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9.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0.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1.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2.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13.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4.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15.xml" ContentType="application/vnd.openxmlformats-officedocument.drawing+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6.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7.xml" ContentType="application/vnd.openxmlformats-officedocument.drawing+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18.xml" ContentType="application/vnd.openxmlformats-officedocument.drawing+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19.xml" ContentType="application/vnd.openxmlformats-officedocument.drawing+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20.xml" ContentType="application/vnd.openxmlformats-officedocument.drawing+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21.xml" ContentType="application/vnd.openxmlformats-officedocument.drawing+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E:\SHU\WeiRen\Lingyao-ZnO\"/>
    </mc:Choice>
  </mc:AlternateContent>
  <xr:revisionPtr revIDLastSave="0" documentId="13_ncr:1_{88440B18-93AC-4E63-A10B-D49C043613DD}" xr6:coauthVersionLast="47" xr6:coauthVersionMax="47" xr10:uidLastSave="{00000000-0000-0000-0000-000000000000}"/>
  <bookViews>
    <workbookView xWindow="948" yWindow="600" windowWidth="19752" windowHeight="12672" xr2:uid="{D4426E4D-41C3-4E3B-AEAA-EC85E63A537F}"/>
  </bookViews>
  <sheets>
    <sheet name="Title_page" sheetId="66" r:id="rId1"/>
    <sheet name="Summary" sheetId="16" r:id="rId2"/>
    <sheet name="Mg_HFD3" sheetId="63" r:id="rId3"/>
    <sheet name="Mg_HF" sheetId="62" r:id="rId4"/>
    <sheet name="Mg_HSE06D3" sheetId="61" r:id="rId5"/>
    <sheet name="Mg_HSE06" sheetId="60" r:id="rId6"/>
    <sheet name="Mg_PBE0D3" sheetId="59" r:id="rId7"/>
    <sheet name="Mg_PBE0" sheetId="58" r:id="rId8"/>
    <sheet name="Mg_R2SCANRVV10" sheetId="57" r:id="rId9"/>
    <sheet name="Mg_R2SCAN" sheetId="56" r:id="rId10"/>
    <sheet name="Mg_PBESolD3" sheetId="55" r:id="rId11"/>
    <sheet name="Mg_PBESol" sheetId="54" r:id="rId12"/>
    <sheet name="Zn_HFD3" sheetId="51" r:id="rId13"/>
    <sheet name="Zn_HF" sheetId="50" r:id="rId14"/>
    <sheet name="Zn_HSE06D3" sheetId="49" r:id="rId15"/>
    <sheet name="Zn_HSE06" sheetId="48" r:id="rId16"/>
    <sheet name="Zn_PBE0D3" sheetId="47" r:id="rId17"/>
    <sheet name="Zn_PBE0" sheetId="46" r:id="rId18"/>
    <sheet name="Zn_R2SCANRVV10" sheetId="45" r:id="rId19"/>
    <sheet name="Zn_R2SCAN" sheetId="44" r:id="rId20"/>
    <sheet name="Zn_PBESolD3" sheetId="43" r:id="rId21"/>
    <sheet name="Zn_PBESol" sheetId="42"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5" i="58" l="1"/>
  <c r="M315" i="58" s="1"/>
  <c r="J315" i="58"/>
  <c r="K315" i="58" s="1"/>
  <c r="H315" i="58"/>
  <c r="I315" i="58" s="1"/>
  <c r="G315" i="58"/>
  <c r="F315" i="58"/>
  <c r="E315" i="58"/>
  <c r="C315" i="58"/>
  <c r="D315" i="58" s="1"/>
  <c r="L314" i="58"/>
  <c r="M314" i="58" s="1"/>
  <c r="J314" i="58"/>
  <c r="K314" i="58" s="1"/>
  <c r="H314" i="58"/>
  <c r="I314" i="58" s="1"/>
  <c r="G314" i="58"/>
  <c r="F314" i="58"/>
  <c r="E314" i="58"/>
  <c r="C314" i="58"/>
  <c r="D314" i="58" s="1"/>
  <c r="L313" i="58"/>
  <c r="M313" i="58" s="1"/>
  <c r="J313" i="58"/>
  <c r="K313" i="58" s="1"/>
  <c r="H313" i="58"/>
  <c r="I313" i="58" s="1"/>
  <c r="F313" i="58"/>
  <c r="E313" i="58"/>
  <c r="C313" i="58"/>
  <c r="D313" i="58" s="1"/>
  <c r="L312" i="58"/>
  <c r="M312" i="58" s="1"/>
  <c r="J312" i="58"/>
  <c r="K312" i="58" s="1"/>
  <c r="C312" i="58"/>
  <c r="D312" i="58" s="1"/>
  <c r="L311" i="58"/>
  <c r="M311" i="58" s="1"/>
  <c r="J311" i="58"/>
  <c r="K311" i="58" s="1"/>
  <c r="G311" i="58"/>
  <c r="C311" i="58"/>
  <c r="D311" i="58" s="1"/>
  <c r="L310" i="58"/>
  <c r="M310" i="58" s="1"/>
  <c r="J310" i="58"/>
  <c r="K310" i="58" s="1"/>
  <c r="H310" i="58"/>
  <c r="I310" i="58" s="1"/>
  <c r="G310" i="58"/>
  <c r="F310" i="58"/>
  <c r="E310" i="58"/>
  <c r="C310" i="58"/>
  <c r="D310" i="58" s="1"/>
  <c r="J306" i="46"/>
  <c r="K306" i="46" s="1"/>
  <c r="O307" i="46"/>
  <c r="P307" i="46" s="1"/>
  <c r="M307" i="46"/>
  <c r="N307" i="46" s="1"/>
  <c r="J307" i="46"/>
  <c r="K307" i="46" s="1"/>
  <c r="I307" i="46"/>
  <c r="H307" i="46"/>
  <c r="G307" i="46"/>
  <c r="E307" i="46"/>
  <c r="F307" i="46" s="1"/>
  <c r="C307" i="46"/>
  <c r="D307" i="46" s="1"/>
  <c r="O306" i="46"/>
  <c r="P306" i="46" s="1"/>
  <c r="M306" i="46"/>
  <c r="N306" i="46" s="1"/>
  <c r="I306" i="46"/>
  <c r="H306" i="46"/>
  <c r="G306" i="46"/>
  <c r="F306" i="46"/>
  <c r="E306" i="46"/>
  <c r="C306" i="46"/>
  <c r="D306" i="46" s="1"/>
  <c r="O305" i="46"/>
  <c r="P305" i="46" s="1"/>
  <c r="M305" i="46"/>
  <c r="N305" i="46" s="1"/>
  <c r="E305" i="46"/>
  <c r="F305" i="46" s="1"/>
  <c r="C305" i="46"/>
  <c r="D305" i="46" s="1"/>
  <c r="O304" i="46"/>
  <c r="P304" i="46" s="1"/>
  <c r="M304" i="46"/>
  <c r="N304" i="46" s="1"/>
  <c r="I304" i="46"/>
  <c r="H304" i="46"/>
  <c r="G304" i="46"/>
  <c r="E304" i="46"/>
  <c r="F304" i="46" s="1"/>
  <c r="C304" i="46"/>
  <c r="D304" i="46" s="1"/>
  <c r="O303" i="46"/>
  <c r="P303" i="46" s="1"/>
  <c r="M303" i="46"/>
  <c r="N303" i="46" s="1"/>
  <c r="J303" i="46"/>
  <c r="K303" i="46" s="1"/>
  <c r="I303" i="46"/>
  <c r="H303" i="46"/>
  <c r="G303" i="46"/>
  <c r="E303" i="46"/>
  <c r="F303" i="46" s="1"/>
  <c r="C303" i="46"/>
  <c r="D303" i="46" s="1"/>
  <c r="R232" i="16" l="1"/>
  <c r="R233" i="16"/>
  <c r="R234" i="16"/>
  <c r="R235" i="16"/>
  <c r="R236" i="16"/>
  <c r="R231" i="16"/>
  <c r="R219" i="16"/>
  <c r="R220" i="16"/>
  <c r="R221" i="16"/>
  <c r="R222" i="16"/>
  <c r="R223" i="16"/>
  <c r="R218" i="16"/>
  <c r="K213" i="16"/>
  <c r="K212" i="16"/>
  <c r="K195" i="16"/>
  <c r="K194" i="16"/>
  <c r="O212" i="16"/>
  <c r="O194" i="16"/>
  <c r="AX186" i="58"/>
  <c r="AX187" i="58"/>
  <c r="AX188" i="58"/>
  <c r="AX189" i="58"/>
  <c r="AX190" i="58"/>
  <c r="AX191" i="58"/>
  <c r="AX192" i="58"/>
  <c r="AX193" i="58"/>
  <c r="AX194" i="58"/>
  <c r="AX195" i="58"/>
  <c r="AX196" i="58"/>
  <c r="AX197" i="58"/>
  <c r="AX198" i="58"/>
  <c r="AX199" i="58"/>
  <c r="AH40" i="46"/>
  <c r="AA22" i="58"/>
  <c r="AA20" i="58" s="1"/>
  <c r="AA23" i="58"/>
  <c r="AA24" i="58"/>
  <c r="AA25" i="58"/>
  <c r="AA26" i="58"/>
  <c r="AA16" i="58" s="1"/>
  <c r="AA27" i="58"/>
  <c r="AA15" i="58" s="1"/>
  <c r="AA28" i="58"/>
  <c r="AA29" i="58"/>
  <c r="AA30" i="58"/>
  <c r="AA31" i="58"/>
  <c r="AA11" i="58" s="1"/>
  <c r="AA32" i="58"/>
  <c r="AA10" i="58" s="1"/>
  <c r="AA33" i="58"/>
  <c r="AA9" i="58" s="1"/>
  <c r="AA34" i="58"/>
  <c r="AA8" i="58" s="1"/>
  <c r="AA35" i="58"/>
  <c r="AA36" i="58"/>
  <c r="AA37" i="58"/>
  <c r="AA38" i="58"/>
  <c r="AA39" i="58"/>
  <c r="AA40" i="58"/>
  <c r="AA21" i="58"/>
  <c r="AB21" i="58" s="1"/>
  <c r="AB27" i="46"/>
  <c r="AB15" i="46" s="1"/>
  <c r="AA22" i="46"/>
  <c r="AB22" i="46" s="1"/>
  <c r="AB20" i="46" s="1"/>
  <c r="AA23" i="46"/>
  <c r="AA19" i="46" s="1"/>
  <c r="AA24" i="46"/>
  <c r="AA18" i="46" s="1"/>
  <c r="AA25" i="46"/>
  <c r="AA17" i="46" s="1"/>
  <c r="AA26" i="46"/>
  <c r="AA16" i="46" s="1"/>
  <c r="AA27" i="46"/>
  <c r="AA15" i="46" s="1"/>
  <c r="AA28" i="46"/>
  <c r="AB28" i="46" s="1"/>
  <c r="AB14" i="46" s="1"/>
  <c r="AA29" i="46"/>
  <c r="AA13" i="46" s="1"/>
  <c r="AA30" i="46"/>
  <c r="AA12" i="46" s="1"/>
  <c r="AA31" i="46"/>
  <c r="AB31" i="46" s="1"/>
  <c r="AB11" i="46" s="1"/>
  <c r="AA32" i="46"/>
  <c r="AA10" i="46" s="1"/>
  <c r="AA33" i="46"/>
  <c r="AA9" i="46" s="1"/>
  <c r="AA34" i="46"/>
  <c r="AA35" i="46"/>
  <c r="AA36" i="46"/>
  <c r="AA6" i="46" s="1"/>
  <c r="AA37" i="46"/>
  <c r="AB37" i="46" s="1"/>
  <c r="AB5" i="46" s="1"/>
  <c r="AA38" i="46"/>
  <c r="AA4" i="46" s="1"/>
  <c r="AA39" i="46"/>
  <c r="AA3" i="46" s="1"/>
  <c r="AA40" i="46"/>
  <c r="AB40" i="46" s="1"/>
  <c r="AA21" i="46"/>
  <c r="AB21" i="46" s="1"/>
  <c r="AX182" i="46"/>
  <c r="AX183" i="46"/>
  <c r="AX184" i="46"/>
  <c r="AX185" i="46"/>
  <c r="AX186" i="46"/>
  <c r="AX187" i="46"/>
  <c r="AX188" i="46"/>
  <c r="AX189" i="46"/>
  <c r="AX190" i="46"/>
  <c r="AX191" i="46"/>
  <c r="AX192" i="46"/>
  <c r="AX193" i="46"/>
  <c r="AX194" i="46"/>
  <c r="AX195" i="46"/>
  <c r="AX196" i="46"/>
  <c r="AX197" i="46"/>
  <c r="AX225" i="46"/>
  <c r="AB26" i="46" l="1"/>
  <c r="AB16" i="46" s="1"/>
  <c r="AB36" i="46"/>
  <c r="AB6" i="46" s="1"/>
  <c r="AA20" i="46"/>
  <c r="AA5" i="46"/>
  <c r="AB38" i="46"/>
  <c r="AB4" i="46" s="1"/>
  <c r="AB37" i="58"/>
  <c r="AB5" i="58" s="1"/>
  <c r="AB36" i="58"/>
  <c r="AB6" i="58" s="1"/>
  <c r="AB35" i="58"/>
  <c r="AB7" i="58" s="1"/>
  <c r="AB23" i="58"/>
  <c r="AB19" i="58" s="1"/>
  <c r="AB28" i="58"/>
  <c r="AB14" i="58" s="1"/>
  <c r="AA7" i="58"/>
  <c r="AA19" i="58"/>
  <c r="AA6" i="58"/>
  <c r="AB25" i="58"/>
  <c r="AB17" i="58" s="1"/>
  <c r="AB38" i="58"/>
  <c r="AB4" i="58" s="1"/>
  <c r="AB30" i="58"/>
  <c r="AB12" i="58" s="1"/>
  <c r="AB22" i="58"/>
  <c r="AB20" i="58" s="1"/>
  <c r="AA14" i="58"/>
  <c r="AB40" i="58"/>
  <c r="AB39" i="58"/>
  <c r="AB3" i="58" s="1"/>
  <c r="AB24" i="58"/>
  <c r="AB18" i="58" s="1"/>
  <c r="AA5" i="58"/>
  <c r="AB34" i="58"/>
  <c r="AB8" i="58" s="1"/>
  <c r="AB29" i="58"/>
  <c r="AB13" i="58" s="1"/>
  <c r="AB33" i="58"/>
  <c r="AB9" i="58" s="1"/>
  <c r="AA13" i="58"/>
  <c r="AA17" i="58"/>
  <c r="AA3" i="58"/>
  <c r="AB32" i="58"/>
  <c r="AB10" i="58" s="1"/>
  <c r="AA12" i="58"/>
  <c r="AB31" i="58"/>
  <c r="AB11" i="58" s="1"/>
  <c r="AB27" i="58"/>
  <c r="AB15" i="58" s="1"/>
  <c r="AA18" i="58"/>
  <c r="AB26" i="58"/>
  <c r="AB16" i="58" s="1"/>
  <c r="AA4" i="58"/>
  <c r="AB25" i="46"/>
  <c r="AB17" i="46" s="1"/>
  <c r="AB24" i="46"/>
  <c r="AB18" i="46" s="1"/>
  <c r="AB23" i="46"/>
  <c r="AB19" i="46" s="1"/>
  <c r="AB35" i="46"/>
  <c r="AB7" i="46" s="1"/>
  <c r="AB34" i="46"/>
  <c r="AB8" i="46" s="1"/>
  <c r="AB33" i="46"/>
  <c r="AB9" i="46" s="1"/>
  <c r="AB39" i="46"/>
  <c r="AB3" i="46" s="1"/>
  <c r="AA14" i="46"/>
  <c r="AA8" i="46"/>
  <c r="AA7" i="46"/>
  <c r="AB30" i="46"/>
  <c r="AB12" i="46" s="1"/>
  <c r="AA11" i="46"/>
  <c r="AB29" i="46"/>
  <c r="AB13" i="46" s="1"/>
  <c r="AB32" i="46"/>
  <c r="AB10" i="46" s="1"/>
  <c r="AX215" i="46"/>
  <c r="AX220" i="58"/>
  <c r="AH40" i="58"/>
  <c r="B40" i="58"/>
  <c r="C40" i="58"/>
  <c r="AG40" i="58" s="1"/>
  <c r="D40" i="58"/>
  <c r="E40" i="58"/>
  <c r="G40" i="58" s="1"/>
  <c r="H40" i="58"/>
  <c r="J40" i="58"/>
  <c r="AJ40" i="58" s="1"/>
  <c r="K40" i="58"/>
  <c r="L40" i="58"/>
  <c r="T40" i="58"/>
  <c r="U40" i="58"/>
  <c r="W40" i="58"/>
  <c r="AD40" i="58"/>
  <c r="B40" i="46"/>
  <c r="C40" i="46"/>
  <c r="AG40" i="46" s="1"/>
  <c r="D40" i="46"/>
  <c r="E40" i="46"/>
  <c r="F40" i="46" s="1"/>
  <c r="H40" i="46"/>
  <c r="J40" i="46"/>
  <c r="AJ40" i="46" s="1"/>
  <c r="T40" i="46"/>
  <c r="U40" i="46"/>
  <c r="W40" i="46"/>
  <c r="AD40" i="46"/>
  <c r="B40" i="44"/>
  <c r="C40" i="44"/>
  <c r="D40" i="44"/>
  <c r="E40" i="44"/>
  <c r="F40" i="44"/>
  <c r="G40" i="44"/>
  <c r="H40" i="44"/>
  <c r="J40" i="44"/>
  <c r="O40" i="44" s="1"/>
  <c r="X40" i="44" s="1"/>
  <c r="K40" i="44"/>
  <c r="M40" i="44" s="1"/>
  <c r="R40" i="44" s="1"/>
  <c r="Y40" i="44" s="1"/>
  <c r="L40" i="44"/>
  <c r="Q40" i="44" s="1"/>
  <c r="T40" i="44"/>
  <c r="U40" i="44"/>
  <c r="W40" i="44"/>
  <c r="Z40" i="44"/>
  <c r="AD40" i="44"/>
  <c r="AE40" i="44" s="1"/>
  <c r="B40" i="45"/>
  <c r="C40" i="45"/>
  <c r="D40" i="45"/>
  <c r="E40" i="45"/>
  <c r="F40" i="45" s="1"/>
  <c r="H40" i="45"/>
  <c r="J40" i="45"/>
  <c r="K40" i="45"/>
  <c r="L40" i="45"/>
  <c r="M40" i="45"/>
  <c r="O40" i="45"/>
  <c r="X40" i="45" s="1"/>
  <c r="P40" i="45"/>
  <c r="AA40" i="45" s="1"/>
  <c r="Q40" i="45"/>
  <c r="R40" i="45"/>
  <c r="Y40" i="45" s="1"/>
  <c r="T40" i="45"/>
  <c r="U40" i="45"/>
  <c r="W40" i="45"/>
  <c r="Z40" i="45"/>
  <c r="AD40" i="45"/>
  <c r="AE40" i="45"/>
  <c r="B40" i="47"/>
  <c r="C40" i="47"/>
  <c r="D40" i="47"/>
  <c r="E40" i="47"/>
  <c r="F40" i="47"/>
  <c r="G40" i="47"/>
  <c r="H40" i="47"/>
  <c r="J40" i="47"/>
  <c r="K40" i="47"/>
  <c r="L40" i="47"/>
  <c r="M40" i="47"/>
  <c r="R40" i="47" s="1"/>
  <c r="O40" i="47"/>
  <c r="X40" i="47" s="1"/>
  <c r="P40" i="47"/>
  <c r="AA40" i="47" s="1"/>
  <c r="Q40" i="47"/>
  <c r="T40" i="47"/>
  <c r="U40" i="47"/>
  <c r="W40" i="47"/>
  <c r="Z40" i="47"/>
  <c r="AD40" i="47"/>
  <c r="AE40" i="47"/>
  <c r="B40" i="48"/>
  <c r="C40" i="48"/>
  <c r="D40" i="48"/>
  <c r="E40" i="48"/>
  <c r="G40" i="48" s="1"/>
  <c r="F40" i="48"/>
  <c r="H40" i="48"/>
  <c r="J40" i="48"/>
  <c r="K40" i="48"/>
  <c r="L40" i="48"/>
  <c r="M40" i="48"/>
  <c r="R40" i="48" s="1"/>
  <c r="Y40" i="48" s="1"/>
  <c r="O40" i="48"/>
  <c r="P40" i="48"/>
  <c r="AA40" i="48" s="1"/>
  <c r="Q40" i="48"/>
  <c r="T40" i="48"/>
  <c r="U40" i="48"/>
  <c r="W40" i="48"/>
  <c r="X40" i="48"/>
  <c r="Z40" i="48"/>
  <c r="AD40" i="48"/>
  <c r="AE40" i="48"/>
  <c r="B40" i="49"/>
  <c r="C40" i="49"/>
  <c r="D40" i="49"/>
  <c r="E40" i="49"/>
  <c r="F40" i="49" s="1"/>
  <c r="H40" i="49"/>
  <c r="J40" i="49"/>
  <c r="O40" i="49" s="1"/>
  <c r="X40" i="49" s="1"/>
  <c r="K40" i="49"/>
  <c r="M40" i="49" s="1"/>
  <c r="R40" i="49" s="1"/>
  <c r="Y40" i="49" s="1"/>
  <c r="L40" i="49"/>
  <c r="Q40" i="49" s="1"/>
  <c r="T40" i="49"/>
  <c r="U40" i="49"/>
  <c r="W40" i="49"/>
  <c r="Z40" i="49"/>
  <c r="AD40" i="49"/>
  <c r="AE40" i="49" s="1"/>
  <c r="B40" i="50"/>
  <c r="C40" i="50"/>
  <c r="D40" i="50"/>
  <c r="E40" i="50"/>
  <c r="F40" i="50"/>
  <c r="G40" i="50"/>
  <c r="H40" i="50"/>
  <c r="J40" i="50"/>
  <c r="K40" i="50"/>
  <c r="L40" i="50"/>
  <c r="M40" i="50"/>
  <c r="R40" i="50" s="1"/>
  <c r="O40" i="50"/>
  <c r="X40" i="50" s="1"/>
  <c r="P40" i="50"/>
  <c r="Q40" i="50"/>
  <c r="T40" i="50"/>
  <c r="U40" i="50"/>
  <c r="W40" i="50"/>
  <c r="Z40" i="50"/>
  <c r="AA40" i="50" s="1"/>
  <c r="AD40" i="50"/>
  <c r="AE40" i="50"/>
  <c r="B40" i="51"/>
  <c r="C40" i="51"/>
  <c r="D40" i="51"/>
  <c r="E40" i="51"/>
  <c r="G40" i="51" s="1"/>
  <c r="F40" i="51"/>
  <c r="H40" i="51"/>
  <c r="J40" i="51"/>
  <c r="K40" i="51"/>
  <c r="L40" i="51"/>
  <c r="M40" i="51"/>
  <c r="O40" i="51"/>
  <c r="X40" i="51" s="1"/>
  <c r="P40" i="51"/>
  <c r="AA40" i="51" s="1"/>
  <c r="Q40" i="51"/>
  <c r="R40" i="51"/>
  <c r="Y40" i="51" s="1"/>
  <c r="T40" i="51"/>
  <c r="U40" i="51"/>
  <c r="W40" i="51"/>
  <c r="Z40" i="51"/>
  <c r="AD40" i="51"/>
  <c r="AE40" i="51"/>
  <c r="AX230" i="58"/>
  <c r="B40" i="56"/>
  <c r="C40" i="56"/>
  <c r="D40" i="56"/>
  <c r="E40" i="56"/>
  <c r="G40" i="56" s="1"/>
  <c r="F40" i="56"/>
  <c r="H40" i="56"/>
  <c r="J40" i="56"/>
  <c r="K40" i="56"/>
  <c r="L40" i="56"/>
  <c r="M40" i="56"/>
  <c r="O40" i="56"/>
  <c r="P40" i="56"/>
  <c r="AA40" i="56" s="1"/>
  <c r="Q40" i="56"/>
  <c r="R40" i="56"/>
  <c r="Y40" i="56" s="1"/>
  <c r="T40" i="56"/>
  <c r="U40" i="56"/>
  <c r="W40" i="56"/>
  <c r="X40" i="56"/>
  <c r="Z40" i="56"/>
  <c r="AD40" i="56"/>
  <c r="AE40" i="56"/>
  <c r="C39" i="56"/>
  <c r="D39" i="56"/>
  <c r="E39" i="56"/>
  <c r="F39" i="56"/>
  <c r="G39" i="56"/>
  <c r="H39" i="56"/>
  <c r="J39" i="56"/>
  <c r="K39" i="56"/>
  <c r="L39" i="56"/>
  <c r="M39" i="56"/>
  <c r="O39" i="56"/>
  <c r="X39" i="56" s="1"/>
  <c r="P39" i="56"/>
  <c r="AA39" i="56" s="1"/>
  <c r="Q39" i="56"/>
  <c r="R39" i="56"/>
  <c r="Y39" i="56" s="1"/>
  <c r="T39" i="56"/>
  <c r="U39" i="56"/>
  <c r="W39" i="56"/>
  <c r="Z39" i="56"/>
  <c r="AD39" i="56"/>
  <c r="AE39" i="56"/>
  <c r="B40" i="57"/>
  <c r="C40" i="57"/>
  <c r="D40" i="57"/>
  <c r="E40" i="57"/>
  <c r="F40" i="57"/>
  <c r="G40" i="57"/>
  <c r="H40" i="57"/>
  <c r="J40" i="57"/>
  <c r="K40" i="57"/>
  <c r="L40" i="57"/>
  <c r="M40" i="57"/>
  <c r="R40" i="57" s="1"/>
  <c r="O40" i="57"/>
  <c r="X40" i="57" s="1"/>
  <c r="P40" i="57"/>
  <c r="Q40" i="57"/>
  <c r="T40" i="57"/>
  <c r="U40" i="57"/>
  <c r="W40" i="57"/>
  <c r="Z40" i="57"/>
  <c r="AA40" i="57" s="1"/>
  <c r="AD40" i="57"/>
  <c r="AE40" i="57"/>
  <c r="B40" i="59"/>
  <c r="C40" i="59"/>
  <c r="D40" i="59"/>
  <c r="E40" i="59"/>
  <c r="F40" i="59"/>
  <c r="G40" i="59"/>
  <c r="H40" i="59"/>
  <c r="J40" i="59"/>
  <c r="K40" i="59"/>
  <c r="L40" i="59"/>
  <c r="M40" i="59"/>
  <c r="O40" i="59"/>
  <c r="X40" i="59" s="1"/>
  <c r="P40" i="59"/>
  <c r="AA40" i="59" s="1"/>
  <c r="Q40" i="59"/>
  <c r="R40" i="59"/>
  <c r="Y40" i="59" s="1"/>
  <c r="T40" i="59"/>
  <c r="U40" i="59"/>
  <c r="W40" i="59"/>
  <c r="Z40" i="59"/>
  <c r="AD40" i="59"/>
  <c r="AE40" i="59"/>
  <c r="B40" i="60"/>
  <c r="C40" i="60"/>
  <c r="D40" i="60"/>
  <c r="E40" i="60"/>
  <c r="F40" i="60" s="1"/>
  <c r="H40" i="60"/>
  <c r="J40" i="60"/>
  <c r="K40" i="60"/>
  <c r="M40" i="60" s="1"/>
  <c r="R40" i="60" s="1"/>
  <c r="L40" i="60"/>
  <c r="O40" i="60"/>
  <c r="X40" i="60" s="1"/>
  <c r="P40" i="60"/>
  <c r="AA40" i="60" s="1"/>
  <c r="AB40" i="60" s="1"/>
  <c r="Q40" i="60"/>
  <c r="T40" i="60"/>
  <c r="U40" i="60"/>
  <c r="W40" i="60"/>
  <c r="Z40" i="60"/>
  <c r="AD40" i="60"/>
  <c r="AE40" i="60" s="1"/>
  <c r="AF40" i="60" s="1"/>
  <c r="B40" i="61"/>
  <c r="C40" i="61"/>
  <c r="D40" i="61"/>
  <c r="E40" i="61"/>
  <c r="F40" i="61" s="1"/>
  <c r="H40" i="61"/>
  <c r="J40" i="61"/>
  <c r="K40" i="61"/>
  <c r="L40" i="61"/>
  <c r="M40" i="61"/>
  <c r="R40" i="61" s="1"/>
  <c r="Y40" i="61" s="1"/>
  <c r="O40" i="61"/>
  <c r="X40" i="61" s="1"/>
  <c r="P40" i="61"/>
  <c r="AA40" i="61" s="1"/>
  <c r="Q40" i="61"/>
  <c r="T40" i="61"/>
  <c r="U40" i="61"/>
  <c r="W40" i="61"/>
  <c r="Z40" i="61"/>
  <c r="AD40" i="61"/>
  <c r="AE40" i="61"/>
  <c r="B40" i="62"/>
  <c r="C40" i="62"/>
  <c r="D40" i="62"/>
  <c r="E40" i="62"/>
  <c r="F40" i="62"/>
  <c r="G40" i="62"/>
  <c r="H40" i="62"/>
  <c r="J40" i="62"/>
  <c r="K40" i="62"/>
  <c r="L40" i="62"/>
  <c r="M40" i="62"/>
  <c r="R40" i="62" s="1"/>
  <c r="O40" i="62"/>
  <c r="X40" i="62" s="1"/>
  <c r="P40" i="62"/>
  <c r="AA40" i="62" s="1"/>
  <c r="AB40" i="62" s="1"/>
  <c r="Q40" i="62"/>
  <c r="T40" i="62"/>
  <c r="U40" i="62"/>
  <c r="W40" i="62"/>
  <c r="Z40" i="62"/>
  <c r="AD40" i="62"/>
  <c r="AE40" i="62"/>
  <c r="B40" i="63"/>
  <c r="C40" i="63"/>
  <c r="D40" i="63"/>
  <c r="E40" i="63"/>
  <c r="F40" i="63" s="1"/>
  <c r="H40" i="63"/>
  <c r="J40" i="63"/>
  <c r="K40" i="63"/>
  <c r="L40" i="63"/>
  <c r="M40" i="63"/>
  <c r="R40" i="63" s="1"/>
  <c r="Y40" i="63" s="1"/>
  <c r="O40" i="63"/>
  <c r="X40" i="63" s="1"/>
  <c r="P40" i="63"/>
  <c r="Q40" i="63"/>
  <c r="T40" i="63"/>
  <c r="U40" i="63"/>
  <c r="W40" i="63"/>
  <c r="Z40" i="63"/>
  <c r="AA40" i="63" s="1"/>
  <c r="AD40" i="63"/>
  <c r="AE40" i="63" s="1"/>
  <c r="AF40" i="63" s="1"/>
  <c r="E95" i="16"/>
  <c r="H110" i="16"/>
  <c r="K52" i="16"/>
  <c r="I42" i="16"/>
  <c r="G27" i="16"/>
  <c r="F7" i="16"/>
  <c r="J42" i="16"/>
  <c r="E17" i="16"/>
  <c r="M52" i="16"/>
  <c r="H37" i="16"/>
  <c r="D100" i="16"/>
  <c r="E37" i="16"/>
  <c r="E80" i="16"/>
  <c r="Q65" i="16"/>
  <c r="G100" i="16"/>
  <c r="P22" i="16"/>
  <c r="I37" i="16"/>
  <c r="F52" i="16"/>
  <c r="I100" i="16"/>
  <c r="G80" i="16"/>
  <c r="K42" i="16"/>
  <c r="H27" i="16"/>
  <c r="I110" i="16"/>
  <c r="L37" i="16"/>
  <c r="M100" i="16"/>
  <c r="K100" i="16"/>
  <c r="J17" i="16"/>
  <c r="O95" i="16"/>
  <c r="D27" i="16"/>
  <c r="N100" i="16"/>
  <c r="N65" i="16"/>
  <c r="G105" i="16"/>
  <c r="O65" i="16"/>
  <c r="H105" i="16"/>
  <c r="P32" i="16"/>
  <c r="N7" i="16"/>
  <c r="M32" i="16"/>
  <c r="I95" i="16"/>
  <c r="Q75" i="16"/>
  <c r="O75" i="16"/>
  <c r="D52" i="16"/>
  <c r="J52" i="16"/>
  <c r="I52" i="16"/>
  <c r="F17" i="16"/>
  <c r="Q27" i="16"/>
  <c r="E105" i="16"/>
  <c r="E70" i="16"/>
  <c r="K70" i="16"/>
  <c r="F27" i="16"/>
  <c r="I32" i="16"/>
  <c r="J47" i="16"/>
  <c r="G37" i="16"/>
  <c r="I12" i="16"/>
  <c r="D12" i="16"/>
  <c r="L12" i="16"/>
  <c r="L52" i="16"/>
  <c r="F70" i="16"/>
  <c r="I65" i="16"/>
  <c r="P47" i="16"/>
  <c r="F105" i="16"/>
  <c r="F37" i="16"/>
  <c r="Q32" i="16"/>
  <c r="I70" i="16"/>
  <c r="O37" i="16"/>
  <c r="O7" i="16"/>
  <c r="M65" i="16"/>
  <c r="Q100" i="16"/>
  <c r="O110" i="16"/>
  <c r="J27" i="16"/>
  <c r="O52" i="16"/>
  <c r="M47" i="16"/>
  <c r="N27" i="16"/>
  <c r="E7" i="16"/>
  <c r="L95" i="16"/>
  <c r="O22" i="16"/>
  <c r="D75" i="16"/>
  <c r="N12" i="16"/>
  <c r="D95" i="16"/>
  <c r="D70" i="16"/>
  <c r="M95" i="16"/>
  <c r="K37" i="16"/>
  <c r="D80" i="16"/>
  <c r="M27" i="16"/>
  <c r="L65" i="16"/>
  <c r="O42" i="16"/>
  <c r="L42" i="16"/>
  <c r="D17" i="16"/>
  <c r="E75" i="16"/>
  <c r="F22" i="16"/>
  <c r="O32" i="16"/>
  <c r="F65" i="16"/>
  <c r="H47" i="16"/>
  <c r="M105" i="16"/>
  <c r="L100" i="16"/>
  <c r="H52" i="16"/>
  <c r="J100" i="16"/>
  <c r="I80" i="16"/>
  <c r="L47" i="16"/>
  <c r="H22" i="16"/>
  <c r="O100" i="16"/>
  <c r="P65" i="16"/>
  <c r="D7" i="16"/>
  <c r="G32" i="16"/>
  <c r="M110" i="16"/>
  <c r="M7" i="16"/>
  <c r="K65" i="16"/>
  <c r="D47" i="16"/>
  <c r="H42" i="16"/>
  <c r="O27" i="16"/>
  <c r="L17" i="16"/>
  <c r="D32" i="16"/>
  <c r="O105" i="16"/>
  <c r="P7" i="16"/>
  <c r="F47" i="16"/>
  <c r="E47" i="16"/>
  <c r="F75" i="16"/>
  <c r="G52" i="16"/>
  <c r="H95" i="16"/>
  <c r="N42" i="16"/>
  <c r="H32" i="16"/>
  <c r="E110" i="16"/>
  <c r="M75" i="16"/>
  <c r="F100" i="16"/>
  <c r="P75" i="16"/>
  <c r="J105" i="16"/>
  <c r="H17" i="16"/>
  <c r="J65" i="16"/>
  <c r="H75" i="16"/>
  <c r="I75" i="16"/>
  <c r="F12" i="16"/>
  <c r="K27" i="16"/>
  <c r="H100" i="16"/>
  <c r="K32" i="16"/>
  <c r="N75" i="16"/>
  <c r="Q7" i="16"/>
  <c r="G65" i="16"/>
  <c r="K105" i="16"/>
  <c r="P95" i="16"/>
  <c r="Q52" i="16"/>
  <c r="O12" i="16"/>
  <c r="O80" i="16"/>
  <c r="Q47" i="16"/>
  <c r="P100" i="16"/>
  <c r="K12" i="16"/>
  <c r="D110" i="16"/>
  <c r="H65" i="16"/>
  <c r="O70" i="16"/>
  <c r="N47" i="16"/>
  <c r="K17" i="16"/>
  <c r="P42" i="16"/>
  <c r="J75" i="16"/>
  <c r="M42" i="16"/>
  <c r="D105" i="16"/>
  <c r="N17" i="16"/>
  <c r="G110" i="16"/>
  <c r="G42" i="16"/>
  <c r="K7" i="16"/>
  <c r="J12" i="16"/>
  <c r="J110" i="16"/>
  <c r="M70" i="16"/>
  <c r="J95" i="16"/>
  <c r="Q17" i="16"/>
  <c r="D65" i="16"/>
  <c r="J7" i="16"/>
  <c r="D42" i="16"/>
  <c r="Q95" i="16"/>
  <c r="I22" i="16"/>
  <c r="Q80" i="16"/>
  <c r="Q105" i="16"/>
  <c r="I105" i="16"/>
  <c r="N32" i="16"/>
  <c r="K95" i="16"/>
  <c r="L27" i="16"/>
  <c r="P105" i="16"/>
  <c r="O47" i="16"/>
  <c r="G75" i="16"/>
  <c r="P52" i="16"/>
  <c r="G7" i="16"/>
  <c r="G12" i="16"/>
  <c r="I47" i="16"/>
  <c r="F42" i="16"/>
  <c r="Q70" i="16"/>
  <c r="H7" i="16"/>
  <c r="L32" i="16"/>
  <c r="E27" i="16"/>
  <c r="N52" i="16"/>
  <c r="P37" i="16"/>
  <c r="L7" i="16"/>
  <c r="D22" i="16"/>
  <c r="P17" i="16"/>
  <c r="E100" i="16"/>
  <c r="E22" i="16"/>
  <c r="D37" i="16"/>
  <c r="F32" i="16"/>
  <c r="J32" i="16"/>
  <c r="N70" i="16"/>
  <c r="H70" i="16"/>
  <c r="P110" i="16"/>
  <c r="L110" i="16"/>
  <c r="G70" i="16"/>
  <c r="K47" i="16"/>
  <c r="K110" i="16"/>
  <c r="P80" i="16"/>
  <c r="O17" i="16"/>
  <c r="G47" i="16"/>
  <c r="M12" i="16"/>
  <c r="I17" i="16"/>
  <c r="K75" i="16"/>
  <c r="P70" i="16"/>
  <c r="L75" i="16"/>
  <c r="L105" i="16"/>
  <c r="Q42" i="16"/>
  <c r="G95" i="16"/>
  <c r="N37" i="16"/>
  <c r="M37" i="16"/>
  <c r="I7" i="16"/>
  <c r="E52" i="16"/>
  <c r="H12" i="16"/>
  <c r="E65" i="16"/>
  <c r="N95" i="16"/>
  <c r="P12" i="16"/>
  <c r="M17" i="16"/>
  <c r="E42" i="16"/>
  <c r="Q110" i="16"/>
  <c r="F95" i="16"/>
  <c r="E32" i="16"/>
  <c r="J37" i="16"/>
  <c r="I27" i="16"/>
  <c r="F110" i="16"/>
  <c r="Q37" i="16"/>
  <c r="N110" i="16"/>
  <c r="L70" i="16"/>
  <c r="Q12" i="16"/>
  <c r="G17" i="16"/>
  <c r="F80" i="16"/>
  <c r="E12" i="16"/>
  <c r="J70" i="16"/>
  <c r="P27" i="16"/>
  <c r="N105" i="16"/>
  <c r="M40" i="58" l="1"/>
  <c r="F40" i="58"/>
  <c r="G40" i="46"/>
  <c r="P40" i="44"/>
  <c r="AA40" i="44" s="1"/>
  <c r="AB40" i="44" s="1"/>
  <c r="AB40" i="45"/>
  <c r="AF40" i="45"/>
  <c r="G40" i="45"/>
  <c r="AF40" i="47"/>
  <c r="AB40" i="47"/>
  <c r="Y40" i="47"/>
  <c r="AB40" i="48"/>
  <c r="AF40" i="48"/>
  <c r="AF40" i="49"/>
  <c r="P40" i="49"/>
  <c r="AA40" i="49" s="1"/>
  <c r="AB40" i="49" s="1"/>
  <c r="G40" i="49"/>
  <c r="AB40" i="50"/>
  <c r="AF40" i="50"/>
  <c r="Y40" i="50"/>
  <c r="AB40" i="51"/>
  <c r="AF40" i="51"/>
  <c r="AB40" i="56"/>
  <c r="AF40" i="56"/>
  <c r="AB39" i="56"/>
  <c r="AF39" i="56"/>
  <c r="AB40" i="57"/>
  <c r="AF40" i="57"/>
  <c r="Y40" i="57"/>
  <c r="AB40" i="59"/>
  <c r="AF40" i="59"/>
  <c r="Y40" i="60"/>
  <c r="G40" i="60"/>
  <c r="AB40" i="61"/>
  <c r="AF40" i="61"/>
  <c r="G40" i="61"/>
  <c r="Y40" i="62"/>
  <c r="AF40" i="62"/>
  <c r="AB40" i="63"/>
  <c r="G40" i="63"/>
  <c r="AX201" i="58"/>
  <c r="B40" i="55"/>
  <c r="C40" i="55"/>
  <c r="D40" i="55"/>
  <c r="E40" i="55"/>
  <c r="F40" i="55" s="1"/>
  <c r="H40" i="55"/>
  <c r="J40" i="55"/>
  <c r="K40" i="55"/>
  <c r="L40" i="55"/>
  <c r="M40" i="55"/>
  <c r="R40" i="55" s="1"/>
  <c r="O40" i="55"/>
  <c r="X40" i="55" s="1"/>
  <c r="P40" i="55"/>
  <c r="Q40" i="55"/>
  <c r="T40" i="55"/>
  <c r="U40" i="55"/>
  <c r="W40" i="55"/>
  <c r="Z40" i="55"/>
  <c r="AA40" i="55" s="1"/>
  <c r="AD40" i="55"/>
  <c r="AE40" i="55"/>
  <c r="AF40" i="55" s="1"/>
  <c r="B40" i="54"/>
  <c r="C40" i="54"/>
  <c r="D40" i="54"/>
  <c r="E40" i="54"/>
  <c r="G40" i="54" s="1"/>
  <c r="F40" i="54"/>
  <c r="H40" i="54"/>
  <c r="J40" i="54"/>
  <c r="O40" i="54" s="1"/>
  <c r="X40" i="54" s="1"/>
  <c r="K40" i="54"/>
  <c r="L40" i="54"/>
  <c r="M40" i="54"/>
  <c r="R40" i="54" s="1"/>
  <c r="Y40" i="54" s="1"/>
  <c r="P40" i="54"/>
  <c r="AA40" i="54" s="1"/>
  <c r="Q40" i="54"/>
  <c r="T40" i="54"/>
  <c r="U40" i="54"/>
  <c r="W40" i="54"/>
  <c r="Z40" i="54"/>
  <c r="AD40" i="54"/>
  <c r="AE40" i="54"/>
  <c r="B40" i="42"/>
  <c r="C40" i="42"/>
  <c r="D40" i="42"/>
  <c r="E40" i="42"/>
  <c r="F40" i="42"/>
  <c r="G40" i="42"/>
  <c r="H40" i="42"/>
  <c r="J40" i="42"/>
  <c r="K40" i="42"/>
  <c r="P40" i="42" s="1"/>
  <c r="L40" i="42"/>
  <c r="M40" i="42"/>
  <c r="R40" i="42" s="1"/>
  <c r="Y40" i="42" s="1"/>
  <c r="O40" i="42"/>
  <c r="X40" i="42" s="1"/>
  <c r="Q40" i="42"/>
  <c r="T40" i="42"/>
  <c r="U40" i="42"/>
  <c r="W40" i="42"/>
  <c r="Z40" i="42"/>
  <c r="AD40" i="42"/>
  <c r="AE40" i="42" s="1"/>
  <c r="B40" i="43"/>
  <c r="C40" i="43"/>
  <c r="D40" i="43"/>
  <c r="E40" i="43"/>
  <c r="F40" i="43"/>
  <c r="G40" i="43"/>
  <c r="H40" i="43"/>
  <c r="J40" i="43"/>
  <c r="K40" i="43"/>
  <c r="L40" i="43"/>
  <c r="M40" i="43"/>
  <c r="R40" i="43" s="1"/>
  <c r="O40" i="43"/>
  <c r="X40" i="43" s="1"/>
  <c r="P40" i="43"/>
  <c r="AA40" i="43" s="1"/>
  <c r="Q40" i="43"/>
  <c r="T40" i="43"/>
  <c r="U40" i="43"/>
  <c r="W40" i="43"/>
  <c r="Z40" i="43"/>
  <c r="AD40" i="43"/>
  <c r="AE40" i="43"/>
  <c r="AX199" i="46"/>
  <c r="O90" i="16"/>
  <c r="Q22" i="16"/>
  <c r="Q85" i="16"/>
  <c r="K90" i="16"/>
  <c r="G90" i="16"/>
  <c r="P90" i="16"/>
  <c r="N85" i="16"/>
  <c r="H90" i="16"/>
  <c r="E90" i="16"/>
  <c r="I85" i="16"/>
  <c r="N90" i="16"/>
  <c r="K85" i="16"/>
  <c r="E85" i="16"/>
  <c r="L85" i="16"/>
  <c r="Q90" i="16"/>
  <c r="J90" i="16"/>
  <c r="I90" i="16"/>
  <c r="H80" i="16"/>
  <c r="L90" i="16"/>
  <c r="G22" i="16"/>
  <c r="D85" i="16"/>
  <c r="H85" i="16"/>
  <c r="F85" i="16"/>
  <c r="D90" i="16"/>
  <c r="M85" i="16"/>
  <c r="M90" i="16"/>
  <c r="F90" i="16"/>
  <c r="G85" i="16"/>
  <c r="J85" i="16"/>
  <c r="O85" i="16"/>
  <c r="P85" i="16"/>
  <c r="AF40" i="44" l="1"/>
  <c r="Y40" i="55"/>
  <c r="AB40" i="55"/>
  <c r="G40" i="55"/>
  <c r="AB40" i="54"/>
  <c r="AF40" i="54"/>
  <c r="AA40" i="42"/>
  <c r="AB40" i="42" s="1"/>
  <c r="Y40" i="43"/>
  <c r="AF40" i="43"/>
  <c r="AB40" i="43"/>
  <c r="AF40" i="42" l="1"/>
  <c r="AX224" i="46" l="1"/>
  <c r="AX229" i="58"/>
  <c r="AX227" i="58"/>
  <c r="AX225" i="58"/>
  <c r="AX222" i="46"/>
  <c r="AX220" i="46"/>
  <c r="AY220" i="46" l="1"/>
  <c r="AY225" i="46"/>
  <c r="AY225" i="58"/>
  <c r="AY230" i="58"/>
  <c r="AY222" i="46"/>
  <c r="AY229" i="58"/>
  <c r="C154" i="16" s="1"/>
  <c r="F154" i="16" s="1"/>
  <c r="M164" i="16" s="1"/>
  <c r="AY227" i="58"/>
  <c r="D154" i="16" s="1"/>
  <c r="AY224" i="46"/>
  <c r="AZ230" i="58" l="1"/>
  <c r="G154" i="16"/>
  <c r="O164" i="16" s="1"/>
  <c r="Q164" i="16" s="1"/>
  <c r="E154" i="16"/>
  <c r="S164" i="16" s="1"/>
  <c r="U164" i="16" s="1"/>
  <c r="AX219" i="58"/>
  <c r="AX217" i="58"/>
  <c r="AX215" i="58"/>
  <c r="AX210" i="58"/>
  <c r="AX208" i="58"/>
  <c r="AX206" i="58"/>
  <c r="AX200" i="58"/>
  <c r="AX185" i="58"/>
  <c r="AX184" i="58"/>
  <c r="AX183" i="58"/>
  <c r="AX182" i="58"/>
  <c r="AX177" i="58"/>
  <c r="AX176" i="58"/>
  <c r="AX175" i="58"/>
  <c r="AX174" i="58"/>
  <c r="AX173" i="58"/>
  <c r="AX167" i="58"/>
  <c r="AX168" i="58"/>
  <c r="AX166" i="58"/>
  <c r="AX165" i="58"/>
  <c r="AX164" i="58"/>
  <c r="AY164" i="58" s="1"/>
  <c r="AX214" i="46"/>
  <c r="AX213" i="46"/>
  <c r="AX212" i="46"/>
  <c r="AX206" i="46"/>
  <c r="AX181" i="46"/>
  <c r="AX173" i="46"/>
  <c r="AX165" i="46"/>
  <c r="AX205" i="46"/>
  <c r="AX204" i="46"/>
  <c r="AX198" i="46"/>
  <c r="AX180" i="46"/>
  <c r="AX174" i="46"/>
  <c r="AX172" i="46"/>
  <c r="AY172" i="46" s="1"/>
  <c r="AX166" i="46"/>
  <c r="AX164" i="46"/>
  <c r="AY164" i="46" s="1"/>
  <c r="AH29" i="58"/>
  <c r="AH13" i="58" s="1"/>
  <c r="AY194" i="58" l="1"/>
  <c r="AY187" i="58"/>
  <c r="AY195" i="58"/>
  <c r="AY190" i="58"/>
  <c r="D156" i="16" s="1"/>
  <c r="AY193" i="58"/>
  <c r="AY188" i="58"/>
  <c r="AY198" i="58"/>
  <c r="AY186" i="58"/>
  <c r="AY191" i="58"/>
  <c r="AY196" i="58"/>
  <c r="AY199" i="58"/>
  <c r="AY192" i="58"/>
  <c r="AY197" i="58"/>
  <c r="AY189" i="58"/>
  <c r="AY215" i="58"/>
  <c r="AY220" i="58"/>
  <c r="AY195" i="46"/>
  <c r="AY197" i="46"/>
  <c r="AY193" i="46"/>
  <c r="AY187" i="46"/>
  <c r="AY188" i="46"/>
  <c r="AY190" i="46"/>
  <c r="AY183" i="46"/>
  <c r="D181" i="16" s="1"/>
  <c r="AY192" i="46"/>
  <c r="AY185" i="46"/>
  <c r="AY186" i="46"/>
  <c r="AY194" i="46"/>
  <c r="AY189" i="46"/>
  <c r="AY184" i="46"/>
  <c r="AY191" i="46"/>
  <c r="AY182" i="46"/>
  <c r="AY196" i="46"/>
  <c r="AY204" i="46"/>
  <c r="AY215" i="46"/>
  <c r="AY180" i="46"/>
  <c r="AY199" i="46"/>
  <c r="AY182" i="58"/>
  <c r="AY201" i="58"/>
  <c r="E156" i="16" s="1"/>
  <c r="S166" i="16" s="1"/>
  <c r="AY173" i="58"/>
  <c r="AY165" i="46"/>
  <c r="AY173" i="46"/>
  <c r="AY175" i="58"/>
  <c r="AY176" i="58"/>
  <c r="AY217" i="58"/>
  <c r="D155" i="16" s="1"/>
  <c r="AY219" i="58"/>
  <c r="C155" i="16" s="1"/>
  <c r="F155" i="16" s="1"/>
  <c r="M165" i="16" s="1"/>
  <c r="AY184" i="58"/>
  <c r="AY185" i="58"/>
  <c r="AY177" i="58"/>
  <c r="AY200" i="58"/>
  <c r="C156" i="16" s="1"/>
  <c r="F156" i="16" s="1"/>
  <c r="M166" i="16" s="1"/>
  <c r="D243" i="16" s="1"/>
  <c r="AY208" i="58"/>
  <c r="AY174" i="58"/>
  <c r="AY168" i="58"/>
  <c r="AY210" i="58"/>
  <c r="AY183" i="58"/>
  <c r="AY206" i="58"/>
  <c r="AY167" i="58"/>
  <c r="AY165" i="58"/>
  <c r="AY166" i="58"/>
  <c r="AY206" i="46"/>
  <c r="AY214" i="46"/>
  <c r="AY213" i="46"/>
  <c r="AY212" i="46"/>
  <c r="AY181" i="46"/>
  <c r="AY166" i="46"/>
  <c r="AY174" i="46"/>
  <c r="AY198" i="46"/>
  <c r="C181" i="16" s="1"/>
  <c r="F181" i="16" s="1"/>
  <c r="M155" i="16" s="1"/>
  <c r="D230" i="16" s="1"/>
  <c r="AY205" i="46"/>
  <c r="AH30" i="58"/>
  <c r="AH28" i="58"/>
  <c r="AH14" i="58" s="1"/>
  <c r="AH24" i="46"/>
  <c r="AH18" i="46" s="1"/>
  <c r="U166" i="16" l="1"/>
  <c r="G156" i="16"/>
  <c r="O166" i="16" s="1"/>
  <c r="G155" i="16"/>
  <c r="O165" i="16" s="1"/>
  <c r="Q165" i="16" s="1"/>
  <c r="E155" i="16"/>
  <c r="S165" i="16" s="1"/>
  <c r="U165" i="16" s="1"/>
  <c r="AZ220" i="58"/>
  <c r="C179" i="16"/>
  <c r="F179" i="16" s="1"/>
  <c r="M153" i="16" s="1"/>
  <c r="C180" i="16"/>
  <c r="F180" i="16" s="1"/>
  <c r="M154" i="16" s="1"/>
  <c r="G181" i="16"/>
  <c r="O155" i="16" s="1"/>
  <c r="E181" i="16"/>
  <c r="S155" i="16" s="1"/>
  <c r="U155" i="16" s="1"/>
  <c r="E179" i="16"/>
  <c r="S153" i="16" s="1"/>
  <c r="U153" i="16" s="1"/>
  <c r="E180" i="16"/>
  <c r="S154" i="16" s="1"/>
  <c r="U154" i="16" s="1"/>
  <c r="AZ215" i="46"/>
  <c r="D179" i="16"/>
  <c r="D180" i="16"/>
  <c r="AZ199" i="46"/>
  <c r="AZ201" i="58"/>
  <c r="AH12" i="58"/>
  <c r="G180" i="16" l="1"/>
  <c r="O154" i="16" s="1"/>
  <c r="Q154" i="16" s="1"/>
  <c r="Q155" i="16"/>
  <c r="E230" i="16"/>
  <c r="Q166" i="16"/>
  <c r="E243" i="16"/>
  <c r="F243" i="16" s="1"/>
  <c r="G179" i="16"/>
  <c r="O153" i="16" s="1"/>
  <c r="Q153" i="16" s="1"/>
  <c r="AH28" i="46"/>
  <c r="F230" i="16" l="1"/>
  <c r="AH14" i="46"/>
  <c r="AH25" i="46"/>
  <c r="AH17" i="46" s="1"/>
  <c r="AH39" i="63"/>
  <c r="AH3" i="63" s="1"/>
  <c r="AD39" i="63"/>
  <c r="Z39" i="63"/>
  <c r="W39" i="63"/>
  <c r="W3" i="63" s="1"/>
  <c r="U39" i="63"/>
  <c r="U3" i="63" s="1"/>
  <c r="T39" i="63"/>
  <c r="T3" i="63" s="1"/>
  <c r="L39" i="63"/>
  <c r="K39" i="63"/>
  <c r="J39" i="63"/>
  <c r="H39" i="63"/>
  <c r="E39" i="63"/>
  <c r="D39" i="63"/>
  <c r="C39" i="63"/>
  <c r="C3" i="63" s="1"/>
  <c r="B39" i="63"/>
  <c r="B3" i="63" s="1"/>
  <c r="AD38" i="63"/>
  <c r="AD4" i="63" s="1"/>
  <c r="Z38" i="63"/>
  <c r="W38" i="63"/>
  <c r="W4" i="63" s="1"/>
  <c r="U38" i="63"/>
  <c r="U4" i="63" s="1"/>
  <c r="T38" i="63"/>
  <c r="T4" i="63" s="1"/>
  <c r="L38" i="63"/>
  <c r="K38" i="63"/>
  <c r="K4" i="63" s="1"/>
  <c r="J38" i="63"/>
  <c r="O38" i="63" s="1"/>
  <c r="O4" i="63" s="1"/>
  <c r="H38" i="63"/>
  <c r="H4" i="63" s="1"/>
  <c r="E38" i="63"/>
  <c r="G38" i="63" s="1"/>
  <c r="G4" i="63" s="1"/>
  <c r="D38" i="63"/>
  <c r="C38" i="63"/>
  <c r="C4" i="63" s="1"/>
  <c r="B38" i="63"/>
  <c r="B4" i="63" s="1"/>
  <c r="AD37" i="63"/>
  <c r="Z37" i="63"/>
  <c r="Z5" i="63" s="1"/>
  <c r="W37" i="63"/>
  <c r="W5" i="63" s="1"/>
  <c r="U37" i="63"/>
  <c r="U5" i="63" s="1"/>
  <c r="T37" i="63"/>
  <c r="T5" i="63" s="1"/>
  <c r="L37" i="63"/>
  <c r="L5" i="63" s="1"/>
  <c r="K37" i="63"/>
  <c r="K5" i="63" s="1"/>
  <c r="J37" i="63"/>
  <c r="O37" i="63" s="1"/>
  <c r="O5" i="63" s="1"/>
  <c r="H37" i="63"/>
  <c r="H5" i="63" s="1"/>
  <c r="E37" i="63"/>
  <c r="E5" i="63" s="1"/>
  <c r="D37" i="63"/>
  <c r="D5" i="63" s="1"/>
  <c r="C37" i="63"/>
  <c r="C5" i="63" s="1"/>
  <c r="B37" i="63"/>
  <c r="B5" i="63" s="1"/>
  <c r="AD36" i="63"/>
  <c r="AD6" i="63" s="1"/>
  <c r="Z36" i="63"/>
  <c r="Z6" i="63" s="1"/>
  <c r="W36" i="63"/>
  <c r="W6" i="63" s="1"/>
  <c r="U36" i="63"/>
  <c r="U6" i="63" s="1"/>
  <c r="T36" i="63"/>
  <c r="T6" i="63" s="1"/>
  <c r="L36" i="63"/>
  <c r="L6" i="63" s="1"/>
  <c r="K36" i="63"/>
  <c r="J36" i="63"/>
  <c r="H36" i="63"/>
  <c r="H6" i="63" s="1"/>
  <c r="E36" i="63"/>
  <c r="D36" i="63"/>
  <c r="C36" i="63"/>
  <c r="B36" i="63"/>
  <c r="B6" i="63" s="1"/>
  <c r="AD35" i="63"/>
  <c r="Z35" i="63"/>
  <c r="Z7" i="63" s="1"/>
  <c r="W35" i="63"/>
  <c r="W7" i="63" s="1"/>
  <c r="U35" i="63"/>
  <c r="U7" i="63" s="1"/>
  <c r="T35" i="63"/>
  <c r="T7" i="63" s="1"/>
  <c r="L35" i="63"/>
  <c r="L7" i="63" s="1"/>
  <c r="K35" i="63"/>
  <c r="K7" i="63" s="1"/>
  <c r="J35" i="63"/>
  <c r="H35" i="63"/>
  <c r="H7" i="63" s="1"/>
  <c r="E35" i="63"/>
  <c r="F35" i="63" s="1"/>
  <c r="F7" i="63" s="1"/>
  <c r="D35" i="63"/>
  <c r="D7" i="63" s="1"/>
  <c r="C35" i="63"/>
  <c r="C7" i="63" s="1"/>
  <c r="B35" i="63"/>
  <c r="AD34" i="63"/>
  <c r="AD8" i="63" s="1"/>
  <c r="Z34" i="63"/>
  <c r="Z8" i="63" s="1"/>
  <c r="W34" i="63"/>
  <c r="W8" i="63" s="1"/>
  <c r="U34" i="63"/>
  <c r="U8" i="63" s="1"/>
  <c r="T34" i="63"/>
  <c r="T8" i="63" s="1"/>
  <c r="L34" i="63"/>
  <c r="K34" i="63"/>
  <c r="J34" i="63"/>
  <c r="H34" i="63"/>
  <c r="H8" i="63" s="1"/>
  <c r="E34" i="63"/>
  <c r="E8" i="63" s="1"/>
  <c r="D34" i="63"/>
  <c r="D8" i="63" s="1"/>
  <c r="C34" i="63"/>
  <c r="C8" i="63" s="1"/>
  <c r="B34" i="63"/>
  <c r="AD33" i="63"/>
  <c r="AD9" i="63" s="1"/>
  <c r="Z33" i="63"/>
  <c r="Z9" i="63" s="1"/>
  <c r="W33" i="63"/>
  <c r="W9" i="63" s="1"/>
  <c r="U33" i="63"/>
  <c r="U9" i="63" s="1"/>
  <c r="T33" i="63"/>
  <c r="T9" i="63" s="1"/>
  <c r="L33" i="63"/>
  <c r="K33" i="63"/>
  <c r="J33" i="63"/>
  <c r="H33" i="63"/>
  <c r="H9" i="63" s="1"/>
  <c r="E33" i="63"/>
  <c r="G33" i="63" s="1"/>
  <c r="G9" i="63" s="1"/>
  <c r="D33" i="63"/>
  <c r="D9" i="63" s="1"/>
  <c r="C33" i="63"/>
  <c r="C9" i="63" s="1"/>
  <c r="B33" i="63"/>
  <c r="B9" i="63" s="1"/>
  <c r="AD32" i="63"/>
  <c r="Z32" i="63"/>
  <c r="W32" i="63"/>
  <c r="W10" i="63" s="1"/>
  <c r="U32" i="63"/>
  <c r="U10" i="63" s="1"/>
  <c r="T32" i="63"/>
  <c r="T10" i="63" s="1"/>
  <c r="L32" i="63"/>
  <c r="K32" i="63"/>
  <c r="M32" i="63" s="1"/>
  <c r="M10" i="63" s="1"/>
  <c r="J32" i="63"/>
  <c r="H32" i="63"/>
  <c r="H10" i="63" s="1"/>
  <c r="E32" i="63"/>
  <c r="G32" i="63" s="1"/>
  <c r="G10" i="63" s="1"/>
  <c r="D32" i="63"/>
  <c r="D10" i="63" s="1"/>
  <c r="C32" i="63"/>
  <c r="C10" i="63" s="1"/>
  <c r="B32" i="63"/>
  <c r="B10" i="63" s="1"/>
  <c r="AD31" i="63"/>
  <c r="AD11" i="63" s="1"/>
  <c r="Z31" i="63"/>
  <c r="W31" i="63"/>
  <c r="U31" i="63"/>
  <c r="T31" i="63"/>
  <c r="T11" i="63" s="1"/>
  <c r="L31" i="63"/>
  <c r="L11" i="63" s="1"/>
  <c r="K31" i="63"/>
  <c r="K11" i="63" s="1"/>
  <c r="J31" i="63"/>
  <c r="H31" i="63"/>
  <c r="H11" i="63" s="1"/>
  <c r="E31" i="63"/>
  <c r="E11" i="63" s="1"/>
  <c r="D31" i="63"/>
  <c r="D11" i="63" s="1"/>
  <c r="C31" i="63"/>
  <c r="C11" i="63" s="1"/>
  <c r="B31" i="63"/>
  <c r="B11" i="63" s="1"/>
  <c r="AD30" i="63"/>
  <c r="AD12" i="63" s="1"/>
  <c r="Z30" i="63"/>
  <c r="Z12" i="63" s="1"/>
  <c r="W30" i="63"/>
  <c r="W12" i="63" s="1"/>
  <c r="U30" i="63"/>
  <c r="U12" i="63" s="1"/>
  <c r="T30" i="63"/>
  <c r="T12" i="63" s="1"/>
  <c r="L30" i="63"/>
  <c r="L12" i="63" s="1"/>
  <c r="K30" i="63"/>
  <c r="J30" i="63"/>
  <c r="J12" i="63" s="1"/>
  <c r="H30" i="63"/>
  <c r="H12" i="63" s="1"/>
  <c r="E30" i="63"/>
  <c r="E12" i="63" s="1"/>
  <c r="D30" i="63"/>
  <c r="D12" i="63" s="1"/>
  <c r="C30" i="63"/>
  <c r="C12" i="63" s="1"/>
  <c r="B30" i="63"/>
  <c r="B12" i="63" s="1"/>
  <c r="AD29" i="63"/>
  <c r="AD13" i="63" s="1"/>
  <c r="Z29" i="63"/>
  <c r="Z13" i="63" s="1"/>
  <c r="W29" i="63"/>
  <c r="W13" i="63" s="1"/>
  <c r="U29" i="63"/>
  <c r="T29" i="63"/>
  <c r="T13" i="63" s="1"/>
  <c r="L29" i="63"/>
  <c r="K29" i="63"/>
  <c r="J29" i="63"/>
  <c r="H29" i="63"/>
  <c r="H13" i="63" s="1"/>
  <c r="E29" i="63"/>
  <c r="D29" i="63"/>
  <c r="C29" i="63"/>
  <c r="C13" i="63" s="1"/>
  <c r="B29" i="63"/>
  <c r="B13" i="63" s="1"/>
  <c r="AD28" i="63"/>
  <c r="AD14" i="63" s="1"/>
  <c r="Z28" i="63"/>
  <c r="Z14" i="63" s="1"/>
  <c r="W28" i="63"/>
  <c r="W14" i="63" s="1"/>
  <c r="U28" i="63"/>
  <c r="U14" i="63" s="1"/>
  <c r="T28" i="63"/>
  <c r="T14" i="63" s="1"/>
  <c r="L28" i="63"/>
  <c r="L14" i="63" s="1"/>
  <c r="K28" i="63"/>
  <c r="K14" i="63" s="1"/>
  <c r="J28" i="63"/>
  <c r="H28" i="63"/>
  <c r="H14" i="63" s="1"/>
  <c r="E28" i="63"/>
  <c r="G28" i="63" s="1"/>
  <c r="G14" i="63" s="1"/>
  <c r="D28" i="63"/>
  <c r="D14" i="63" s="1"/>
  <c r="C28" i="63"/>
  <c r="C14" i="63" s="1"/>
  <c r="B28" i="63"/>
  <c r="B14" i="63" s="1"/>
  <c r="AD27" i="63"/>
  <c r="AD15" i="63" s="1"/>
  <c r="Z27" i="63"/>
  <c r="Z15" i="63" s="1"/>
  <c r="W27" i="63"/>
  <c r="W15" i="63" s="1"/>
  <c r="U27" i="63"/>
  <c r="U15" i="63" s="1"/>
  <c r="T27" i="63"/>
  <c r="T15" i="63" s="1"/>
  <c r="L27" i="63"/>
  <c r="L15" i="63" s="1"/>
  <c r="K27" i="63"/>
  <c r="M27" i="63" s="1"/>
  <c r="J27" i="63"/>
  <c r="J15" i="63" s="1"/>
  <c r="H27" i="63"/>
  <c r="H15" i="63" s="1"/>
  <c r="E27" i="63"/>
  <c r="E15" i="63" s="1"/>
  <c r="D27" i="63"/>
  <c r="D15" i="63" s="1"/>
  <c r="C27" i="63"/>
  <c r="C15" i="63" s="1"/>
  <c r="B27" i="63"/>
  <c r="B15" i="63" s="1"/>
  <c r="AD26" i="63"/>
  <c r="AD16" i="63" s="1"/>
  <c r="Z26" i="63"/>
  <c r="Z16" i="63" s="1"/>
  <c r="W26" i="63"/>
  <c r="W16" i="63" s="1"/>
  <c r="U26" i="63"/>
  <c r="U16" i="63" s="1"/>
  <c r="T26" i="63"/>
  <c r="T16" i="63" s="1"/>
  <c r="L26" i="63"/>
  <c r="K26" i="63"/>
  <c r="J26" i="63"/>
  <c r="J16" i="63" s="1"/>
  <c r="H26" i="63"/>
  <c r="H16" i="63" s="1"/>
  <c r="E26" i="63"/>
  <c r="F26" i="63" s="1"/>
  <c r="F16" i="63" s="1"/>
  <c r="D26" i="63"/>
  <c r="D16" i="63" s="1"/>
  <c r="C26" i="63"/>
  <c r="C16" i="63" s="1"/>
  <c r="B26" i="63"/>
  <c r="B16" i="63" s="1"/>
  <c r="AD25" i="63"/>
  <c r="Z25" i="63"/>
  <c r="Z17" i="63" s="1"/>
  <c r="W25" i="63"/>
  <c r="W17" i="63" s="1"/>
  <c r="U25" i="63"/>
  <c r="U17" i="63" s="1"/>
  <c r="T25" i="63"/>
  <c r="T17" i="63" s="1"/>
  <c r="L25" i="63"/>
  <c r="K25" i="63"/>
  <c r="J25" i="63"/>
  <c r="H25" i="63"/>
  <c r="H17" i="63" s="1"/>
  <c r="E25" i="63"/>
  <c r="D25" i="63"/>
  <c r="D17" i="63" s="1"/>
  <c r="C25" i="63"/>
  <c r="C17" i="63" s="1"/>
  <c r="B25" i="63"/>
  <c r="B17" i="63" s="1"/>
  <c r="AD24" i="63"/>
  <c r="AD18" i="63" s="1"/>
  <c r="Z24" i="63"/>
  <c r="W24" i="63"/>
  <c r="W18" i="63" s="1"/>
  <c r="U24" i="63"/>
  <c r="U18" i="63" s="1"/>
  <c r="T24" i="63"/>
  <c r="T18" i="63" s="1"/>
  <c r="L24" i="63"/>
  <c r="L18" i="63" s="1"/>
  <c r="K24" i="63"/>
  <c r="K18" i="63" s="1"/>
  <c r="J24" i="63"/>
  <c r="J18" i="63" s="1"/>
  <c r="H24" i="63"/>
  <c r="E24" i="63"/>
  <c r="G24" i="63" s="1"/>
  <c r="G18" i="63" s="1"/>
  <c r="D24" i="63"/>
  <c r="D18" i="63" s="1"/>
  <c r="C24" i="63"/>
  <c r="C18" i="63" s="1"/>
  <c r="B24" i="63"/>
  <c r="B18" i="63" s="1"/>
  <c r="AD23" i="63"/>
  <c r="AD19" i="63" s="1"/>
  <c r="Z23" i="63"/>
  <c r="Z19" i="63" s="1"/>
  <c r="W23" i="63"/>
  <c r="W19" i="63" s="1"/>
  <c r="U23" i="63"/>
  <c r="U19" i="63" s="1"/>
  <c r="T23" i="63"/>
  <c r="T19" i="63" s="1"/>
  <c r="L23" i="63"/>
  <c r="L19" i="63" s="1"/>
  <c r="K23" i="63"/>
  <c r="K19" i="63" s="1"/>
  <c r="J23" i="63"/>
  <c r="J19" i="63" s="1"/>
  <c r="H23" i="63"/>
  <c r="H19" i="63" s="1"/>
  <c r="E23" i="63"/>
  <c r="E19" i="63" s="1"/>
  <c r="D23" i="63"/>
  <c r="D19" i="63" s="1"/>
  <c r="C23" i="63"/>
  <c r="C19" i="63" s="1"/>
  <c r="B23" i="63"/>
  <c r="B19" i="63" s="1"/>
  <c r="AD22" i="63"/>
  <c r="Z22" i="63"/>
  <c r="W22" i="63"/>
  <c r="W20" i="63" s="1"/>
  <c r="U22" i="63"/>
  <c r="U20" i="63" s="1"/>
  <c r="T22" i="63"/>
  <c r="T20" i="63" s="1"/>
  <c r="L22" i="63"/>
  <c r="K22" i="63"/>
  <c r="J22" i="63"/>
  <c r="H22" i="63"/>
  <c r="H20" i="63" s="1"/>
  <c r="E22" i="63"/>
  <c r="D22" i="63"/>
  <c r="D20" i="63" s="1"/>
  <c r="C22" i="63"/>
  <c r="C20" i="63" s="1"/>
  <c r="B22" i="63"/>
  <c r="B20" i="63" s="1"/>
  <c r="AH21" i="63"/>
  <c r="AI21" i="63" s="1"/>
  <c r="AD21" i="63"/>
  <c r="Z21" i="63"/>
  <c r="W21" i="63"/>
  <c r="U21" i="63"/>
  <c r="T21" i="63"/>
  <c r="L21" i="63"/>
  <c r="K21" i="63"/>
  <c r="J21" i="63"/>
  <c r="O21" i="63" s="1"/>
  <c r="H21" i="63"/>
  <c r="E21" i="63"/>
  <c r="D21" i="63"/>
  <c r="C21" i="63"/>
  <c r="B21" i="63"/>
  <c r="Z18" i="63"/>
  <c r="H18" i="63"/>
  <c r="U13" i="63"/>
  <c r="D13" i="63"/>
  <c r="Z11" i="63"/>
  <c r="W11" i="63"/>
  <c r="U11" i="63"/>
  <c r="Z10" i="63"/>
  <c r="B8" i="63"/>
  <c r="B7" i="63"/>
  <c r="D6" i="63"/>
  <c r="C6" i="63"/>
  <c r="D4" i="63"/>
  <c r="Z3" i="63"/>
  <c r="J3" i="63"/>
  <c r="H3" i="63"/>
  <c r="E3" i="63"/>
  <c r="D3" i="63"/>
  <c r="T2" i="63"/>
  <c r="O2" i="63"/>
  <c r="J2" i="63"/>
  <c r="D1" i="63"/>
  <c r="AH39" i="62"/>
  <c r="AH3" i="62" s="1"/>
  <c r="AD39" i="62"/>
  <c r="AD3" i="62" s="1"/>
  <c r="Z39" i="62"/>
  <c r="Z3" i="62" s="1"/>
  <c r="W39" i="62"/>
  <c r="U39" i="62"/>
  <c r="U3" i="62" s="1"/>
  <c r="T39" i="62"/>
  <c r="T3" i="62" s="1"/>
  <c r="L39" i="62"/>
  <c r="K39" i="62"/>
  <c r="M39" i="62" s="1"/>
  <c r="J39" i="62"/>
  <c r="O39" i="62" s="1"/>
  <c r="O3" i="62" s="1"/>
  <c r="H39" i="62"/>
  <c r="H3" i="62" s="1"/>
  <c r="E39" i="62"/>
  <c r="F39" i="62" s="1"/>
  <c r="F3" i="62" s="1"/>
  <c r="D39" i="62"/>
  <c r="C39" i="62"/>
  <c r="C3" i="62" s="1"/>
  <c r="B39" i="62"/>
  <c r="B3" i="62" s="1"/>
  <c r="AD38" i="62"/>
  <c r="AE38" i="62" s="1"/>
  <c r="Z38" i="62"/>
  <c r="Z4" i="62" s="1"/>
  <c r="W38" i="62"/>
  <c r="W4" i="62" s="1"/>
  <c r="U38" i="62"/>
  <c r="T38" i="62"/>
  <c r="T4" i="62" s="1"/>
  <c r="L38" i="62"/>
  <c r="L4" i="62" s="1"/>
  <c r="K38" i="62"/>
  <c r="M38" i="62" s="1"/>
  <c r="M4" i="62" s="1"/>
  <c r="J38" i="62"/>
  <c r="O38" i="62" s="1"/>
  <c r="O4" i="62" s="1"/>
  <c r="H38" i="62"/>
  <c r="H4" i="62" s="1"/>
  <c r="E38" i="62"/>
  <c r="D38" i="62"/>
  <c r="D4" i="62" s="1"/>
  <c r="C38" i="62"/>
  <c r="C4" i="62" s="1"/>
  <c r="B38" i="62"/>
  <c r="B4" i="62" s="1"/>
  <c r="AD37" i="62"/>
  <c r="AD5" i="62" s="1"/>
  <c r="Z37" i="62"/>
  <c r="W37" i="62"/>
  <c r="W5" i="62" s="1"/>
  <c r="U37" i="62"/>
  <c r="U5" i="62" s="1"/>
  <c r="T37" i="62"/>
  <c r="T5" i="62" s="1"/>
  <c r="L37" i="62"/>
  <c r="K37" i="62"/>
  <c r="J37" i="62"/>
  <c r="O37" i="62" s="1"/>
  <c r="H37" i="62"/>
  <c r="H5" i="62" s="1"/>
  <c r="E37" i="62"/>
  <c r="D37" i="62"/>
  <c r="D5" i="62" s="1"/>
  <c r="C37" i="62"/>
  <c r="B37" i="62"/>
  <c r="B5" i="62" s="1"/>
  <c r="AD36" i="62"/>
  <c r="AD6" i="62" s="1"/>
  <c r="Z36" i="62"/>
  <c r="Z6" i="62" s="1"/>
  <c r="W36" i="62"/>
  <c r="U36" i="62"/>
  <c r="T36" i="62"/>
  <c r="T6" i="62" s="1"/>
  <c r="L36" i="62"/>
  <c r="L6" i="62" s="1"/>
  <c r="K36" i="62"/>
  <c r="J36" i="62"/>
  <c r="H36" i="62"/>
  <c r="H6" i="62" s="1"/>
  <c r="E36" i="62"/>
  <c r="E6" i="62" s="1"/>
  <c r="D36" i="62"/>
  <c r="D6" i="62" s="1"/>
  <c r="C36" i="62"/>
  <c r="C6" i="62" s="1"/>
  <c r="B36" i="62"/>
  <c r="B6" i="62" s="1"/>
  <c r="AD35" i="62"/>
  <c r="AD7" i="62" s="1"/>
  <c r="Z35" i="62"/>
  <c r="Z7" i="62" s="1"/>
  <c r="W35" i="62"/>
  <c r="W7" i="62" s="1"/>
  <c r="U35" i="62"/>
  <c r="U7" i="62" s="1"/>
  <c r="T35" i="62"/>
  <c r="T7" i="62" s="1"/>
  <c r="L35" i="62"/>
  <c r="K35" i="62"/>
  <c r="J35" i="62"/>
  <c r="J7" i="62" s="1"/>
  <c r="H35" i="62"/>
  <c r="H7" i="62" s="1"/>
  <c r="E35" i="62"/>
  <c r="G35" i="62" s="1"/>
  <c r="G7" i="62" s="1"/>
  <c r="D35" i="62"/>
  <c r="D7" i="62" s="1"/>
  <c r="C35" i="62"/>
  <c r="C7" i="62" s="1"/>
  <c r="B35" i="62"/>
  <c r="B7" i="62" s="1"/>
  <c r="AD34" i="62"/>
  <c r="AD8" i="62" s="1"/>
  <c r="Z34" i="62"/>
  <c r="Z8" i="62" s="1"/>
  <c r="W34" i="62"/>
  <c r="W8" i="62" s="1"/>
  <c r="U34" i="62"/>
  <c r="U8" i="62" s="1"/>
  <c r="T34" i="62"/>
  <c r="T8" i="62" s="1"/>
  <c r="L34" i="62"/>
  <c r="K34" i="62"/>
  <c r="J34" i="62"/>
  <c r="H34" i="62"/>
  <c r="H8" i="62" s="1"/>
  <c r="E34" i="62"/>
  <c r="E8" i="62" s="1"/>
  <c r="D34" i="62"/>
  <c r="D8" i="62" s="1"/>
  <c r="C34" i="62"/>
  <c r="C8" i="62" s="1"/>
  <c r="B34" i="62"/>
  <c r="B8" i="62" s="1"/>
  <c r="AD33" i="62"/>
  <c r="Z33" i="62"/>
  <c r="Z9" i="62" s="1"/>
  <c r="W33" i="62"/>
  <c r="W9" i="62" s="1"/>
  <c r="U33" i="62"/>
  <c r="U9" i="62" s="1"/>
  <c r="T33" i="62"/>
  <c r="T9" i="62" s="1"/>
  <c r="L33" i="62"/>
  <c r="K33" i="62"/>
  <c r="K9" i="62" s="1"/>
  <c r="J33" i="62"/>
  <c r="H33" i="62"/>
  <c r="H9" i="62" s="1"/>
  <c r="E33" i="62"/>
  <c r="G33" i="62" s="1"/>
  <c r="G9" i="62" s="1"/>
  <c r="D33" i="62"/>
  <c r="D9" i="62" s="1"/>
  <c r="C33" i="62"/>
  <c r="B33" i="62"/>
  <c r="AD32" i="62"/>
  <c r="AD10" i="62" s="1"/>
  <c r="Z32" i="62"/>
  <c r="Z10" i="62" s="1"/>
  <c r="W32" i="62"/>
  <c r="W10" i="62" s="1"/>
  <c r="U32" i="62"/>
  <c r="U10" i="62" s="1"/>
  <c r="T32" i="62"/>
  <c r="T10" i="62" s="1"/>
  <c r="L32" i="62"/>
  <c r="K32" i="62"/>
  <c r="K10" i="62" s="1"/>
  <c r="J32" i="62"/>
  <c r="H32" i="62"/>
  <c r="H10" i="62" s="1"/>
  <c r="E32" i="62"/>
  <c r="G32" i="62" s="1"/>
  <c r="G10" i="62" s="1"/>
  <c r="D32" i="62"/>
  <c r="D10" i="62" s="1"/>
  <c r="C32" i="62"/>
  <c r="C10" i="62" s="1"/>
  <c r="B32" i="62"/>
  <c r="B10" i="62" s="1"/>
  <c r="AD31" i="62"/>
  <c r="Z31" i="62"/>
  <c r="Z11" i="62" s="1"/>
  <c r="W31" i="62"/>
  <c r="U31" i="62"/>
  <c r="U11" i="62" s="1"/>
  <c r="T31" i="62"/>
  <c r="T11" i="62" s="1"/>
  <c r="L31" i="62"/>
  <c r="L11" i="62" s="1"/>
  <c r="K31" i="62"/>
  <c r="J31" i="62"/>
  <c r="O31" i="62" s="1"/>
  <c r="O11" i="62" s="1"/>
  <c r="H31" i="62"/>
  <c r="H11" i="62" s="1"/>
  <c r="E31" i="62"/>
  <c r="G31" i="62" s="1"/>
  <c r="G11" i="62" s="1"/>
  <c r="D31" i="62"/>
  <c r="D11" i="62" s="1"/>
  <c r="C31" i="62"/>
  <c r="C11" i="62" s="1"/>
  <c r="B31" i="62"/>
  <c r="B11" i="62" s="1"/>
  <c r="AD30" i="62"/>
  <c r="AD12" i="62" s="1"/>
  <c r="Z30" i="62"/>
  <c r="Z12" i="62" s="1"/>
  <c r="W30" i="62"/>
  <c r="W12" i="62" s="1"/>
  <c r="U30" i="62"/>
  <c r="U12" i="62" s="1"/>
  <c r="T30" i="62"/>
  <c r="T12" i="62" s="1"/>
  <c r="L30" i="62"/>
  <c r="K30" i="62"/>
  <c r="K12" i="62" s="1"/>
  <c r="J30" i="62"/>
  <c r="J12" i="62" s="1"/>
  <c r="H30" i="62"/>
  <c r="H12" i="62" s="1"/>
  <c r="E30" i="62"/>
  <c r="D30" i="62"/>
  <c r="D12" i="62" s="1"/>
  <c r="C30" i="62"/>
  <c r="C12" i="62" s="1"/>
  <c r="B30" i="62"/>
  <c r="AD29" i="62"/>
  <c r="AD13" i="62" s="1"/>
  <c r="Z29" i="62"/>
  <c r="Z13" i="62" s="1"/>
  <c r="W29" i="62"/>
  <c r="W13" i="62" s="1"/>
  <c r="U29" i="62"/>
  <c r="U13" i="62" s="1"/>
  <c r="T29" i="62"/>
  <c r="T13" i="62" s="1"/>
  <c r="L29" i="62"/>
  <c r="K29" i="62"/>
  <c r="J29" i="62"/>
  <c r="J13" i="62" s="1"/>
  <c r="H29" i="62"/>
  <c r="H13" i="62" s="1"/>
  <c r="E29" i="62"/>
  <c r="G29" i="62" s="1"/>
  <c r="G13" i="62" s="1"/>
  <c r="D29" i="62"/>
  <c r="D13" i="62" s="1"/>
  <c r="C29" i="62"/>
  <c r="C13" i="62" s="1"/>
  <c r="B29" i="62"/>
  <c r="B13" i="62" s="1"/>
  <c r="AD28" i="62"/>
  <c r="Z28" i="62"/>
  <c r="Z14" i="62" s="1"/>
  <c r="W28" i="62"/>
  <c r="W14" i="62" s="1"/>
  <c r="U28" i="62"/>
  <c r="U14" i="62" s="1"/>
  <c r="T28" i="62"/>
  <c r="T14" i="62" s="1"/>
  <c r="L28" i="62"/>
  <c r="K28" i="62"/>
  <c r="J28" i="62"/>
  <c r="J14" i="62" s="1"/>
  <c r="H28" i="62"/>
  <c r="H14" i="62" s="1"/>
  <c r="E28" i="62"/>
  <c r="G28" i="62" s="1"/>
  <c r="G14" i="62" s="1"/>
  <c r="D28" i="62"/>
  <c r="D14" i="62" s="1"/>
  <c r="C28" i="62"/>
  <c r="C14" i="62" s="1"/>
  <c r="B28" i="62"/>
  <c r="B14" i="62" s="1"/>
  <c r="AD27" i="62"/>
  <c r="AD15" i="62" s="1"/>
  <c r="Z27" i="62"/>
  <c r="Z15" i="62" s="1"/>
  <c r="W27" i="62"/>
  <c r="W15" i="62" s="1"/>
  <c r="U27" i="62"/>
  <c r="U15" i="62" s="1"/>
  <c r="T27" i="62"/>
  <c r="T15" i="62" s="1"/>
  <c r="L27" i="62"/>
  <c r="K27" i="62"/>
  <c r="J27" i="62"/>
  <c r="J15" i="62" s="1"/>
  <c r="H27" i="62"/>
  <c r="E27" i="62"/>
  <c r="E15" i="62" s="1"/>
  <c r="D27" i="62"/>
  <c r="D15" i="62" s="1"/>
  <c r="C27" i="62"/>
  <c r="C15" i="62" s="1"/>
  <c r="B27" i="62"/>
  <c r="B15" i="62" s="1"/>
  <c r="AD26" i="62"/>
  <c r="Z26" i="62"/>
  <c r="Z16" i="62" s="1"/>
  <c r="W26" i="62"/>
  <c r="W16" i="62" s="1"/>
  <c r="U26" i="62"/>
  <c r="U16" i="62" s="1"/>
  <c r="T26" i="62"/>
  <c r="T16" i="62" s="1"/>
  <c r="L26" i="62"/>
  <c r="K26" i="62"/>
  <c r="K16" i="62" s="1"/>
  <c r="J26" i="62"/>
  <c r="H26" i="62"/>
  <c r="H16" i="62" s="1"/>
  <c r="E26" i="62"/>
  <c r="G26" i="62" s="1"/>
  <c r="G16" i="62" s="1"/>
  <c r="D26" i="62"/>
  <c r="C26" i="62"/>
  <c r="C16" i="62" s="1"/>
  <c r="B26" i="62"/>
  <c r="B16" i="62" s="1"/>
  <c r="AD25" i="62"/>
  <c r="AE25" i="62" s="1"/>
  <c r="Z25" i="62"/>
  <c r="Z17" i="62" s="1"/>
  <c r="W25" i="62"/>
  <c r="U25" i="62"/>
  <c r="U17" i="62" s="1"/>
  <c r="T25" i="62"/>
  <c r="T17" i="62" s="1"/>
  <c r="L25" i="62"/>
  <c r="L17" i="62" s="1"/>
  <c r="K25" i="62"/>
  <c r="K17" i="62" s="1"/>
  <c r="J25" i="62"/>
  <c r="H25" i="62"/>
  <c r="H17" i="62" s="1"/>
  <c r="E25" i="62"/>
  <c r="D25" i="62"/>
  <c r="D17" i="62" s="1"/>
  <c r="C25" i="62"/>
  <c r="C17" i="62" s="1"/>
  <c r="B25" i="62"/>
  <c r="B17" i="62" s="1"/>
  <c r="AD24" i="62"/>
  <c r="AD18" i="62" s="1"/>
  <c r="Z24" i="62"/>
  <c r="Z18" i="62" s="1"/>
  <c r="W24" i="62"/>
  <c r="W18" i="62" s="1"/>
  <c r="U24" i="62"/>
  <c r="U18" i="62" s="1"/>
  <c r="T24" i="62"/>
  <c r="T18" i="62" s="1"/>
  <c r="L24" i="62"/>
  <c r="K24" i="62"/>
  <c r="M24" i="62" s="1"/>
  <c r="M18" i="62" s="1"/>
  <c r="J24" i="62"/>
  <c r="H24" i="62"/>
  <c r="H18" i="62" s="1"/>
  <c r="E24" i="62"/>
  <c r="G24" i="62" s="1"/>
  <c r="G18" i="62" s="1"/>
  <c r="D24" i="62"/>
  <c r="D18" i="62" s="1"/>
  <c r="C24" i="62"/>
  <c r="C18" i="62" s="1"/>
  <c r="B24" i="62"/>
  <c r="B18" i="62" s="1"/>
  <c r="AD23" i="62"/>
  <c r="AD19" i="62" s="1"/>
  <c r="Z23" i="62"/>
  <c r="W23" i="62"/>
  <c r="W19" i="62" s="1"/>
  <c r="U23" i="62"/>
  <c r="U19" i="62" s="1"/>
  <c r="T23" i="62"/>
  <c r="T19" i="62" s="1"/>
  <c r="L23" i="62"/>
  <c r="K23" i="62"/>
  <c r="K19" i="62" s="1"/>
  <c r="J23" i="62"/>
  <c r="J19" i="62" s="1"/>
  <c r="H23" i="62"/>
  <c r="H19" i="62" s="1"/>
  <c r="E23" i="62"/>
  <c r="D23" i="62"/>
  <c r="D19" i="62" s="1"/>
  <c r="C23" i="62"/>
  <c r="C19" i="62" s="1"/>
  <c r="B23" i="62"/>
  <c r="B19" i="62" s="1"/>
  <c r="AD22" i="62"/>
  <c r="Z22" i="62"/>
  <c r="Z20" i="62" s="1"/>
  <c r="W22" i="62"/>
  <c r="W20" i="62" s="1"/>
  <c r="U22" i="62"/>
  <c r="U20" i="62" s="1"/>
  <c r="T22" i="62"/>
  <c r="T20" i="62" s="1"/>
  <c r="L22" i="62"/>
  <c r="L20" i="62" s="1"/>
  <c r="K22" i="62"/>
  <c r="J22" i="62"/>
  <c r="J20" i="62" s="1"/>
  <c r="H22" i="62"/>
  <c r="E22" i="62"/>
  <c r="G22" i="62" s="1"/>
  <c r="G20" i="62" s="1"/>
  <c r="D22" i="62"/>
  <c r="D20" i="62" s="1"/>
  <c r="C22" i="62"/>
  <c r="C20" i="62" s="1"/>
  <c r="B22" i="62"/>
  <c r="B20" i="62" s="1"/>
  <c r="AH21" i="62"/>
  <c r="AI21" i="62" s="1"/>
  <c r="AD21" i="62"/>
  <c r="AE30" i="62" s="1"/>
  <c r="AE12" i="62" s="1"/>
  <c r="Z21" i="62"/>
  <c r="W21" i="62"/>
  <c r="U21" i="62"/>
  <c r="T21" i="62"/>
  <c r="L21" i="62"/>
  <c r="K21" i="62"/>
  <c r="J21" i="62"/>
  <c r="O21" i="62" s="1"/>
  <c r="H21" i="62"/>
  <c r="E21" i="62"/>
  <c r="G21" i="62" s="1"/>
  <c r="D21" i="62"/>
  <c r="C21" i="62"/>
  <c r="B21" i="62"/>
  <c r="H20" i="62"/>
  <c r="E20" i="62"/>
  <c r="J18" i="62"/>
  <c r="W17" i="62"/>
  <c r="E16" i="62"/>
  <c r="D16" i="62"/>
  <c r="H15" i="62"/>
  <c r="AD14" i="62"/>
  <c r="L14" i="62"/>
  <c r="K14" i="62"/>
  <c r="E13" i="62"/>
  <c r="B12" i="62"/>
  <c r="C9" i="62"/>
  <c r="B9" i="62"/>
  <c r="W6" i="62"/>
  <c r="U6" i="62"/>
  <c r="J6" i="62"/>
  <c r="C5" i="62"/>
  <c r="U4" i="62"/>
  <c r="W3" i="62"/>
  <c r="L3" i="62"/>
  <c r="D3" i="62"/>
  <c r="T2" i="62"/>
  <c r="O2" i="62"/>
  <c r="J2" i="62"/>
  <c r="D1" i="62"/>
  <c r="AH39" i="61"/>
  <c r="AD39" i="61"/>
  <c r="AE39" i="61" s="1"/>
  <c r="Z39" i="61"/>
  <c r="W39" i="61"/>
  <c r="U39" i="61"/>
  <c r="U3" i="61" s="1"/>
  <c r="T39" i="61"/>
  <c r="T3" i="61" s="1"/>
  <c r="L39" i="61"/>
  <c r="K39" i="61"/>
  <c r="M39" i="61" s="1"/>
  <c r="J39" i="61"/>
  <c r="H39" i="61"/>
  <c r="E39" i="61"/>
  <c r="G39" i="61" s="1"/>
  <c r="G3" i="61" s="1"/>
  <c r="D39" i="61"/>
  <c r="D3" i="61" s="1"/>
  <c r="C39" i="61"/>
  <c r="C3" i="61" s="1"/>
  <c r="B39" i="61"/>
  <c r="B3" i="61" s="1"/>
  <c r="AD38" i="61"/>
  <c r="AD4" i="61" s="1"/>
  <c r="Z38" i="61"/>
  <c r="Z4" i="61" s="1"/>
  <c r="W38" i="61"/>
  <c r="W4" i="61" s="1"/>
  <c r="U38" i="61"/>
  <c r="U4" i="61" s="1"/>
  <c r="T38" i="61"/>
  <c r="T4" i="61" s="1"/>
  <c r="L38" i="61"/>
  <c r="K38" i="61"/>
  <c r="M38" i="61" s="1"/>
  <c r="J38" i="61"/>
  <c r="H38" i="61"/>
  <c r="H4" i="61" s="1"/>
  <c r="E38" i="61"/>
  <c r="G38" i="61" s="1"/>
  <c r="G4" i="61" s="1"/>
  <c r="D38" i="61"/>
  <c r="D4" i="61" s="1"/>
  <c r="C38" i="61"/>
  <c r="C4" i="61" s="1"/>
  <c r="B38" i="61"/>
  <c r="AD37" i="61"/>
  <c r="AD5" i="61" s="1"/>
  <c r="Z37" i="61"/>
  <c r="Z5" i="61" s="1"/>
  <c r="W37" i="61"/>
  <c r="W5" i="61" s="1"/>
  <c r="U37" i="61"/>
  <c r="U5" i="61" s="1"/>
  <c r="T37" i="61"/>
  <c r="T5" i="61" s="1"/>
  <c r="L37" i="61"/>
  <c r="L5" i="61" s="1"/>
  <c r="K37" i="61"/>
  <c r="J37" i="61"/>
  <c r="H37" i="61"/>
  <c r="H5" i="61" s="1"/>
  <c r="E37" i="61"/>
  <c r="E5" i="61" s="1"/>
  <c r="D37" i="61"/>
  <c r="D5" i="61" s="1"/>
  <c r="C37" i="61"/>
  <c r="C5" i="61" s="1"/>
  <c r="B37" i="61"/>
  <c r="B5" i="61" s="1"/>
  <c r="AD36" i="61"/>
  <c r="AD6" i="61" s="1"/>
  <c r="Z36" i="61"/>
  <c r="Z6" i="61" s="1"/>
  <c r="W36" i="61"/>
  <c r="W6" i="61" s="1"/>
  <c r="U36" i="61"/>
  <c r="U6" i="61" s="1"/>
  <c r="T36" i="61"/>
  <c r="T6" i="61" s="1"/>
  <c r="L36" i="61"/>
  <c r="L6" i="61" s="1"/>
  <c r="K36" i="61"/>
  <c r="K6" i="61" s="1"/>
  <c r="J36" i="61"/>
  <c r="J6" i="61" s="1"/>
  <c r="H36" i="61"/>
  <c r="H6" i="61" s="1"/>
  <c r="E36" i="61"/>
  <c r="D36" i="61"/>
  <c r="C36" i="61"/>
  <c r="B36" i="61"/>
  <c r="AD35" i="61"/>
  <c r="Z35" i="61"/>
  <c r="W35" i="61"/>
  <c r="U35" i="61"/>
  <c r="U7" i="61" s="1"/>
  <c r="T35" i="61"/>
  <c r="T7" i="61" s="1"/>
  <c r="L35" i="61"/>
  <c r="K35" i="61"/>
  <c r="K7" i="61" s="1"/>
  <c r="J35" i="61"/>
  <c r="H35" i="61"/>
  <c r="H7" i="61" s="1"/>
  <c r="E35" i="61"/>
  <c r="F35" i="61" s="1"/>
  <c r="F7" i="61" s="1"/>
  <c r="D35" i="61"/>
  <c r="C35" i="61"/>
  <c r="C7" i="61" s="1"/>
  <c r="B35" i="61"/>
  <c r="B7" i="61" s="1"/>
  <c r="AD34" i="61"/>
  <c r="AD8" i="61" s="1"/>
  <c r="Z34" i="61"/>
  <c r="Z8" i="61" s="1"/>
  <c r="W34" i="61"/>
  <c r="W8" i="61" s="1"/>
  <c r="U34" i="61"/>
  <c r="U8" i="61" s="1"/>
  <c r="T34" i="61"/>
  <c r="T8" i="61" s="1"/>
  <c r="L34" i="61"/>
  <c r="L8" i="61" s="1"/>
  <c r="K34" i="61"/>
  <c r="J34" i="61"/>
  <c r="J8" i="61" s="1"/>
  <c r="H34" i="61"/>
  <c r="H8" i="61" s="1"/>
  <c r="E34" i="61"/>
  <c r="F34" i="61" s="1"/>
  <c r="F8" i="61" s="1"/>
  <c r="D34" i="61"/>
  <c r="D8" i="61" s="1"/>
  <c r="C34" i="61"/>
  <c r="B34" i="61"/>
  <c r="AD33" i="61"/>
  <c r="AD9" i="61" s="1"/>
  <c r="Z33" i="61"/>
  <c r="W33" i="61"/>
  <c r="U33" i="61"/>
  <c r="U9" i="61" s="1"/>
  <c r="T33" i="61"/>
  <c r="T9" i="61" s="1"/>
  <c r="L33" i="61"/>
  <c r="K33" i="61"/>
  <c r="K9" i="61" s="1"/>
  <c r="J33" i="61"/>
  <c r="J9" i="61" s="1"/>
  <c r="H33" i="61"/>
  <c r="H9" i="61" s="1"/>
  <c r="E33" i="61"/>
  <c r="G33" i="61" s="1"/>
  <c r="G9" i="61" s="1"/>
  <c r="D33" i="61"/>
  <c r="D9" i="61" s="1"/>
  <c r="C33" i="61"/>
  <c r="C9" i="61" s="1"/>
  <c r="B33" i="61"/>
  <c r="B9" i="61" s="1"/>
  <c r="AD32" i="61"/>
  <c r="Z32" i="61"/>
  <c r="W32" i="61"/>
  <c r="W10" i="61" s="1"/>
  <c r="U32" i="61"/>
  <c r="U10" i="61" s="1"/>
  <c r="T32" i="61"/>
  <c r="T10" i="61" s="1"/>
  <c r="L32" i="61"/>
  <c r="K32" i="61"/>
  <c r="K10" i="61" s="1"/>
  <c r="J32" i="61"/>
  <c r="J10" i="61" s="1"/>
  <c r="H32" i="61"/>
  <c r="H10" i="61" s="1"/>
  <c r="E32" i="61"/>
  <c r="E10" i="61" s="1"/>
  <c r="D32" i="61"/>
  <c r="D10" i="61" s="1"/>
  <c r="C32" i="61"/>
  <c r="C10" i="61" s="1"/>
  <c r="B32" i="61"/>
  <c r="B10" i="61" s="1"/>
  <c r="AD31" i="61"/>
  <c r="AD11" i="61" s="1"/>
  <c r="Z31" i="61"/>
  <c r="Z11" i="61" s="1"/>
  <c r="W31" i="61"/>
  <c r="W11" i="61" s="1"/>
  <c r="U31" i="61"/>
  <c r="U11" i="61" s="1"/>
  <c r="T31" i="61"/>
  <c r="T11" i="61" s="1"/>
  <c r="L31" i="61"/>
  <c r="K31" i="61"/>
  <c r="K11" i="61" s="1"/>
  <c r="J31" i="61"/>
  <c r="H31" i="61"/>
  <c r="H11" i="61" s="1"/>
  <c r="E31" i="61"/>
  <c r="D31" i="61"/>
  <c r="D11" i="61" s="1"/>
  <c r="C31" i="61"/>
  <c r="C11" i="61" s="1"/>
  <c r="B31" i="61"/>
  <c r="B11" i="61" s="1"/>
  <c r="AD30" i="61"/>
  <c r="Z30" i="61"/>
  <c r="W30" i="61"/>
  <c r="W12" i="61" s="1"/>
  <c r="U30" i="61"/>
  <c r="U12" i="61" s="1"/>
  <c r="T30" i="61"/>
  <c r="T12" i="61" s="1"/>
  <c r="L30" i="61"/>
  <c r="L12" i="61" s="1"/>
  <c r="K30" i="61"/>
  <c r="K12" i="61" s="1"/>
  <c r="J30" i="61"/>
  <c r="H30" i="61"/>
  <c r="E30" i="61"/>
  <c r="E12" i="61" s="1"/>
  <c r="D30" i="61"/>
  <c r="D12" i="61" s="1"/>
  <c r="C30" i="61"/>
  <c r="C12" i="61" s="1"/>
  <c r="B30" i="61"/>
  <c r="AD29" i="61"/>
  <c r="AD13" i="61" s="1"/>
  <c r="Z29" i="61"/>
  <c r="W29" i="61"/>
  <c r="W13" i="61" s="1"/>
  <c r="U29" i="61"/>
  <c r="U13" i="61" s="1"/>
  <c r="T29" i="61"/>
  <c r="T13" i="61" s="1"/>
  <c r="L29" i="61"/>
  <c r="L13" i="61" s="1"/>
  <c r="K29" i="61"/>
  <c r="K13" i="61" s="1"/>
  <c r="J29" i="61"/>
  <c r="J13" i="61" s="1"/>
  <c r="H29" i="61"/>
  <c r="H13" i="61" s="1"/>
  <c r="E29" i="61"/>
  <c r="D29" i="61"/>
  <c r="D13" i="61" s="1"/>
  <c r="C29" i="61"/>
  <c r="C13" i="61" s="1"/>
  <c r="B29" i="61"/>
  <c r="B13" i="61" s="1"/>
  <c r="AD28" i="61"/>
  <c r="AD14" i="61" s="1"/>
  <c r="Z28" i="61"/>
  <c r="Z14" i="61" s="1"/>
  <c r="W28" i="61"/>
  <c r="W14" i="61" s="1"/>
  <c r="U28" i="61"/>
  <c r="U14" i="61" s="1"/>
  <c r="T28" i="61"/>
  <c r="T14" i="61" s="1"/>
  <c r="L28" i="61"/>
  <c r="K28" i="61"/>
  <c r="K14" i="61" s="1"/>
  <c r="J28" i="61"/>
  <c r="J14" i="61" s="1"/>
  <c r="H28" i="61"/>
  <c r="H14" i="61" s="1"/>
  <c r="E28" i="61"/>
  <c r="G28" i="61" s="1"/>
  <c r="G14" i="61" s="1"/>
  <c r="D28" i="61"/>
  <c r="D14" i="61" s="1"/>
  <c r="C28" i="61"/>
  <c r="C14" i="61" s="1"/>
  <c r="B28" i="61"/>
  <c r="B14" i="61" s="1"/>
  <c r="AD27" i="61"/>
  <c r="AD15" i="61" s="1"/>
  <c r="Z27" i="61"/>
  <c r="Z15" i="61" s="1"/>
  <c r="W27" i="61"/>
  <c r="W15" i="61" s="1"/>
  <c r="U27" i="61"/>
  <c r="U15" i="61" s="1"/>
  <c r="T27" i="61"/>
  <c r="T15" i="61" s="1"/>
  <c r="L27" i="61"/>
  <c r="L15" i="61" s="1"/>
  <c r="K27" i="61"/>
  <c r="K15" i="61" s="1"/>
  <c r="J27" i="61"/>
  <c r="J15" i="61" s="1"/>
  <c r="H27" i="61"/>
  <c r="H15" i="61" s="1"/>
  <c r="E27" i="61"/>
  <c r="F27" i="61" s="1"/>
  <c r="F15" i="61" s="1"/>
  <c r="D27" i="61"/>
  <c r="D15" i="61" s="1"/>
  <c r="C27" i="61"/>
  <c r="C15" i="61" s="1"/>
  <c r="B27" i="61"/>
  <c r="B15" i="61" s="1"/>
  <c r="AD26" i="61"/>
  <c r="AD16" i="61" s="1"/>
  <c r="Z26" i="61"/>
  <c r="W26" i="61"/>
  <c r="W16" i="61" s="1"/>
  <c r="U26" i="61"/>
  <c r="U16" i="61" s="1"/>
  <c r="T26" i="61"/>
  <c r="T16" i="61" s="1"/>
  <c r="L26" i="61"/>
  <c r="K26" i="61"/>
  <c r="J26" i="61"/>
  <c r="J16" i="61" s="1"/>
  <c r="H26" i="61"/>
  <c r="E26" i="61"/>
  <c r="F26" i="61" s="1"/>
  <c r="F16" i="61" s="1"/>
  <c r="D26" i="61"/>
  <c r="D16" i="61" s="1"/>
  <c r="C26" i="61"/>
  <c r="C16" i="61" s="1"/>
  <c r="B26" i="61"/>
  <c r="B16" i="61" s="1"/>
  <c r="AD25" i="61"/>
  <c r="Z25" i="61"/>
  <c r="Z17" i="61" s="1"/>
  <c r="W25" i="61"/>
  <c r="W17" i="61" s="1"/>
  <c r="U25" i="61"/>
  <c r="U17" i="61" s="1"/>
  <c r="T25" i="61"/>
  <c r="T17" i="61" s="1"/>
  <c r="L25" i="61"/>
  <c r="L17" i="61" s="1"/>
  <c r="K25" i="61"/>
  <c r="K17" i="61" s="1"/>
  <c r="J25" i="61"/>
  <c r="J17" i="61" s="1"/>
  <c r="H25" i="61"/>
  <c r="H17" i="61" s="1"/>
  <c r="E25" i="61"/>
  <c r="E17" i="61" s="1"/>
  <c r="D25" i="61"/>
  <c r="D17" i="61" s="1"/>
  <c r="C25" i="61"/>
  <c r="C17" i="61" s="1"/>
  <c r="B25" i="61"/>
  <c r="B17" i="61" s="1"/>
  <c r="AD24" i="61"/>
  <c r="AD18" i="61" s="1"/>
  <c r="Z24" i="61"/>
  <c r="Z18" i="61" s="1"/>
  <c r="W24" i="61"/>
  <c r="W18" i="61" s="1"/>
  <c r="U24" i="61"/>
  <c r="U18" i="61" s="1"/>
  <c r="T24" i="61"/>
  <c r="T18" i="61" s="1"/>
  <c r="L24" i="61"/>
  <c r="L18" i="61" s="1"/>
  <c r="K24" i="61"/>
  <c r="J24" i="61"/>
  <c r="H24" i="61"/>
  <c r="H18" i="61" s="1"/>
  <c r="E24" i="61"/>
  <c r="G24" i="61" s="1"/>
  <c r="G18" i="61" s="1"/>
  <c r="D24" i="61"/>
  <c r="D18" i="61" s="1"/>
  <c r="C24" i="61"/>
  <c r="C18" i="61" s="1"/>
  <c r="B24" i="61"/>
  <c r="B18" i="61" s="1"/>
  <c r="AD23" i="61"/>
  <c r="AE23" i="61" s="1"/>
  <c r="AE19" i="61" s="1"/>
  <c r="Z23" i="61"/>
  <c r="W23" i="61"/>
  <c r="W19" i="61" s="1"/>
  <c r="U23" i="61"/>
  <c r="U19" i="61" s="1"/>
  <c r="T23" i="61"/>
  <c r="T19" i="61" s="1"/>
  <c r="L23" i="61"/>
  <c r="K23" i="61"/>
  <c r="K19" i="61" s="1"/>
  <c r="J23" i="61"/>
  <c r="H23" i="61"/>
  <c r="H19" i="61" s="1"/>
  <c r="E23" i="61"/>
  <c r="E19" i="61" s="1"/>
  <c r="D23" i="61"/>
  <c r="D19" i="61" s="1"/>
  <c r="C23" i="61"/>
  <c r="C19" i="61" s="1"/>
  <c r="B23" i="61"/>
  <c r="B19" i="61" s="1"/>
  <c r="AD22" i="61"/>
  <c r="AD20" i="61" s="1"/>
  <c r="Z22" i="61"/>
  <c r="Z20" i="61" s="1"/>
  <c r="W22" i="61"/>
  <c r="W20" i="61" s="1"/>
  <c r="U22" i="61"/>
  <c r="U20" i="61" s="1"/>
  <c r="T22" i="61"/>
  <c r="T20" i="61" s="1"/>
  <c r="L22" i="61"/>
  <c r="L20" i="61" s="1"/>
  <c r="K22" i="61"/>
  <c r="K20" i="61" s="1"/>
  <c r="J22" i="61"/>
  <c r="J20" i="61" s="1"/>
  <c r="H22" i="61"/>
  <c r="H20" i="61" s="1"/>
  <c r="E22" i="61"/>
  <c r="D22" i="61"/>
  <c r="D20" i="61" s="1"/>
  <c r="C22" i="61"/>
  <c r="C20" i="61" s="1"/>
  <c r="B22" i="61"/>
  <c r="AH21" i="61"/>
  <c r="AI21" i="61" s="1"/>
  <c r="AD21" i="61"/>
  <c r="Z21" i="61"/>
  <c r="W21" i="61"/>
  <c r="U21" i="61"/>
  <c r="T21" i="61"/>
  <c r="L21" i="61"/>
  <c r="K21" i="61"/>
  <c r="P21" i="61" s="1"/>
  <c r="J21" i="61"/>
  <c r="O21" i="61" s="1"/>
  <c r="X21" i="61" s="1"/>
  <c r="H21" i="61"/>
  <c r="E21" i="61"/>
  <c r="D21" i="61"/>
  <c r="C21" i="61"/>
  <c r="B21" i="61"/>
  <c r="B20" i="61"/>
  <c r="AD19" i="61"/>
  <c r="Z19" i="61"/>
  <c r="Z16" i="61"/>
  <c r="H16" i="61"/>
  <c r="E16" i="61"/>
  <c r="Z13" i="61"/>
  <c r="AD12" i="61"/>
  <c r="Z12" i="61"/>
  <c r="H12" i="61"/>
  <c r="B12" i="61"/>
  <c r="Z10" i="61"/>
  <c r="Z9" i="61"/>
  <c r="W9" i="61"/>
  <c r="C8" i="61"/>
  <c r="B8" i="61"/>
  <c r="AD7" i="61"/>
  <c r="Z7" i="61"/>
  <c r="W7" i="61"/>
  <c r="D7" i="61"/>
  <c r="D6" i="61"/>
  <c r="C6" i="61"/>
  <c r="B6" i="61"/>
  <c r="B4" i="61"/>
  <c r="AH3" i="61"/>
  <c r="AE3" i="61"/>
  <c r="J3" i="61"/>
  <c r="H3" i="61"/>
  <c r="T2" i="61"/>
  <c r="O2" i="61"/>
  <c r="J2" i="61"/>
  <c r="D1" i="61"/>
  <c r="AH39" i="60"/>
  <c r="AD39" i="60"/>
  <c r="AD3" i="60" s="1"/>
  <c r="Z39" i="60"/>
  <c r="Z3" i="60" s="1"/>
  <c r="W39" i="60"/>
  <c r="W3" i="60" s="1"/>
  <c r="U39" i="60"/>
  <c r="U3" i="60" s="1"/>
  <c r="T39" i="60"/>
  <c r="T3" i="60" s="1"/>
  <c r="L39" i="60"/>
  <c r="L3" i="60" s="1"/>
  <c r="K39" i="60"/>
  <c r="J39" i="60"/>
  <c r="H39" i="60"/>
  <c r="H3" i="60" s="1"/>
  <c r="E39" i="60"/>
  <c r="E3" i="60" s="1"/>
  <c r="D39" i="60"/>
  <c r="D3" i="60" s="1"/>
  <c r="C39" i="60"/>
  <c r="C3" i="60" s="1"/>
  <c r="B39" i="60"/>
  <c r="B3" i="60" s="1"/>
  <c r="AD38" i="60"/>
  <c r="AD4" i="60" s="1"/>
  <c r="Z38" i="60"/>
  <c r="Z4" i="60" s="1"/>
  <c r="W38" i="60"/>
  <c r="W4" i="60" s="1"/>
  <c r="U38" i="60"/>
  <c r="U4" i="60" s="1"/>
  <c r="T38" i="60"/>
  <c r="T4" i="60" s="1"/>
  <c r="L38" i="60"/>
  <c r="L4" i="60" s="1"/>
  <c r="K38" i="60"/>
  <c r="K4" i="60" s="1"/>
  <c r="J38" i="60"/>
  <c r="H38" i="60"/>
  <c r="H4" i="60" s="1"/>
  <c r="E38" i="60"/>
  <c r="E4" i="60" s="1"/>
  <c r="D38" i="60"/>
  <c r="D4" i="60" s="1"/>
  <c r="C38" i="60"/>
  <c r="C4" i="60" s="1"/>
  <c r="B38" i="60"/>
  <c r="B4" i="60" s="1"/>
  <c r="AD37" i="60"/>
  <c r="Z37" i="60"/>
  <c r="W37" i="60"/>
  <c r="W5" i="60" s="1"/>
  <c r="U37" i="60"/>
  <c r="U5" i="60" s="1"/>
  <c r="T37" i="60"/>
  <c r="L37" i="60"/>
  <c r="K37" i="60"/>
  <c r="M37" i="60" s="1"/>
  <c r="J37" i="60"/>
  <c r="O37" i="60" s="1"/>
  <c r="H37" i="60"/>
  <c r="G37" i="60"/>
  <c r="G5" i="60" s="1"/>
  <c r="E37" i="60"/>
  <c r="E5" i="60" s="1"/>
  <c r="D37" i="60"/>
  <c r="D5" i="60" s="1"/>
  <c r="C37" i="60"/>
  <c r="B37" i="60"/>
  <c r="B5" i="60" s="1"/>
  <c r="AD36" i="60"/>
  <c r="AE36" i="60" s="1"/>
  <c r="Z36" i="60"/>
  <c r="Z6" i="60" s="1"/>
  <c r="W36" i="60"/>
  <c r="W6" i="60" s="1"/>
  <c r="U36" i="60"/>
  <c r="U6" i="60" s="1"/>
  <c r="T36" i="60"/>
  <c r="T6" i="60" s="1"/>
  <c r="O36" i="60"/>
  <c r="O6" i="60" s="1"/>
  <c r="L36" i="60"/>
  <c r="K36" i="60"/>
  <c r="P36" i="60" s="1"/>
  <c r="P6" i="60" s="1"/>
  <c r="J36" i="60"/>
  <c r="H36" i="60"/>
  <c r="E36" i="60"/>
  <c r="G36" i="60" s="1"/>
  <c r="G6" i="60" s="1"/>
  <c r="D36" i="60"/>
  <c r="D6" i="60" s="1"/>
  <c r="C36" i="60"/>
  <c r="C6" i="60" s="1"/>
  <c r="B36" i="60"/>
  <c r="B6" i="60" s="1"/>
  <c r="AD35" i="60"/>
  <c r="Z35" i="60"/>
  <c r="W35" i="60"/>
  <c r="W7" i="60" s="1"/>
  <c r="U35" i="60"/>
  <c r="U7" i="60" s="1"/>
  <c r="T35" i="60"/>
  <c r="T7" i="60" s="1"/>
  <c r="L35" i="60"/>
  <c r="K35" i="60"/>
  <c r="J35" i="60"/>
  <c r="H35" i="60"/>
  <c r="E35" i="60"/>
  <c r="G35" i="60" s="1"/>
  <c r="G7" i="60" s="1"/>
  <c r="D35" i="60"/>
  <c r="D7" i="60" s="1"/>
  <c r="C35" i="60"/>
  <c r="C7" i="60" s="1"/>
  <c r="B35" i="60"/>
  <c r="AD34" i="60"/>
  <c r="Z34" i="60"/>
  <c r="W34" i="60"/>
  <c r="U34" i="60"/>
  <c r="U8" i="60" s="1"/>
  <c r="T34" i="60"/>
  <c r="T8" i="60" s="1"/>
  <c r="L34" i="60"/>
  <c r="L8" i="60" s="1"/>
  <c r="K34" i="60"/>
  <c r="K8" i="60" s="1"/>
  <c r="J34" i="60"/>
  <c r="J8" i="60" s="1"/>
  <c r="H34" i="60"/>
  <c r="H8" i="60" s="1"/>
  <c r="E34" i="60"/>
  <c r="G34" i="60" s="1"/>
  <c r="G8" i="60" s="1"/>
  <c r="D34" i="60"/>
  <c r="C34" i="60"/>
  <c r="C8" i="60" s="1"/>
  <c r="B34" i="60"/>
  <c r="B8" i="60" s="1"/>
  <c r="AD33" i="60"/>
  <c r="AD9" i="60" s="1"/>
  <c r="Z33" i="60"/>
  <c r="Z9" i="60" s="1"/>
  <c r="W33" i="60"/>
  <c r="W9" i="60" s="1"/>
  <c r="U33" i="60"/>
  <c r="T33" i="60"/>
  <c r="T9" i="60" s="1"/>
  <c r="L33" i="60"/>
  <c r="K33" i="60"/>
  <c r="K9" i="60" s="1"/>
  <c r="J33" i="60"/>
  <c r="J9" i="60" s="1"/>
  <c r="H33" i="60"/>
  <c r="H9" i="60" s="1"/>
  <c r="E33" i="60"/>
  <c r="E9" i="60" s="1"/>
  <c r="D33" i="60"/>
  <c r="C33" i="60"/>
  <c r="B33" i="60"/>
  <c r="B9" i="60" s="1"/>
  <c r="AD32" i="60"/>
  <c r="AD10" i="60" s="1"/>
  <c r="Z32" i="60"/>
  <c r="W32" i="60"/>
  <c r="U32" i="60"/>
  <c r="U10" i="60" s="1"/>
  <c r="T32" i="60"/>
  <c r="L32" i="60"/>
  <c r="L10" i="60" s="1"/>
  <c r="K32" i="60"/>
  <c r="P32" i="60" s="1"/>
  <c r="P10" i="60" s="1"/>
  <c r="J32" i="60"/>
  <c r="J10" i="60" s="1"/>
  <c r="H32" i="60"/>
  <c r="H10" i="60" s="1"/>
  <c r="E32" i="60"/>
  <c r="D32" i="60"/>
  <c r="D10" i="60" s="1"/>
  <c r="C32" i="60"/>
  <c r="C10" i="60" s="1"/>
  <c r="B32" i="60"/>
  <c r="B10" i="60" s="1"/>
  <c r="AD31" i="60"/>
  <c r="Z31" i="60"/>
  <c r="Z11" i="60" s="1"/>
  <c r="W31" i="60"/>
  <c r="U31" i="60"/>
  <c r="U11" i="60" s="1"/>
  <c r="T31" i="60"/>
  <c r="T11" i="60" s="1"/>
  <c r="L31" i="60"/>
  <c r="K31" i="60"/>
  <c r="K11" i="60" s="1"/>
  <c r="J31" i="60"/>
  <c r="H31" i="60"/>
  <c r="H11" i="60" s="1"/>
  <c r="E31" i="60"/>
  <c r="G31" i="60" s="1"/>
  <c r="G11" i="60" s="1"/>
  <c r="D31" i="60"/>
  <c r="D11" i="60" s="1"/>
  <c r="C31" i="60"/>
  <c r="C11" i="60" s="1"/>
  <c r="B31" i="60"/>
  <c r="B11" i="60" s="1"/>
  <c r="AD30" i="60"/>
  <c r="Z30" i="60"/>
  <c r="W30" i="60"/>
  <c r="W12" i="60" s="1"/>
  <c r="U30" i="60"/>
  <c r="U12" i="60" s="1"/>
  <c r="T30" i="60"/>
  <c r="T12" i="60" s="1"/>
  <c r="L30" i="60"/>
  <c r="L12" i="60" s="1"/>
  <c r="K30" i="60"/>
  <c r="K12" i="60" s="1"/>
  <c r="J30" i="60"/>
  <c r="J12" i="60" s="1"/>
  <c r="H30" i="60"/>
  <c r="H12" i="60" s="1"/>
  <c r="E30" i="60"/>
  <c r="F30" i="60" s="1"/>
  <c r="F12" i="60" s="1"/>
  <c r="D30" i="60"/>
  <c r="D12" i="60" s="1"/>
  <c r="C30" i="60"/>
  <c r="C12" i="60" s="1"/>
  <c r="B30" i="60"/>
  <c r="B12" i="60" s="1"/>
  <c r="AD29" i="60"/>
  <c r="Z29" i="60"/>
  <c r="W29" i="60"/>
  <c r="W13" i="60" s="1"/>
  <c r="U29" i="60"/>
  <c r="T29" i="60"/>
  <c r="T13" i="60" s="1"/>
  <c r="L29" i="60"/>
  <c r="L13" i="60" s="1"/>
  <c r="K29" i="60"/>
  <c r="J29" i="60"/>
  <c r="J13" i="60" s="1"/>
  <c r="H29" i="60"/>
  <c r="H13" i="60" s="1"/>
  <c r="E29" i="60"/>
  <c r="D29" i="60"/>
  <c r="D13" i="60" s="1"/>
  <c r="C29" i="60"/>
  <c r="C13" i="60" s="1"/>
  <c r="B29" i="60"/>
  <c r="B13" i="60" s="1"/>
  <c r="AD28" i="60"/>
  <c r="AD14" i="60" s="1"/>
  <c r="Z28" i="60"/>
  <c r="W28" i="60"/>
  <c r="U28" i="60"/>
  <c r="U14" i="60" s="1"/>
  <c r="T28" i="60"/>
  <c r="T14" i="60" s="1"/>
  <c r="L28" i="60"/>
  <c r="L14" i="60" s="1"/>
  <c r="K28" i="60"/>
  <c r="J28" i="60"/>
  <c r="H28" i="60"/>
  <c r="H14" i="60" s="1"/>
  <c r="E28" i="60"/>
  <c r="G28" i="60" s="1"/>
  <c r="G14" i="60" s="1"/>
  <c r="D28" i="60"/>
  <c r="D14" i="60" s="1"/>
  <c r="C28" i="60"/>
  <c r="C14" i="60" s="1"/>
  <c r="B28" i="60"/>
  <c r="B14" i="60" s="1"/>
  <c r="AD27" i="60"/>
  <c r="AD15" i="60" s="1"/>
  <c r="Z27" i="60"/>
  <c r="Z15" i="60" s="1"/>
  <c r="W27" i="60"/>
  <c r="U27" i="60"/>
  <c r="U15" i="60" s="1"/>
  <c r="T27" i="60"/>
  <c r="T15" i="60" s="1"/>
  <c r="L27" i="60"/>
  <c r="L15" i="60" s="1"/>
  <c r="K27" i="60"/>
  <c r="K15" i="60" s="1"/>
  <c r="J27" i="60"/>
  <c r="J15" i="60" s="1"/>
  <c r="H27" i="60"/>
  <c r="H15" i="60" s="1"/>
  <c r="E27" i="60"/>
  <c r="F27" i="60" s="1"/>
  <c r="F15" i="60" s="1"/>
  <c r="D27" i="60"/>
  <c r="D15" i="60" s="1"/>
  <c r="C27" i="60"/>
  <c r="C15" i="60" s="1"/>
  <c r="B27" i="60"/>
  <c r="B15" i="60" s="1"/>
  <c r="AD26" i="60"/>
  <c r="Z26" i="60"/>
  <c r="W26" i="60"/>
  <c r="W16" i="60" s="1"/>
  <c r="U26" i="60"/>
  <c r="T26" i="60"/>
  <c r="T16" i="60" s="1"/>
  <c r="L26" i="60"/>
  <c r="K26" i="60"/>
  <c r="J26" i="60"/>
  <c r="O26" i="60" s="1"/>
  <c r="O16" i="60" s="1"/>
  <c r="H26" i="60"/>
  <c r="H16" i="60" s="1"/>
  <c r="E26" i="60"/>
  <c r="E16" i="60" s="1"/>
  <c r="D26" i="60"/>
  <c r="D16" i="60" s="1"/>
  <c r="C26" i="60"/>
  <c r="C16" i="60" s="1"/>
  <c r="B26" i="60"/>
  <c r="B16" i="60" s="1"/>
  <c r="AD25" i="60"/>
  <c r="AD17" i="60" s="1"/>
  <c r="Z25" i="60"/>
  <c r="Z17" i="60" s="1"/>
  <c r="W25" i="60"/>
  <c r="W17" i="60" s="1"/>
  <c r="U25" i="60"/>
  <c r="U17" i="60" s="1"/>
  <c r="T25" i="60"/>
  <c r="T17" i="60" s="1"/>
  <c r="L25" i="60"/>
  <c r="L17" i="60" s="1"/>
  <c r="K25" i="60"/>
  <c r="K17" i="60" s="1"/>
  <c r="J25" i="60"/>
  <c r="J17" i="60" s="1"/>
  <c r="H25" i="60"/>
  <c r="H17" i="60" s="1"/>
  <c r="E25" i="60"/>
  <c r="E17" i="60" s="1"/>
  <c r="D25" i="60"/>
  <c r="D17" i="60" s="1"/>
  <c r="C25" i="60"/>
  <c r="C17" i="60" s="1"/>
  <c r="B25" i="60"/>
  <c r="B17" i="60" s="1"/>
  <c r="AD24" i="60"/>
  <c r="Z24" i="60"/>
  <c r="Z18" i="60" s="1"/>
  <c r="W24" i="60"/>
  <c r="W18" i="60" s="1"/>
  <c r="U24" i="60"/>
  <c r="U18" i="60" s="1"/>
  <c r="T24" i="60"/>
  <c r="T18" i="60" s="1"/>
  <c r="L24" i="60"/>
  <c r="L18" i="60" s="1"/>
  <c r="K24" i="60"/>
  <c r="K18" i="60" s="1"/>
  <c r="J24" i="60"/>
  <c r="H24" i="60"/>
  <c r="H18" i="60" s="1"/>
  <c r="E24" i="60"/>
  <c r="G24" i="60" s="1"/>
  <c r="G18" i="60" s="1"/>
  <c r="D24" i="60"/>
  <c r="D18" i="60" s="1"/>
  <c r="C24" i="60"/>
  <c r="C18" i="60" s="1"/>
  <c r="B24" i="60"/>
  <c r="B18" i="60" s="1"/>
  <c r="AD23" i="60"/>
  <c r="AD19" i="60" s="1"/>
  <c r="Z23" i="60"/>
  <c r="Z19" i="60" s="1"/>
  <c r="W23" i="60"/>
  <c r="W19" i="60" s="1"/>
  <c r="U23" i="60"/>
  <c r="U19" i="60" s="1"/>
  <c r="T23" i="60"/>
  <c r="T19" i="60" s="1"/>
  <c r="L23" i="60"/>
  <c r="L19" i="60" s="1"/>
  <c r="K23" i="60"/>
  <c r="J23" i="60"/>
  <c r="H23" i="60"/>
  <c r="E23" i="60"/>
  <c r="E19" i="60" s="1"/>
  <c r="D23" i="60"/>
  <c r="D19" i="60" s="1"/>
  <c r="C23" i="60"/>
  <c r="C19" i="60" s="1"/>
  <c r="B23" i="60"/>
  <c r="B19" i="60" s="1"/>
  <c r="AD22" i="60"/>
  <c r="AD20" i="60" s="1"/>
  <c r="Z22" i="60"/>
  <c r="Z20" i="60" s="1"/>
  <c r="W22" i="60"/>
  <c r="W20" i="60" s="1"/>
  <c r="U22" i="60"/>
  <c r="U20" i="60" s="1"/>
  <c r="T22" i="60"/>
  <c r="T20" i="60" s="1"/>
  <c r="L22" i="60"/>
  <c r="L20" i="60" s="1"/>
  <c r="K22" i="60"/>
  <c r="J22" i="60"/>
  <c r="H22" i="60"/>
  <c r="H20" i="60" s="1"/>
  <c r="E22" i="60"/>
  <c r="D22" i="60"/>
  <c r="D20" i="60" s="1"/>
  <c r="C22" i="60"/>
  <c r="C20" i="60" s="1"/>
  <c r="B22" i="60"/>
  <c r="B20" i="60" s="1"/>
  <c r="AH21" i="60"/>
  <c r="AI21" i="60" s="1"/>
  <c r="AD21" i="60"/>
  <c r="AE21" i="60" s="1"/>
  <c r="Z21" i="60"/>
  <c r="W21" i="60"/>
  <c r="U21" i="60"/>
  <c r="T21" i="60"/>
  <c r="L21" i="60"/>
  <c r="K21" i="60"/>
  <c r="P21" i="60" s="1"/>
  <c r="J21" i="60"/>
  <c r="H21" i="60"/>
  <c r="E21" i="60"/>
  <c r="G21" i="60" s="1"/>
  <c r="D21" i="60"/>
  <c r="C21" i="60"/>
  <c r="B21" i="60"/>
  <c r="K19" i="60"/>
  <c r="H19" i="60"/>
  <c r="AD18" i="60"/>
  <c r="Z16" i="60"/>
  <c r="U16" i="60"/>
  <c r="W15" i="60"/>
  <c r="Z14" i="60"/>
  <c r="W14" i="60"/>
  <c r="AD13" i="60"/>
  <c r="Z13" i="60"/>
  <c r="U13" i="60"/>
  <c r="K13" i="60"/>
  <c r="AD12" i="60"/>
  <c r="AD11" i="60"/>
  <c r="W11" i="60"/>
  <c r="Z10" i="60"/>
  <c r="W10" i="60"/>
  <c r="T10" i="60"/>
  <c r="U9" i="60"/>
  <c r="D9" i="60"/>
  <c r="C9" i="60"/>
  <c r="AD8" i="60"/>
  <c r="Z8" i="60"/>
  <c r="W8" i="60"/>
  <c r="E8" i="60"/>
  <c r="D8" i="60"/>
  <c r="Z7" i="60"/>
  <c r="H7" i="60"/>
  <c r="E7" i="60"/>
  <c r="B7" i="60"/>
  <c r="J6" i="60"/>
  <c r="H6" i="60"/>
  <c r="AD5" i="60"/>
  <c r="T5" i="60"/>
  <c r="M5" i="60"/>
  <c r="H5" i="60"/>
  <c r="C5" i="60"/>
  <c r="AH3" i="60"/>
  <c r="T2" i="60"/>
  <c r="O2" i="60"/>
  <c r="J2" i="60"/>
  <c r="D1" i="60"/>
  <c r="AH39" i="59"/>
  <c r="AH3" i="59" s="1"/>
  <c r="AD39" i="59"/>
  <c r="Z39" i="59"/>
  <c r="Z3" i="59" s="1"/>
  <c r="W39" i="59"/>
  <c r="W3" i="59" s="1"/>
  <c r="U39" i="59"/>
  <c r="T39" i="59"/>
  <c r="T3" i="59" s="1"/>
  <c r="L39" i="59"/>
  <c r="K39" i="59"/>
  <c r="K3" i="59" s="1"/>
  <c r="J39" i="59"/>
  <c r="H39" i="59"/>
  <c r="H3" i="59" s="1"/>
  <c r="E39" i="59"/>
  <c r="F39" i="59" s="1"/>
  <c r="F3" i="59" s="1"/>
  <c r="D39" i="59"/>
  <c r="D3" i="59" s="1"/>
  <c r="C39" i="59"/>
  <c r="C3" i="59" s="1"/>
  <c r="B39" i="59"/>
  <c r="B3" i="59" s="1"/>
  <c r="AD38" i="59"/>
  <c r="Z38" i="59"/>
  <c r="Z4" i="59" s="1"/>
  <c r="W38" i="59"/>
  <c r="W4" i="59" s="1"/>
  <c r="U38" i="59"/>
  <c r="U4" i="59" s="1"/>
  <c r="T38" i="59"/>
  <c r="T4" i="59" s="1"/>
  <c r="L38" i="59"/>
  <c r="L4" i="59" s="1"/>
  <c r="K38" i="59"/>
  <c r="K4" i="59" s="1"/>
  <c r="J38" i="59"/>
  <c r="J4" i="59" s="1"/>
  <c r="H38" i="59"/>
  <c r="H4" i="59" s="1"/>
  <c r="E38" i="59"/>
  <c r="G38" i="59" s="1"/>
  <c r="G4" i="59" s="1"/>
  <c r="D38" i="59"/>
  <c r="D4" i="59" s="1"/>
  <c r="C38" i="59"/>
  <c r="C4" i="59" s="1"/>
  <c r="B38" i="59"/>
  <c r="B4" i="59" s="1"/>
  <c r="AD37" i="59"/>
  <c r="AD5" i="59" s="1"/>
  <c r="Z37" i="59"/>
  <c r="Z5" i="59" s="1"/>
  <c r="W37" i="59"/>
  <c r="W5" i="59" s="1"/>
  <c r="U37" i="59"/>
  <c r="U5" i="59" s="1"/>
  <c r="T37" i="59"/>
  <c r="T5" i="59" s="1"/>
  <c r="L37" i="59"/>
  <c r="L5" i="59" s="1"/>
  <c r="K37" i="59"/>
  <c r="K5" i="59" s="1"/>
  <c r="J37" i="59"/>
  <c r="J5" i="59" s="1"/>
  <c r="H37" i="59"/>
  <c r="H5" i="59" s="1"/>
  <c r="E37" i="59"/>
  <c r="E5" i="59" s="1"/>
  <c r="D37" i="59"/>
  <c r="D5" i="59" s="1"/>
  <c r="C37" i="59"/>
  <c r="C5" i="59" s="1"/>
  <c r="B37" i="59"/>
  <c r="B5" i="59" s="1"/>
  <c r="AD36" i="59"/>
  <c r="Z36" i="59"/>
  <c r="Z6" i="59" s="1"/>
  <c r="W36" i="59"/>
  <c r="W6" i="59" s="1"/>
  <c r="U36" i="59"/>
  <c r="U6" i="59" s="1"/>
  <c r="T36" i="59"/>
  <c r="T6" i="59" s="1"/>
  <c r="L36" i="59"/>
  <c r="L6" i="59" s="1"/>
  <c r="K36" i="59"/>
  <c r="K6" i="59" s="1"/>
  <c r="J36" i="59"/>
  <c r="J6" i="59" s="1"/>
  <c r="H36" i="59"/>
  <c r="H6" i="59" s="1"/>
  <c r="E36" i="59"/>
  <c r="D36" i="59"/>
  <c r="D6" i="59" s="1"/>
  <c r="C36" i="59"/>
  <c r="C6" i="59" s="1"/>
  <c r="B36" i="59"/>
  <c r="B6" i="59" s="1"/>
  <c r="AD35" i="59"/>
  <c r="AD7" i="59" s="1"/>
  <c r="Z35" i="59"/>
  <c r="Z7" i="59" s="1"/>
  <c r="W35" i="59"/>
  <c r="W7" i="59" s="1"/>
  <c r="U35" i="59"/>
  <c r="U7" i="59" s="1"/>
  <c r="T35" i="59"/>
  <c r="T7" i="59" s="1"/>
  <c r="L35" i="59"/>
  <c r="K35" i="59"/>
  <c r="K7" i="59" s="1"/>
  <c r="J35" i="59"/>
  <c r="H35" i="59"/>
  <c r="H7" i="59" s="1"/>
  <c r="E35" i="59"/>
  <c r="G35" i="59" s="1"/>
  <c r="G7" i="59" s="1"/>
  <c r="D35" i="59"/>
  <c r="D7" i="59" s="1"/>
  <c r="C35" i="59"/>
  <c r="C7" i="59" s="1"/>
  <c r="B35" i="59"/>
  <c r="AD34" i="59"/>
  <c r="AD8" i="59" s="1"/>
  <c r="Z34" i="59"/>
  <c r="W34" i="59"/>
  <c r="U34" i="59"/>
  <c r="U8" i="59" s="1"/>
  <c r="T34" i="59"/>
  <c r="T8" i="59" s="1"/>
  <c r="L34" i="59"/>
  <c r="L8" i="59" s="1"/>
  <c r="K34" i="59"/>
  <c r="J34" i="59"/>
  <c r="H34" i="59"/>
  <c r="H8" i="59" s="1"/>
  <c r="E34" i="59"/>
  <c r="E8" i="59" s="1"/>
  <c r="D34" i="59"/>
  <c r="D8" i="59" s="1"/>
  <c r="C34" i="59"/>
  <c r="C8" i="59" s="1"/>
  <c r="B34" i="59"/>
  <c r="B8" i="59" s="1"/>
  <c r="AD33" i="59"/>
  <c r="AD9" i="59" s="1"/>
  <c r="Z33" i="59"/>
  <c r="Z9" i="59" s="1"/>
  <c r="W33" i="59"/>
  <c r="U33" i="59"/>
  <c r="T33" i="59"/>
  <c r="T9" i="59" s="1"/>
  <c r="L33" i="59"/>
  <c r="K33" i="59"/>
  <c r="J33" i="59"/>
  <c r="H33" i="59"/>
  <c r="H9" i="59" s="1"/>
  <c r="E33" i="59"/>
  <c r="G33" i="59" s="1"/>
  <c r="G9" i="59" s="1"/>
  <c r="D33" i="59"/>
  <c r="D9" i="59" s="1"/>
  <c r="C33" i="59"/>
  <c r="C9" i="59" s="1"/>
  <c r="B33" i="59"/>
  <c r="B9" i="59" s="1"/>
  <c r="AD32" i="59"/>
  <c r="Z32" i="59"/>
  <c r="W32" i="59"/>
  <c r="U32" i="59"/>
  <c r="U10" i="59" s="1"/>
  <c r="T32" i="59"/>
  <c r="T10" i="59" s="1"/>
  <c r="L32" i="59"/>
  <c r="L10" i="59" s="1"/>
  <c r="K32" i="59"/>
  <c r="K10" i="59" s="1"/>
  <c r="J32" i="59"/>
  <c r="J10" i="59" s="1"/>
  <c r="H32" i="59"/>
  <c r="H10" i="59" s="1"/>
  <c r="E32" i="59"/>
  <c r="G32" i="59" s="1"/>
  <c r="G10" i="59" s="1"/>
  <c r="D32" i="59"/>
  <c r="D10" i="59" s="1"/>
  <c r="C32" i="59"/>
  <c r="C10" i="59" s="1"/>
  <c r="B32" i="59"/>
  <c r="B10" i="59" s="1"/>
  <c r="AD31" i="59"/>
  <c r="AD11" i="59" s="1"/>
  <c r="Z31" i="59"/>
  <c r="Z11" i="59" s="1"/>
  <c r="W31" i="59"/>
  <c r="W11" i="59" s="1"/>
  <c r="U31" i="59"/>
  <c r="U11" i="59" s="1"/>
  <c r="T31" i="59"/>
  <c r="T11" i="59" s="1"/>
  <c r="L31" i="59"/>
  <c r="L11" i="59" s="1"/>
  <c r="K31" i="59"/>
  <c r="K11" i="59" s="1"/>
  <c r="J31" i="59"/>
  <c r="J11" i="59" s="1"/>
  <c r="H31" i="59"/>
  <c r="H11" i="59" s="1"/>
  <c r="E31" i="59"/>
  <c r="D31" i="59"/>
  <c r="D11" i="59" s="1"/>
  <c r="C31" i="59"/>
  <c r="C11" i="59" s="1"/>
  <c r="B31" i="59"/>
  <c r="B11" i="59" s="1"/>
  <c r="AD30" i="59"/>
  <c r="Z30" i="59"/>
  <c r="W30" i="59"/>
  <c r="W12" i="59" s="1"/>
  <c r="U30" i="59"/>
  <c r="U12" i="59" s="1"/>
  <c r="T30" i="59"/>
  <c r="T12" i="59" s="1"/>
  <c r="L30" i="59"/>
  <c r="K30" i="59"/>
  <c r="J30" i="59"/>
  <c r="J12" i="59" s="1"/>
  <c r="H30" i="59"/>
  <c r="H12" i="59" s="1"/>
  <c r="E30" i="59"/>
  <c r="E12" i="59" s="1"/>
  <c r="D30" i="59"/>
  <c r="D12" i="59" s="1"/>
  <c r="C30" i="59"/>
  <c r="C12" i="59" s="1"/>
  <c r="B30" i="59"/>
  <c r="B12" i="59" s="1"/>
  <c r="AD29" i="59"/>
  <c r="AD13" i="59" s="1"/>
  <c r="Z29" i="59"/>
  <c r="W29" i="59"/>
  <c r="W13" i="59" s="1"/>
  <c r="U29" i="59"/>
  <c r="T29" i="59"/>
  <c r="T13" i="59" s="1"/>
  <c r="L29" i="59"/>
  <c r="K29" i="59"/>
  <c r="J29" i="59"/>
  <c r="J13" i="59" s="1"/>
  <c r="H29" i="59"/>
  <c r="H13" i="59" s="1"/>
  <c r="E29" i="59"/>
  <c r="D29" i="59"/>
  <c r="D13" i="59" s="1"/>
  <c r="C29" i="59"/>
  <c r="C13" i="59" s="1"/>
  <c r="B29" i="59"/>
  <c r="B13" i="59" s="1"/>
  <c r="AD28" i="59"/>
  <c r="Z28" i="59"/>
  <c r="Z14" i="59" s="1"/>
  <c r="W28" i="59"/>
  <c r="W14" i="59" s="1"/>
  <c r="U28" i="59"/>
  <c r="U14" i="59" s="1"/>
  <c r="T28" i="59"/>
  <c r="T14" i="59" s="1"/>
  <c r="L28" i="59"/>
  <c r="K28" i="59"/>
  <c r="J28" i="59"/>
  <c r="J14" i="59" s="1"/>
  <c r="H28" i="59"/>
  <c r="H14" i="59" s="1"/>
  <c r="E28" i="59"/>
  <c r="G28" i="59" s="1"/>
  <c r="G14" i="59" s="1"/>
  <c r="D28" i="59"/>
  <c r="D14" i="59" s="1"/>
  <c r="C28" i="59"/>
  <c r="C14" i="59" s="1"/>
  <c r="B28" i="59"/>
  <c r="B14" i="59" s="1"/>
  <c r="AD27" i="59"/>
  <c r="AD15" i="59" s="1"/>
  <c r="Z27" i="59"/>
  <c r="Z15" i="59" s="1"/>
  <c r="W27" i="59"/>
  <c r="W15" i="59" s="1"/>
  <c r="U27" i="59"/>
  <c r="U15" i="59" s="1"/>
  <c r="T27" i="59"/>
  <c r="T15" i="59" s="1"/>
  <c r="L27" i="59"/>
  <c r="L15" i="59" s="1"/>
  <c r="K27" i="59"/>
  <c r="J27" i="59"/>
  <c r="H27" i="59"/>
  <c r="H15" i="59" s="1"/>
  <c r="E27" i="59"/>
  <c r="G27" i="59" s="1"/>
  <c r="G15" i="59" s="1"/>
  <c r="D27" i="59"/>
  <c r="D15" i="59" s="1"/>
  <c r="C27" i="59"/>
  <c r="C15" i="59" s="1"/>
  <c r="B27" i="59"/>
  <c r="B15" i="59" s="1"/>
  <c r="AD26" i="59"/>
  <c r="AD16" i="59" s="1"/>
  <c r="Z26" i="59"/>
  <c r="Z16" i="59" s="1"/>
  <c r="W26" i="59"/>
  <c r="W16" i="59" s="1"/>
  <c r="U26" i="59"/>
  <c r="U16" i="59" s="1"/>
  <c r="T26" i="59"/>
  <c r="T16" i="59" s="1"/>
  <c r="L26" i="59"/>
  <c r="K26" i="59"/>
  <c r="J26" i="59"/>
  <c r="H26" i="59"/>
  <c r="H16" i="59" s="1"/>
  <c r="E26" i="59"/>
  <c r="G26" i="59" s="1"/>
  <c r="G16" i="59" s="1"/>
  <c r="D26" i="59"/>
  <c r="D16" i="59" s="1"/>
  <c r="C26" i="59"/>
  <c r="C16" i="59" s="1"/>
  <c r="B26" i="59"/>
  <c r="B16" i="59" s="1"/>
  <c r="AD25" i="59"/>
  <c r="AD17" i="59" s="1"/>
  <c r="Z25" i="59"/>
  <c r="W25" i="59"/>
  <c r="W17" i="59" s="1"/>
  <c r="U25" i="59"/>
  <c r="U17" i="59" s="1"/>
  <c r="T25" i="59"/>
  <c r="T17" i="59" s="1"/>
  <c r="L25" i="59"/>
  <c r="K25" i="59"/>
  <c r="K17" i="59" s="1"/>
  <c r="J25" i="59"/>
  <c r="H25" i="59"/>
  <c r="H17" i="59" s="1"/>
  <c r="E25" i="59"/>
  <c r="E17" i="59" s="1"/>
  <c r="D25" i="59"/>
  <c r="D17" i="59" s="1"/>
  <c r="C25" i="59"/>
  <c r="C17" i="59" s="1"/>
  <c r="B25" i="59"/>
  <c r="B17" i="59" s="1"/>
  <c r="AD24" i="59"/>
  <c r="AD18" i="59" s="1"/>
  <c r="Z24" i="59"/>
  <c r="Z18" i="59" s="1"/>
  <c r="W24" i="59"/>
  <c r="W18" i="59" s="1"/>
  <c r="U24" i="59"/>
  <c r="U18" i="59" s="1"/>
  <c r="T24" i="59"/>
  <c r="T18" i="59" s="1"/>
  <c r="L24" i="59"/>
  <c r="L18" i="59" s="1"/>
  <c r="K24" i="59"/>
  <c r="J24" i="59"/>
  <c r="J18" i="59" s="1"/>
  <c r="H24" i="59"/>
  <c r="E24" i="59"/>
  <c r="G24" i="59" s="1"/>
  <c r="G18" i="59" s="1"/>
  <c r="D24" i="59"/>
  <c r="D18" i="59" s="1"/>
  <c r="C24" i="59"/>
  <c r="C18" i="59" s="1"/>
  <c r="B24" i="59"/>
  <c r="B18" i="59" s="1"/>
  <c r="AD23" i="59"/>
  <c r="AE23" i="59" s="1"/>
  <c r="Z23" i="59"/>
  <c r="W23" i="59"/>
  <c r="W19" i="59" s="1"/>
  <c r="U23" i="59"/>
  <c r="U19" i="59" s="1"/>
  <c r="T23" i="59"/>
  <c r="T19" i="59" s="1"/>
  <c r="L23" i="59"/>
  <c r="L19" i="59" s="1"/>
  <c r="K23" i="59"/>
  <c r="K19" i="59" s="1"/>
  <c r="J23" i="59"/>
  <c r="H23" i="59"/>
  <c r="H19" i="59" s="1"/>
  <c r="E23" i="59"/>
  <c r="E19" i="59" s="1"/>
  <c r="D23" i="59"/>
  <c r="D19" i="59" s="1"/>
  <c r="C23" i="59"/>
  <c r="C19" i="59" s="1"/>
  <c r="B23" i="59"/>
  <c r="B19" i="59" s="1"/>
  <c r="AD22" i="59"/>
  <c r="AE22" i="59" s="1"/>
  <c r="AE20" i="59" s="1"/>
  <c r="Z22" i="59"/>
  <c r="W22" i="59"/>
  <c r="U22" i="59"/>
  <c r="U20" i="59" s="1"/>
  <c r="T22" i="59"/>
  <c r="T20" i="59" s="1"/>
  <c r="L22" i="59"/>
  <c r="L20" i="59" s="1"/>
  <c r="K22" i="59"/>
  <c r="J22" i="59"/>
  <c r="J20" i="59" s="1"/>
  <c r="H22" i="59"/>
  <c r="H20" i="59" s="1"/>
  <c r="E22" i="59"/>
  <c r="D22" i="59"/>
  <c r="D20" i="59" s="1"/>
  <c r="C22" i="59"/>
  <c r="B22" i="59"/>
  <c r="B20" i="59" s="1"/>
  <c r="AH21" i="59"/>
  <c r="AI21" i="59" s="1"/>
  <c r="AD21" i="59"/>
  <c r="Z21" i="59"/>
  <c r="W21" i="59"/>
  <c r="U21" i="59"/>
  <c r="T21" i="59"/>
  <c r="L21" i="59"/>
  <c r="K21" i="59"/>
  <c r="P23" i="59" s="1"/>
  <c r="P19" i="59" s="1"/>
  <c r="J21" i="59"/>
  <c r="H21" i="59"/>
  <c r="E21" i="59"/>
  <c r="G21" i="59" s="1"/>
  <c r="D21" i="59"/>
  <c r="C21" i="59"/>
  <c r="B21" i="59"/>
  <c r="AD20" i="59"/>
  <c r="Z20" i="59"/>
  <c r="C20" i="59"/>
  <c r="H18" i="59"/>
  <c r="J17" i="59"/>
  <c r="J16" i="59"/>
  <c r="Z13" i="59"/>
  <c r="U13" i="59"/>
  <c r="AD12" i="59"/>
  <c r="Z12" i="59"/>
  <c r="AD10" i="59"/>
  <c r="W9" i="59"/>
  <c r="U9" i="59"/>
  <c r="Z8" i="59"/>
  <c r="W8" i="59"/>
  <c r="B7" i="59"/>
  <c r="AD4" i="59"/>
  <c r="U3" i="59"/>
  <c r="T2" i="59"/>
  <c r="O2" i="59"/>
  <c r="J2" i="59"/>
  <c r="D1" i="59"/>
  <c r="AH39" i="58"/>
  <c r="AH3" i="58" s="1"/>
  <c r="AD39" i="58"/>
  <c r="AD3" i="58" s="1"/>
  <c r="W39" i="58"/>
  <c r="W3" i="58" s="1"/>
  <c r="U39" i="58"/>
  <c r="U3" i="58" s="1"/>
  <c r="T39" i="58"/>
  <c r="T3" i="58" s="1"/>
  <c r="L39" i="58"/>
  <c r="L3" i="58" s="1"/>
  <c r="K39" i="58"/>
  <c r="J39" i="58"/>
  <c r="AJ39" i="58" s="1"/>
  <c r="AJ3" i="58" s="1"/>
  <c r="H39" i="58"/>
  <c r="H3" i="58" s="1"/>
  <c r="E39" i="58"/>
  <c r="E3" i="58" s="1"/>
  <c r="D39" i="58"/>
  <c r="D3" i="58" s="1"/>
  <c r="C39" i="58"/>
  <c r="B39" i="58"/>
  <c r="B3" i="58" s="1"/>
  <c r="AD38" i="58"/>
  <c r="AD4" i="58" s="1"/>
  <c r="W38" i="58"/>
  <c r="W4" i="58" s="1"/>
  <c r="U38" i="58"/>
  <c r="U4" i="58" s="1"/>
  <c r="T38" i="58"/>
  <c r="T4" i="58" s="1"/>
  <c r="L38" i="58"/>
  <c r="K38" i="58"/>
  <c r="K4" i="58" s="1"/>
  <c r="J38" i="58"/>
  <c r="H38" i="58"/>
  <c r="H4" i="58" s="1"/>
  <c r="E38" i="58"/>
  <c r="E4" i="58" s="1"/>
  <c r="D38" i="58"/>
  <c r="D4" i="58" s="1"/>
  <c r="C38" i="58"/>
  <c r="B38" i="58"/>
  <c r="B4" i="58" s="1"/>
  <c r="AD37" i="58"/>
  <c r="AD5" i="58" s="1"/>
  <c r="W37" i="58"/>
  <c r="W5" i="58" s="1"/>
  <c r="U37" i="58"/>
  <c r="U5" i="58" s="1"/>
  <c r="T37" i="58"/>
  <c r="T5" i="58" s="1"/>
  <c r="L37" i="58"/>
  <c r="L5" i="58" s="1"/>
  <c r="K37" i="58"/>
  <c r="K5" i="58" s="1"/>
  <c r="J37" i="58"/>
  <c r="H37" i="58"/>
  <c r="H5" i="58" s="1"/>
  <c r="E37" i="58"/>
  <c r="F37" i="58" s="1"/>
  <c r="F5" i="58" s="1"/>
  <c r="D37" i="58"/>
  <c r="D5" i="58" s="1"/>
  <c r="C37" i="58"/>
  <c r="B37" i="58"/>
  <c r="B5" i="58" s="1"/>
  <c r="AD36" i="58"/>
  <c r="AD6" i="58" s="1"/>
  <c r="W36" i="58"/>
  <c r="W6" i="58" s="1"/>
  <c r="U36" i="58"/>
  <c r="U6" i="58" s="1"/>
  <c r="T36" i="58"/>
  <c r="T6" i="58" s="1"/>
  <c r="L36" i="58"/>
  <c r="L6" i="58" s="1"/>
  <c r="K36" i="58"/>
  <c r="K6" i="58" s="1"/>
  <c r="J36" i="58"/>
  <c r="H36" i="58"/>
  <c r="H6" i="58" s="1"/>
  <c r="E36" i="58"/>
  <c r="F36" i="58" s="1"/>
  <c r="F6" i="58" s="1"/>
  <c r="D36" i="58"/>
  <c r="D6" i="58" s="1"/>
  <c r="C36" i="58"/>
  <c r="B36" i="58"/>
  <c r="B6" i="58" s="1"/>
  <c r="AD35" i="58"/>
  <c r="AD7" i="58" s="1"/>
  <c r="W35" i="58"/>
  <c r="W7" i="58" s="1"/>
  <c r="U35" i="58"/>
  <c r="U7" i="58" s="1"/>
  <c r="T35" i="58"/>
  <c r="T7" i="58" s="1"/>
  <c r="L35" i="58"/>
  <c r="K35" i="58"/>
  <c r="J35" i="58"/>
  <c r="H35" i="58"/>
  <c r="H7" i="58" s="1"/>
  <c r="E35" i="58"/>
  <c r="D35" i="58"/>
  <c r="D7" i="58" s="1"/>
  <c r="C35" i="58"/>
  <c r="B35" i="58"/>
  <c r="B7" i="58" s="1"/>
  <c r="AD34" i="58"/>
  <c r="AD8" i="58" s="1"/>
  <c r="W34" i="58"/>
  <c r="W8" i="58" s="1"/>
  <c r="U34" i="58"/>
  <c r="U8" i="58" s="1"/>
  <c r="T34" i="58"/>
  <c r="T8" i="58" s="1"/>
  <c r="L34" i="58"/>
  <c r="K34" i="58"/>
  <c r="J34" i="58"/>
  <c r="H34" i="58"/>
  <c r="H8" i="58" s="1"/>
  <c r="E34" i="58"/>
  <c r="G34" i="58" s="1"/>
  <c r="G8" i="58" s="1"/>
  <c r="D34" i="58"/>
  <c r="D8" i="58" s="1"/>
  <c r="C34" i="58"/>
  <c r="B34" i="58"/>
  <c r="B8" i="58" s="1"/>
  <c r="AD33" i="58"/>
  <c r="W33" i="58"/>
  <c r="W9" i="58" s="1"/>
  <c r="U33" i="58"/>
  <c r="U9" i="58" s="1"/>
  <c r="T33" i="58"/>
  <c r="T9" i="58" s="1"/>
  <c r="L33" i="58"/>
  <c r="L9" i="58" s="1"/>
  <c r="K33" i="58"/>
  <c r="K9" i="58" s="1"/>
  <c r="J33" i="58"/>
  <c r="H33" i="58"/>
  <c r="H9" i="58" s="1"/>
  <c r="E33" i="58"/>
  <c r="E9" i="58" s="1"/>
  <c r="D33" i="58"/>
  <c r="D9" i="58" s="1"/>
  <c r="C33" i="58"/>
  <c r="B33" i="58"/>
  <c r="B9" i="58" s="1"/>
  <c r="AD32" i="58"/>
  <c r="W32" i="58"/>
  <c r="W10" i="58" s="1"/>
  <c r="U32" i="58"/>
  <c r="U10" i="58" s="1"/>
  <c r="T32" i="58"/>
  <c r="T10" i="58" s="1"/>
  <c r="L32" i="58"/>
  <c r="K32" i="58"/>
  <c r="J32" i="58"/>
  <c r="H32" i="58"/>
  <c r="H10" i="58" s="1"/>
  <c r="E32" i="58"/>
  <c r="G32" i="58" s="1"/>
  <c r="G10" i="58" s="1"/>
  <c r="D32" i="58"/>
  <c r="D10" i="58" s="1"/>
  <c r="C32" i="58"/>
  <c r="B32" i="58"/>
  <c r="B10" i="58" s="1"/>
  <c r="AD31" i="58"/>
  <c r="W31" i="58"/>
  <c r="W11" i="58" s="1"/>
  <c r="U31" i="58"/>
  <c r="U11" i="58" s="1"/>
  <c r="T31" i="58"/>
  <c r="T11" i="58" s="1"/>
  <c r="L31" i="58"/>
  <c r="K31" i="58"/>
  <c r="K11" i="58" s="1"/>
  <c r="J31" i="58"/>
  <c r="H31" i="58"/>
  <c r="H11" i="58" s="1"/>
  <c r="E31" i="58"/>
  <c r="G31" i="58" s="1"/>
  <c r="G11" i="58" s="1"/>
  <c r="D31" i="58"/>
  <c r="D11" i="58" s="1"/>
  <c r="C31" i="58"/>
  <c r="B31" i="58"/>
  <c r="B11" i="58" s="1"/>
  <c r="AD30" i="58"/>
  <c r="AD12" i="58" s="1"/>
  <c r="W30" i="58"/>
  <c r="W12" i="58" s="1"/>
  <c r="U30" i="58"/>
  <c r="U12" i="58" s="1"/>
  <c r="T30" i="58"/>
  <c r="T12" i="58" s="1"/>
  <c r="L30" i="58"/>
  <c r="L12" i="58" s="1"/>
  <c r="K30" i="58"/>
  <c r="K12" i="58" s="1"/>
  <c r="J30" i="58"/>
  <c r="H30" i="58"/>
  <c r="H12" i="58" s="1"/>
  <c r="E30" i="58"/>
  <c r="F30" i="58" s="1"/>
  <c r="F12" i="58" s="1"/>
  <c r="D30" i="58"/>
  <c r="D12" i="58" s="1"/>
  <c r="C30" i="58"/>
  <c r="B30" i="58"/>
  <c r="B12" i="58" s="1"/>
  <c r="AD29" i="58"/>
  <c r="AD13" i="58" s="1"/>
  <c r="W29" i="58"/>
  <c r="W13" i="58" s="1"/>
  <c r="U29" i="58"/>
  <c r="U13" i="58" s="1"/>
  <c r="T29" i="58"/>
  <c r="T13" i="58" s="1"/>
  <c r="L29" i="58"/>
  <c r="K29" i="58"/>
  <c r="J29" i="58"/>
  <c r="H29" i="58"/>
  <c r="H13" i="58" s="1"/>
  <c r="E29" i="58"/>
  <c r="G29" i="58" s="1"/>
  <c r="G13" i="58" s="1"/>
  <c r="D29" i="58"/>
  <c r="D13" i="58" s="1"/>
  <c r="C29" i="58"/>
  <c r="B29" i="58"/>
  <c r="B13" i="58" s="1"/>
  <c r="AD28" i="58"/>
  <c r="W28" i="58"/>
  <c r="W14" i="58" s="1"/>
  <c r="U28" i="58"/>
  <c r="U14" i="58" s="1"/>
  <c r="T28" i="58"/>
  <c r="T14" i="58" s="1"/>
  <c r="L28" i="58"/>
  <c r="L14" i="58" s="1"/>
  <c r="K28" i="58"/>
  <c r="K14" i="58" s="1"/>
  <c r="J28" i="58"/>
  <c r="H28" i="58"/>
  <c r="H14" i="58" s="1"/>
  <c r="E28" i="58"/>
  <c r="D28" i="58"/>
  <c r="D14" i="58" s="1"/>
  <c r="C28" i="58"/>
  <c r="B28" i="58"/>
  <c r="B14" i="58" s="1"/>
  <c r="AD27" i="58"/>
  <c r="AD15" i="58" s="1"/>
  <c r="W27" i="58"/>
  <c r="W15" i="58" s="1"/>
  <c r="U27" i="58"/>
  <c r="U15" i="58" s="1"/>
  <c r="T27" i="58"/>
  <c r="T15" i="58" s="1"/>
  <c r="L27" i="58"/>
  <c r="K27" i="58"/>
  <c r="K15" i="58" s="1"/>
  <c r="J27" i="58"/>
  <c r="H27" i="58"/>
  <c r="H15" i="58" s="1"/>
  <c r="E27" i="58"/>
  <c r="G27" i="58" s="1"/>
  <c r="G15" i="58" s="1"/>
  <c r="D27" i="58"/>
  <c r="D15" i="58" s="1"/>
  <c r="C27" i="58"/>
  <c r="B27" i="58"/>
  <c r="B15" i="58" s="1"/>
  <c r="AD26" i="58"/>
  <c r="AD16" i="58" s="1"/>
  <c r="W26" i="58"/>
  <c r="W16" i="58" s="1"/>
  <c r="U26" i="58"/>
  <c r="U16" i="58" s="1"/>
  <c r="T26" i="58"/>
  <c r="T16" i="58" s="1"/>
  <c r="L26" i="58"/>
  <c r="L16" i="58" s="1"/>
  <c r="K26" i="58"/>
  <c r="J26" i="58"/>
  <c r="H26" i="58"/>
  <c r="H16" i="58" s="1"/>
  <c r="E26" i="58"/>
  <c r="F26" i="58" s="1"/>
  <c r="F16" i="58" s="1"/>
  <c r="D26" i="58"/>
  <c r="D16" i="58" s="1"/>
  <c r="C26" i="58"/>
  <c r="B26" i="58"/>
  <c r="B16" i="58" s="1"/>
  <c r="AD25" i="58"/>
  <c r="W25" i="58"/>
  <c r="W17" i="58" s="1"/>
  <c r="U25" i="58"/>
  <c r="U17" i="58" s="1"/>
  <c r="T25" i="58"/>
  <c r="T17" i="58" s="1"/>
  <c r="L25" i="58"/>
  <c r="K25" i="58"/>
  <c r="J25" i="58"/>
  <c r="H25" i="58"/>
  <c r="H17" i="58" s="1"/>
  <c r="E25" i="58"/>
  <c r="G25" i="58" s="1"/>
  <c r="G17" i="58" s="1"/>
  <c r="D25" i="58"/>
  <c r="D17" i="58" s="1"/>
  <c r="C25" i="58"/>
  <c r="B25" i="58"/>
  <c r="B17" i="58" s="1"/>
  <c r="AD24" i="58"/>
  <c r="AD18" i="58" s="1"/>
  <c r="W24" i="58"/>
  <c r="U24" i="58"/>
  <c r="U18" i="58" s="1"/>
  <c r="T24" i="58"/>
  <c r="T18" i="58" s="1"/>
  <c r="L24" i="58"/>
  <c r="L18" i="58" s="1"/>
  <c r="K24" i="58"/>
  <c r="J24" i="58"/>
  <c r="H24" i="58"/>
  <c r="H18" i="58" s="1"/>
  <c r="E24" i="58"/>
  <c r="E18" i="58" s="1"/>
  <c r="D24" i="58"/>
  <c r="D18" i="58" s="1"/>
  <c r="C24" i="58"/>
  <c r="B24" i="58"/>
  <c r="B18" i="58" s="1"/>
  <c r="AD23" i="58"/>
  <c r="AD19" i="58" s="1"/>
  <c r="W23" i="58"/>
  <c r="W19" i="58" s="1"/>
  <c r="U23" i="58"/>
  <c r="U19" i="58" s="1"/>
  <c r="T23" i="58"/>
  <c r="T19" i="58" s="1"/>
  <c r="L23" i="58"/>
  <c r="L19" i="58" s="1"/>
  <c r="K23" i="58"/>
  <c r="J23" i="58"/>
  <c r="H23" i="58"/>
  <c r="H19" i="58" s="1"/>
  <c r="E23" i="58"/>
  <c r="D23" i="58"/>
  <c r="D19" i="58" s="1"/>
  <c r="C23" i="58"/>
  <c r="B23" i="58"/>
  <c r="B19" i="58" s="1"/>
  <c r="AD22" i="58"/>
  <c r="AD20" i="58" s="1"/>
  <c r="W22" i="58"/>
  <c r="W20" i="58" s="1"/>
  <c r="U22" i="58"/>
  <c r="U20" i="58" s="1"/>
  <c r="T22" i="58"/>
  <c r="T20" i="58" s="1"/>
  <c r="L22" i="58"/>
  <c r="L20" i="58" s="1"/>
  <c r="K22" i="58"/>
  <c r="K20" i="58" s="1"/>
  <c r="J22" i="58"/>
  <c r="H22" i="58"/>
  <c r="H20" i="58" s="1"/>
  <c r="E22" i="58"/>
  <c r="E20" i="58" s="1"/>
  <c r="D22" i="58"/>
  <c r="D20" i="58" s="1"/>
  <c r="C22" i="58"/>
  <c r="B22" i="58"/>
  <c r="B20" i="58" s="1"/>
  <c r="AH21" i="58"/>
  <c r="AD21" i="58"/>
  <c r="AE40" i="58" s="1"/>
  <c r="W21" i="58"/>
  <c r="U21" i="58"/>
  <c r="T21" i="58"/>
  <c r="L21" i="58"/>
  <c r="Q40" i="58" s="1"/>
  <c r="K21" i="58"/>
  <c r="P40" i="58" s="1"/>
  <c r="J21" i="58"/>
  <c r="H21" i="58"/>
  <c r="E21" i="58"/>
  <c r="G21" i="58" s="1"/>
  <c r="D21" i="58"/>
  <c r="C21" i="58"/>
  <c r="B21" i="58"/>
  <c r="T2" i="58"/>
  <c r="O2" i="58"/>
  <c r="J2" i="58"/>
  <c r="D1" i="58"/>
  <c r="AH39" i="57"/>
  <c r="AH3" i="57" s="1"/>
  <c r="AD39" i="57"/>
  <c r="AD3" i="57" s="1"/>
  <c r="Z39" i="57"/>
  <c r="W39" i="57"/>
  <c r="U39" i="57"/>
  <c r="U3" i="57" s="1"/>
  <c r="T39" i="57"/>
  <c r="T3" i="57" s="1"/>
  <c r="L39" i="57"/>
  <c r="L3" i="57" s="1"/>
  <c r="K39" i="57"/>
  <c r="K3" i="57" s="1"/>
  <c r="J39" i="57"/>
  <c r="J3" i="57" s="1"/>
  <c r="H39" i="57"/>
  <c r="H3" i="57" s="1"/>
  <c r="E39" i="57"/>
  <c r="G39" i="57" s="1"/>
  <c r="G3" i="57" s="1"/>
  <c r="D39" i="57"/>
  <c r="D3" i="57" s="1"/>
  <c r="C39" i="57"/>
  <c r="C3" i="57" s="1"/>
  <c r="B39" i="57"/>
  <c r="B3" i="57" s="1"/>
  <c r="AD38" i="57"/>
  <c r="Z38" i="57"/>
  <c r="Z4" i="57" s="1"/>
  <c r="W38" i="57"/>
  <c r="W4" i="57" s="1"/>
  <c r="U38" i="57"/>
  <c r="U4" i="57" s="1"/>
  <c r="T38" i="57"/>
  <c r="T4" i="57" s="1"/>
  <c r="L38" i="57"/>
  <c r="K38" i="57"/>
  <c r="M38" i="57" s="1"/>
  <c r="M4" i="57" s="1"/>
  <c r="J38" i="57"/>
  <c r="H38" i="57"/>
  <c r="H4" i="57" s="1"/>
  <c r="E38" i="57"/>
  <c r="F38" i="57" s="1"/>
  <c r="F4" i="57" s="1"/>
  <c r="D38" i="57"/>
  <c r="D4" i="57" s="1"/>
  <c r="C38" i="57"/>
  <c r="C4" i="57" s="1"/>
  <c r="B38" i="57"/>
  <c r="B4" i="57" s="1"/>
  <c r="AD37" i="57"/>
  <c r="AD5" i="57" s="1"/>
  <c r="Z37" i="57"/>
  <c r="Z5" i="57" s="1"/>
  <c r="W37" i="57"/>
  <c r="W5" i="57" s="1"/>
  <c r="U37" i="57"/>
  <c r="T37" i="57"/>
  <c r="L37" i="57"/>
  <c r="K37" i="57"/>
  <c r="K5" i="57" s="1"/>
  <c r="J37" i="57"/>
  <c r="J5" i="57" s="1"/>
  <c r="H37" i="57"/>
  <c r="H5" i="57" s="1"/>
  <c r="E37" i="57"/>
  <c r="E5" i="57" s="1"/>
  <c r="D37" i="57"/>
  <c r="D5" i="57" s="1"/>
  <c r="C37" i="57"/>
  <c r="C5" i="57" s="1"/>
  <c r="B37" i="57"/>
  <c r="B5" i="57" s="1"/>
  <c r="AD36" i="57"/>
  <c r="Z36" i="57"/>
  <c r="Z6" i="57" s="1"/>
  <c r="W36" i="57"/>
  <c r="W6" i="57" s="1"/>
  <c r="U36" i="57"/>
  <c r="U6" i="57" s="1"/>
  <c r="T36" i="57"/>
  <c r="L36" i="57"/>
  <c r="L6" i="57" s="1"/>
  <c r="K36" i="57"/>
  <c r="J36" i="57"/>
  <c r="H36" i="57"/>
  <c r="H6" i="57" s="1"/>
  <c r="E36" i="57"/>
  <c r="E6" i="57" s="1"/>
  <c r="D36" i="57"/>
  <c r="D6" i="57" s="1"/>
  <c r="C36" i="57"/>
  <c r="C6" i="57" s="1"/>
  <c r="B36" i="57"/>
  <c r="B6" i="57" s="1"/>
  <c r="AD35" i="57"/>
  <c r="AD7" i="57" s="1"/>
  <c r="Z35" i="57"/>
  <c r="W35" i="57"/>
  <c r="U35" i="57"/>
  <c r="T35" i="57"/>
  <c r="T7" i="57" s="1"/>
  <c r="L35" i="57"/>
  <c r="K35" i="57"/>
  <c r="J35" i="57"/>
  <c r="J7" i="57" s="1"/>
  <c r="H35" i="57"/>
  <c r="H7" i="57" s="1"/>
  <c r="E35" i="57"/>
  <c r="E7" i="57" s="1"/>
  <c r="D35" i="57"/>
  <c r="D7" i="57" s="1"/>
  <c r="C35" i="57"/>
  <c r="C7" i="57" s="1"/>
  <c r="B35" i="57"/>
  <c r="B7" i="57" s="1"/>
  <c r="AD34" i="57"/>
  <c r="AD8" i="57" s="1"/>
  <c r="Z34" i="57"/>
  <c r="W34" i="57"/>
  <c r="U34" i="57"/>
  <c r="T34" i="57"/>
  <c r="T8" i="57" s="1"/>
  <c r="L34" i="57"/>
  <c r="L8" i="57" s="1"/>
  <c r="K34" i="57"/>
  <c r="J34" i="57"/>
  <c r="H34" i="57"/>
  <c r="H8" i="57" s="1"/>
  <c r="E34" i="57"/>
  <c r="E8" i="57" s="1"/>
  <c r="D34" i="57"/>
  <c r="D8" i="57" s="1"/>
  <c r="C34" i="57"/>
  <c r="C8" i="57" s="1"/>
  <c r="B34" i="57"/>
  <c r="B8" i="57" s="1"/>
  <c r="AD33" i="57"/>
  <c r="AD9" i="57" s="1"/>
  <c r="Z33" i="57"/>
  <c r="Z9" i="57" s="1"/>
  <c r="W33" i="57"/>
  <c r="W9" i="57" s="1"/>
  <c r="U33" i="57"/>
  <c r="T33" i="57"/>
  <c r="T9" i="57" s="1"/>
  <c r="L33" i="57"/>
  <c r="L9" i="57" s="1"/>
  <c r="K33" i="57"/>
  <c r="J33" i="57"/>
  <c r="J9" i="57" s="1"/>
  <c r="H33" i="57"/>
  <c r="H9" i="57" s="1"/>
  <c r="E33" i="57"/>
  <c r="E9" i="57" s="1"/>
  <c r="D33" i="57"/>
  <c r="D9" i="57" s="1"/>
  <c r="C33" i="57"/>
  <c r="C9" i="57" s="1"/>
  <c r="B33" i="57"/>
  <c r="B9" i="57" s="1"/>
  <c r="AD32" i="57"/>
  <c r="AE32" i="57" s="1"/>
  <c r="Z32" i="57"/>
  <c r="W32" i="57"/>
  <c r="W10" i="57" s="1"/>
  <c r="U32" i="57"/>
  <c r="U10" i="57" s="1"/>
  <c r="T32" i="57"/>
  <c r="T10" i="57" s="1"/>
  <c r="L32" i="57"/>
  <c r="K32" i="57"/>
  <c r="K10" i="57" s="1"/>
  <c r="J32" i="57"/>
  <c r="H32" i="57"/>
  <c r="H10" i="57" s="1"/>
  <c r="E32" i="57"/>
  <c r="G32" i="57" s="1"/>
  <c r="G10" i="57" s="1"/>
  <c r="D32" i="57"/>
  <c r="D10" i="57" s="1"/>
  <c r="C32" i="57"/>
  <c r="B32" i="57"/>
  <c r="B10" i="57" s="1"/>
  <c r="AD31" i="57"/>
  <c r="AD11" i="57" s="1"/>
  <c r="Z31" i="57"/>
  <c r="Z11" i="57" s="1"/>
  <c r="W31" i="57"/>
  <c r="W11" i="57" s="1"/>
  <c r="U31" i="57"/>
  <c r="U11" i="57" s="1"/>
  <c r="T31" i="57"/>
  <c r="T11" i="57" s="1"/>
  <c r="L31" i="57"/>
  <c r="L11" i="57" s="1"/>
  <c r="K31" i="57"/>
  <c r="M31" i="57" s="1"/>
  <c r="M11" i="57" s="1"/>
  <c r="J31" i="57"/>
  <c r="H31" i="57"/>
  <c r="H11" i="57" s="1"/>
  <c r="E31" i="57"/>
  <c r="G31" i="57" s="1"/>
  <c r="G11" i="57" s="1"/>
  <c r="D31" i="57"/>
  <c r="D11" i="57" s="1"/>
  <c r="C31" i="57"/>
  <c r="C11" i="57" s="1"/>
  <c r="B31" i="57"/>
  <c r="B11" i="57" s="1"/>
  <c r="AD30" i="57"/>
  <c r="Z30" i="57"/>
  <c r="Z12" i="57" s="1"/>
  <c r="W30" i="57"/>
  <c r="W12" i="57" s="1"/>
  <c r="U30" i="57"/>
  <c r="U12" i="57" s="1"/>
  <c r="T30" i="57"/>
  <c r="T12" i="57" s="1"/>
  <c r="L30" i="57"/>
  <c r="L12" i="57" s="1"/>
  <c r="K30" i="57"/>
  <c r="J30" i="57"/>
  <c r="H30" i="57"/>
  <c r="H12" i="57" s="1"/>
  <c r="E30" i="57"/>
  <c r="E12" i="57" s="1"/>
  <c r="D30" i="57"/>
  <c r="D12" i="57" s="1"/>
  <c r="C30" i="57"/>
  <c r="B30" i="57"/>
  <c r="B12" i="57" s="1"/>
  <c r="AD29" i="57"/>
  <c r="Z29" i="57"/>
  <c r="W29" i="57"/>
  <c r="U29" i="57"/>
  <c r="U13" i="57" s="1"/>
  <c r="T29" i="57"/>
  <c r="T13" i="57" s="1"/>
  <c r="L29" i="57"/>
  <c r="K29" i="57"/>
  <c r="J29" i="57"/>
  <c r="H29" i="57"/>
  <c r="H13" i="57" s="1"/>
  <c r="E29" i="57"/>
  <c r="E13" i="57" s="1"/>
  <c r="D29" i="57"/>
  <c r="D13" i="57" s="1"/>
  <c r="C29" i="57"/>
  <c r="C13" i="57" s="1"/>
  <c r="B29" i="57"/>
  <c r="B13" i="57" s="1"/>
  <c r="AD28" i="57"/>
  <c r="AD14" i="57" s="1"/>
  <c r="Z28" i="57"/>
  <c r="Z14" i="57" s="1"/>
  <c r="W28" i="57"/>
  <c r="W14" i="57" s="1"/>
  <c r="U28" i="57"/>
  <c r="U14" i="57" s="1"/>
  <c r="T28" i="57"/>
  <c r="T14" i="57" s="1"/>
  <c r="L28" i="57"/>
  <c r="L14" i="57" s="1"/>
  <c r="K28" i="57"/>
  <c r="K14" i="57" s="1"/>
  <c r="J28" i="57"/>
  <c r="J14" i="57" s="1"/>
  <c r="H28" i="57"/>
  <c r="H14" i="57" s="1"/>
  <c r="E28" i="57"/>
  <c r="D28" i="57"/>
  <c r="D14" i="57" s="1"/>
  <c r="C28" i="57"/>
  <c r="C14" i="57" s="1"/>
  <c r="B28" i="57"/>
  <c r="B14" i="57" s="1"/>
  <c r="AD27" i="57"/>
  <c r="AD15" i="57" s="1"/>
  <c r="Z27" i="57"/>
  <c r="Z15" i="57" s="1"/>
  <c r="W27" i="57"/>
  <c r="W15" i="57" s="1"/>
  <c r="U27" i="57"/>
  <c r="U15" i="57" s="1"/>
  <c r="T27" i="57"/>
  <c r="T15" i="57" s="1"/>
  <c r="L27" i="57"/>
  <c r="L15" i="57" s="1"/>
  <c r="K27" i="57"/>
  <c r="K15" i="57" s="1"/>
  <c r="J27" i="57"/>
  <c r="J15" i="57" s="1"/>
  <c r="H27" i="57"/>
  <c r="H15" i="57" s="1"/>
  <c r="E27" i="57"/>
  <c r="F27" i="57" s="1"/>
  <c r="F15" i="57" s="1"/>
  <c r="D27" i="57"/>
  <c r="D15" i="57" s="1"/>
  <c r="C27" i="57"/>
  <c r="B27" i="57"/>
  <c r="AD26" i="57"/>
  <c r="AD16" i="57" s="1"/>
  <c r="Z26" i="57"/>
  <c r="Z16" i="57" s="1"/>
  <c r="W26" i="57"/>
  <c r="U26" i="57"/>
  <c r="T26" i="57"/>
  <c r="T16" i="57" s="1"/>
  <c r="L26" i="57"/>
  <c r="K26" i="57"/>
  <c r="K16" i="57" s="1"/>
  <c r="J26" i="57"/>
  <c r="J16" i="57" s="1"/>
  <c r="H26" i="57"/>
  <c r="H16" i="57" s="1"/>
  <c r="E26" i="57"/>
  <c r="F26" i="57" s="1"/>
  <c r="F16" i="57" s="1"/>
  <c r="D26" i="57"/>
  <c r="C26" i="57"/>
  <c r="B26" i="57"/>
  <c r="B16" i="57" s="1"/>
  <c r="AD25" i="57"/>
  <c r="Z25" i="57"/>
  <c r="Z17" i="57" s="1"/>
  <c r="W25" i="57"/>
  <c r="W17" i="57" s="1"/>
  <c r="U25" i="57"/>
  <c r="U17" i="57" s="1"/>
  <c r="T25" i="57"/>
  <c r="T17" i="57" s="1"/>
  <c r="L25" i="57"/>
  <c r="L17" i="57" s="1"/>
  <c r="K25" i="57"/>
  <c r="K17" i="57" s="1"/>
  <c r="J25" i="57"/>
  <c r="O25" i="57" s="1"/>
  <c r="O17" i="57" s="1"/>
  <c r="H25" i="57"/>
  <c r="H17" i="57" s="1"/>
  <c r="E25" i="57"/>
  <c r="E17" i="57" s="1"/>
  <c r="D25" i="57"/>
  <c r="D17" i="57" s="1"/>
  <c r="C25" i="57"/>
  <c r="C17" i="57" s="1"/>
  <c r="B25" i="57"/>
  <c r="B17" i="57" s="1"/>
  <c r="AD24" i="57"/>
  <c r="Z24" i="57"/>
  <c r="Z18" i="57" s="1"/>
  <c r="W24" i="57"/>
  <c r="W18" i="57" s="1"/>
  <c r="U24" i="57"/>
  <c r="T24" i="57"/>
  <c r="T18" i="57" s="1"/>
  <c r="L24" i="57"/>
  <c r="L18" i="57" s="1"/>
  <c r="K24" i="57"/>
  <c r="J24" i="57"/>
  <c r="H24" i="57"/>
  <c r="H18" i="57" s="1"/>
  <c r="E24" i="57"/>
  <c r="G24" i="57" s="1"/>
  <c r="G18" i="57" s="1"/>
  <c r="D24" i="57"/>
  <c r="D18" i="57" s="1"/>
  <c r="C24" i="57"/>
  <c r="C18" i="57" s="1"/>
  <c r="B24" i="57"/>
  <c r="B18" i="57" s="1"/>
  <c r="AD23" i="57"/>
  <c r="AD19" i="57" s="1"/>
  <c r="Z23" i="57"/>
  <c r="W23" i="57"/>
  <c r="W19" i="57" s="1"/>
  <c r="U23" i="57"/>
  <c r="U19" i="57" s="1"/>
  <c r="T23" i="57"/>
  <c r="T19" i="57" s="1"/>
  <c r="L23" i="57"/>
  <c r="L19" i="57" s="1"/>
  <c r="K23" i="57"/>
  <c r="P23" i="57" s="1"/>
  <c r="P19" i="57" s="1"/>
  <c r="J23" i="57"/>
  <c r="J19" i="57" s="1"/>
  <c r="H23" i="57"/>
  <c r="H19" i="57" s="1"/>
  <c r="E23" i="57"/>
  <c r="E19" i="57" s="1"/>
  <c r="D23" i="57"/>
  <c r="D19" i="57" s="1"/>
  <c r="C23" i="57"/>
  <c r="C19" i="57" s="1"/>
  <c r="B23" i="57"/>
  <c r="B19" i="57" s="1"/>
  <c r="AD22" i="57"/>
  <c r="AD20" i="57" s="1"/>
  <c r="Z22" i="57"/>
  <c r="Z20" i="57" s="1"/>
  <c r="W22" i="57"/>
  <c r="W20" i="57" s="1"/>
  <c r="U22" i="57"/>
  <c r="U20" i="57" s="1"/>
  <c r="T22" i="57"/>
  <c r="T20" i="57" s="1"/>
  <c r="L22" i="57"/>
  <c r="K22" i="57"/>
  <c r="J22" i="57"/>
  <c r="H22" i="57"/>
  <c r="H20" i="57" s="1"/>
  <c r="E22" i="57"/>
  <c r="F22" i="57" s="1"/>
  <c r="F20" i="57" s="1"/>
  <c r="D22" i="57"/>
  <c r="D20" i="57" s="1"/>
  <c r="C22" i="57"/>
  <c r="C20" i="57" s="1"/>
  <c r="B22" i="57"/>
  <c r="B20" i="57" s="1"/>
  <c r="AH21" i="57"/>
  <c r="AI21" i="57" s="1"/>
  <c r="AD21" i="57"/>
  <c r="AE37" i="57" s="1"/>
  <c r="Z21" i="57"/>
  <c r="W21" i="57"/>
  <c r="U21" i="57"/>
  <c r="T21" i="57"/>
  <c r="L21" i="57"/>
  <c r="K21" i="57"/>
  <c r="J21" i="57"/>
  <c r="O21" i="57" s="1"/>
  <c r="H21" i="57"/>
  <c r="E21" i="57"/>
  <c r="G21" i="57" s="1"/>
  <c r="D21" i="57"/>
  <c r="C21" i="57"/>
  <c r="B21" i="57"/>
  <c r="Z19" i="57"/>
  <c r="U18" i="57"/>
  <c r="W16" i="57"/>
  <c r="U16" i="57"/>
  <c r="E16" i="57"/>
  <c r="D16" i="57"/>
  <c r="C16" i="57"/>
  <c r="C15" i="57"/>
  <c r="B15" i="57"/>
  <c r="AD13" i="57"/>
  <c r="Z13" i="57"/>
  <c r="C12" i="57"/>
  <c r="Z10" i="57"/>
  <c r="L10" i="57"/>
  <c r="C10" i="57"/>
  <c r="U9" i="57"/>
  <c r="W8" i="57"/>
  <c r="U8" i="57"/>
  <c r="Z7" i="57"/>
  <c r="W7" i="57"/>
  <c r="U7" i="57"/>
  <c r="K7" i="57"/>
  <c r="T6" i="57"/>
  <c r="U5" i="57"/>
  <c r="T5" i="57"/>
  <c r="L5" i="57"/>
  <c r="L4" i="57"/>
  <c r="Z3" i="57"/>
  <c r="W3" i="57"/>
  <c r="T2" i="57"/>
  <c r="O2" i="57"/>
  <c r="J2" i="57"/>
  <c r="D1" i="57"/>
  <c r="BC346" i="16"/>
  <c r="BD346" i="16" s="1"/>
  <c r="BC347" i="16"/>
  <c r="E344" i="16"/>
  <c r="D344" i="16"/>
  <c r="AH39" i="56"/>
  <c r="AD3" i="56"/>
  <c r="Z3" i="56"/>
  <c r="W3" i="56"/>
  <c r="U3" i="56"/>
  <c r="T3" i="56"/>
  <c r="M3" i="56"/>
  <c r="J3" i="56"/>
  <c r="H3" i="56"/>
  <c r="G3" i="56"/>
  <c r="D3" i="56"/>
  <c r="C3" i="56"/>
  <c r="B39" i="56"/>
  <c r="B3" i="56" s="1"/>
  <c r="AD38" i="56"/>
  <c r="AD4" i="56" s="1"/>
  <c r="Z38" i="56"/>
  <c r="Z4" i="56" s="1"/>
  <c r="W38" i="56"/>
  <c r="W4" i="56" s="1"/>
  <c r="U38" i="56"/>
  <c r="T38" i="56"/>
  <c r="T4" i="56" s="1"/>
  <c r="L38" i="56"/>
  <c r="L4" i="56" s="1"/>
  <c r="K38" i="56"/>
  <c r="J38" i="56"/>
  <c r="H38" i="56"/>
  <c r="H4" i="56" s="1"/>
  <c r="E38" i="56"/>
  <c r="G38" i="56" s="1"/>
  <c r="G4" i="56" s="1"/>
  <c r="D38" i="56"/>
  <c r="C38" i="56"/>
  <c r="C4" i="56" s="1"/>
  <c r="B38" i="56"/>
  <c r="AD37" i="56"/>
  <c r="AD5" i="56" s="1"/>
  <c r="Z37" i="56"/>
  <c r="Z5" i="56" s="1"/>
  <c r="W37" i="56"/>
  <c r="W5" i="56" s="1"/>
  <c r="U37" i="56"/>
  <c r="U5" i="56" s="1"/>
  <c r="T37" i="56"/>
  <c r="T5" i="56" s="1"/>
  <c r="L37" i="56"/>
  <c r="L5" i="56" s="1"/>
  <c r="K37" i="56"/>
  <c r="J37" i="56"/>
  <c r="H37" i="56"/>
  <c r="H5" i="56" s="1"/>
  <c r="E37" i="56"/>
  <c r="E5" i="56" s="1"/>
  <c r="D37" i="56"/>
  <c r="D5" i="56" s="1"/>
  <c r="C37" i="56"/>
  <c r="C5" i="56" s="1"/>
  <c r="B37" i="56"/>
  <c r="B5" i="56" s="1"/>
  <c r="AD36" i="56"/>
  <c r="AD6" i="56" s="1"/>
  <c r="Z36" i="56"/>
  <c r="Z6" i="56" s="1"/>
  <c r="W36" i="56"/>
  <c r="W6" i="56" s="1"/>
  <c r="U36" i="56"/>
  <c r="U6" i="56" s="1"/>
  <c r="T36" i="56"/>
  <c r="T6" i="56" s="1"/>
  <c r="L36" i="56"/>
  <c r="K36" i="56"/>
  <c r="K6" i="56" s="1"/>
  <c r="J36" i="56"/>
  <c r="O36" i="56" s="1"/>
  <c r="O6" i="56" s="1"/>
  <c r="H36" i="56"/>
  <c r="E36" i="56"/>
  <c r="D36" i="56"/>
  <c r="D6" i="56" s="1"/>
  <c r="C36" i="56"/>
  <c r="C6" i="56" s="1"/>
  <c r="B36" i="56"/>
  <c r="AD35" i="56"/>
  <c r="Z35" i="56"/>
  <c r="W35" i="56"/>
  <c r="U35" i="56"/>
  <c r="U7" i="56" s="1"/>
  <c r="T35" i="56"/>
  <c r="T7" i="56" s="1"/>
  <c r="L35" i="56"/>
  <c r="L7" i="56" s="1"/>
  <c r="K35" i="56"/>
  <c r="J35" i="56"/>
  <c r="J7" i="56" s="1"/>
  <c r="H35" i="56"/>
  <c r="H7" i="56" s="1"/>
  <c r="E35" i="56"/>
  <c r="E7" i="56" s="1"/>
  <c r="D35" i="56"/>
  <c r="D7" i="56" s="1"/>
  <c r="C35" i="56"/>
  <c r="C7" i="56" s="1"/>
  <c r="B35" i="56"/>
  <c r="B7" i="56" s="1"/>
  <c r="AD34" i="56"/>
  <c r="AD8" i="56" s="1"/>
  <c r="Z34" i="56"/>
  <c r="Z8" i="56" s="1"/>
  <c r="W34" i="56"/>
  <c r="W8" i="56" s="1"/>
  <c r="U34" i="56"/>
  <c r="U8" i="56" s="1"/>
  <c r="T34" i="56"/>
  <c r="T8" i="56" s="1"/>
  <c r="L34" i="56"/>
  <c r="K34" i="56"/>
  <c r="K8" i="56" s="1"/>
  <c r="J34" i="56"/>
  <c r="J8" i="56" s="1"/>
  <c r="H34" i="56"/>
  <c r="E34" i="56"/>
  <c r="E8" i="56" s="1"/>
  <c r="D34" i="56"/>
  <c r="D8" i="56" s="1"/>
  <c r="C34" i="56"/>
  <c r="C8" i="56" s="1"/>
  <c r="B34" i="56"/>
  <c r="B8" i="56" s="1"/>
  <c r="AD33" i="56"/>
  <c r="Z33" i="56"/>
  <c r="Z9" i="56" s="1"/>
  <c r="W33" i="56"/>
  <c r="W9" i="56" s="1"/>
  <c r="U33" i="56"/>
  <c r="T33" i="56"/>
  <c r="L33" i="56"/>
  <c r="K33" i="56"/>
  <c r="P33" i="56" s="1"/>
  <c r="P9" i="56" s="1"/>
  <c r="J33" i="56"/>
  <c r="J9" i="56" s="1"/>
  <c r="H33" i="56"/>
  <c r="H9" i="56" s="1"/>
  <c r="E33" i="56"/>
  <c r="G33" i="56" s="1"/>
  <c r="G9" i="56" s="1"/>
  <c r="D33" i="56"/>
  <c r="D9" i="56" s="1"/>
  <c r="C33" i="56"/>
  <c r="C9" i="56" s="1"/>
  <c r="B33" i="56"/>
  <c r="B9" i="56" s="1"/>
  <c r="AD32" i="56"/>
  <c r="AD10" i="56" s="1"/>
  <c r="Z32" i="56"/>
  <c r="Z10" i="56" s="1"/>
  <c r="W32" i="56"/>
  <c r="W10" i="56" s="1"/>
  <c r="U32" i="56"/>
  <c r="U10" i="56" s="1"/>
  <c r="T32" i="56"/>
  <c r="T10" i="56" s="1"/>
  <c r="L32" i="56"/>
  <c r="K32" i="56"/>
  <c r="J32" i="56"/>
  <c r="H32" i="56"/>
  <c r="H10" i="56" s="1"/>
  <c r="E32" i="56"/>
  <c r="G32" i="56" s="1"/>
  <c r="G10" i="56" s="1"/>
  <c r="D32" i="56"/>
  <c r="D10" i="56" s="1"/>
  <c r="C32" i="56"/>
  <c r="C10" i="56" s="1"/>
  <c r="B32" i="56"/>
  <c r="B10" i="56" s="1"/>
  <c r="AD31" i="56"/>
  <c r="AD11" i="56" s="1"/>
  <c r="Z31" i="56"/>
  <c r="Z11" i="56" s="1"/>
  <c r="W31" i="56"/>
  <c r="W11" i="56" s="1"/>
  <c r="U31" i="56"/>
  <c r="U11" i="56" s="1"/>
  <c r="T31" i="56"/>
  <c r="T11" i="56" s="1"/>
  <c r="L31" i="56"/>
  <c r="L11" i="56" s="1"/>
  <c r="K31" i="56"/>
  <c r="K11" i="56" s="1"/>
  <c r="J31" i="56"/>
  <c r="H31" i="56"/>
  <c r="H11" i="56" s="1"/>
  <c r="E31" i="56"/>
  <c r="D31" i="56"/>
  <c r="D11" i="56" s="1"/>
  <c r="C31" i="56"/>
  <c r="C11" i="56" s="1"/>
  <c r="B31" i="56"/>
  <c r="B11" i="56" s="1"/>
  <c r="AD30" i="56"/>
  <c r="Z30" i="56"/>
  <c r="W30" i="56"/>
  <c r="W12" i="56" s="1"/>
  <c r="U30" i="56"/>
  <c r="U12" i="56" s="1"/>
  <c r="T30" i="56"/>
  <c r="T12" i="56" s="1"/>
  <c r="L30" i="56"/>
  <c r="K30" i="56"/>
  <c r="K12" i="56" s="1"/>
  <c r="J30" i="56"/>
  <c r="O30" i="56" s="1"/>
  <c r="H30" i="56"/>
  <c r="H12" i="56" s="1"/>
  <c r="E30" i="56"/>
  <c r="E12" i="56" s="1"/>
  <c r="D30" i="56"/>
  <c r="D12" i="56" s="1"/>
  <c r="C30" i="56"/>
  <c r="C12" i="56" s="1"/>
  <c r="B30" i="56"/>
  <c r="B12" i="56" s="1"/>
  <c r="AE29" i="56"/>
  <c r="AE13" i="56" s="1"/>
  <c r="AD29" i="56"/>
  <c r="AD13" i="56" s="1"/>
  <c r="Z29" i="56"/>
  <c r="W29" i="56"/>
  <c r="W13" i="56" s="1"/>
  <c r="U29" i="56"/>
  <c r="U13" i="56" s="1"/>
  <c r="T29" i="56"/>
  <c r="L29" i="56"/>
  <c r="K29" i="56"/>
  <c r="J29" i="56"/>
  <c r="O29" i="56" s="1"/>
  <c r="H29" i="56"/>
  <c r="H13" i="56" s="1"/>
  <c r="E29" i="56"/>
  <c r="D29" i="56"/>
  <c r="D13" i="56" s="1"/>
  <c r="C29" i="56"/>
  <c r="B29" i="56"/>
  <c r="AD28" i="56"/>
  <c r="AD14" i="56" s="1"/>
  <c r="Z28" i="56"/>
  <c r="W28" i="56"/>
  <c r="U28" i="56"/>
  <c r="T28" i="56"/>
  <c r="T14" i="56" s="1"/>
  <c r="L28" i="56"/>
  <c r="K28" i="56"/>
  <c r="J28" i="56"/>
  <c r="H28" i="56"/>
  <c r="H14" i="56" s="1"/>
  <c r="E28" i="56"/>
  <c r="G28" i="56" s="1"/>
  <c r="G14" i="56" s="1"/>
  <c r="D28" i="56"/>
  <c r="D14" i="56" s="1"/>
  <c r="C28" i="56"/>
  <c r="C14" i="56" s="1"/>
  <c r="B28" i="56"/>
  <c r="B14" i="56" s="1"/>
  <c r="AD27" i="56"/>
  <c r="AD15" i="56" s="1"/>
  <c r="Z27" i="56"/>
  <c r="Z15" i="56" s="1"/>
  <c r="W27" i="56"/>
  <c r="U27" i="56"/>
  <c r="U15" i="56" s="1"/>
  <c r="T27" i="56"/>
  <c r="T15" i="56" s="1"/>
  <c r="L27" i="56"/>
  <c r="L15" i="56" s="1"/>
  <c r="K27" i="56"/>
  <c r="J27" i="56"/>
  <c r="H27" i="56"/>
  <c r="H15" i="56" s="1"/>
  <c r="E27" i="56"/>
  <c r="G27" i="56" s="1"/>
  <c r="G15" i="56" s="1"/>
  <c r="D27" i="56"/>
  <c r="D15" i="56" s="1"/>
  <c r="C27" i="56"/>
  <c r="C15" i="56" s="1"/>
  <c r="B27" i="56"/>
  <c r="B15" i="56" s="1"/>
  <c r="AD26" i="56"/>
  <c r="AD16" i="56" s="1"/>
  <c r="Z26" i="56"/>
  <c r="Z16" i="56" s="1"/>
  <c r="W26" i="56"/>
  <c r="W16" i="56" s="1"/>
  <c r="U26" i="56"/>
  <c r="U16" i="56" s="1"/>
  <c r="T26" i="56"/>
  <c r="T16" i="56" s="1"/>
  <c r="L26" i="56"/>
  <c r="K26" i="56"/>
  <c r="J26" i="56"/>
  <c r="H26" i="56"/>
  <c r="E26" i="56"/>
  <c r="D26" i="56"/>
  <c r="C26" i="56"/>
  <c r="B26" i="56"/>
  <c r="B16" i="56" s="1"/>
  <c r="AD25" i="56"/>
  <c r="Z25" i="56"/>
  <c r="Z17" i="56" s="1"/>
  <c r="W25" i="56"/>
  <c r="U25" i="56"/>
  <c r="U17" i="56" s="1"/>
  <c r="T25" i="56"/>
  <c r="T17" i="56" s="1"/>
  <c r="L25" i="56"/>
  <c r="K25" i="56"/>
  <c r="M25" i="56" s="1"/>
  <c r="J25" i="56"/>
  <c r="H25" i="56"/>
  <c r="H17" i="56" s="1"/>
  <c r="E25" i="56"/>
  <c r="G25" i="56" s="1"/>
  <c r="G17" i="56" s="1"/>
  <c r="D25" i="56"/>
  <c r="D17" i="56" s="1"/>
  <c r="C25" i="56"/>
  <c r="C17" i="56" s="1"/>
  <c r="B25" i="56"/>
  <c r="B17" i="56" s="1"/>
  <c r="AD24" i="56"/>
  <c r="AD18" i="56" s="1"/>
  <c r="Z24" i="56"/>
  <c r="Z18" i="56" s="1"/>
  <c r="W24" i="56"/>
  <c r="W18" i="56" s="1"/>
  <c r="U24" i="56"/>
  <c r="U18" i="56" s="1"/>
  <c r="T24" i="56"/>
  <c r="T18" i="56" s="1"/>
  <c r="L24" i="56"/>
  <c r="K24" i="56"/>
  <c r="M24" i="56" s="1"/>
  <c r="J24" i="56"/>
  <c r="H24" i="56"/>
  <c r="H18" i="56" s="1"/>
  <c r="E24" i="56"/>
  <c r="G24" i="56" s="1"/>
  <c r="G18" i="56" s="1"/>
  <c r="D24" i="56"/>
  <c r="C24" i="56"/>
  <c r="C18" i="56" s="1"/>
  <c r="B24" i="56"/>
  <c r="B18" i="56" s="1"/>
  <c r="AD23" i="56"/>
  <c r="AD19" i="56" s="1"/>
  <c r="Z23" i="56"/>
  <c r="Z19" i="56" s="1"/>
  <c r="W23" i="56"/>
  <c r="W19" i="56" s="1"/>
  <c r="U23" i="56"/>
  <c r="T23" i="56"/>
  <c r="T19" i="56" s="1"/>
  <c r="L23" i="56"/>
  <c r="K23" i="56"/>
  <c r="J23" i="56"/>
  <c r="H23" i="56"/>
  <c r="H19" i="56" s="1"/>
  <c r="E23" i="56"/>
  <c r="E19" i="56" s="1"/>
  <c r="D23" i="56"/>
  <c r="D19" i="56" s="1"/>
  <c r="C23" i="56"/>
  <c r="C19" i="56" s="1"/>
  <c r="B23" i="56"/>
  <c r="B19" i="56" s="1"/>
  <c r="AD22" i="56"/>
  <c r="AD20" i="56" s="1"/>
  <c r="Z22" i="56"/>
  <c r="W22" i="56"/>
  <c r="W20" i="56" s="1"/>
  <c r="U22" i="56"/>
  <c r="U20" i="56" s="1"/>
  <c r="T22" i="56"/>
  <c r="T20" i="56" s="1"/>
  <c r="L22" i="56"/>
  <c r="K22" i="56"/>
  <c r="J22" i="56"/>
  <c r="H22" i="56"/>
  <c r="H20" i="56" s="1"/>
  <c r="E22" i="56"/>
  <c r="D22" i="56"/>
  <c r="D20" i="56" s="1"/>
  <c r="C22" i="56"/>
  <c r="C20" i="56" s="1"/>
  <c r="B22" i="56"/>
  <c r="B20" i="56" s="1"/>
  <c r="AH21" i="56"/>
  <c r="AI21" i="56" s="1"/>
  <c r="AD21" i="56"/>
  <c r="AE34" i="56" s="1"/>
  <c r="AE8" i="56" s="1"/>
  <c r="Z21" i="56"/>
  <c r="W21" i="56"/>
  <c r="U21" i="56"/>
  <c r="T21" i="56"/>
  <c r="L21" i="56"/>
  <c r="K21" i="56"/>
  <c r="M21" i="56" s="1"/>
  <c r="J21" i="56"/>
  <c r="H21" i="56"/>
  <c r="E21" i="56"/>
  <c r="D21" i="56"/>
  <c r="C21" i="56"/>
  <c r="B21" i="56"/>
  <c r="L20" i="56"/>
  <c r="K20" i="56"/>
  <c r="U19" i="56"/>
  <c r="L19" i="56"/>
  <c r="L18" i="56"/>
  <c r="K18" i="56"/>
  <c r="J18" i="56"/>
  <c r="E18" i="56"/>
  <c r="D18" i="56"/>
  <c r="W17" i="56"/>
  <c r="J16" i="56"/>
  <c r="H16" i="56"/>
  <c r="E16" i="56"/>
  <c r="D16" i="56"/>
  <c r="C16" i="56"/>
  <c r="W15" i="56"/>
  <c r="K15" i="56"/>
  <c r="E15" i="56"/>
  <c r="Z14" i="56"/>
  <c r="W14" i="56"/>
  <c r="U14" i="56"/>
  <c r="Z13" i="56"/>
  <c r="T13" i="56"/>
  <c r="C13" i="56"/>
  <c r="B13" i="56"/>
  <c r="AD12" i="56"/>
  <c r="Z12" i="56"/>
  <c r="U9" i="56"/>
  <c r="T9" i="56"/>
  <c r="H8" i="56"/>
  <c r="AD7" i="56"/>
  <c r="Z7" i="56"/>
  <c r="W7" i="56"/>
  <c r="H6" i="56"/>
  <c r="B6" i="56"/>
  <c r="U4" i="56"/>
  <c r="D4" i="56"/>
  <c r="B4" i="56"/>
  <c r="AH3" i="56"/>
  <c r="T2" i="56"/>
  <c r="O2" i="56"/>
  <c r="J2" i="56"/>
  <c r="D1" i="56"/>
  <c r="AH39" i="55"/>
  <c r="AH3" i="55" s="1"/>
  <c r="AD39" i="55"/>
  <c r="AE39" i="55" s="1"/>
  <c r="Z39" i="55"/>
  <c r="Z3" i="55" s="1"/>
  <c r="W39" i="55"/>
  <c r="U39" i="55"/>
  <c r="U3" i="55" s="1"/>
  <c r="T39" i="55"/>
  <c r="T3" i="55" s="1"/>
  <c r="L39" i="55"/>
  <c r="L3" i="55" s="1"/>
  <c r="K39" i="55"/>
  <c r="K3" i="55" s="1"/>
  <c r="J39" i="55"/>
  <c r="J3" i="55" s="1"/>
  <c r="H39" i="55"/>
  <c r="H3" i="55" s="1"/>
  <c r="E39" i="55"/>
  <c r="G39" i="55" s="1"/>
  <c r="G3" i="55" s="1"/>
  <c r="D39" i="55"/>
  <c r="D3" i="55" s="1"/>
  <c r="C39" i="55"/>
  <c r="C3" i="55" s="1"/>
  <c r="B39" i="55"/>
  <c r="B3" i="55" s="1"/>
  <c r="AD38" i="55"/>
  <c r="AE38" i="55" s="1"/>
  <c r="AE4" i="55" s="1"/>
  <c r="Z38" i="55"/>
  <c r="Z4" i="55" s="1"/>
  <c r="W38" i="55"/>
  <c r="W4" i="55" s="1"/>
  <c r="U38" i="55"/>
  <c r="U4" i="55" s="1"/>
  <c r="T38" i="55"/>
  <c r="T4" i="55" s="1"/>
  <c r="L38" i="55"/>
  <c r="K38" i="55"/>
  <c r="M38" i="55" s="1"/>
  <c r="M4" i="55" s="1"/>
  <c r="J38" i="55"/>
  <c r="H38" i="55"/>
  <c r="H4" i="55" s="1"/>
  <c r="E38" i="55"/>
  <c r="F38" i="55" s="1"/>
  <c r="F4" i="55" s="1"/>
  <c r="D38" i="55"/>
  <c r="D4" i="55" s="1"/>
  <c r="C38" i="55"/>
  <c r="C4" i="55" s="1"/>
  <c r="B38" i="55"/>
  <c r="B4" i="55" s="1"/>
  <c r="AD37" i="55"/>
  <c r="AD5" i="55" s="1"/>
  <c r="Z37" i="55"/>
  <c r="Z5" i="55" s="1"/>
  <c r="W37" i="55"/>
  <c r="W5" i="55" s="1"/>
  <c r="U37" i="55"/>
  <c r="U5" i="55" s="1"/>
  <c r="T37" i="55"/>
  <c r="L37" i="55"/>
  <c r="L5" i="55" s="1"/>
  <c r="K37" i="55"/>
  <c r="K5" i="55" s="1"/>
  <c r="J37" i="55"/>
  <c r="H37" i="55"/>
  <c r="H5" i="55" s="1"/>
  <c r="E37" i="55"/>
  <c r="E5" i="55" s="1"/>
  <c r="D37" i="55"/>
  <c r="D5" i="55" s="1"/>
  <c r="C37" i="55"/>
  <c r="C5" i="55" s="1"/>
  <c r="B37" i="55"/>
  <c r="B5" i="55" s="1"/>
  <c r="AD36" i="55"/>
  <c r="AE36" i="55" s="1"/>
  <c r="Z36" i="55"/>
  <c r="Z6" i="55" s="1"/>
  <c r="W36" i="55"/>
  <c r="W6" i="55" s="1"/>
  <c r="U36" i="55"/>
  <c r="U6" i="55" s="1"/>
  <c r="T36" i="55"/>
  <c r="T6" i="55" s="1"/>
  <c r="L36" i="55"/>
  <c r="L6" i="55" s="1"/>
  <c r="K36" i="55"/>
  <c r="J36" i="55"/>
  <c r="H36" i="55"/>
  <c r="H6" i="55" s="1"/>
  <c r="E36" i="55"/>
  <c r="G36" i="55" s="1"/>
  <c r="G6" i="55" s="1"/>
  <c r="D36" i="55"/>
  <c r="C36" i="55"/>
  <c r="C6" i="55" s="1"/>
  <c r="B36" i="55"/>
  <c r="AD35" i="55"/>
  <c r="AE35" i="55" s="1"/>
  <c r="AE7" i="55" s="1"/>
  <c r="Z35" i="55"/>
  <c r="Z7" i="55" s="1"/>
  <c r="W35" i="55"/>
  <c r="W7" i="55" s="1"/>
  <c r="U35" i="55"/>
  <c r="U7" i="55" s="1"/>
  <c r="T35" i="55"/>
  <c r="T7" i="55" s="1"/>
  <c r="L35" i="55"/>
  <c r="K35" i="55"/>
  <c r="K7" i="55" s="1"/>
  <c r="J35" i="55"/>
  <c r="J7" i="55" s="1"/>
  <c r="H35" i="55"/>
  <c r="H7" i="55" s="1"/>
  <c r="E35" i="55"/>
  <c r="D35" i="55"/>
  <c r="D7" i="55" s="1"/>
  <c r="C35" i="55"/>
  <c r="C7" i="55" s="1"/>
  <c r="B35" i="55"/>
  <c r="B7" i="55" s="1"/>
  <c r="AD34" i="55"/>
  <c r="AD8" i="55" s="1"/>
  <c r="Z34" i="55"/>
  <c r="Z8" i="55" s="1"/>
  <c r="W34" i="55"/>
  <c r="U34" i="55"/>
  <c r="T34" i="55"/>
  <c r="T8" i="55" s="1"/>
  <c r="L34" i="55"/>
  <c r="K34" i="55"/>
  <c r="J34" i="55"/>
  <c r="H34" i="55"/>
  <c r="H8" i="55" s="1"/>
  <c r="E34" i="55"/>
  <c r="F34" i="55" s="1"/>
  <c r="F8" i="55" s="1"/>
  <c r="D34" i="55"/>
  <c r="D8" i="55" s="1"/>
  <c r="C34" i="55"/>
  <c r="C8" i="55" s="1"/>
  <c r="B34" i="55"/>
  <c r="B8" i="55" s="1"/>
  <c r="AD33" i="55"/>
  <c r="AD9" i="55" s="1"/>
  <c r="Z33" i="55"/>
  <c r="Z9" i="55" s="1"/>
  <c r="W33" i="55"/>
  <c r="W9" i="55" s="1"/>
  <c r="U33" i="55"/>
  <c r="U9" i="55" s="1"/>
  <c r="T33" i="55"/>
  <c r="T9" i="55" s="1"/>
  <c r="L33" i="55"/>
  <c r="K33" i="55"/>
  <c r="J33" i="55"/>
  <c r="H33" i="55"/>
  <c r="H9" i="55" s="1"/>
  <c r="E33" i="55"/>
  <c r="E9" i="55" s="1"/>
  <c r="D33" i="55"/>
  <c r="D9" i="55" s="1"/>
  <c r="C33" i="55"/>
  <c r="B33" i="55"/>
  <c r="AD32" i="55"/>
  <c r="AE32" i="55" s="1"/>
  <c r="Z32" i="55"/>
  <c r="Z10" i="55" s="1"/>
  <c r="W32" i="55"/>
  <c r="W10" i="55" s="1"/>
  <c r="U32" i="55"/>
  <c r="U10" i="55" s="1"/>
  <c r="T32" i="55"/>
  <c r="T10" i="55" s="1"/>
  <c r="L32" i="55"/>
  <c r="L10" i="55" s="1"/>
  <c r="K32" i="55"/>
  <c r="K10" i="55" s="1"/>
  <c r="J32" i="55"/>
  <c r="H32" i="55"/>
  <c r="H10" i="55" s="1"/>
  <c r="E32" i="55"/>
  <c r="G32" i="55" s="1"/>
  <c r="G10" i="55" s="1"/>
  <c r="D32" i="55"/>
  <c r="C32" i="55"/>
  <c r="B32" i="55"/>
  <c r="AD31" i="55"/>
  <c r="AE31" i="55" s="1"/>
  <c r="Z31" i="55"/>
  <c r="Z11" i="55" s="1"/>
  <c r="W31" i="55"/>
  <c r="W11" i="55" s="1"/>
  <c r="U31" i="55"/>
  <c r="U11" i="55" s="1"/>
  <c r="T31" i="55"/>
  <c r="T11" i="55" s="1"/>
  <c r="L31" i="55"/>
  <c r="L11" i="55" s="1"/>
  <c r="K31" i="55"/>
  <c r="M31" i="55" s="1"/>
  <c r="M11" i="55" s="1"/>
  <c r="J31" i="55"/>
  <c r="H31" i="55"/>
  <c r="H11" i="55" s="1"/>
  <c r="E31" i="55"/>
  <c r="G31" i="55" s="1"/>
  <c r="G11" i="55" s="1"/>
  <c r="D31" i="55"/>
  <c r="D11" i="55" s="1"/>
  <c r="C31" i="55"/>
  <c r="C11" i="55" s="1"/>
  <c r="B31" i="55"/>
  <c r="B11" i="55" s="1"/>
  <c r="AD30" i="55"/>
  <c r="AD12" i="55" s="1"/>
  <c r="Z30" i="55"/>
  <c r="Z12" i="55" s="1"/>
  <c r="W30" i="55"/>
  <c r="W12" i="55" s="1"/>
  <c r="U30" i="55"/>
  <c r="U12" i="55" s="1"/>
  <c r="T30" i="55"/>
  <c r="T12" i="55" s="1"/>
  <c r="L30" i="55"/>
  <c r="L12" i="55" s="1"/>
  <c r="K30" i="55"/>
  <c r="M30" i="55" s="1"/>
  <c r="M12" i="55" s="1"/>
  <c r="J30" i="55"/>
  <c r="H30" i="55"/>
  <c r="H12" i="55" s="1"/>
  <c r="G30" i="55"/>
  <c r="G12" i="55" s="1"/>
  <c r="F30" i="55"/>
  <c r="F12" i="55" s="1"/>
  <c r="E30" i="55"/>
  <c r="E12" i="55" s="1"/>
  <c r="D30" i="55"/>
  <c r="C30" i="55"/>
  <c r="B30" i="55"/>
  <c r="B12" i="55" s="1"/>
  <c r="AD29" i="55"/>
  <c r="Z29" i="55"/>
  <c r="W29" i="55"/>
  <c r="W13" i="55" s="1"/>
  <c r="U29" i="55"/>
  <c r="U13" i="55" s="1"/>
  <c r="T29" i="55"/>
  <c r="T13" i="55" s="1"/>
  <c r="L29" i="55"/>
  <c r="K29" i="55"/>
  <c r="J29" i="55"/>
  <c r="J13" i="55" s="1"/>
  <c r="H29" i="55"/>
  <c r="H13" i="55" s="1"/>
  <c r="E29" i="55"/>
  <c r="G29" i="55" s="1"/>
  <c r="G13" i="55" s="1"/>
  <c r="D29" i="55"/>
  <c r="C29" i="55"/>
  <c r="C13" i="55" s="1"/>
  <c r="B29" i="55"/>
  <c r="B13" i="55" s="1"/>
  <c r="AD28" i="55"/>
  <c r="AE28" i="55" s="1"/>
  <c r="Z28" i="55"/>
  <c r="W28" i="55"/>
  <c r="W14" i="55" s="1"/>
  <c r="U28" i="55"/>
  <c r="U14" i="55" s="1"/>
  <c r="T28" i="55"/>
  <c r="T14" i="55" s="1"/>
  <c r="L28" i="55"/>
  <c r="L14" i="55" s="1"/>
  <c r="K28" i="55"/>
  <c r="K14" i="55" s="1"/>
  <c r="J28" i="55"/>
  <c r="J14" i="55" s="1"/>
  <c r="H28" i="55"/>
  <c r="H14" i="55" s="1"/>
  <c r="E28" i="55"/>
  <c r="D28" i="55"/>
  <c r="C28" i="55"/>
  <c r="C14" i="55" s="1"/>
  <c r="B28" i="55"/>
  <c r="B14" i="55" s="1"/>
  <c r="AD27" i="55"/>
  <c r="AD15" i="55" s="1"/>
  <c r="Z27" i="55"/>
  <c r="Z15" i="55" s="1"/>
  <c r="W27" i="55"/>
  <c r="W15" i="55" s="1"/>
  <c r="U27" i="55"/>
  <c r="U15" i="55" s="1"/>
  <c r="T27" i="55"/>
  <c r="T15" i="55" s="1"/>
  <c r="L27" i="55"/>
  <c r="L15" i="55" s="1"/>
  <c r="K27" i="55"/>
  <c r="K15" i="55" s="1"/>
  <c r="J27" i="55"/>
  <c r="J15" i="55" s="1"/>
  <c r="H27" i="55"/>
  <c r="H15" i="55" s="1"/>
  <c r="E27" i="55"/>
  <c r="E15" i="55" s="1"/>
  <c r="D27" i="55"/>
  <c r="D15" i="55" s="1"/>
  <c r="C27" i="55"/>
  <c r="C15" i="55" s="1"/>
  <c r="B27" i="55"/>
  <c r="B15" i="55" s="1"/>
  <c r="AD26" i="55"/>
  <c r="AD16" i="55" s="1"/>
  <c r="Z26" i="55"/>
  <c r="Z16" i="55" s="1"/>
  <c r="W26" i="55"/>
  <c r="W16" i="55" s="1"/>
  <c r="U26" i="55"/>
  <c r="U16" i="55" s="1"/>
  <c r="T26" i="55"/>
  <c r="T16" i="55" s="1"/>
  <c r="L26" i="55"/>
  <c r="K26" i="55"/>
  <c r="J26" i="55"/>
  <c r="J16" i="55" s="1"/>
  <c r="H26" i="55"/>
  <c r="H16" i="55" s="1"/>
  <c r="E26" i="55"/>
  <c r="F26" i="55" s="1"/>
  <c r="F16" i="55" s="1"/>
  <c r="D26" i="55"/>
  <c r="D16" i="55" s="1"/>
  <c r="C26" i="55"/>
  <c r="C16" i="55" s="1"/>
  <c r="B26" i="55"/>
  <c r="B16" i="55" s="1"/>
  <c r="AD25" i="55"/>
  <c r="Z25" i="55"/>
  <c r="Z17" i="55" s="1"/>
  <c r="W25" i="55"/>
  <c r="W17" i="55" s="1"/>
  <c r="U25" i="55"/>
  <c r="U17" i="55" s="1"/>
  <c r="T25" i="55"/>
  <c r="T17" i="55" s="1"/>
  <c r="L25" i="55"/>
  <c r="L17" i="55" s="1"/>
  <c r="K25" i="55"/>
  <c r="K17" i="55" s="1"/>
  <c r="J25" i="55"/>
  <c r="J17" i="55" s="1"/>
  <c r="H25" i="55"/>
  <c r="H17" i="55" s="1"/>
  <c r="E25" i="55"/>
  <c r="E17" i="55" s="1"/>
  <c r="D25" i="55"/>
  <c r="D17" i="55" s="1"/>
  <c r="C25" i="55"/>
  <c r="C17" i="55" s="1"/>
  <c r="B25" i="55"/>
  <c r="B17" i="55" s="1"/>
  <c r="AD24" i="55"/>
  <c r="Z24" i="55"/>
  <c r="W24" i="55"/>
  <c r="W18" i="55" s="1"/>
  <c r="U24" i="55"/>
  <c r="U18" i="55" s="1"/>
  <c r="T24" i="55"/>
  <c r="T18" i="55" s="1"/>
  <c r="L24" i="55"/>
  <c r="L18" i="55" s="1"/>
  <c r="K24" i="55"/>
  <c r="J24" i="55"/>
  <c r="H24" i="55"/>
  <c r="H18" i="55" s="1"/>
  <c r="E24" i="55"/>
  <c r="F24" i="55" s="1"/>
  <c r="F18" i="55" s="1"/>
  <c r="D24" i="55"/>
  <c r="D18" i="55" s="1"/>
  <c r="C24" i="55"/>
  <c r="C18" i="55" s="1"/>
  <c r="B24" i="55"/>
  <c r="B18" i="55" s="1"/>
  <c r="AD23" i="55"/>
  <c r="Z23" i="55"/>
  <c r="W23" i="55"/>
  <c r="W19" i="55" s="1"/>
  <c r="U23" i="55"/>
  <c r="U19" i="55" s="1"/>
  <c r="T23" i="55"/>
  <c r="T19" i="55" s="1"/>
  <c r="L23" i="55"/>
  <c r="L19" i="55" s="1"/>
  <c r="K23" i="55"/>
  <c r="J23" i="55"/>
  <c r="J19" i="55" s="1"/>
  <c r="H23" i="55"/>
  <c r="H19" i="55" s="1"/>
  <c r="E23" i="55"/>
  <c r="E19" i="55" s="1"/>
  <c r="D23" i="55"/>
  <c r="D19" i="55" s="1"/>
  <c r="C23" i="55"/>
  <c r="C19" i="55" s="1"/>
  <c r="B23" i="55"/>
  <c r="B19" i="55" s="1"/>
  <c r="AD22" i="55"/>
  <c r="AD20" i="55" s="1"/>
  <c r="Z22" i="55"/>
  <c r="W22" i="55"/>
  <c r="W20" i="55" s="1"/>
  <c r="U22" i="55"/>
  <c r="U20" i="55" s="1"/>
  <c r="T22" i="55"/>
  <c r="T20" i="55" s="1"/>
  <c r="L22" i="55"/>
  <c r="K22" i="55"/>
  <c r="J22" i="55"/>
  <c r="H22" i="55"/>
  <c r="H20" i="55" s="1"/>
  <c r="E22" i="55"/>
  <c r="E20" i="55" s="1"/>
  <c r="D22" i="55"/>
  <c r="D20" i="55" s="1"/>
  <c r="C22" i="55"/>
  <c r="C20" i="55" s="1"/>
  <c r="B22" i="55"/>
  <c r="B20" i="55" s="1"/>
  <c r="AH21" i="55"/>
  <c r="AI21" i="55" s="1"/>
  <c r="AD21" i="55"/>
  <c r="AE21" i="55" s="1"/>
  <c r="Z21" i="55"/>
  <c r="W21" i="55"/>
  <c r="U21" i="55"/>
  <c r="T21" i="55"/>
  <c r="L21" i="55"/>
  <c r="Q21" i="55" s="1"/>
  <c r="K21" i="55"/>
  <c r="J21" i="55"/>
  <c r="O21" i="55" s="1"/>
  <c r="H21" i="55"/>
  <c r="E21" i="55"/>
  <c r="G21" i="55" s="1"/>
  <c r="D21" i="55"/>
  <c r="C21" i="55"/>
  <c r="B21" i="55"/>
  <c r="Z20" i="55"/>
  <c r="AD19" i="55"/>
  <c r="Z19" i="55"/>
  <c r="Z18" i="55"/>
  <c r="AD17" i="55"/>
  <c r="E14" i="55"/>
  <c r="D14" i="55"/>
  <c r="Z13" i="55"/>
  <c r="E13" i="55"/>
  <c r="D13" i="55"/>
  <c r="D12" i="55"/>
  <c r="C12" i="55"/>
  <c r="D10" i="55"/>
  <c r="C10" i="55"/>
  <c r="B10" i="55"/>
  <c r="C9" i="55"/>
  <c r="B9" i="55"/>
  <c r="W8" i="55"/>
  <c r="U8" i="55"/>
  <c r="E8" i="55"/>
  <c r="E7" i="55"/>
  <c r="J6" i="55"/>
  <c r="E6" i="55"/>
  <c r="D6" i="55"/>
  <c r="B6" i="55"/>
  <c r="T5" i="55"/>
  <c r="L4" i="55"/>
  <c r="K4" i="55"/>
  <c r="AE3" i="55"/>
  <c r="W3" i="55"/>
  <c r="T2" i="55"/>
  <c r="O2" i="55"/>
  <c r="J2" i="55"/>
  <c r="D1" i="55"/>
  <c r="AH39" i="54"/>
  <c r="AH3" i="54" s="1"/>
  <c r="AD39" i="54"/>
  <c r="Z39" i="54"/>
  <c r="Z3" i="54" s="1"/>
  <c r="W39" i="54"/>
  <c r="U39" i="54"/>
  <c r="T39" i="54"/>
  <c r="T3" i="54" s="1"/>
  <c r="L39" i="54"/>
  <c r="K39" i="54"/>
  <c r="M39" i="54" s="1"/>
  <c r="M3" i="54" s="1"/>
  <c r="J39" i="54"/>
  <c r="J3" i="54" s="1"/>
  <c r="H39" i="54"/>
  <c r="H3" i="54" s="1"/>
  <c r="E39" i="54"/>
  <c r="G39" i="54" s="1"/>
  <c r="G3" i="54" s="1"/>
  <c r="D39" i="54"/>
  <c r="D3" i="54" s="1"/>
  <c r="C39" i="54"/>
  <c r="C3" i="54" s="1"/>
  <c r="B39" i="54"/>
  <c r="B3" i="54" s="1"/>
  <c r="AD38" i="54"/>
  <c r="Z38" i="54"/>
  <c r="W38" i="54"/>
  <c r="U38" i="54"/>
  <c r="T38" i="54"/>
  <c r="T4" i="54" s="1"/>
  <c r="L38" i="54"/>
  <c r="L4" i="54" s="1"/>
  <c r="K38" i="54"/>
  <c r="M38" i="54" s="1"/>
  <c r="M4" i="54" s="1"/>
  <c r="J38" i="54"/>
  <c r="H38" i="54"/>
  <c r="H4" i="54" s="1"/>
  <c r="E38" i="54"/>
  <c r="E4" i="54" s="1"/>
  <c r="D38" i="54"/>
  <c r="D4" i="54" s="1"/>
  <c r="C38" i="54"/>
  <c r="C4" i="54" s="1"/>
  <c r="B38" i="54"/>
  <c r="B4" i="54" s="1"/>
  <c r="AD37" i="54"/>
  <c r="Z37" i="54"/>
  <c r="W37" i="54"/>
  <c r="W5" i="54" s="1"/>
  <c r="U37" i="54"/>
  <c r="U5" i="54" s="1"/>
  <c r="T37" i="54"/>
  <c r="T5" i="54" s="1"/>
  <c r="L37" i="54"/>
  <c r="L5" i="54" s="1"/>
  <c r="K37" i="54"/>
  <c r="M37" i="54" s="1"/>
  <c r="J37" i="54"/>
  <c r="H37" i="54"/>
  <c r="E37" i="54"/>
  <c r="E5" i="54" s="1"/>
  <c r="D37" i="54"/>
  <c r="D5" i="54" s="1"/>
  <c r="C37" i="54"/>
  <c r="C5" i="54" s="1"/>
  <c r="B37" i="54"/>
  <c r="B5" i="54" s="1"/>
  <c r="AD36" i="54"/>
  <c r="Z36" i="54"/>
  <c r="W36" i="54"/>
  <c r="W6" i="54" s="1"/>
  <c r="U36" i="54"/>
  <c r="T36" i="54"/>
  <c r="L36" i="54"/>
  <c r="K36" i="54"/>
  <c r="J36" i="54"/>
  <c r="J6" i="54" s="1"/>
  <c r="H36" i="54"/>
  <c r="H6" i="54" s="1"/>
  <c r="E36" i="54"/>
  <c r="D36" i="54"/>
  <c r="D6" i="54" s="1"/>
  <c r="C36" i="54"/>
  <c r="C6" i="54" s="1"/>
  <c r="B36" i="54"/>
  <c r="B6" i="54" s="1"/>
  <c r="AD35" i="54"/>
  <c r="AD7" i="54" s="1"/>
  <c r="Z35" i="54"/>
  <c r="Z7" i="54" s="1"/>
  <c r="W35" i="54"/>
  <c r="U35" i="54"/>
  <c r="U7" i="54" s="1"/>
  <c r="T35" i="54"/>
  <c r="T7" i="54" s="1"/>
  <c r="L35" i="54"/>
  <c r="L7" i="54" s="1"/>
  <c r="K35" i="54"/>
  <c r="J35" i="54"/>
  <c r="J7" i="54" s="1"/>
  <c r="H35" i="54"/>
  <c r="H7" i="54" s="1"/>
  <c r="E35" i="54"/>
  <c r="G35" i="54" s="1"/>
  <c r="G7" i="54" s="1"/>
  <c r="D35" i="54"/>
  <c r="D7" i="54" s="1"/>
  <c r="C35" i="54"/>
  <c r="C7" i="54" s="1"/>
  <c r="B35" i="54"/>
  <c r="B7" i="54" s="1"/>
  <c r="AD34" i="54"/>
  <c r="AD8" i="54" s="1"/>
  <c r="Z34" i="54"/>
  <c r="Z8" i="54" s="1"/>
  <c r="W34" i="54"/>
  <c r="U34" i="54"/>
  <c r="T34" i="54"/>
  <c r="T8" i="54" s="1"/>
  <c r="L34" i="54"/>
  <c r="K34" i="54"/>
  <c r="J34" i="54"/>
  <c r="H34" i="54"/>
  <c r="H8" i="54" s="1"/>
  <c r="E34" i="54"/>
  <c r="G34" i="54" s="1"/>
  <c r="G8" i="54" s="1"/>
  <c r="D34" i="54"/>
  <c r="D8" i="54" s="1"/>
  <c r="C34" i="54"/>
  <c r="C8" i="54" s="1"/>
  <c r="B34" i="54"/>
  <c r="B8" i="54" s="1"/>
  <c r="AD33" i="54"/>
  <c r="Z33" i="54"/>
  <c r="Z9" i="54" s="1"/>
  <c r="W33" i="54"/>
  <c r="W9" i="54" s="1"/>
  <c r="U33" i="54"/>
  <c r="U9" i="54" s="1"/>
  <c r="T33" i="54"/>
  <c r="L33" i="54"/>
  <c r="L9" i="54" s="1"/>
  <c r="K33" i="54"/>
  <c r="J33" i="54"/>
  <c r="H33" i="54"/>
  <c r="H9" i="54" s="1"/>
  <c r="E33" i="54"/>
  <c r="F33" i="54" s="1"/>
  <c r="F9" i="54" s="1"/>
  <c r="D33" i="54"/>
  <c r="D9" i="54" s="1"/>
  <c r="C33" i="54"/>
  <c r="C9" i="54" s="1"/>
  <c r="B33" i="54"/>
  <c r="B9" i="54" s="1"/>
  <c r="AD32" i="54"/>
  <c r="AD10" i="54" s="1"/>
  <c r="Z32" i="54"/>
  <c r="Z10" i="54" s="1"/>
  <c r="W32" i="54"/>
  <c r="W10" i="54" s="1"/>
  <c r="U32" i="54"/>
  <c r="U10" i="54" s="1"/>
  <c r="T32" i="54"/>
  <c r="L32" i="54"/>
  <c r="K32" i="54"/>
  <c r="J32" i="54"/>
  <c r="H32" i="54"/>
  <c r="H10" i="54" s="1"/>
  <c r="E32" i="54"/>
  <c r="E10" i="54" s="1"/>
  <c r="D32" i="54"/>
  <c r="D10" i="54" s="1"/>
  <c r="C32" i="54"/>
  <c r="C10" i="54" s="1"/>
  <c r="B32" i="54"/>
  <c r="B10" i="54" s="1"/>
  <c r="AD31" i="54"/>
  <c r="Z31" i="54"/>
  <c r="Z11" i="54" s="1"/>
  <c r="W31" i="54"/>
  <c r="W11" i="54" s="1"/>
  <c r="U31" i="54"/>
  <c r="U11" i="54" s="1"/>
  <c r="T31" i="54"/>
  <c r="T11" i="54" s="1"/>
  <c r="L31" i="54"/>
  <c r="K31" i="54"/>
  <c r="J31" i="54"/>
  <c r="H31" i="54"/>
  <c r="H11" i="54" s="1"/>
  <c r="E31" i="54"/>
  <c r="E11" i="54" s="1"/>
  <c r="D31" i="54"/>
  <c r="D11" i="54" s="1"/>
  <c r="C31" i="54"/>
  <c r="C11" i="54" s="1"/>
  <c r="B31" i="54"/>
  <c r="B11" i="54" s="1"/>
  <c r="AD30" i="54"/>
  <c r="AE30" i="54" s="1"/>
  <c r="AE12" i="54" s="1"/>
  <c r="Z30" i="54"/>
  <c r="Z12" i="54" s="1"/>
  <c r="W30" i="54"/>
  <c r="W12" i="54" s="1"/>
  <c r="U30" i="54"/>
  <c r="U12" i="54" s="1"/>
  <c r="T30" i="54"/>
  <c r="T12" i="54" s="1"/>
  <c r="L30" i="54"/>
  <c r="Q30" i="54" s="1"/>
  <c r="Q12" i="54" s="1"/>
  <c r="K30" i="54"/>
  <c r="J30" i="54"/>
  <c r="J12" i="54" s="1"/>
  <c r="H30" i="54"/>
  <c r="H12" i="54" s="1"/>
  <c r="E30" i="54"/>
  <c r="D30" i="54"/>
  <c r="D12" i="54" s="1"/>
  <c r="C30" i="54"/>
  <c r="B30" i="54"/>
  <c r="B12" i="54" s="1"/>
  <c r="AD29" i="54"/>
  <c r="Z29" i="54"/>
  <c r="Z13" i="54" s="1"/>
  <c r="W29" i="54"/>
  <c r="W13" i="54" s="1"/>
  <c r="U29" i="54"/>
  <c r="U13" i="54" s="1"/>
  <c r="T29" i="54"/>
  <c r="T13" i="54" s="1"/>
  <c r="L29" i="54"/>
  <c r="K29" i="54"/>
  <c r="K13" i="54" s="1"/>
  <c r="J29" i="54"/>
  <c r="H29" i="54"/>
  <c r="H13" i="54" s="1"/>
  <c r="E29" i="54"/>
  <c r="D29" i="54"/>
  <c r="D13" i="54" s="1"/>
  <c r="C29" i="54"/>
  <c r="C13" i="54" s="1"/>
  <c r="B29" i="54"/>
  <c r="B13" i="54" s="1"/>
  <c r="AD28" i="54"/>
  <c r="Z28" i="54"/>
  <c r="Z14" i="54" s="1"/>
  <c r="W28" i="54"/>
  <c r="W14" i="54" s="1"/>
  <c r="U28" i="54"/>
  <c r="U14" i="54" s="1"/>
  <c r="T28" i="54"/>
  <c r="T14" i="54" s="1"/>
  <c r="L28" i="54"/>
  <c r="K28" i="54"/>
  <c r="J28" i="54"/>
  <c r="H28" i="54"/>
  <c r="H14" i="54" s="1"/>
  <c r="E28" i="54"/>
  <c r="G28" i="54" s="1"/>
  <c r="G14" i="54" s="1"/>
  <c r="D28" i="54"/>
  <c r="D14" i="54" s="1"/>
  <c r="C28" i="54"/>
  <c r="C14" i="54" s="1"/>
  <c r="B28" i="54"/>
  <c r="B14" i="54" s="1"/>
  <c r="AD27" i="54"/>
  <c r="Z27" i="54"/>
  <c r="Z15" i="54" s="1"/>
  <c r="W27" i="54"/>
  <c r="U27" i="54"/>
  <c r="T27" i="54"/>
  <c r="T15" i="54" s="1"/>
  <c r="L27" i="54"/>
  <c r="L15" i="54" s="1"/>
  <c r="K27" i="54"/>
  <c r="K15" i="54" s="1"/>
  <c r="J27" i="54"/>
  <c r="J15" i="54" s="1"/>
  <c r="H27" i="54"/>
  <c r="H15" i="54" s="1"/>
  <c r="E27" i="54"/>
  <c r="G27" i="54" s="1"/>
  <c r="G15" i="54" s="1"/>
  <c r="D27" i="54"/>
  <c r="C27" i="54"/>
  <c r="C15" i="54" s="1"/>
  <c r="B27" i="54"/>
  <c r="B15" i="54" s="1"/>
  <c r="AD26" i="54"/>
  <c r="AD16" i="54" s="1"/>
  <c r="Z26" i="54"/>
  <c r="Z16" i="54" s="1"/>
  <c r="W26" i="54"/>
  <c r="W16" i="54" s="1"/>
  <c r="U26" i="54"/>
  <c r="U16" i="54" s="1"/>
  <c r="T26" i="54"/>
  <c r="T16" i="54" s="1"/>
  <c r="L26" i="54"/>
  <c r="K26" i="54"/>
  <c r="K16" i="54" s="1"/>
  <c r="J26" i="54"/>
  <c r="J16" i="54" s="1"/>
  <c r="H26" i="54"/>
  <c r="H16" i="54" s="1"/>
  <c r="E26" i="54"/>
  <c r="F26" i="54" s="1"/>
  <c r="F16" i="54" s="1"/>
  <c r="D26" i="54"/>
  <c r="D16" i="54" s="1"/>
  <c r="C26" i="54"/>
  <c r="C16" i="54" s="1"/>
  <c r="B26" i="54"/>
  <c r="B16" i="54" s="1"/>
  <c r="AD25" i="54"/>
  <c r="Z25" i="54"/>
  <c r="Z17" i="54" s="1"/>
  <c r="W25" i="54"/>
  <c r="U25" i="54"/>
  <c r="U17" i="54" s="1"/>
  <c r="T25" i="54"/>
  <c r="T17" i="54" s="1"/>
  <c r="L25" i="54"/>
  <c r="K25" i="54"/>
  <c r="K17" i="54" s="1"/>
  <c r="J25" i="54"/>
  <c r="H25" i="54"/>
  <c r="H17" i="54" s="1"/>
  <c r="E25" i="54"/>
  <c r="G25" i="54" s="1"/>
  <c r="G17" i="54" s="1"/>
  <c r="D25" i="54"/>
  <c r="D17" i="54" s="1"/>
  <c r="C25" i="54"/>
  <c r="C17" i="54" s="1"/>
  <c r="B25" i="54"/>
  <c r="B17" i="54" s="1"/>
  <c r="AD24" i="54"/>
  <c r="Z24" i="54"/>
  <c r="Z18" i="54" s="1"/>
  <c r="W24" i="54"/>
  <c r="W18" i="54" s="1"/>
  <c r="U24" i="54"/>
  <c r="U18" i="54" s="1"/>
  <c r="T24" i="54"/>
  <c r="T18" i="54" s="1"/>
  <c r="L24" i="54"/>
  <c r="L18" i="54" s="1"/>
  <c r="K24" i="54"/>
  <c r="J24" i="54"/>
  <c r="J18" i="54" s="1"/>
  <c r="H24" i="54"/>
  <c r="H18" i="54" s="1"/>
  <c r="E24" i="54"/>
  <c r="E18" i="54" s="1"/>
  <c r="D24" i="54"/>
  <c r="D18" i="54" s="1"/>
  <c r="C24" i="54"/>
  <c r="C18" i="54" s="1"/>
  <c r="B24" i="54"/>
  <c r="B18" i="54" s="1"/>
  <c r="AD23" i="54"/>
  <c r="AD19" i="54" s="1"/>
  <c r="Z23" i="54"/>
  <c r="W23" i="54"/>
  <c r="W19" i="54" s="1"/>
  <c r="U23" i="54"/>
  <c r="U19" i="54" s="1"/>
  <c r="T23" i="54"/>
  <c r="T19" i="54" s="1"/>
  <c r="L23" i="54"/>
  <c r="Q23" i="54" s="1"/>
  <c r="Q19" i="54" s="1"/>
  <c r="K23" i="54"/>
  <c r="P23" i="54" s="1"/>
  <c r="P19" i="54" s="1"/>
  <c r="J23" i="54"/>
  <c r="J19" i="54" s="1"/>
  <c r="H23" i="54"/>
  <c r="H19" i="54" s="1"/>
  <c r="E23" i="54"/>
  <c r="D23" i="54"/>
  <c r="D19" i="54" s="1"/>
  <c r="C23" i="54"/>
  <c r="C19" i="54" s="1"/>
  <c r="B23" i="54"/>
  <c r="B19" i="54" s="1"/>
  <c r="AD22" i="54"/>
  <c r="Z22" i="54"/>
  <c r="Z20" i="54" s="1"/>
  <c r="W22" i="54"/>
  <c r="W20" i="54" s="1"/>
  <c r="U22" i="54"/>
  <c r="U20" i="54" s="1"/>
  <c r="T22" i="54"/>
  <c r="T20" i="54" s="1"/>
  <c r="L22" i="54"/>
  <c r="L20" i="54" s="1"/>
  <c r="K22" i="54"/>
  <c r="J22" i="54"/>
  <c r="H22" i="54"/>
  <c r="H20" i="54" s="1"/>
  <c r="E22" i="54"/>
  <c r="D22" i="54"/>
  <c r="D20" i="54" s="1"/>
  <c r="C22" i="54"/>
  <c r="C20" i="54" s="1"/>
  <c r="B22" i="54"/>
  <c r="B20" i="54" s="1"/>
  <c r="AH21" i="54"/>
  <c r="AD21" i="54"/>
  <c r="AE21" i="54" s="1"/>
  <c r="Z21" i="54"/>
  <c r="W21" i="54"/>
  <c r="U21" i="54"/>
  <c r="T21" i="54"/>
  <c r="L21" i="54"/>
  <c r="Q21" i="54" s="1"/>
  <c r="K21" i="54"/>
  <c r="J21" i="54"/>
  <c r="O21" i="54" s="1"/>
  <c r="H21" i="54"/>
  <c r="E21" i="54"/>
  <c r="G21" i="54" s="1"/>
  <c r="D21" i="54"/>
  <c r="C21" i="54"/>
  <c r="B21" i="54"/>
  <c r="AD20" i="54"/>
  <c r="L19" i="54"/>
  <c r="W17" i="54"/>
  <c r="W15" i="54"/>
  <c r="U15" i="54"/>
  <c r="E15" i="54"/>
  <c r="D15" i="54"/>
  <c r="K12" i="54"/>
  <c r="C12" i="54"/>
  <c r="L11" i="54"/>
  <c r="T10" i="54"/>
  <c r="T9" i="54"/>
  <c r="J9" i="54"/>
  <c r="W8" i="54"/>
  <c r="U8" i="54"/>
  <c r="W7" i="54"/>
  <c r="AD6" i="54"/>
  <c r="Z6" i="54"/>
  <c r="U6" i="54"/>
  <c r="T6" i="54"/>
  <c r="AD5" i="54"/>
  <c r="Z5" i="54"/>
  <c r="H5" i="54"/>
  <c r="Z4" i="54"/>
  <c r="W4" i="54"/>
  <c r="U4" i="54"/>
  <c r="AD3" i="54"/>
  <c r="W3" i="54"/>
  <c r="U3" i="54"/>
  <c r="T2" i="54"/>
  <c r="O2" i="54"/>
  <c r="J2" i="54"/>
  <c r="D1" i="54"/>
  <c r="AH39" i="51"/>
  <c r="AD39" i="51"/>
  <c r="AD3" i="51" s="1"/>
  <c r="Z39" i="51"/>
  <c r="Z3" i="51" s="1"/>
  <c r="W39" i="51"/>
  <c r="W3" i="51" s="1"/>
  <c r="U39" i="51"/>
  <c r="U3" i="51" s="1"/>
  <c r="T39" i="51"/>
  <c r="T3" i="51" s="1"/>
  <c r="L39" i="51"/>
  <c r="K39" i="51"/>
  <c r="K3" i="51" s="1"/>
  <c r="J39" i="51"/>
  <c r="J3" i="51" s="1"/>
  <c r="H39" i="51"/>
  <c r="H3" i="51" s="1"/>
  <c r="E39" i="51"/>
  <c r="G39" i="51" s="1"/>
  <c r="G3" i="51" s="1"/>
  <c r="D39" i="51"/>
  <c r="D3" i="51" s="1"/>
  <c r="C39" i="51"/>
  <c r="C3" i="51" s="1"/>
  <c r="B39" i="51"/>
  <c r="B3" i="51" s="1"/>
  <c r="AD38" i="51"/>
  <c r="AD4" i="51" s="1"/>
  <c r="Z38" i="51"/>
  <c r="W38" i="51"/>
  <c r="W4" i="51" s="1"/>
  <c r="U38" i="51"/>
  <c r="U4" i="51" s="1"/>
  <c r="T38" i="51"/>
  <c r="T4" i="51" s="1"/>
  <c r="L38" i="51"/>
  <c r="Q38" i="51" s="1"/>
  <c r="Q4" i="51" s="1"/>
  <c r="K38" i="51"/>
  <c r="K4" i="51" s="1"/>
  <c r="J38" i="51"/>
  <c r="H38" i="51"/>
  <c r="H4" i="51" s="1"/>
  <c r="E38" i="51"/>
  <c r="F38" i="51" s="1"/>
  <c r="F4" i="51" s="1"/>
  <c r="D38" i="51"/>
  <c r="D4" i="51" s="1"/>
  <c r="C38" i="51"/>
  <c r="C4" i="51" s="1"/>
  <c r="B38" i="51"/>
  <c r="B4" i="51" s="1"/>
  <c r="AD37" i="51"/>
  <c r="Z37" i="51"/>
  <c r="Z5" i="51" s="1"/>
  <c r="W37" i="51"/>
  <c r="W5" i="51" s="1"/>
  <c r="U37" i="51"/>
  <c r="T37" i="51"/>
  <c r="L37" i="51"/>
  <c r="L5" i="51" s="1"/>
  <c r="K37" i="51"/>
  <c r="J37" i="51"/>
  <c r="J5" i="51" s="1"/>
  <c r="H37" i="51"/>
  <c r="H5" i="51" s="1"/>
  <c r="E37" i="51"/>
  <c r="E5" i="51" s="1"/>
  <c r="D37" i="51"/>
  <c r="D5" i="51" s="1"/>
  <c r="C37" i="51"/>
  <c r="C5" i="51" s="1"/>
  <c r="B37" i="51"/>
  <c r="AD36" i="51"/>
  <c r="Z36" i="51"/>
  <c r="W36" i="51"/>
  <c r="W6" i="51" s="1"/>
  <c r="U36" i="51"/>
  <c r="U6" i="51" s="1"/>
  <c r="T36" i="51"/>
  <c r="T6" i="51" s="1"/>
  <c r="L36" i="51"/>
  <c r="L6" i="51" s="1"/>
  <c r="K36" i="51"/>
  <c r="J36" i="51"/>
  <c r="O36" i="51" s="1"/>
  <c r="O6" i="51" s="1"/>
  <c r="H36" i="51"/>
  <c r="H6" i="51" s="1"/>
  <c r="E36" i="51"/>
  <c r="E6" i="51" s="1"/>
  <c r="D36" i="51"/>
  <c r="D6" i="51" s="1"/>
  <c r="C36" i="51"/>
  <c r="C6" i="51" s="1"/>
  <c r="B36" i="51"/>
  <c r="B6" i="51" s="1"/>
  <c r="AD35" i="51"/>
  <c r="Z35" i="51"/>
  <c r="W35" i="51"/>
  <c r="W7" i="51" s="1"/>
  <c r="U35" i="51"/>
  <c r="U7" i="51" s="1"/>
  <c r="T35" i="51"/>
  <c r="T7" i="51" s="1"/>
  <c r="L35" i="51"/>
  <c r="Q35" i="51" s="1"/>
  <c r="Q7" i="51" s="1"/>
  <c r="K35" i="51"/>
  <c r="P35" i="51" s="1"/>
  <c r="P7" i="51" s="1"/>
  <c r="J35" i="51"/>
  <c r="J7" i="51" s="1"/>
  <c r="H35" i="51"/>
  <c r="H7" i="51" s="1"/>
  <c r="E35" i="51"/>
  <c r="E7" i="51" s="1"/>
  <c r="D35" i="51"/>
  <c r="D7" i="51" s="1"/>
  <c r="C35" i="51"/>
  <c r="C7" i="51" s="1"/>
  <c r="B35" i="51"/>
  <c r="B7" i="51" s="1"/>
  <c r="AD34" i="51"/>
  <c r="AD8" i="51" s="1"/>
  <c r="Z34" i="51"/>
  <c r="W34" i="51"/>
  <c r="U34" i="51"/>
  <c r="T34" i="51"/>
  <c r="T8" i="51" s="1"/>
  <c r="L34" i="51"/>
  <c r="L8" i="51" s="1"/>
  <c r="K34" i="51"/>
  <c r="P34" i="51" s="1"/>
  <c r="P8" i="51" s="1"/>
  <c r="J34" i="51"/>
  <c r="O34" i="51" s="1"/>
  <c r="H34" i="51"/>
  <c r="H8" i="51" s="1"/>
  <c r="E34" i="51"/>
  <c r="E8" i="51" s="1"/>
  <c r="D34" i="51"/>
  <c r="C34" i="51"/>
  <c r="C8" i="51" s="1"/>
  <c r="B34" i="51"/>
  <c r="B8" i="51" s="1"/>
  <c r="AD33" i="51"/>
  <c r="AD9" i="51" s="1"/>
  <c r="Z33" i="51"/>
  <c r="Z9" i="51" s="1"/>
  <c r="W33" i="51"/>
  <c r="W9" i="51" s="1"/>
  <c r="U33" i="51"/>
  <c r="T33" i="51"/>
  <c r="L33" i="51"/>
  <c r="K33" i="51"/>
  <c r="J33" i="51"/>
  <c r="J9" i="51" s="1"/>
  <c r="H33" i="51"/>
  <c r="H9" i="51" s="1"/>
  <c r="E33" i="51"/>
  <c r="E9" i="51" s="1"/>
  <c r="D33" i="51"/>
  <c r="D9" i="51" s="1"/>
  <c r="C33" i="51"/>
  <c r="B33" i="51"/>
  <c r="B9" i="51" s="1"/>
  <c r="AD32" i="51"/>
  <c r="Z32" i="51"/>
  <c r="Z10" i="51" s="1"/>
  <c r="W32" i="51"/>
  <c r="U32" i="51"/>
  <c r="U10" i="51" s="1"/>
  <c r="T32" i="51"/>
  <c r="T10" i="51" s="1"/>
  <c r="L32" i="51"/>
  <c r="K32" i="51"/>
  <c r="J32" i="51"/>
  <c r="H32" i="51"/>
  <c r="H10" i="51" s="1"/>
  <c r="E32" i="51"/>
  <c r="G32" i="51" s="1"/>
  <c r="G10" i="51" s="1"/>
  <c r="D32" i="51"/>
  <c r="D10" i="51" s="1"/>
  <c r="C32" i="51"/>
  <c r="C10" i="51" s="1"/>
  <c r="B32" i="51"/>
  <c r="B10" i="51" s="1"/>
  <c r="AD31" i="51"/>
  <c r="AD11" i="51" s="1"/>
  <c r="Z31" i="51"/>
  <c r="Z11" i="51" s="1"/>
  <c r="W31" i="51"/>
  <c r="W11" i="51" s="1"/>
  <c r="U31" i="51"/>
  <c r="U11" i="51" s="1"/>
  <c r="T31" i="51"/>
  <c r="T11" i="51" s="1"/>
  <c r="L31" i="51"/>
  <c r="L11" i="51" s="1"/>
  <c r="K31" i="51"/>
  <c r="J31" i="51"/>
  <c r="H31" i="51"/>
  <c r="H11" i="51" s="1"/>
  <c r="E31" i="51"/>
  <c r="G31" i="51" s="1"/>
  <c r="G11" i="51" s="1"/>
  <c r="D31" i="51"/>
  <c r="D11" i="51" s="1"/>
  <c r="C31" i="51"/>
  <c r="C11" i="51" s="1"/>
  <c r="B31" i="51"/>
  <c r="B11" i="51" s="1"/>
  <c r="AD30" i="51"/>
  <c r="AD12" i="51" s="1"/>
  <c r="Z30" i="51"/>
  <c r="Z12" i="51" s="1"/>
  <c r="W30" i="51"/>
  <c r="W12" i="51" s="1"/>
  <c r="U30" i="51"/>
  <c r="U12" i="51" s="1"/>
  <c r="T30" i="51"/>
  <c r="L30" i="51"/>
  <c r="M30" i="51" s="1"/>
  <c r="K30" i="51"/>
  <c r="J30" i="51"/>
  <c r="H30" i="51"/>
  <c r="H12" i="51" s="1"/>
  <c r="E30" i="51"/>
  <c r="E12" i="51" s="1"/>
  <c r="D30" i="51"/>
  <c r="D12" i="51" s="1"/>
  <c r="C30" i="51"/>
  <c r="C12" i="51" s="1"/>
  <c r="B30" i="51"/>
  <c r="B12" i="51" s="1"/>
  <c r="AD29" i="51"/>
  <c r="Z29" i="51"/>
  <c r="Z13" i="51" s="1"/>
  <c r="W29" i="51"/>
  <c r="U29" i="51"/>
  <c r="U13" i="51" s="1"/>
  <c r="T29" i="51"/>
  <c r="T13" i="51" s="1"/>
  <c r="L29" i="51"/>
  <c r="K29" i="51"/>
  <c r="J29" i="51"/>
  <c r="H29" i="51"/>
  <c r="H13" i="51" s="1"/>
  <c r="E29" i="51"/>
  <c r="E13" i="51" s="1"/>
  <c r="D29" i="51"/>
  <c r="D13" i="51" s="1"/>
  <c r="C29" i="51"/>
  <c r="C13" i="51" s="1"/>
  <c r="B29" i="51"/>
  <c r="B13" i="51" s="1"/>
  <c r="AD28" i="51"/>
  <c r="AD14" i="51" s="1"/>
  <c r="Z28" i="51"/>
  <c r="Z14" i="51" s="1"/>
  <c r="W28" i="51"/>
  <c r="W14" i="51" s="1"/>
  <c r="U28" i="51"/>
  <c r="U14" i="51" s="1"/>
  <c r="T28" i="51"/>
  <c r="T14" i="51" s="1"/>
  <c r="M28" i="51"/>
  <c r="M14" i="51" s="1"/>
  <c r="L28" i="51"/>
  <c r="K28" i="51"/>
  <c r="J28" i="51"/>
  <c r="J14" i="51" s="1"/>
  <c r="H28" i="51"/>
  <c r="H14" i="51" s="1"/>
  <c r="E28" i="51"/>
  <c r="D28" i="51"/>
  <c r="D14" i="51" s="1"/>
  <c r="C28" i="51"/>
  <c r="C14" i="51" s="1"/>
  <c r="B28" i="51"/>
  <c r="B14" i="51" s="1"/>
  <c r="AD27" i="51"/>
  <c r="AD15" i="51" s="1"/>
  <c r="Z27" i="51"/>
  <c r="Z15" i="51" s="1"/>
  <c r="W27" i="51"/>
  <c r="W15" i="51" s="1"/>
  <c r="U27" i="51"/>
  <c r="U15" i="51" s="1"/>
  <c r="T27" i="51"/>
  <c r="T15" i="51" s="1"/>
  <c r="P27" i="51"/>
  <c r="P15" i="51" s="1"/>
  <c r="L27" i="51"/>
  <c r="L15" i="51" s="1"/>
  <c r="K27" i="51"/>
  <c r="K15" i="51" s="1"/>
  <c r="J27" i="51"/>
  <c r="J15" i="51" s="1"/>
  <c r="H27" i="51"/>
  <c r="H15" i="51" s="1"/>
  <c r="E27" i="51"/>
  <c r="G27" i="51" s="1"/>
  <c r="G15" i="51" s="1"/>
  <c r="D27" i="51"/>
  <c r="D15" i="51" s="1"/>
  <c r="C27" i="51"/>
  <c r="C15" i="51" s="1"/>
  <c r="B27" i="51"/>
  <c r="B15" i="51" s="1"/>
  <c r="AD26" i="51"/>
  <c r="AD16" i="51" s="1"/>
  <c r="Z26" i="51"/>
  <c r="Z16" i="51" s="1"/>
  <c r="W26" i="51"/>
  <c r="W16" i="51" s="1"/>
  <c r="U26" i="51"/>
  <c r="U16" i="51" s="1"/>
  <c r="T26" i="51"/>
  <c r="T16" i="51" s="1"/>
  <c r="L26" i="51"/>
  <c r="K26" i="51"/>
  <c r="K16" i="51" s="1"/>
  <c r="J26" i="51"/>
  <c r="J16" i="51" s="1"/>
  <c r="H26" i="51"/>
  <c r="H16" i="51" s="1"/>
  <c r="E26" i="51"/>
  <c r="F26" i="51" s="1"/>
  <c r="F16" i="51" s="1"/>
  <c r="D26" i="51"/>
  <c r="D16" i="51" s="1"/>
  <c r="C26" i="51"/>
  <c r="C16" i="51" s="1"/>
  <c r="B26" i="51"/>
  <c r="B16" i="51" s="1"/>
  <c r="AD25" i="51"/>
  <c r="Z25" i="51"/>
  <c r="Z17" i="51" s="1"/>
  <c r="W25" i="51"/>
  <c r="W17" i="51" s="1"/>
  <c r="U25" i="51"/>
  <c r="U17" i="51" s="1"/>
  <c r="T25" i="51"/>
  <c r="T17" i="51" s="1"/>
  <c r="L25" i="51"/>
  <c r="K25" i="51"/>
  <c r="J25" i="51"/>
  <c r="H25" i="51"/>
  <c r="E25" i="51"/>
  <c r="E17" i="51" s="1"/>
  <c r="D25" i="51"/>
  <c r="D17" i="51" s="1"/>
  <c r="C25" i="51"/>
  <c r="C17" i="51" s="1"/>
  <c r="B25" i="51"/>
  <c r="B17" i="51" s="1"/>
  <c r="AD24" i="51"/>
  <c r="Z24" i="51"/>
  <c r="Z18" i="51" s="1"/>
  <c r="W24" i="51"/>
  <c r="W18" i="51" s="1"/>
  <c r="U24" i="51"/>
  <c r="U18" i="51" s="1"/>
  <c r="T24" i="51"/>
  <c r="T18" i="51" s="1"/>
  <c r="L24" i="51"/>
  <c r="L18" i="51" s="1"/>
  <c r="K24" i="51"/>
  <c r="J24" i="51"/>
  <c r="H24" i="51"/>
  <c r="E24" i="51"/>
  <c r="G24" i="51" s="1"/>
  <c r="G18" i="51" s="1"/>
  <c r="D24" i="51"/>
  <c r="D18" i="51" s="1"/>
  <c r="C24" i="51"/>
  <c r="C18" i="51" s="1"/>
  <c r="B24" i="51"/>
  <c r="B18" i="51" s="1"/>
  <c r="AD23" i="51"/>
  <c r="Z23" i="51"/>
  <c r="Z19" i="51" s="1"/>
  <c r="W23" i="51"/>
  <c r="W19" i="51" s="1"/>
  <c r="U23" i="51"/>
  <c r="U19" i="51" s="1"/>
  <c r="T23" i="51"/>
  <c r="T19" i="51" s="1"/>
  <c r="L23" i="51"/>
  <c r="Q23" i="51" s="1"/>
  <c r="Q19" i="51" s="1"/>
  <c r="K23" i="51"/>
  <c r="P23" i="51" s="1"/>
  <c r="P19" i="51" s="1"/>
  <c r="J23" i="51"/>
  <c r="H23" i="51"/>
  <c r="H19" i="51" s="1"/>
  <c r="E23" i="51"/>
  <c r="E19" i="51" s="1"/>
  <c r="D23" i="51"/>
  <c r="D19" i="51" s="1"/>
  <c r="C23" i="51"/>
  <c r="C19" i="51" s="1"/>
  <c r="B23" i="51"/>
  <c r="B19" i="51" s="1"/>
  <c r="AD22" i="51"/>
  <c r="AD20" i="51" s="1"/>
  <c r="Z22" i="51"/>
  <c r="Z20" i="51" s="1"/>
  <c r="W22" i="51"/>
  <c r="W20" i="51" s="1"/>
  <c r="U22" i="51"/>
  <c r="U20" i="51" s="1"/>
  <c r="T22" i="51"/>
  <c r="T20" i="51" s="1"/>
  <c r="L22" i="51"/>
  <c r="K22" i="51"/>
  <c r="J22" i="51"/>
  <c r="J20" i="51" s="1"/>
  <c r="H22" i="51"/>
  <c r="E22" i="51"/>
  <c r="E20" i="51" s="1"/>
  <c r="D22" i="51"/>
  <c r="D20" i="51" s="1"/>
  <c r="C22" i="51"/>
  <c r="C20" i="51" s="1"/>
  <c r="B22" i="51"/>
  <c r="B20" i="51" s="1"/>
  <c r="AH21" i="51"/>
  <c r="AI21" i="51" s="1"/>
  <c r="AD21" i="51"/>
  <c r="AE37" i="51" s="1"/>
  <c r="Z21" i="51"/>
  <c r="W21" i="51"/>
  <c r="U21" i="51"/>
  <c r="T21" i="51"/>
  <c r="L21" i="51"/>
  <c r="K21" i="51"/>
  <c r="J21" i="51"/>
  <c r="O21" i="51" s="1"/>
  <c r="H21" i="51"/>
  <c r="E21" i="51"/>
  <c r="G21" i="51" s="1"/>
  <c r="D21" i="51"/>
  <c r="C21" i="51"/>
  <c r="B21" i="51"/>
  <c r="H20" i="51"/>
  <c r="AD19" i="51"/>
  <c r="L19" i="51"/>
  <c r="J19" i="51"/>
  <c r="H18" i="51"/>
  <c r="E18" i="51"/>
  <c r="L17" i="51"/>
  <c r="K17" i="51"/>
  <c r="H17" i="51"/>
  <c r="L14" i="51"/>
  <c r="K14" i="51"/>
  <c r="T12" i="51"/>
  <c r="L12" i="51"/>
  <c r="K12" i="51"/>
  <c r="W10" i="51"/>
  <c r="L10" i="51"/>
  <c r="K10" i="51"/>
  <c r="U9" i="51"/>
  <c r="T9" i="51"/>
  <c r="L9" i="51"/>
  <c r="C9" i="51"/>
  <c r="W8" i="51"/>
  <c r="U8" i="51"/>
  <c r="D8" i="51"/>
  <c r="AD7" i="51"/>
  <c r="Z7" i="51"/>
  <c r="Z6" i="51"/>
  <c r="AD5" i="51"/>
  <c r="U5" i="51"/>
  <c r="T5" i="51"/>
  <c r="K5" i="51"/>
  <c r="B5" i="51"/>
  <c r="Z4" i="51"/>
  <c r="AH3" i="51"/>
  <c r="L3" i="51"/>
  <c r="T2" i="51"/>
  <c r="O2" i="51"/>
  <c r="J2" i="51"/>
  <c r="D1" i="51"/>
  <c r="AH39" i="50"/>
  <c r="AD39" i="50"/>
  <c r="Z39" i="50"/>
  <c r="Z3" i="50" s="1"/>
  <c r="W39" i="50"/>
  <c r="W3" i="50" s="1"/>
  <c r="U39" i="50"/>
  <c r="U3" i="50" s="1"/>
  <c r="T39" i="50"/>
  <c r="T3" i="50" s="1"/>
  <c r="L39" i="50"/>
  <c r="K39" i="50"/>
  <c r="J39" i="50"/>
  <c r="H39" i="50"/>
  <c r="H3" i="50" s="1"/>
  <c r="E39" i="50"/>
  <c r="E3" i="50" s="1"/>
  <c r="D39" i="50"/>
  <c r="D3" i="50" s="1"/>
  <c r="C39" i="50"/>
  <c r="C3" i="50" s="1"/>
  <c r="B39" i="50"/>
  <c r="B3" i="50" s="1"/>
  <c r="AD38" i="50"/>
  <c r="Z38" i="50"/>
  <c r="Z4" i="50" s="1"/>
  <c r="W38" i="50"/>
  <c r="W4" i="50" s="1"/>
  <c r="U38" i="50"/>
  <c r="U4" i="50" s="1"/>
  <c r="T38" i="50"/>
  <c r="T4" i="50" s="1"/>
  <c r="L38" i="50"/>
  <c r="L4" i="50" s="1"/>
  <c r="K38" i="50"/>
  <c r="K4" i="50" s="1"/>
  <c r="J38" i="50"/>
  <c r="H38" i="50"/>
  <c r="H4" i="50" s="1"/>
  <c r="E38" i="50"/>
  <c r="G38" i="50" s="1"/>
  <c r="G4" i="50" s="1"/>
  <c r="D38" i="50"/>
  <c r="D4" i="50" s="1"/>
  <c r="C38" i="50"/>
  <c r="C4" i="50" s="1"/>
  <c r="B38" i="50"/>
  <c r="B4" i="50" s="1"/>
  <c r="AD37" i="50"/>
  <c r="AD5" i="50" s="1"/>
  <c r="Z37" i="50"/>
  <c r="W37" i="50"/>
  <c r="W5" i="50" s="1"/>
  <c r="U37" i="50"/>
  <c r="U5" i="50" s="1"/>
  <c r="T37" i="50"/>
  <c r="T5" i="50" s="1"/>
  <c r="L37" i="50"/>
  <c r="L5" i="50" s="1"/>
  <c r="K37" i="50"/>
  <c r="M37" i="50" s="1"/>
  <c r="J37" i="50"/>
  <c r="J5" i="50" s="1"/>
  <c r="H37" i="50"/>
  <c r="H5" i="50" s="1"/>
  <c r="E37" i="50"/>
  <c r="F37" i="50" s="1"/>
  <c r="F5" i="50" s="1"/>
  <c r="D37" i="50"/>
  <c r="D5" i="50" s="1"/>
  <c r="C37" i="50"/>
  <c r="C5" i="50" s="1"/>
  <c r="B37" i="50"/>
  <c r="B5" i="50" s="1"/>
  <c r="AD36" i="50"/>
  <c r="Z36" i="50"/>
  <c r="Z6" i="50" s="1"/>
  <c r="W36" i="50"/>
  <c r="W6" i="50" s="1"/>
  <c r="U36" i="50"/>
  <c r="U6" i="50" s="1"/>
  <c r="T36" i="50"/>
  <c r="T6" i="50" s="1"/>
  <c r="L36" i="50"/>
  <c r="K36" i="50"/>
  <c r="J36" i="50"/>
  <c r="J6" i="50" s="1"/>
  <c r="H36" i="50"/>
  <c r="H6" i="50" s="1"/>
  <c r="E36" i="50"/>
  <c r="G36" i="50" s="1"/>
  <c r="G6" i="50" s="1"/>
  <c r="D36" i="50"/>
  <c r="D6" i="50" s="1"/>
  <c r="C36" i="50"/>
  <c r="C6" i="50" s="1"/>
  <c r="B36" i="50"/>
  <c r="B6" i="50" s="1"/>
  <c r="AD35" i="50"/>
  <c r="Z35" i="50"/>
  <c r="Z7" i="50" s="1"/>
  <c r="W35" i="50"/>
  <c r="W7" i="50" s="1"/>
  <c r="U35" i="50"/>
  <c r="T35" i="50"/>
  <c r="L35" i="50"/>
  <c r="K35" i="50"/>
  <c r="K7" i="50" s="1"/>
  <c r="J35" i="50"/>
  <c r="J7" i="50" s="1"/>
  <c r="H35" i="50"/>
  <c r="H7" i="50" s="1"/>
  <c r="E35" i="50"/>
  <c r="G35" i="50" s="1"/>
  <c r="G7" i="50" s="1"/>
  <c r="D35" i="50"/>
  <c r="D7" i="50" s="1"/>
  <c r="C35" i="50"/>
  <c r="C7" i="50" s="1"/>
  <c r="B35" i="50"/>
  <c r="B7" i="50" s="1"/>
  <c r="AD34" i="50"/>
  <c r="Z34" i="50"/>
  <c r="Z8" i="50" s="1"/>
  <c r="W34" i="50"/>
  <c r="W8" i="50" s="1"/>
  <c r="U34" i="50"/>
  <c r="U8" i="50" s="1"/>
  <c r="T34" i="50"/>
  <c r="T8" i="50" s="1"/>
  <c r="L34" i="50"/>
  <c r="K34" i="50"/>
  <c r="K8" i="50" s="1"/>
  <c r="J34" i="50"/>
  <c r="H34" i="50"/>
  <c r="H8" i="50" s="1"/>
  <c r="E34" i="50"/>
  <c r="G34" i="50" s="1"/>
  <c r="G8" i="50" s="1"/>
  <c r="D34" i="50"/>
  <c r="D8" i="50" s="1"/>
  <c r="C34" i="50"/>
  <c r="C8" i="50" s="1"/>
  <c r="B34" i="50"/>
  <c r="B8" i="50" s="1"/>
  <c r="AD33" i="50"/>
  <c r="AD9" i="50" s="1"/>
  <c r="Z33" i="50"/>
  <c r="Z9" i="50" s="1"/>
  <c r="W33" i="50"/>
  <c r="W9" i="50" s="1"/>
  <c r="U33" i="50"/>
  <c r="U9" i="50" s="1"/>
  <c r="T33" i="50"/>
  <c r="T9" i="50" s="1"/>
  <c r="L33" i="50"/>
  <c r="K33" i="50"/>
  <c r="M33" i="50" s="1"/>
  <c r="J33" i="50"/>
  <c r="H33" i="50"/>
  <c r="E33" i="50"/>
  <c r="G33" i="50" s="1"/>
  <c r="G9" i="50" s="1"/>
  <c r="D33" i="50"/>
  <c r="D9" i="50" s="1"/>
  <c r="C33" i="50"/>
  <c r="C9" i="50" s="1"/>
  <c r="B33" i="50"/>
  <c r="B9" i="50" s="1"/>
  <c r="AD32" i="50"/>
  <c r="AD10" i="50" s="1"/>
  <c r="Z32" i="50"/>
  <c r="Z10" i="50" s="1"/>
  <c r="W32" i="50"/>
  <c r="W10" i="50" s="1"/>
  <c r="U32" i="50"/>
  <c r="U10" i="50" s="1"/>
  <c r="T32" i="50"/>
  <c r="T10" i="50" s="1"/>
  <c r="L32" i="50"/>
  <c r="L10" i="50" s="1"/>
  <c r="K32" i="50"/>
  <c r="J32" i="50"/>
  <c r="H32" i="50"/>
  <c r="H10" i="50" s="1"/>
  <c r="E32" i="50"/>
  <c r="E10" i="50" s="1"/>
  <c r="D32" i="50"/>
  <c r="D10" i="50" s="1"/>
  <c r="C32" i="50"/>
  <c r="C10" i="50" s="1"/>
  <c r="B32" i="50"/>
  <c r="B10" i="50" s="1"/>
  <c r="AD31" i="50"/>
  <c r="Z31" i="50"/>
  <c r="W31" i="50"/>
  <c r="W11" i="50" s="1"/>
  <c r="U31" i="50"/>
  <c r="T31" i="50"/>
  <c r="T11" i="50" s="1"/>
  <c r="L31" i="50"/>
  <c r="K31" i="50"/>
  <c r="J31" i="50"/>
  <c r="H31" i="50"/>
  <c r="E31" i="50"/>
  <c r="G31" i="50" s="1"/>
  <c r="G11" i="50" s="1"/>
  <c r="D31" i="50"/>
  <c r="D11" i="50" s="1"/>
  <c r="C31" i="50"/>
  <c r="C11" i="50" s="1"/>
  <c r="B31" i="50"/>
  <c r="B11" i="50" s="1"/>
  <c r="AD30" i="50"/>
  <c r="AD12" i="50" s="1"/>
  <c r="Z30" i="50"/>
  <c r="Z12" i="50" s="1"/>
  <c r="W30" i="50"/>
  <c r="W12" i="50" s="1"/>
  <c r="U30" i="50"/>
  <c r="U12" i="50" s="1"/>
  <c r="T30" i="50"/>
  <c r="T12" i="50" s="1"/>
  <c r="L30" i="50"/>
  <c r="L12" i="50" s="1"/>
  <c r="K30" i="50"/>
  <c r="K12" i="50" s="1"/>
  <c r="J30" i="50"/>
  <c r="J12" i="50" s="1"/>
  <c r="H30" i="50"/>
  <c r="H12" i="50" s="1"/>
  <c r="E30" i="50"/>
  <c r="D30" i="50"/>
  <c r="D12" i="50" s="1"/>
  <c r="C30" i="50"/>
  <c r="C12" i="50" s="1"/>
  <c r="B30" i="50"/>
  <c r="B12" i="50" s="1"/>
  <c r="AD29" i="50"/>
  <c r="AE29" i="50" s="1"/>
  <c r="Z29" i="50"/>
  <c r="Z13" i="50" s="1"/>
  <c r="W29" i="50"/>
  <c r="W13" i="50" s="1"/>
  <c r="U29" i="50"/>
  <c r="U13" i="50" s="1"/>
  <c r="T29" i="50"/>
  <c r="T13" i="50" s="1"/>
  <c r="L29" i="50"/>
  <c r="L13" i="50" s="1"/>
  <c r="K29" i="50"/>
  <c r="J29" i="50"/>
  <c r="J13" i="50" s="1"/>
  <c r="H29" i="50"/>
  <c r="H13" i="50" s="1"/>
  <c r="E29" i="50"/>
  <c r="G29" i="50" s="1"/>
  <c r="G13" i="50" s="1"/>
  <c r="D29" i="50"/>
  <c r="D13" i="50" s="1"/>
  <c r="C29" i="50"/>
  <c r="C13" i="50" s="1"/>
  <c r="B29" i="50"/>
  <c r="AD28" i="50"/>
  <c r="AD14" i="50" s="1"/>
  <c r="Z28" i="50"/>
  <c r="Z14" i="50" s="1"/>
  <c r="W28" i="50"/>
  <c r="W14" i="50" s="1"/>
  <c r="U28" i="50"/>
  <c r="T28" i="50"/>
  <c r="L28" i="50"/>
  <c r="K28" i="50"/>
  <c r="J28" i="50"/>
  <c r="H28" i="50"/>
  <c r="H14" i="50" s="1"/>
  <c r="E28" i="50"/>
  <c r="G28" i="50" s="1"/>
  <c r="G14" i="50" s="1"/>
  <c r="D28" i="50"/>
  <c r="C28" i="50"/>
  <c r="C14" i="50" s="1"/>
  <c r="B28" i="50"/>
  <c r="AD27" i="50"/>
  <c r="AD15" i="50" s="1"/>
  <c r="Z27" i="50"/>
  <c r="Z15" i="50" s="1"/>
  <c r="W27" i="50"/>
  <c r="W15" i="50" s="1"/>
  <c r="U27" i="50"/>
  <c r="U15" i="50" s="1"/>
  <c r="T27" i="50"/>
  <c r="T15" i="50" s="1"/>
  <c r="L27" i="50"/>
  <c r="K27" i="50"/>
  <c r="K15" i="50" s="1"/>
  <c r="J27" i="50"/>
  <c r="J15" i="50" s="1"/>
  <c r="H27" i="50"/>
  <c r="H15" i="50" s="1"/>
  <c r="E27" i="50"/>
  <c r="E15" i="50" s="1"/>
  <c r="D27" i="50"/>
  <c r="D15" i="50" s="1"/>
  <c r="C27" i="50"/>
  <c r="B27" i="50"/>
  <c r="AD26" i="50"/>
  <c r="AD16" i="50" s="1"/>
  <c r="Z26" i="50"/>
  <c r="Z16" i="50" s="1"/>
  <c r="W26" i="50"/>
  <c r="W16" i="50" s="1"/>
  <c r="U26" i="50"/>
  <c r="U16" i="50" s="1"/>
  <c r="T26" i="50"/>
  <c r="T16" i="50" s="1"/>
  <c r="L26" i="50"/>
  <c r="K26" i="50"/>
  <c r="J26" i="50"/>
  <c r="H26" i="50"/>
  <c r="H16" i="50" s="1"/>
  <c r="E26" i="50"/>
  <c r="G26" i="50" s="1"/>
  <c r="G16" i="50" s="1"/>
  <c r="D26" i="50"/>
  <c r="D16" i="50" s="1"/>
  <c r="C26" i="50"/>
  <c r="C16" i="50" s="1"/>
  <c r="B26" i="50"/>
  <c r="B16" i="50" s="1"/>
  <c r="AD25" i="50"/>
  <c r="Z25" i="50"/>
  <c r="W25" i="50"/>
  <c r="W17" i="50" s="1"/>
  <c r="U25" i="50"/>
  <c r="U17" i="50" s="1"/>
  <c r="T25" i="50"/>
  <c r="T17" i="50" s="1"/>
  <c r="L25" i="50"/>
  <c r="K25" i="50"/>
  <c r="K17" i="50" s="1"/>
  <c r="J25" i="50"/>
  <c r="H25" i="50"/>
  <c r="H17" i="50" s="1"/>
  <c r="E25" i="50"/>
  <c r="G25" i="50" s="1"/>
  <c r="G17" i="50" s="1"/>
  <c r="D25" i="50"/>
  <c r="D17" i="50" s="1"/>
  <c r="C25" i="50"/>
  <c r="C17" i="50" s="1"/>
  <c r="B25" i="50"/>
  <c r="B17" i="50" s="1"/>
  <c r="AD24" i="50"/>
  <c r="Z24" i="50"/>
  <c r="W24" i="50"/>
  <c r="U24" i="50"/>
  <c r="T24" i="50"/>
  <c r="T18" i="50" s="1"/>
  <c r="L24" i="50"/>
  <c r="L18" i="50" s="1"/>
  <c r="K24" i="50"/>
  <c r="K18" i="50" s="1"/>
  <c r="J24" i="50"/>
  <c r="H24" i="50"/>
  <c r="H18" i="50" s="1"/>
  <c r="E24" i="50"/>
  <c r="G24" i="50" s="1"/>
  <c r="G18" i="50" s="1"/>
  <c r="D24" i="50"/>
  <c r="D18" i="50" s="1"/>
  <c r="C24" i="50"/>
  <c r="C18" i="50" s="1"/>
  <c r="B24" i="50"/>
  <c r="B18" i="50" s="1"/>
  <c r="AD23" i="50"/>
  <c r="Z23" i="50"/>
  <c r="Z19" i="50" s="1"/>
  <c r="W23" i="50"/>
  <c r="U23" i="50"/>
  <c r="U19" i="50" s="1"/>
  <c r="T23" i="50"/>
  <c r="T19" i="50" s="1"/>
  <c r="L23" i="50"/>
  <c r="L19" i="50" s="1"/>
  <c r="K23" i="50"/>
  <c r="M23" i="50" s="1"/>
  <c r="M19" i="50" s="1"/>
  <c r="J23" i="50"/>
  <c r="J19" i="50" s="1"/>
  <c r="H23" i="50"/>
  <c r="H19" i="50" s="1"/>
  <c r="E23" i="50"/>
  <c r="D23" i="50"/>
  <c r="D19" i="50" s="1"/>
  <c r="C23" i="50"/>
  <c r="C19" i="50" s="1"/>
  <c r="B23" i="50"/>
  <c r="B19" i="50" s="1"/>
  <c r="AD22" i="50"/>
  <c r="AD20" i="50" s="1"/>
  <c r="Z22" i="50"/>
  <c r="Z20" i="50" s="1"/>
  <c r="W22" i="50"/>
  <c r="W20" i="50" s="1"/>
  <c r="U22" i="50"/>
  <c r="U20" i="50" s="1"/>
  <c r="T22" i="50"/>
  <c r="T20" i="50" s="1"/>
  <c r="L22" i="50"/>
  <c r="K22" i="50"/>
  <c r="J22" i="50"/>
  <c r="J20" i="50" s="1"/>
  <c r="H22" i="50"/>
  <c r="H20" i="50" s="1"/>
  <c r="E22" i="50"/>
  <c r="G22" i="50" s="1"/>
  <c r="G20" i="50" s="1"/>
  <c r="D22" i="50"/>
  <c r="D20" i="50" s="1"/>
  <c r="C22" i="50"/>
  <c r="C20" i="50" s="1"/>
  <c r="B22" i="50"/>
  <c r="B20" i="50" s="1"/>
  <c r="AH21" i="50"/>
  <c r="AI39" i="50" s="1"/>
  <c r="AI3" i="50" s="1"/>
  <c r="AD21" i="50"/>
  <c r="Z21" i="50"/>
  <c r="W21" i="50"/>
  <c r="U21" i="50"/>
  <c r="T21" i="50"/>
  <c r="L21" i="50"/>
  <c r="K21" i="50"/>
  <c r="J21" i="50"/>
  <c r="O21" i="50" s="1"/>
  <c r="X21" i="50" s="1"/>
  <c r="H21" i="50"/>
  <c r="E21" i="50"/>
  <c r="G21" i="50" s="1"/>
  <c r="D21" i="50"/>
  <c r="C21" i="50"/>
  <c r="B21" i="50"/>
  <c r="L20" i="50"/>
  <c r="AD19" i="50"/>
  <c r="AD18" i="50"/>
  <c r="Z18" i="50"/>
  <c r="W18" i="50"/>
  <c r="U18" i="50"/>
  <c r="J18" i="50"/>
  <c r="AD17" i="50"/>
  <c r="C15" i="50"/>
  <c r="B15" i="50"/>
  <c r="U14" i="50"/>
  <c r="T14" i="50"/>
  <c r="D14" i="50"/>
  <c r="B14" i="50"/>
  <c r="B13" i="50"/>
  <c r="AD11" i="50"/>
  <c r="Z11" i="50"/>
  <c r="U11" i="50"/>
  <c r="J11" i="50"/>
  <c r="H11" i="50"/>
  <c r="E11" i="50"/>
  <c r="H9" i="50"/>
  <c r="E9" i="50"/>
  <c r="U7" i="50"/>
  <c r="T7" i="50"/>
  <c r="L7" i="50"/>
  <c r="Z5" i="50"/>
  <c r="AD4" i="50"/>
  <c r="AH3" i="50"/>
  <c r="AD3" i="50"/>
  <c r="T2" i="50"/>
  <c r="O2" i="50"/>
  <c r="J2" i="50"/>
  <c r="D1" i="50"/>
  <c r="AH39" i="49"/>
  <c r="AD39" i="49"/>
  <c r="Z39" i="49"/>
  <c r="Z3" i="49" s="1"/>
  <c r="W39" i="49"/>
  <c r="W3" i="49" s="1"/>
  <c r="U39" i="49"/>
  <c r="T39" i="49"/>
  <c r="T3" i="49" s="1"/>
  <c r="L39" i="49"/>
  <c r="Q39" i="49" s="1"/>
  <c r="Q3" i="49" s="1"/>
  <c r="K39" i="49"/>
  <c r="J39" i="49"/>
  <c r="H39" i="49"/>
  <c r="H3" i="49" s="1"/>
  <c r="E39" i="49"/>
  <c r="G39" i="49" s="1"/>
  <c r="G3" i="49" s="1"/>
  <c r="D39" i="49"/>
  <c r="D3" i="49" s="1"/>
  <c r="C39" i="49"/>
  <c r="C3" i="49" s="1"/>
  <c r="B39" i="49"/>
  <c r="B3" i="49" s="1"/>
  <c r="AD38" i="49"/>
  <c r="Z38" i="49"/>
  <c r="W38" i="49"/>
  <c r="U38" i="49"/>
  <c r="U4" i="49" s="1"/>
  <c r="T38" i="49"/>
  <c r="T4" i="49" s="1"/>
  <c r="L38" i="49"/>
  <c r="L4" i="49" s="1"/>
  <c r="K38" i="49"/>
  <c r="K4" i="49" s="1"/>
  <c r="J38" i="49"/>
  <c r="J4" i="49" s="1"/>
  <c r="H38" i="49"/>
  <c r="H4" i="49" s="1"/>
  <c r="E38" i="49"/>
  <c r="E4" i="49" s="1"/>
  <c r="D38" i="49"/>
  <c r="D4" i="49" s="1"/>
  <c r="C38" i="49"/>
  <c r="C4" i="49" s="1"/>
  <c r="B38" i="49"/>
  <c r="B4" i="49" s="1"/>
  <c r="AD37" i="49"/>
  <c r="Z37" i="49"/>
  <c r="W37" i="49"/>
  <c r="W5" i="49" s="1"/>
  <c r="U37" i="49"/>
  <c r="U5" i="49" s="1"/>
  <c r="T37" i="49"/>
  <c r="T5" i="49" s="1"/>
  <c r="L37" i="49"/>
  <c r="K37" i="49"/>
  <c r="M37" i="49" s="1"/>
  <c r="J37" i="49"/>
  <c r="H37" i="49"/>
  <c r="H5" i="49" s="1"/>
  <c r="E37" i="49"/>
  <c r="D37" i="49"/>
  <c r="D5" i="49" s="1"/>
  <c r="C37" i="49"/>
  <c r="C5" i="49" s="1"/>
  <c r="B37" i="49"/>
  <c r="B5" i="49" s="1"/>
  <c r="AD36" i="49"/>
  <c r="Z36" i="49"/>
  <c r="W36" i="49"/>
  <c r="W6" i="49" s="1"/>
  <c r="U36" i="49"/>
  <c r="U6" i="49" s="1"/>
  <c r="T36" i="49"/>
  <c r="T6" i="49" s="1"/>
  <c r="L36" i="49"/>
  <c r="Q36" i="49" s="1"/>
  <c r="Q6" i="49" s="1"/>
  <c r="K36" i="49"/>
  <c r="J36" i="49"/>
  <c r="J6" i="49" s="1"/>
  <c r="H36" i="49"/>
  <c r="H6" i="49" s="1"/>
  <c r="E36" i="49"/>
  <c r="G36" i="49" s="1"/>
  <c r="G6" i="49" s="1"/>
  <c r="D36" i="49"/>
  <c r="D6" i="49" s="1"/>
  <c r="C36" i="49"/>
  <c r="C6" i="49" s="1"/>
  <c r="B36" i="49"/>
  <c r="B6" i="49" s="1"/>
  <c r="AD35" i="49"/>
  <c r="AD7" i="49" s="1"/>
  <c r="Z35" i="49"/>
  <c r="Z7" i="49" s="1"/>
  <c r="W35" i="49"/>
  <c r="U35" i="49"/>
  <c r="U7" i="49" s="1"/>
  <c r="T35" i="49"/>
  <c r="T7" i="49" s="1"/>
  <c r="L35" i="49"/>
  <c r="K35" i="49"/>
  <c r="J35" i="49"/>
  <c r="H35" i="49"/>
  <c r="H7" i="49" s="1"/>
  <c r="E35" i="49"/>
  <c r="G35" i="49" s="1"/>
  <c r="G7" i="49" s="1"/>
  <c r="D35" i="49"/>
  <c r="D7" i="49" s="1"/>
  <c r="C35" i="49"/>
  <c r="C7" i="49" s="1"/>
  <c r="B35" i="49"/>
  <c r="B7" i="49" s="1"/>
  <c r="AD34" i="49"/>
  <c r="AD8" i="49" s="1"/>
  <c r="Z34" i="49"/>
  <c r="W34" i="49"/>
  <c r="U34" i="49"/>
  <c r="T34" i="49"/>
  <c r="L34" i="49"/>
  <c r="K34" i="49"/>
  <c r="K8" i="49" s="1"/>
  <c r="J34" i="49"/>
  <c r="J8" i="49" s="1"/>
  <c r="H34" i="49"/>
  <c r="H8" i="49" s="1"/>
  <c r="E34" i="49"/>
  <c r="G34" i="49" s="1"/>
  <c r="G8" i="49" s="1"/>
  <c r="D34" i="49"/>
  <c r="D8" i="49" s="1"/>
  <c r="C34" i="49"/>
  <c r="C8" i="49" s="1"/>
  <c r="B34" i="49"/>
  <c r="B8" i="49" s="1"/>
  <c r="AD33" i="49"/>
  <c r="AD9" i="49" s="1"/>
  <c r="Z33" i="49"/>
  <c r="Z9" i="49" s="1"/>
  <c r="W33" i="49"/>
  <c r="W9" i="49" s="1"/>
  <c r="U33" i="49"/>
  <c r="U9" i="49" s="1"/>
  <c r="T33" i="49"/>
  <c r="L33" i="49"/>
  <c r="K33" i="49"/>
  <c r="J33" i="49"/>
  <c r="H33" i="49"/>
  <c r="H9" i="49" s="1"/>
  <c r="E33" i="49"/>
  <c r="G33" i="49" s="1"/>
  <c r="G9" i="49" s="1"/>
  <c r="D33" i="49"/>
  <c r="D9" i="49" s="1"/>
  <c r="C33" i="49"/>
  <c r="C9" i="49" s="1"/>
  <c r="B33" i="49"/>
  <c r="B9" i="49" s="1"/>
  <c r="AD32" i="49"/>
  <c r="Z32" i="49"/>
  <c r="Z10" i="49" s="1"/>
  <c r="W32" i="49"/>
  <c r="W10" i="49" s="1"/>
  <c r="U32" i="49"/>
  <c r="T32" i="49"/>
  <c r="T10" i="49" s="1"/>
  <c r="L32" i="49"/>
  <c r="K32" i="49"/>
  <c r="J32" i="49"/>
  <c r="H32" i="49"/>
  <c r="H10" i="49" s="1"/>
  <c r="E32" i="49"/>
  <c r="D32" i="49"/>
  <c r="D10" i="49" s="1"/>
  <c r="C32" i="49"/>
  <c r="C10" i="49" s="1"/>
  <c r="B32" i="49"/>
  <c r="B10" i="49" s="1"/>
  <c r="AD31" i="49"/>
  <c r="Z31" i="49"/>
  <c r="W31" i="49"/>
  <c r="W11" i="49" s="1"/>
  <c r="U31" i="49"/>
  <c r="U11" i="49" s="1"/>
  <c r="T31" i="49"/>
  <c r="T11" i="49" s="1"/>
  <c r="L31" i="49"/>
  <c r="K31" i="49"/>
  <c r="J31" i="49"/>
  <c r="H31" i="49"/>
  <c r="H11" i="49" s="1"/>
  <c r="E31" i="49"/>
  <c r="F31" i="49" s="1"/>
  <c r="F11" i="49" s="1"/>
  <c r="D31" i="49"/>
  <c r="D11" i="49" s="1"/>
  <c r="C31" i="49"/>
  <c r="C11" i="49" s="1"/>
  <c r="B31" i="49"/>
  <c r="B11" i="49" s="1"/>
  <c r="AD30" i="49"/>
  <c r="AD12" i="49" s="1"/>
  <c r="Z30" i="49"/>
  <c r="Z12" i="49" s="1"/>
  <c r="W30" i="49"/>
  <c r="W12" i="49" s="1"/>
  <c r="U30" i="49"/>
  <c r="U12" i="49" s="1"/>
  <c r="T30" i="49"/>
  <c r="T12" i="49" s="1"/>
  <c r="L30" i="49"/>
  <c r="K30" i="49"/>
  <c r="K12" i="49" s="1"/>
  <c r="J30" i="49"/>
  <c r="H30" i="49"/>
  <c r="H12" i="49" s="1"/>
  <c r="E30" i="49"/>
  <c r="D30" i="49"/>
  <c r="D12" i="49" s="1"/>
  <c r="C30" i="49"/>
  <c r="C12" i="49" s="1"/>
  <c r="B30" i="49"/>
  <c r="B12" i="49" s="1"/>
  <c r="AD29" i="49"/>
  <c r="AD13" i="49" s="1"/>
  <c r="Z29" i="49"/>
  <c r="Z13" i="49" s="1"/>
  <c r="W29" i="49"/>
  <c r="W13" i="49" s="1"/>
  <c r="U29" i="49"/>
  <c r="U13" i="49" s="1"/>
  <c r="T29" i="49"/>
  <c r="T13" i="49" s="1"/>
  <c r="L29" i="49"/>
  <c r="K29" i="49"/>
  <c r="J29" i="49"/>
  <c r="J13" i="49" s="1"/>
  <c r="H29" i="49"/>
  <c r="E29" i="49"/>
  <c r="G29" i="49" s="1"/>
  <c r="G13" i="49" s="1"/>
  <c r="D29" i="49"/>
  <c r="D13" i="49" s="1"/>
  <c r="C29" i="49"/>
  <c r="C13" i="49" s="1"/>
  <c r="B29" i="49"/>
  <c r="B13" i="49" s="1"/>
  <c r="AD28" i="49"/>
  <c r="Z28" i="49"/>
  <c r="Z14" i="49" s="1"/>
  <c r="W28" i="49"/>
  <c r="U28" i="49"/>
  <c r="U14" i="49" s="1"/>
  <c r="T28" i="49"/>
  <c r="T14" i="49" s="1"/>
  <c r="L28" i="49"/>
  <c r="K28" i="49"/>
  <c r="J28" i="49"/>
  <c r="H28" i="49"/>
  <c r="H14" i="49" s="1"/>
  <c r="E28" i="49"/>
  <c r="G28" i="49" s="1"/>
  <c r="G14" i="49" s="1"/>
  <c r="D28" i="49"/>
  <c r="C28" i="49"/>
  <c r="C14" i="49" s="1"/>
  <c r="B28" i="49"/>
  <c r="B14" i="49" s="1"/>
  <c r="AD27" i="49"/>
  <c r="AD15" i="49" s="1"/>
  <c r="Z27" i="49"/>
  <c r="Z15" i="49" s="1"/>
  <c r="W27" i="49"/>
  <c r="U27" i="49"/>
  <c r="U15" i="49" s="1"/>
  <c r="T27" i="49"/>
  <c r="T15" i="49" s="1"/>
  <c r="L27" i="49"/>
  <c r="K27" i="49"/>
  <c r="K15" i="49" s="1"/>
  <c r="J27" i="49"/>
  <c r="J15" i="49" s="1"/>
  <c r="H27" i="49"/>
  <c r="H15" i="49" s="1"/>
  <c r="E27" i="49"/>
  <c r="G27" i="49" s="1"/>
  <c r="G15" i="49" s="1"/>
  <c r="D27" i="49"/>
  <c r="D15" i="49" s="1"/>
  <c r="C27" i="49"/>
  <c r="C15" i="49" s="1"/>
  <c r="B27" i="49"/>
  <c r="B15" i="49" s="1"/>
  <c r="AD26" i="49"/>
  <c r="AD16" i="49" s="1"/>
  <c r="Z26" i="49"/>
  <c r="Z16" i="49" s="1"/>
  <c r="W26" i="49"/>
  <c r="W16" i="49" s="1"/>
  <c r="U26" i="49"/>
  <c r="U16" i="49" s="1"/>
  <c r="T26" i="49"/>
  <c r="T16" i="49" s="1"/>
  <c r="L26" i="49"/>
  <c r="K26" i="49"/>
  <c r="J26" i="49"/>
  <c r="H26" i="49"/>
  <c r="H16" i="49" s="1"/>
  <c r="E26" i="49"/>
  <c r="G26" i="49" s="1"/>
  <c r="G16" i="49" s="1"/>
  <c r="D26" i="49"/>
  <c r="D16" i="49" s="1"/>
  <c r="C26" i="49"/>
  <c r="C16" i="49" s="1"/>
  <c r="B26" i="49"/>
  <c r="B16" i="49" s="1"/>
  <c r="AD25" i="49"/>
  <c r="AD17" i="49" s="1"/>
  <c r="Z25" i="49"/>
  <c r="Z17" i="49" s="1"/>
  <c r="W25" i="49"/>
  <c r="W17" i="49" s="1"/>
  <c r="U25" i="49"/>
  <c r="U17" i="49" s="1"/>
  <c r="T25" i="49"/>
  <c r="T17" i="49" s="1"/>
  <c r="L25" i="49"/>
  <c r="L17" i="49" s="1"/>
  <c r="K25" i="49"/>
  <c r="K17" i="49" s="1"/>
  <c r="J25" i="49"/>
  <c r="J17" i="49" s="1"/>
  <c r="H25" i="49"/>
  <c r="H17" i="49" s="1"/>
  <c r="E25" i="49"/>
  <c r="G25" i="49" s="1"/>
  <c r="G17" i="49" s="1"/>
  <c r="D25" i="49"/>
  <c r="D17" i="49" s="1"/>
  <c r="C25" i="49"/>
  <c r="C17" i="49" s="1"/>
  <c r="B25" i="49"/>
  <c r="B17" i="49" s="1"/>
  <c r="AD24" i="49"/>
  <c r="AD18" i="49" s="1"/>
  <c r="Z24" i="49"/>
  <c r="W24" i="49"/>
  <c r="U24" i="49"/>
  <c r="U18" i="49" s="1"/>
  <c r="T24" i="49"/>
  <c r="T18" i="49" s="1"/>
  <c r="L24" i="49"/>
  <c r="L18" i="49" s="1"/>
  <c r="K24" i="49"/>
  <c r="M24" i="49" s="1"/>
  <c r="M18" i="49" s="1"/>
  <c r="J24" i="49"/>
  <c r="J18" i="49" s="1"/>
  <c r="H24" i="49"/>
  <c r="H18" i="49" s="1"/>
  <c r="E24" i="49"/>
  <c r="F24" i="49" s="1"/>
  <c r="F18" i="49" s="1"/>
  <c r="D24" i="49"/>
  <c r="D18" i="49" s="1"/>
  <c r="C24" i="49"/>
  <c r="C18" i="49" s="1"/>
  <c r="B24" i="49"/>
  <c r="B18" i="49" s="1"/>
  <c r="AD23" i="49"/>
  <c r="Z23" i="49"/>
  <c r="W23" i="49"/>
  <c r="U23" i="49"/>
  <c r="U19" i="49" s="1"/>
  <c r="T23" i="49"/>
  <c r="T19" i="49" s="1"/>
  <c r="L23" i="49"/>
  <c r="L19" i="49" s="1"/>
  <c r="K23" i="49"/>
  <c r="M23" i="49" s="1"/>
  <c r="M19" i="49" s="1"/>
  <c r="J23" i="49"/>
  <c r="J19" i="49" s="1"/>
  <c r="H23" i="49"/>
  <c r="H19" i="49" s="1"/>
  <c r="E23" i="49"/>
  <c r="D23" i="49"/>
  <c r="D19" i="49" s="1"/>
  <c r="C23" i="49"/>
  <c r="C19" i="49" s="1"/>
  <c r="B23" i="49"/>
  <c r="B19" i="49" s="1"/>
  <c r="AD22" i="49"/>
  <c r="Z22" i="49"/>
  <c r="Z20" i="49" s="1"/>
  <c r="W22" i="49"/>
  <c r="W20" i="49" s="1"/>
  <c r="U22" i="49"/>
  <c r="U20" i="49" s="1"/>
  <c r="T22" i="49"/>
  <c r="T20" i="49" s="1"/>
  <c r="L22" i="49"/>
  <c r="K22" i="49"/>
  <c r="J22" i="49"/>
  <c r="J20" i="49" s="1"/>
  <c r="H22" i="49"/>
  <c r="H20" i="49" s="1"/>
  <c r="E22" i="49"/>
  <c r="G22" i="49" s="1"/>
  <c r="G20" i="49" s="1"/>
  <c r="D22" i="49"/>
  <c r="D20" i="49" s="1"/>
  <c r="C22" i="49"/>
  <c r="C20" i="49" s="1"/>
  <c r="B22" i="49"/>
  <c r="B20" i="49" s="1"/>
  <c r="AH21" i="49"/>
  <c r="AI21" i="49" s="1"/>
  <c r="AD21" i="49"/>
  <c r="AE37" i="49" s="1"/>
  <c r="Z21" i="49"/>
  <c r="W21" i="49"/>
  <c r="U21" i="49"/>
  <c r="T21" i="49"/>
  <c r="L21" i="49"/>
  <c r="K21" i="49"/>
  <c r="J21" i="49"/>
  <c r="O21" i="49" s="1"/>
  <c r="X21" i="49" s="1"/>
  <c r="H21" i="49"/>
  <c r="E21" i="49"/>
  <c r="G21" i="49" s="1"/>
  <c r="D21" i="49"/>
  <c r="C21" i="49"/>
  <c r="B21" i="49"/>
  <c r="AD19" i="49"/>
  <c r="Z19" i="49"/>
  <c r="Z18" i="49"/>
  <c r="W18" i="49"/>
  <c r="W15" i="49"/>
  <c r="W14" i="49"/>
  <c r="E14" i="49"/>
  <c r="D14" i="49"/>
  <c r="K13" i="49"/>
  <c r="H13" i="49"/>
  <c r="L12" i="49"/>
  <c r="J12" i="49"/>
  <c r="AD11" i="49"/>
  <c r="Z11" i="49"/>
  <c r="K11" i="49"/>
  <c r="AD10" i="49"/>
  <c r="U10" i="49"/>
  <c r="L10" i="49"/>
  <c r="T9" i="49"/>
  <c r="W8" i="49"/>
  <c r="U8" i="49"/>
  <c r="T8" i="49"/>
  <c r="E8" i="49"/>
  <c r="W7" i="49"/>
  <c r="AD6" i="49"/>
  <c r="Z6" i="49"/>
  <c r="K6" i="49"/>
  <c r="AD5" i="49"/>
  <c r="Z5" i="49"/>
  <c r="L5" i="49"/>
  <c r="AD4" i="49"/>
  <c r="AH3" i="49"/>
  <c r="AD3" i="49"/>
  <c r="U3" i="49"/>
  <c r="T2" i="49"/>
  <c r="O2" i="49"/>
  <c r="J2" i="49"/>
  <c r="D1" i="49"/>
  <c r="AH39" i="48"/>
  <c r="AH3" i="48" s="1"/>
  <c r="AD39" i="48"/>
  <c r="AD3" i="48" s="1"/>
  <c r="Z39" i="48"/>
  <c r="Z3" i="48" s="1"/>
  <c r="W39" i="48"/>
  <c r="W3" i="48" s="1"/>
  <c r="U39" i="48"/>
  <c r="U3" i="48" s="1"/>
  <c r="T39" i="48"/>
  <c r="T3" i="48" s="1"/>
  <c r="L39" i="48"/>
  <c r="L3" i="48" s="1"/>
  <c r="K39" i="48"/>
  <c r="K3" i="48" s="1"/>
  <c r="J39" i="48"/>
  <c r="J3" i="48" s="1"/>
  <c r="H39" i="48"/>
  <c r="H3" i="48" s="1"/>
  <c r="E39" i="48"/>
  <c r="G39" i="48" s="1"/>
  <c r="G3" i="48" s="1"/>
  <c r="D39" i="48"/>
  <c r="D3" i="48" s="1"/>
  <c r="C39" i="48"/>
  <c r="C3" i="48" s="1"/>
  <c r="B39" i="48"/>
  <c r="B3" i="48" s="1"/>
  <c r="AD38" i="48"/>
  <c r="AD4" i="48" s="1"/>
  <c r="Z38" i="48"/>
  <c r="Z4" i="48" s="1"/>
  <c r="W38" i="48"/>
  <c r="W4" i="48" s="1"/>
  <c r="U38" i="48"/>
  <c r="U4" i="48" s="1"/>
  <c r="T38" i="48"/>
  <c r="T4" i="48" s="1"/>
  <c r="L38" i="48"/>
  <c r="K38" i="48"/>
  <c r="M38" i="48" s="1"/>
  <c r="M4" i="48" s="1"/>
  <c r="J38" i="48"/>
  <c r="J4" i="48" s="1"/>
  <c r="H38" i="48"/>
  <c r="H4" i="48" s="1"/>
  <c r="E38" i="48"/>
  <c r="F38" i="48" s="1"/>
  <c r="D38" i="48"/>
  <c r="D4" i="48" s="1"/>
  <c r="C38" i="48"/>
  <c r="C4" i="48" s="1"/>
  <c r="B38" i="48"/>
  <c r="B4" i="48" s="1"/>
  <c r="AD37" i="48"/>
  <c r="AD5" i="48" s="1"/>
  <c r="Z37" i="48"/>
  <c r="Z5" i="48" s="1"/>
  <c r="W37" i="48"/>
  <c r="W5" i="48" s="1"/>
  <c r="U37" i="48"/>
  <c r="U5" i="48" s="1"/>
  <c r="T37" i="48"/>
  <c r="T5" i="48" s="1"/>
  <c r="L37" i="48"/>
  <c r="L5" i="48" s="1"/>
  <c r="K37" i="48"/>
  <c r="K5" i="48" s="1"/>
  <c r="J37" i="48"/>
  <c r="J5" i="48" s="1"/>
  <c r="H37" i="48"/>
  <c r="H5" i="48" s="1"/>
  <c r="E37" i="48"/>
  <c r="E5" i="48" s="1"/>
  <c r="D37" i="48"/>
  <c r="D5" i="48" s="1"/>
  <c r="C37" i="48"/>
  <c r="C5" i="48" s="1"/>
  <c r="B37" i="48"/>
  <c r="B5" i="48" s="1"/>
  <c r="AD36" i="48"/>
  <c r="Z36" i="48"/>
  <c r="Z6" i="48" s="1"/>
  <c r="W36" i="48"/>
  <c r="W6" i="48" s="1"/>
  <c r="U36" i="48"/>
  <c r="U6" i="48" s="1"/>
  <c r="T36" i="48"/>
  <c r="T6" i="48" s="1"/>
  <c r="L36" i="48"/>
  <c r="L6" i="48" s="1"/>
  <c r="K36" i="48"/>
  <c r="J36" i="48"/>
  <c r="H36" i="48"/>
  <c r="H6" i="48" s="1"/>
  <c r="E36" i="48"/>
  <c r="E6" i="48" s="1"/>
  <c r="D36" i="48"/>
  <c r="D6" i="48" s="1"/>
  <c r="C36" i="48"/>
  <c r="C6" i="48" s="1"/>
  <c r="B36" i="48"/>
  <c r="B6" i="48" s="1"/>
  <c r="AD35" i="48"/>
  <c r="AD7" i="48" s="1"/>
  <c r="Z35" i="48"/>
  <c r="Z7" i="48" s="1"/>
  <c r="W35" i="48"/>
  <c r="W7" i="48" s="1"/>
  <c r="U35" i="48"/>
  <c r="U7" i="48" s="1"/>
  <c r="T35" i="48"/>
  <c r="T7" i="48" s="1"/>
  <c r="L35" i="48"/>
  <c r="K35" i="48"/>
  <c r="P35" i="48" s="1"/>
  <c r="P7" i="48" s="1"/>
  <c r="J35" i="48"/>
  <c r="J7" i="48" s="1"/>
  <c r="H35" i="48"/>
  <c r="H7" i="48" s="1"/>
  <c r="E35" i="48"/>
  <c r="E7" i="48" s="1"/>
  <c r="D35" i="48"/>
  <c r="D7" i="48" s="1"/>
  <c r="C35" i="48"/>
  <c r="B35" i="48"/>
  <c r="B7" i="48" s="1"/>
  <c r="AD34" i="48"/>
  <c r="AD8" i="48" s="1"/>
  <c r="Z34" i="48"/>
  <c r="W34" i="48"/>
  <c r="U34" i="48"/>
  <c r="T34" i="48"/>
  <c r="T8" i="48" s="1"/>
  <c r="L34" i="48"/>
  <c r="L8" i="48" s="1"/>
  <c r="K34" i="48"/>
  <c r="J34" i="48"/>
  <c r="O34" i="48" s="1"/>
  <c r="H34" i="48"/>
  <c r="H8" i="48" s="1"/>
  <c r="E34" i="48"/>
  <c r="G34" i="48" s="1"/>
  <c r="G8" i="48" s="1"/>
  <c r="D34" i="48"/>
  <c r="C34" i="48"/>
  <c r="C8" i="48" s="1"/>
  <c r="B34" i="48"/>
  <c r="B8" i="48" s="1"/>
  <c r="AD33" i="48"/>
  <c r="AD9" i="48" s="1"/>
  <c r="Z33" i="48"/>
  <c r="Z9" i="48" s="1"/>
  <c r="W33" i="48"/>
  <c r="W9" i="48" s="1"/>
  <c r="U33" i="48"/>
  <c r="U9" i="48" s="1"/>
  <c r="T33" i="48"/>
  <c r="T9" i="48" s="1"/>
  <c r="L33" i="48"/>
  <c r="L9" i="48" s="1"/>
  <c r="K33" i="48"/>
  <c r="J33" i="48"/>
  <c r="J9" i="48" s="1"/>
  <c r="H33" i="48"/>
  <c r="H9" i="48" s="1"/>
  <c r="E33" i="48"/>
  <c r="E9" i="48" s="1"/>
  <c r="D33" i="48"/>
  <c r="D9" i="48" s="1"/>
  <c r="C33" i="48"/>
  <c r="C9" i="48" s="1"/>
  <c r="B33" i="48"/>
  <c r="AD32" i="48"/>
  <c r="Z32" i="48"/>
  <c r="Z10" i="48" s="1"/>
  <c r="W32" i="48"/>
  <c r="W10" i="48" s="1"/>
  <c r="U32" i="48"/>
  <c r="U10" i="48" s="1"/>
  <c r="T32" i="48"/>
  <c r="T10" i="48" s="1"/>
  <c r="L32" i="48"/>
  <c r="L10" i="48" s="1"/>
  <c r="K32" i="48"/>
  <c r="K10" i="48" s="1"/>
  <c r="J32" i="48"/>
  <c r="O32" i="48" s="1"/>
  <c r="O10" i="48" s="1"/>
  <c r="H32" i="48"/>
  <c r="H10" i="48" s="1"/>
  <c r="E32" i="48"/>
  <c r="G32" i="48" s="1"/>
  <c r="G10" i="48" s="1"/>
  <c r="D32" i="48"/>
  <c r="C32" i="48"/>
  <c r="B32" i="48"/>
  <c r="AD31" i="48"/>
  <c r="AD11" i="48" s="1"/>
  <c r="Z31" i="48"/>
  <c r="W31" i="48"/>
  <c r="W11" i="48" s="1"/>
  <c r="U31" i="48"/>
  <c r="U11" i="48" s="1"/>
  <c r="T31" i="48"/>
  <c r="T11" i="48" s="1"/>
  <c r="L31" i="48"/>
  <c r="L11" i="48" s="1"/>
  <c r="K31" i="48"/>
  <c r="M31" i="48" s="1"/>
  <c r="M11" i="48" s="1"/>
  <c r="J31" i="48"/>
  <c r="O31" i="48" s="1"/>
  <c r="O11" i="48" s="1"/>
  <c r="H31" i="48"/>
  <c r="H11" i="48" s="1"/>
  <c r="E31" i="48"/>
  <c r="G31" i="48" s="1"/>
  <c r="G11" i="48" s="1"/>
  <c r="D31" i="48"/>
  <c r="D11" i="48" s="1"/>
  <c r="C31" i="48"/>
  <c r="C11" i="48" s="1"/>
  <c r="B31" i="48"/>
  <c r="B11" i="48" s="1"/>
  <c r="AD30" i="48"/>
  <c r="Z30" i="48"/>
  <c r="Z12" i="48" s="1"/>
  <c r="W30" i="48"/>
  <c r="W12" i="48" s="1"/>
  <c r="U30" i="48"/>
  <c r="U12" i="48" s="1"/>
  <c r="T30" i="48"/>
  <c r="T12" i="48" s="1"/>
  <c r="L30" i="48"/>
  <c r="K30" i="48"/>
  <c r="M30" i="48" s="1"/>
  <c r="J30" i="48"/>
  <c r="O30" i="48" s="1"/>
  <c r="H30" i="48"/>
  <c r="H12" i="48" s="1"/>
  <c r="E30" i="48"/>
  <c r="E12" i="48" s="1"/>
  <c r="D30" i="48"/>
  <c r="D12" i="48" s="1"/>
  <c r="C30" i="48"/>
  <c r="C12" i="48" s="1"/>
  <c r="B30" i="48"/>
  <c r="B12" i="48" s="1"/>
  <c r="AD29" i="48"/>
  <c r="Z29" i="48"/>
  <c r="Z13" i="48" s="1"/>
  <c r="W29" i="48"/>
  <c r="U29" i="48"/>
  <c r="U13" i="48" s="1"/>
  <c r="T29" i="48"/>
  <c r="T13" i="48" s="1"/>
  <c r="L29" i="48"/>
  <c r="K29" i="48"/>
  <c r="J29" i="48"/>
  <c r="H29" i="48"/>
  <c r="H13" i="48" s="1"/>
  <c r="E29" i="48"/>
  <c r="E13" i="48" s="1"/>
  <c r="D29" i="48"/>
  <c r="D13" i="48" s="1"/>
  <c r="C29" i="48"/>
  <c r="C13" i="48" s="1"/>
  <c r="B29" i="48"/>
  <c r="B13" i="48" s="1"/>
  <c r="AD28" i="48"/>
  <c r="Z28" i="48"/>
  <c r="Z14" i="48" s="1"/>
  <c r="W28" i="48"/>
  <c r="W14" i="48" s="1"/>
  <c r="U28" i="48"/>
  <c r="U14" i="48" s="1"/>
  <c r="T28" i="48"/>
  <c r="T14" i="48" s="1"/>
  <c r="L28" i="48"/>
  <c r="L14" i="48" s="1"/>
  <c r="K28" i="48"/>
  <c r="M28" i="48" s="1"/>
  <c r="M14" i="48" s="1"/>
  <c r="J28" i="48"/>
  <c r="J14" i="48" s="1"/>
  <c r="H28" i="48"/>
  <c r="H14" i="48" s="1"/>
  <c r="E28" i="48"/>
  <c r="D28" i="48"/>
  <c r="D14" i="48" s="1"/>
  <c r="C28" i="48"/>
  <c r="C14" i="48" s="1"/>
  <c r="B28" i="48"/>
  <c r="B14" i="48" s="1"/>
  <c r="AD27" i="48"/>
  <c r="AD15" i="48" s="1"/>
  <c r="Z27" i="48"/>
  <c r="Z15" i="48" s="1"/>
  <c r="W27" i="48"/>
  <c r="U27" i="48"/>
  <c r="T27" i="48"/>
  <c r="T15" i="48" s="1"/>
  <c r="L27" i="48"/>
  <c r="L15" i="48" s="1"/>
  <c r="K27" i="48"/>
  <c r="K15" i="48" s="1"/>
  <c r="J27" i="48"/>
  <c r="J15" i="48" s="1"/>
  <c r="H27" i="48"/>
  <c r="H15" i="48" s="1"/>
  <c r="E27" i="48"/>
  <c r="F27" i="48" s="1"/>
  <c r="F15" i="48" s="1"/>
  <c r="D27" i="48"/>
  <c r="D15" i="48" s="1"/>
  <c r="C27" i="48"/>
  <c r="C15" i="48" s="1"/>
  <c r="B27" i="48"/>
  <c r="B15" i="48" s="1"/>
  <c r="AD26" i="48"/>
  <c r="AD16" i="48" s="1"/>
  <c r="Z26" i="48"/>
  <c r="Z16" i="48" s="1"/>
  <c r="W26" i="48"/>
  <c r="W16" i="48" s="1"/>
  <c r="U26" i="48"/>
  <c r="U16" i="48" s="1"/>
  <c r="T26" i="48"/>
  <c r="T16" i="48" s="1"/>
  <c r="L26" i="48"/>
  <c r="K26" i="48"/>
  <c r="K16" i="48" s="1"/>
  <c r="J26" i="48"/>
  <c r="J16" i="48" s="1"/>
  <c r="H26" i="48"/>
  <c r="H16" i="48" s="1"/>
  <c r="E26" i="48"/>
  <c r="F26" i="48" s="1"/>
  <c r="F16" i="48" s="1"/>
  <c r="D26" i="48"/>
  <c r="D16" i="48" s="1"/>
  <c r="C26" i="48"/>
  <c r="C16" i="48" s="1"/>
  <c r="B26" i="48"/>
  <c r="B16" i="48" s="1"/>
  <c r="AD25" i="48"/>
  <c r="Z25" i="48"/>
  <c r="Z17" i="48" s="1"/>
  <c r="W25" i="48"/>
  <c r="W17" i="48" s="1"/>
  <c r="U25" i="48"/>
  <c r="U17" i="48" s="1"/>
  <c r="T25" i="48"/>
  <c r="T17" i="48" s="1"/>
  <c r="L25" i="48"/>
  <c r="L17" i="48" s="1"/>
  <c r="K25" i="48"/>
  <c r="K17" i="48" s="1"/>
  <c r="J25" i="48"/>
  <c r="H25" i="48"/>
  <c r="H17" i="48" s="1"/>
  <c r="E25" i="48"/>
  <c r="E17" i="48" s="1"/>
  <c r="D25" i="48"/>
  <c r="D17" i="48" s="1"/>
  <c r="C25" i="48"/>
  <c r="C17" i="48" s="1"/>
  <c r="B25" i="48"/>
  <c r="B17" i="48" s="1"/>
  <c r="AD24" i="48"/>
  <c r="AE24" i="48" s="1"/>
  <c r="Z24" i="48"/>
  <c r="Z18" i="48" s="1"/>
  <c r="W24" i="48"/>
  <c r="W18" i="48" s="1"/>
  <c r="U24" i="48"/>
  <c r="U18" i="48" s="1"/>
  <c r="T24" i="48"/>
  <c r="T18" i="48" s="1"/>
  <c r="L24" i="48"/>
  <c r="L18" i="48" s="1"/>
  <c r="K24" i="48"/>
  <c r="J24" i="48"/>
  <c r="H24" i="48"/>
  <c r="E24" i="48"/>
  <c r="G24" i="48" s="1"/>
  <c r="G18" i="48" s="1"/>
  <c r="D24" i="48"/>
  <c r="D18" i="48" s="1"/>
  <c r="C24" i="48"/>
  <c r="C18" i="48" s="1"/>
  <c r="B24" i="48"/>
  <c r="B18" i="48" s="1"/>
  <c r="AD23" i="48"/>
  <c r="AD19" i="48" s="1"/>
  <c r="Z23" i="48"/>
  <c r="Z19" i="48" s="1"/>
  <c r="W23" i="48"/>
  <c r="W19" i="48" s="1"/>
  <c r="U23" i="48"/>
  <c r="U19" i="48" s="1"/>
  <c r="T23" i="48"/>
  <c r="T19" i="48" s="1"/>
  <c r="L23" i="48"/>
  <c r="K23" i="48"/>
  <c r="J23" i="48"/>
  <c r="H23" i="48"/>
  <c r="H19" i="48" s="1"/>
  <c r="E23" i="48"/>
  <c r="E19" i="48" s="1"/>
  <c r="D23" i="48"/>
  <c r="D19" i="48" s="1"/>
  <c r="C23" i="48"/>
  <c r="C19" i="48" s="1"/>
  <c r="B23" i="48"/>
  <c r="B19" i="48" s="1"/>
  <c r="AD22" i="48"/>
  <c r="AD20" i="48" s="1"/>
  <c r="Z22" i="48"/>
  <c r="Z20" i="48" s="1"/>
  <c r="W22" i="48"/>
  <c r="W20" i="48" s="1"/>
  <c r="U22" i="48"/>
  <c r="U20" i="48" s="1"/>
  <c r="T22" i="48"/>
  <c r="T20" i="48" s="1"/>
  <c r="L22" i="48"/>
  <c r="K22" i="48"/>
  <c r="J22" i="48"/>
  <c r="J20" i="48" s="1"/>
  <c r="H22" i="48"/>
  <c r="H20" i="48" s="1"/>
  <c r="E22" i="48"/>
  <c r="E20" i="48" s="1"/>
  <c r="D22" i="48"/>
  <c r="D20" i="48" s="1"/>
  <c r="C22" i="48"/>
  <c r="C20" i="48" s="1"/>
  <c r="B22" i="48"/>
  <c r="B20" i="48" s="1"/>
  <c r="AH21" i="48"/>
  <c r="AI21" i="48" s="1"/>
  <c r="AD21" i="48"/>
  <c r="Z21" i="48"/>
  <c r="W21" i="48"/>
  <c r="U21" i="48"/>
  <c r="T21" i="48"/>
  <c r="L21" i="48"/>
  <c r="K21" i="48"/>
  <c r="J21" i="48"/>
  <c r="O22" i="48" s="1"/>
  <c r="O20" i="48" s="1"/>
  <c r="H21" i="48"/>
  <c r="E21" i="48"/>
  <c r="G21" i="48" s="1"/>
  <c r="D21" i="48"/>
  <c r="C21" i="48"/>
  <c r="B21" i="48"/>
  <c r="H18" i="48"/>
  <c r="AD17" i="48"/>
  <c r="J17" i="48"/>
  <c r="W15" i="48"/>
  <c r="U15" i="48"/>
  <c r="AD14" i="48"/>
  <c r="AD13" i="48"/>
  <c r="AD12" i="48"/>
  <c r="L12" i="48"/>
  <c r="K12" i="48"/>
  <c r="Z11" i="48"/>
  <c r="AD10" i="48"/>
  <c r="D10" i="48"/>
  <c r="C10" i="48"/>
  <c r="B10" i="48"/>
  <c r="B9" i="48"/>
  <c r="W8" i="48"/>
  <c r="U8" i="48"/>
  <c r="E8" i="48"/>
  <c r="D8" i="48"/>
  <c r="C7" i="48"/>
  <c r="L4" i="48"/>
  <c r="K4" i="48"/>
  <c r="F4" i="48"/>
  <c r="T2" i="48"/>
  <c r="O2" i="48"/>
  <c r="J2" i="48"/>
  <c r="D1" i="48"/>
  <c r="AH39" i="47"/>
  <c r="AD39" i="47"/>
  <c r="AD3" i="47" s="1"/>
  <c r="Z39" i="47"/>
  <c r="Z3" i="47" s="1"/>
  <c r="W39" i="47"/>
  <c r="W3" i="47" s="1"/>
  <c r="U39" i="47"/>
  <c r="U3" i="47" s="1"/>
  <c r="T39" i="47"/>
  <c r="T3" i="47" s="1"/>
  <c r="L39" i="47"/>
  <c r="L3" i="47" s="1"/>
  <c r="K39" i="47"/>
  <c r="J39" i="47"/>
  <c r="H39" i="47"/>
  <c r="H3" i="47" s="1"/>
  <c r="E39" i="47"/>
  <c r="G39" i="47" s="1"/>
  <c r="G3" i="47" s="1"/>
  <c r="D39" i="47"/>
  <c r="D3" i="47" s="1"/>
  <c r="C39" i="47"/>
  <c r="C3" i="47" s="1"/>
  <c r="B39" i="47"/>
  <c r="B3" i="47" s="1"/>
  <c r="AD38" i="47"/>
  <c r="Z38" i="47"/>
  <c r="W38" i="47"/>
  <c r="W4" i="47" s="1"/>
  <c r="U38" i="47"/>
  <c r="U4" i="47" s="1"/>
  <c r="T38" i="47"/>
  <c r="T4" i="47" s="1"/>
  <c r="L38" i="47"/>
  <c r="Q38" i="47" s="1"/>
  <c r="Q4" i="47" s="1"/>
  <c r="K38" i="47"/>
  <c r="K4" i="47" s="1"/>
  <c r="J38" i="47"/>
  <c r="H38" i="47"/>
  <c r="E38" i="47"/>
  <c r="F38" i="47" s="1"/>
  <c r="D38" i="47"/>
  <c r="D4" i="47" s="1"/>
  <c r="C38" i="47"/>
  <c r="C4" i="47" s="1"/>
  <c r="B38" i="47"/>
  <c r="B4" i="47" s="1"/>
  <c r="AD37" i="47"/>
  <c r="AD5" i="47" s="1"/>
  <c r="Z37" i="47"/>
  <c r="Z5" i="47" s="1"/>
  <c r="W37" i="47"/>
  <c r="W5" i="47" s="1"/>
  <c r="U37" i="47"/>
  <c r="U5" i="47" s="1"/>
  <c r="T37" i="47"/>
  <c r="T5" i="47" s="1"/>
  <c r="L37" i="47"/>
  <c r="L5" i="47" s="1"/>
  <c r="K37" i="47"/>
  <c r="K5" i="47" s="1"/>
  <c r="J37" i="47"/>
  <c r="J5" i="47" s="1"/>
  <c r="H37" i="47"/>
  <c r="H5" i="47" s="1"/>
  <c r="E37" i="47"/>
  <c r="E5" i="47" s="1"/>
  <c r="D37" i="47"/>
  <c r="C37" i="47"/>
  <c r="C5" i="47" s="1"/>
  <c r="B37" i="47"/>
  <c r="B5" i="47" s="1"/>
  <c r="AD36" i="47"/>
  <c r="Z36" i="47"/>
  <c r="Z6" i="47" s="1"/>
  <c r="W36" i="47"/>
  <c r="W6" i="47" s="1"/>
  <c r="U36" i="47"/>
  <c r="U6" i="47" s="1"/>
  <c r="T36" i="47"/>
  <c r="T6" i="47" s="1"/>
  <c r="L36" i="47"/>
  <c r="L6" i="47" s="1"/>
  <c r="K36" i="47"/>
  <c r="J36" i="47"/>
  <c r="H36" i="47"/>
  <c r="H6" i="47" s="1"/>
  <c r="E36" i="47"/>
  <c r="E6" i="47" s="1"/>
  <c r="D36" i="47"/>
  <c r="D6" i="47" s="1"/>
  <c r="C36" i="47"/>
  <c r="C6" i="47" s="1"/>
  <c r="B36" i="47"/>
  <c r="B6" i="47" s="1"/>
  <c r="AD35" i="47"/>
  <c r="AD7" i="47" s="1"/>
  <c r="Z35" i="47"/>
  <c r="Z7" i="47" s="1"/>
  <c r="W35" i="47"/>
  <c r="W7" i="47" s="1"/>
  <c r="U35" i="47"/>
  <c r="U7" i="47" s="1"/>
  <c r="T35" i="47"/>
  <c r="T7" i="47" s="1"/>
  <c r="L35" i="47"/>
  <c r="Q35" i="47" s="1"/>
  <c r="Q7" i="47" s="1"/>
  <c r="K35" i="47"/>
  <c r="J35" i="47"/>
  <c r="J7" i="47" s="1"/>
  <c r="H35" i="47"/>
  <c r="H7" i="47" s="1"/>
  <c r="E35" i="47"/>
  <c r="E7" i="47" s="1"/>
  <c r="D35" i="47"/>
  <c r="D7" i="47" s="1"/>
  <c r="C35" i="47"/>
  <c r="B35" i="47"/>
  <c r="B7" i="47" s="1"/>
  <c r="AD34" i="47"/>
  <c r="AD8" i="47" s="1"/>
  <c r="Z34" i="47"/>
  <c r="W34" i="47"/>
  <c r="U34" i="47"/>
  <c r="U8" i="47" s="1"/>
  <c r="T34" i="47"/>
  <c r="T8" i="47" s="1"/>
  <c r="L34" i="47"/>
  <c r="L8" i="47" s="1"/>
  <c r="K34" i="47"/>
  <c r="P34" i="47" s="1"/>
  <c r="P8" i="47" s="1"/>
  <c r="J34" i="47"/>
  <c r="H34" i="47"/>
  <c r="H8" i="47" s="1"/>
  <c r="E34" i="47"/>
  <c r="E8" i="47" s="1"/>
  <c r="D34" i="47"/>
  <c r="D8" i="47" s="1"/>
  <c r="C34" i="47"/>
  <c r="B34" i="47"/>
  <c r="AD33" i="47"/>
  <c r="AD9" i="47" s="1"/>
  <c r="Z33" i="47"/>
  <c r="Z9" i="47" s="1"/>
  <c r="W33" i="47"/>
  <c r="W9" i="47" s="1"/>
  <c r="U33" i="47"/>
  <c r="U9" i="47" s="1"/>
  <c r="T33" i="47"/>
  <c r="L33" i="47"/>
  <c r="L9" i="47" s="1"/>
  <c r="K33" i="47"/>
  <c r="J33" i="47"/>
  <c r="J9" i="47" s="1"/>
  <c r="H33" i="47"/>
  <c r="H9" i="47" s="1"/>
  <c r="E33" i="47"/>
  <c r="E9" i="47" s="1"/>
  <c r="D33" i="47"/>
  <c r="D9" i="47" s="1"/>
  <c r="C33" i="47"/>
  <c r="C9" i="47" s="1"/>
  <c r="B33" i="47"/>
  <c r="AD32" i="47"/>
  <c r="Z32" i="47"/>
  <c r="W32" i="47"/>
  <c r="W10" i="47" s="1"/>
  <c r="U32" i="47"/>
  <c r="U10" i="47" s="1"/>
  <c r="T32" i="47"/>
  <c r="T10" i="47" s="1"/>
  <c r="L32" i="47"/>
  <c r="L10" i="47" s="1"/>
  <c r="K32" i="47"/>
  <c r="J32" i="47"/>
  <c r="H32" i="47"/>
  <c r="H10" i="47" s="1"/>
  <c r="E32" i="47"/>
  <c r="G32" i="47" s="1"/>
  <c r="G10" i="47" s="1"/>
  <c r="D32" i="47"/>
  <c r="D10" i="47" s="1"/>
  <c r="C32" i="47"/>
  <c r="C10" i="47" s="1"/>
  <c r="B32" i="47"/>
  <c r="B10" i="47" s="1"/>
  <c r="AD31" i="47"/>
  <c r="Z31" i="47"/>
  <c r="W31" i="47"/>
  <c r="W11" i="47" s="1"/>
  <c r="U31" i="47"/>
  <c r="U11" i="47" s="1"/>
  <c r="T31" i="47"/>
  <c r="T11" i="47" s="1"/>
  <c r="L31" i="47"/>
  <c r="L11" i="47" s="1"/>
  <c r="K31" i="47"/>
  <c r="J31" i="47"/>
  <c r="H31" i="47"/>
  <c r="H11" i="47" s="1"/>
  <c r="E31" i="47"/>
  <c r="G31" i="47" s="1"/>
  <c r="G11" i="47" s="1"/>
  <c r="D31" i="47"/>
  <c r="D11" i="47" s="1"/>
  <c r="C31" i="47"/>
  <c r="C11" i="47" s="1"/>
  <c r="B31" i="47"/>
  <c r="B11" i="47" s="1"/>
  <c r="AD30" i="47"/>
  <c r="AD12" i="47" s="1"/>
  <c r="Z30" i="47"/>
  <c r="Z12" i="47" s="1"/>
  <c r="W30" i="47"/>
  <c r="W12" i="47" s="1"/>
  <c r="U30" i="47"/>
  <c r="T30" i="47"/>
  <c r="T12" i="47" s="1"/>
  <c r="L30" i="47"/>
  <c r="K30" i="47"/>
  <c r="K12" i="47" s="1"/>
  <c r="J30" i="47"/>
  <c r="O30" i="47" s="1"/>
  <c r="H30" i="47"/>
  <c r="H12" i="47" s="1"/>
  <c r="E30" i="47"/>
  <c r="E12" i="47" s="1"/>
  <c r="D30" i="47"/>
  <c r="D12" i="47" s="1"/>
  <c r="C30" i="47"/>
  <c r="C12" i="47" s="1"/>
  <c r="B30" i="47"/>
  <c r="B12" i="47" s="1"/>
  <c r="AD29" i="47"/>
  <c r="Z29" i="47"/>
  <c r="Z13" i="47" s="1"/>
  <c r="W29" i="47"/>
  <c r="U29" i="47"/>
  <c r="U13" i="47" s="1"/>
  <c r="T29" i="47"/>
  <c r="T13" i="47" s="1"/>
  <c r="L29" i="47"/>
  <c r="K29" i="47"/>
  <c r="J29" i="47"/>
  <c r="H29" i="47"/>
  <c r="H13" i="47" s="1"/>
  <c r="E29" i="47"/>
  <c r="E13" i="47" s="1"/>
  <c r="D29" i="47"/>
  <c r="D13" i="47" s="1"/>
  <c r="C29" i="47"/>
  <c r="C13" i="47" s="1"/>
  <c r="B29" i="47"/>
  <c r="B13" i="47" s="1"/>
  <c r="AD28" i="47"/>
  <c r="Z28" i="47"/>
  <c r="Z14" i="47" s="1"/>
  <c r="W28" i="47"/>
  <c r="W14" i="47" s="1"/>
  <c r="U28" i="47"/>
  <c r="U14" i="47" s="1"/>
  <c r="T28" i="47"/>
  <c r="T14" i="47" s="1"/>
  <c r="L28" i="47"/>
  <c r="K28" i="47"/>
  <c r="M28" i="47" s="1"/>
  <c r="M14" i="47" s="1"/>
  <c r="J28" i="47"/>
  <c r="J14" i="47" s="1"/>
  <c r="H28" i="47"/>
  <c r="H14" i="47" s="1"/>
  <c r="E28" i="47"/>
  <c r="D28" i="47"/>
  <c r="D14" i="47" s="1"/>
  <c r="C28" i="47"/>
  <c r="C14" i="47" s="1"/>
  <c r="B28" i="47"/>
  <c r="B14" i="47" s="1"/>
  <c r="AD27" i="47"/>
  <c r="AD15" i="47" s="1"/>
  <c r="Z27" i="47"/>
  <c r="Z15" i="47" s="1"/>
  <c r="W27" i="47"/>
  <c r="W15" i="47" s="1"/>
  <c r="U27" i="47"/>
  <c r="U15" i="47" s="1"/>
  <c r="T27" i="47"/>
  <c r="T15" i="47" s="1"/>
  <c r="L27" i="47"/>
  <c r="L15" i="47" s="1"/>
  <c r="K27" i="47"/>
  <c r="K15" i="47" s="1"/>
  <c r="J27" i="47"/>
  <c r="J15" i="47" s="1"/>
  <c r="H27" i="47"/>
  <c r="H15" i="47" s="1"/>
  <c r="E27" i="47"/>
  <c r="G27" i="47" s="1"/>
  <c r="G15" i="47" s="1"/>
  <c r="D27" i="47"/>
  <c r="D15" i="47" s="1"/>
  <c r="C27" i="47"/>
  <c r="C15" i="47" s="1"/>
  <c r="B27" i="47"/>
  <c r="B15" i="47" s="1"/>
  <c r="AD26" i="47"/>
  <c r="AD16" i="47" s="1"/>
  <c r="Z26" i="47"/>
  <c r="W26" i="47"/>
  <c r="W16" i="47" s="1"/>
  <c r="U26" i="47"/>
  <c r="U16" i="47" s="1"/>
  <c r="T26" i="47"/>
  <c r="T16" i="47" s="1"/>
  <c r="L26" i="47"/>
  <c r="K26" i="47"/>
  <c r="K16" i="47" s="1"/>
  <c r="J26" i="47"/>
  <c r="J16" i="47" s="1"/>
  <c r="H26" i="47"/>
  <c r="H16" i="47" s="1"/>
  <c r="E26" i="47"/>
  <c r="F26" i="47" s="1"/>
  <c r="F16" i="47" s="1"/>
  <c r="D26" i="47"/>
  <c r="D16" i="47" s="1"/>
  <c r="C26" i="47"/>
  <c r="C16" i="47" s="1"/>
  <c r="B26" i="47"/>
  <c r="B16" i="47" s="1"/>
  <c r="AD25" i="47"/>
  <c r="Z25" i="47"/>
  <c r="Z17" i="47" s="1"/>
  <c r="W25" i="47"/>
  <c r="W17" i="47" s="1"/>
  <c r="U25" i="47"/>
  <c r="U17" i="47" s="1"/>
  <c r="T25" i="47"/>
  <c r="T17" i="47" s="1"/>
  <c r="L25" i="47"/>
  <c r="L17" i="47" s="1"/>
  <c r="K25" i="47"/>
  <c r="J25" i="47"/>
  <c r="H25" i="47"/>
  <c r="E25" i="47"/>
  <c r="E17" i="47" s="1"/>
  <c r="D25" i="47"/>
  <c r="D17" i="47" s="1"/>
  <c r="C25" i="47"/>
  <c r="C17" i="47" s="1"/>
  <c r="B25" i="47"/>
  <c r="B17" i="47" s="1"/>
  <c r="AD24" i="47"/>
  <c r="Z24" i="47"/>
  <c r="Z18" i="47" s="1"/>
  <c r="W24" i="47"/>
  <c r="W18" i="47" s="1"/>
  <c r="U24" i="47"/>
  <c r="T24" i="47"/>
  <c r="T18" i="47" s="1"/>
  <c r="L24" i="47"/>
  <c r="L18" i="47" s="1"/>
  <c r="K24" i="47"/>
  <c r="J24" i="47"/>
  <c r="H24" i="47"/>
  <c r="H18" i="47" s="1"/>
  <c r="E24" i="47"/>
  <c r="G24" i="47" s="1"/>
  <c r="G18" i="47" s="1"/>
  <c r="D24" i="47"/>
  <c r="D18" i="47" s="1"/>
  <c r="C24" i="47"/>
  <c r="C18" i="47" s="1"/>
  <c r="B24" i="47"/>
  <c r="B18" i="47" s="1"/>
  <c r="AD23" i="47"/>
  <c r="AD19" i="47" s="1"/>
  <c r="Z23" i="47"/>
  <c r="W23" i="47"/>
  <c r="W19" i="47" s="1"/>
  <c r="U23" i="47"/>
  <c r="U19" i="47" s="1"/>
  <c r="T23" i="47"/>
  <c r="T19" i="47" s="1"/>
  <c r="L23" i="47"/>
  <c r="Q23" i="47" s="1"/>
  <c r="Q19" i="47" s="1"/>
  <c r="K23" i="47"/>
  <c r="J23" i="47"/>
  <c r="O23" i="47" s="1"/>
  <c r="X23" i="47" s="1"/>
  <c r="X19" i="47" s="1"/>
  <c r="H23" i="47"/>
  <c r="H19" i="47" s="1"/>
  <c r="E23" i="47"/>
  <c r="E19" i="47" s="1"/>
  <c r="D23" i="47"/>
  <c r="D19" i="47" s="1"/>
  <c r="C23" i="47"/>
  <c r="C19" i="47" s="1"/>
  <c r="B23" i="47"/>
  <c r="B19" i="47" s="1"/>
  <c r="AD22" i="47"/>
  <c r="AD20" i="47" s="1"/>
  <c r="Z22" i="47"/>
  <c r="Z20" i="47" s="1"/>
  <c r="W22" i="47"/>
  <c r="W20" i="47" s="1"/>
  <c r="U22" i="47"/>
  <c r="U20" i="47" s="1"/>
  <c r="T22" i="47"/>
  <c r="T20" i="47" s="1"/>
  <c r="L22" i="47"/>
  <c r="K22" i="47"/>
  <c r="J22" i="47"/>
  <c r="J20" i="47" s="1"/>
  <c r="H22" i="47"/>
  <c r="H20" i="47" s="1"/>
  <c r="E22" i="47"/>
  <c r="E20" i="47" s="1"/>
  <c r="D22" i="47"/>
  <c r="D20" i="47" s="1"/>
  <c r="C22" i="47"/>
  <c r="C20" i="47" s="1"/>
  <c r="B22" i="47"/>
  <c r="B20" i="47" s="1"/>
  <c r="AH21" i="47"/>
  <c r="AI21" i="47" s="1"/>
  <c r="AD21" i="47"/>
  <c r="Z21" i="47"/>
  <c r="W21" i="47"/>
  <c r="U21" i="47"/>
  <c r="T21" i="47"/>
  <c r="L21" i="47"/>
  <c r="K21" i="47"/>
  <c r="J21" i="47"/>
  <c r="O22" i="47" s="1"/>
  <c r="O20" i="47" s="1"/>
  <c r="H21" i="47"/>
  <c r="E21" i="47"/>
  <c r="G21" i="47" s="1"/>
  <c r="D21" i="47"/>
  <c r="C21" i="47"/>
  <c r="B21" i="47"/>
  <c r="Z19" i="47"/>
  <c r="U18" i="47"/>
  <c r="K17" i="47"/>
  <c r="H17" i="47"/>
  <c r="Z16" i="47"/>
  <c r="L14" i="47"/>
  <c r="AD13" i="47"/>
  <c r="U12" i="47"/>
  <c r="AD11" i="47"/>
  <c r="Z11" i="47"/>
  <c r="AD10" i="47"/>
  <c r="Z10" i="47"/>
  <c r="K10" i="47"/>
  <c r="T9" i="47"/>
  <c r="B9" i="47"/>
  <c r="W8" i="47"/>
  <c r="C8" i="47"/>
  <c r="B8" i="47"/>
  <c r="C7" i="47"/>
  <c r="D5" i="47"/>
  <c r="AD4" i="47"/>
  <c r="Z4" i="47"/>
  <c r="J4" i="47"/>
  <c r="H4" i="47"/>
  <c r="F4" i="47"/>
  <c r="AH3" i="47"/>
  <c r="K3" i="47"/>
  <c r="T2" i="47"/>
  <c r="O2" i="47"/>
  <c r="J2" i="47"/>
  <c r="D1" i="47"/>
  <c r="AH39" i="46"/>
  <c r="AH3" i="46" s="1"/>
  <c r="AD39" i="46"/>
  <c r="AD3" i="46" s="1"/>
  <c r="W39" i="46"/>
  <c r="W3" i="46" s="1"/>
  <c r="U39" i="46"/>
  <c r="U3" i="46" s="1"/>
  <c r="T39" i="46"/>
  <c r="T3" i="46" s="1"/>
  <c r="L39" i="46"/>
  <c r="L3" i="46" s="1"/>
  <c r="K39" i="46"/>
  <c r="K3" i="46" s="1"/>
  <c r="J39" i="46"/>
  <c r="H39" i="46"/>
  <c r="H3" i="46" s="1"/>
  <c r="E39" i="46"/>
  <c r="G39" i="46" s="1"/>
  <c r="G3" i="46" s="1"/>
  <c r="D39" i="46"/>
  <c r="D3" i="46" s="1"/>
  <c r="C39" i="46"/>
  <c r="B39" i="46"/>
  <c r="B3" i="46" s="1"/>
  <c r="AD38" i="46"/>
  <c r="AD4" i="46" s="1"/>
  <c r="W38" i="46"/>
  <c r="W4" i="46" s="1"/>
  <c r="U38" i="46"/>
  <c r="U4" i="46" s="1"/>
  <c r="T38" i="46"/>
  <c r="T4" i="46" s="1"/>
  <c r="J38" i="46"/>
  <c r="AJ38" i="46" s="1"/>
  <c r="H38" i="46"/>
  <c r="H4" i="46" s="1"/>
  <c r="E38" i="46"/>
  <c r="F38" i="46" s="1"/>
  <c r="F4" i="46" s="1"/>
  <c r="D38" i="46"/>
  <c r="D4" i="46" s="1"/>
  <c r="C38" i="46"/>
  <c r="B38" i="46"/>
  <c r="B4" i="46" s="1"/>
  <c r="AD37" i="46"/>
  <c r="AD5" i="46" s="1"/>
  <c r="W37" i="46"/>
  <c r="W5" i="46" s="1"/>
  <c r="U37" i="46"/>
  <c r="U5" i="46" s="1"/>
  <c r="T37" i="46"/>
  <c r="T5" i="46" s="1"/>
  <c r="J37" i="46"/>
  <c r="H37" i="46"/>
  <c r="H5" i="46" s="1"/>
  <c r="E37" i="46"/>
  <c r="E5" i="46" s="1"/>
  <c r="D37" i="46"/>
  <c r="D5" i="46" s="1"/>
  <c r="C37" i="46"/>
  <c r="B37" i="46"/>
  <c r="B5" i="46" s="1"/>
  <c r="AD36" i="46"/>
  <c r="W36" i="46"/>
  <c r="W6" i="46" s="1"/>
  <c r="U36" i="46"/>
  <c r="U6" i="46" s="1"/>
  <c r="T36" i="46"/>
  <c r="T6" i="46" s="1"/>
  <c r="J36" i="46"/>
  <c r="AJ36" i="46" s="1"/>
  <c r="H36" i="46"/>
  <c r="H6" i="46" s="1"/>
  <c r="E36" i="46"/>
  <c r="E6" i="46" s="1"/>
  <c r="D36" i="46"/>
  <c r="D6" i="46" s="1"/>
  <c r="C36" i="46"/>
  <c r="B36" i="46"/>
  <c r="B6" i="46" s="1"/>
  <c r="AD35" i="46"/>
  <c r="AD7" i="46" s="1"/>
  <c r="W35" i="46"/>
  <c r="W7" i="46" s="1"/>
  <c r="U35" i="46"/>
  <c r="U7" i="46" s="1"/>
  <c r="T35" i="46"/>
  <c r="T7" i="46" s="1"/>
  <c r="J35" i="46"/>
  <c r="H35" i="46"/>
  <c r="H7" i="46" s="1"/>
  <c r="E35" i="46"/>
  <c r="E7" i="46" s="1"/>
  <c r="D35" i="46"/>
  <c r="D7" i="46" s="1"/>
  <c r="C35" i="46"/>
  <c r="B35" i="46"/>
  <c r="B7" i="46" s="1"/>
  <c r="AD34" i="46"/>
  <c r="AD8" i="46" s="1"/>
  <c r="W34" i="46"/>
  <c r="W8" i="46" s="1"/>
  <c r="U34" i="46"/>
  <c r="U8" i="46" s="1"/>
  <c r="T34" i="46"/>
  <c r="T8" i="46" s="1"/>
  <c r="J34" i="46"/>
  <c r="AJ34" i="46" s="1"/>
  <c r="H34" i="46"/>
  <c r="H8" i="46" s="1"/>
  <c r="E34" i="46"/>
  <c r="E8" i="46" s="1"/>
  <c r="D34" i="46"/>
  <c r="D8" i="46" s="1"/>
  <c r="C34" i="46"/>
  <c r="B34" i="46"/>
  <c r="B8" i="46" s="1"/>
  <c r="AD33" i="46"/>
  <c r="AD9" i="46" s="1"/>
  <c r="W33" i="46"/>
  <c r="W9" i="46" s="1"/>
  <c r="U33" i="46"/>
  <c r="U9" i="46" s="1"/>
  <c r="T33" i="46"/>
  <c r="T9" i="46" s="1"/>
  <c r="J33" i="46"/>
  <c r="H33" i="46"/>
  <c r="H9" i="46" s="1"/>
  <c r="E33" i="46"/>
  <c r="E9" i="46" s="1"/>
  <c r="D33" i="46"/>
  <c r="D9" i="46" s="1"/>
  <c r="C33" i="46"/>
  <c r="B33" i="46"/>
  <c r="B9" i="46" s="1"/>
  <c r="AD32" i="46"/>
  <c r="AD10" i="46" s="1"/>
  <c r="W32" i="46"/>
  <c r="W10" i="46" s="1"/>
  <c r="U32" i="46"/>
  <c r="U10" i="46" s="1"/>
  <c r="T32" i="46"/>
  <c r="T10" i="46" s="1"/>
  <c r="J32" i="46"/>
  <c r="AJ32" i="46" s="1"/>
  <c r="H32" i="46"/>
  <c r="H10" i="46" s="1"/>
  <c r="E32" i="46"/>
  <c r="G32" i="46" s="1"/>
  <c r="G10" i="46" s="1"/>
  <c r="D32" i="46"/>
  <c r="D10" i="46" s="1"/>
  <c r="C32" i="46"/>
  <c r="B32" i="46"/>
  <c r="B10" i="46" s="1"/>
  <c r="AD31" i="46"/>
  <c r="AD11" i="46" s="1"/>
  <c r="W31" i="46"/>
  <c r="W11" i="46" s="1"/>
  <c r="U31" i="46"/>
  <c r="U11" i="46" s="1"/>
  <c r="T31" i="46"/>
  <c r="T11" i="46" s="1"/>
  <c r="J31" i="46"/>
  <c r="AJ31" i="46" s="1"/>
  <c r="H31" i="46"/>
  <c r="H11" i="46" s="1"/>
  <c r="E31" i="46"/>
  <c r="G31" i="46" s="1"/>
  <c r="G11" i="46" s="1"/>
  <c r="D31" i="46"/>
  <c r="D11" i="46" s="1"/>
  <c r="C31" i="46"/>
  <c r="B31" i="46"/>
  <c r="B11" i="46" s="1"/>
  <c r="AD30" i="46"/>
  <c r="AD12" i="46" s="1"/>
  <c r="W30" i="46"/>
  <c r="W12" i="46" s="1"/>
  <c r="U30" i="46"/>
  <c r="U12" i="46" s="1"/>
  <c r="T30" i="46"/>
  <c r="T12" i="46" s="1"/>
  <c r="J30" i="46"/>
  <c r="AJ30" i="46" s="1"/>
  <c r="H30" i="46"/>
  <c r="H12" i="46" s="1"/>
  <c r="E30" i="46"/>
  <c r="E12" i="46" s="1"/>
  <c r="D30" i="46"/>
  <c r="D12" i="46" s="1"/>
  <c r="C30" i="46"/>
  <c r="B30" i="46"/>
  <c r="B12" i="46" s="1"/>
  <c r="AD29" i="46"/>
  <c r="AD13" i="46" s="1"/>
  <c r="W29" i="46"/>
  <c r="U29" i="46"/>
  <c r="U13" i="46" s="1"/>
  <c r="T29" i="46"/>
  <c r="T13" i="46" s="1"/>
  <c r="J29" i="46"/>
  <c r="AJ29" i="46" s="1"/>
  <c r="H29" i="46"/>
  <c r="H13" i="46" s="1"/>
  <c r="E29" i="46"/>
  <c r="E13" i="46" s="1"/>
  <c r="D29" i="46"/>
  <c r="D13" i="46" s="1"/>
  <c r="C29" i="46"/>
  <c r="B29" i="46"/>
  <c r="B13" i="46" s="1"/>
  <c r="AD28" i="46"/>
  <c r="AD14" i="46" s="1"/>
  <c r="W28" i="46"/>
  <c r="W14" i="46" s="1"/>
  <c r="U28" i="46"/>
  <c r="U14" i="46" s="1"/>
  <c r="T28" i="46"/>
  <c r="T14" i="46" s="1"/>
  <c r="J28" i="46"/>
  <c r="H28" i="46"/>
  <c r="H14" i="46" s="1"/>
  <c r="E28" i="46"/>
  <c r="D28" i="46"/>
  <c r="D14" i="46" s="1"/>
  <c r="C28" i="46"/>
  <c r="B28" i="46"/>
  <c r="B14" i="46" s="1"/>
  <c r="AD27" i="46"/>
  <c r="AD15" i="46" s="1"/>
  <c r="W27" i="46"/>
  <c r="W15" i="46" s="1"/>
  <c r="U27" i="46"/>
  <c r="U15" i="46" s="1"/>
  <c r="T27" i="46"/>
  <c r="T15" i="46" s="1"/>
  <c r="J27" i="46"/>
  <c r="H27" i="46"/>
  <c r="H15" i="46" s="1"/>
  <c r="E27" i="46"/>
  <c r="G27" i="46" s="1"/>
  <c r="G15" i="46" s="1"/>
  <c r="D27" i="46"/>
  <c r="D15" i="46" s="1"/>
  <c r="C27" i="46"/>
  <c r="B27" i="46"/>
  <c r="B15" i="46" s="1"/>
  <c r="AD26" i="46"/>
  <c r="AD16" i="46" s="1"/>
  <c r="W26" i="46"/>
  <c r="W16" i="46" s="1"/>
  <c r="U26" i="46"/>
  <c r="U16" i="46" s="1"/>
  <c r="T26" i="46"/>
  <c r="T16" i="46" s="1"/>
  <c r="J26" i="46"/>
  <c r="H26" i="46"/>
  <c r="H16" i="46" s="1"/>
  <c r="E26" i="46"/>
  <c r="F26" i="46" s="1"/>
  <c r="F16" i="46" s="1"/>
  <c r="D26" i="46"/>
  <c r="D16" i="46" s="1"/>
  <c r="C26" i="46"/>
  <c r="B26" i="46"/>
  <c r="B16" i="46" s="1"/>
  <c r="AD25" i="46"/>
  <c r="AD17" i="46" s="1"/>
  <c r="W25" i="46"/>
  <c r="W17" i="46" s="1"/>
  <c r="U25" i="46"/>
  <c r="U17" i="46" s="1"/>
  <c r="T25" i="46"/>
  <c r="T17" i="46" s="1"/>
  <c r="J25" i="46"/>
  <c r="AJ25" i="46" s="1"/>
  <c r="H25" i="46"/>
  <c r="H17" i="46" s="1"/>
  <c r="E25" i="46"/>
  <c r="E17" i="46" s="1"/>
  <c r="D25" i="46"/>
  <c r="D17" i="46" s="1"/>
  <c r="C25" i="46"/>
  <c r="B25" i="46"/>
  <c r="B17" i="46" s="1"/>
  <c r="AD24" i="46"/>
  <c r="W24" i="46"/>
  <c r="W18" i="46" s="1"/>
  <c r="U24" i="46"/>
  <c r="U18" i="46" s="1"/>
  <c r="T24" i="46"/>
  <c r="T18" i="46" s="1"/>
  <c r="J24" i="46"/>
  <c r="AJ24" i="46" s="1"/>
  <c r="AJ18" i="46" s="1"/>
  <c r="H24" i="46"/>
  <c r="H18" i="46" s="1"/>
  <c r="E24" i="46"/>
  <c r="G24" i="46" s="1"/>
  <c r="G18" i="46" s="1"/>
  <c r="D24" i="46"/>
  <c r="D18" i="46" s="1"/>
  <c r="C24" i="46"/>
  <c r="B24" i="46"/>
  <c r="B18" i="46" s="1"/>
  <c r="AD23" i="46"/>
  <c r="AD19" i="46" s="1"/>
  <c r="W23" i="46"/>
  <c r="W19" i="46" s="1"/>
  <c r="U23" i="46"/>
  <c r="U19" i="46" s="1"/>
  <c r="T23" i="46"/>
  <c r="T19" i="46" s="1"/>
  <c r="J23" i="46"/>
  <c r="H23" i="46"/>
  <c r="H19" i="46" s="1"/>
  <c r="E23" i="46"/>
  <c r="E19" i="46" s="1"/>
  <c r="D23" i="46"/>
  <c r="D19" i="46" s="1"/>
  <c r="C23" i="46"/>
  <c r="B23" i="46"/>
  <c r="B19" i="46" s="1"/>
  <c r="AD22" i="46"/>
  <c r="AD20" i="46" s="1"/>
  <c r="W22" i="46"/>
  <c r="W20" i="46" s="1"/>
  <c r="U22" i="46"/>
  <c r="U20" i="46" s="1"/>
  <c r="T22" i="46"/>
  <c r="T20" i="46" s="1"/>
  <c r="J22" i="46"/>
  <c r="H22" i="46"/>
  <c r="H20" i="46" s="1"/>
  <c r="E22" i="46"/>
  <c r="E20" i="46" s="1"/>
  <c r="D22" i="46"/>
  <c r="D20" i="46" s="1"/>
  <c r="C22" i="46"/>
  <c r="B22" i="46"/>
  <c r="B20" i="46" s="1"/>
  <c r="AH21" i="46"/>
  <c r="AI40" i="46" s="1"/>
  <c r="AD21" i="46"/>
  <c r="AE40" i="46" s="1"/>
  <c r="W21" i="46"/>
  <c r="U21" i="46"/>
  <c r="T21" i="46"/>
  <c r="L21" i="46"/>
  <c r="K21" i="46"/>
  <c r="J21" i="46"/>
  <c r="H21" i="46"/>
  <c r="E21" i="46"/>
  <c r="G21" i="46" s="1"/>
  <c r="D21" i="46"/>
  <c r="C21" i="46"/>
  <c r="B21" i="46"/>
  <c r="T2" i="46"/>
  <c r="O2" i="46"/>
  <c r="J2" i="46"/>
  <c r="D1" i="46"/>
  <c r="AH39" i="45"/>
  <c r="AH3" i="45" s="1"/>
  <c r="AD39" i="45"/>
  <c r="AE39" i="45" s="1"/>
  <c r="AE3" i="45" s="1"/>
  <c r="Z39" i="45"/>
  <c r="Z3" i="45" s="1"/>
  <c r="W39" i="45"/>
  <c r="W3" i="45" s="1"/>
  <c r="U39" i="45"/>
  <c r="U3" i="45" s="1"/>
  <c r="T39" i="45"/>
  <c r="T3" i="45" s="1"/>
  <c r="L39" i="45"/>
  <c r="K39" i="45"/>
  <c r="J39" i="45"/>
  <c r="J3" i="45" s="1"/>
  <c r="H39" i="45"/>
  <c r="H3" i="45" s="1"/>
  <c r="E39" i="45"/>
  <c r="G39" i="45" s="1"/>
  <c r="G3" i="45" s="1"/>
  <c r="D39" i="45"/>
  <c r="D3" i="45" s="1"/>
  <c r="C39" i="45"/>
  <c r="C3" i="45" s="1"/>
  <c r="B39" i="45"/>
  <c r="B3" i="45" s="1"/>
  <c r="AD38" i="45"/>
  <c r="AE38" i="45" s="1"/>
  <c r="AE4" i="45" s="1"/>
  <c r="Z38" i="45"/>
  <c r="Z4" i="45" s="1"/>
  <c r="W38" i="45"/>
  <c r="W4" i="45" s="1"/>
  <c r="U38" i="45"/>
  <c r="U4" i="45" s="1"/>
  <c r="T38" i="45"/>
  <c r="T4" i="45" s="1"/>
  <c r="L38" i="45"/>
  <c r="K38" i="45"/>
  <c r="M38" i="45" s="1"/>
  <c r="M4" i="45" s="1"/>
  <c r="J38" i="45"/>
  <c r="H38" i="45"/>
  <c r="H4" i="45" s="1"/>
  <c r="E38" i="45"/>
  <c r="D38" i="45"/>
  <c r="D4" i="45" s="1"/>
  <c r="C38" i="45"/>
  <c r="C4" i="45" s="1"/>
  <c r="B38" i="45"/>
  <c r="B4" i="45" s="1"/>
  <c r="AD37" i="45"/>
  <c r="AE37" i="45" s="1"/>
  <c r="Z37" i="45"/>
  <c r="Z5" i="45" s="1"/>
  <c r="W37" i="45"/>
  <c r="W5" i="45" s="1"/>
  <c r="U37" i="45"/>
  <c r="U5" i="45" s="1"/>
  <c r="T37" i="45"/>
  <c r="T5" i="45" s="1"/>
  <c r="L37" i="45"/>
  <c r="K37" i="45"/>
  <c r="K5" i="45" s="1"/>
  <c r="J37" i="45"/>
  <c r="J5" i="45" s="1"/>
  <c r="H37" i="45"/>
  <c r="H5" i="45" s="1"/>
  <c r="E37" i="45"/>
  <c r="G37" i="45" s="1"/>
  <c r="G5" i="45" s="1"/>
  <c r="D37" i="45"/>
  <c r="D5" i="45" s="1"/>
  <c r="C37" i="45"/>
  <c r="C5" i="45" s="1"/>
  <c r="B37" i="45"/>
  <c r="B5" i="45" s="1"/>
  <c r="AD36" i="45"/>
  <c r="Z36" i="45"/>
  <c r="Z6" i="45" s="1"/>
  <c r="W36" i="45"/>
  <c r="W6" i="45" s="1"/>
  <c r="U36" i="45"/>
  <c r="U6" i="45" s="1"/>
  <c r="T36" i="45"/>
  <c r="T6" i="45" s="1"/>
  <c r="L36" i="45"/>
  <c r="K36" i="45"/>
  <c r="J36" i="45"/>
  <c r="H36" i="45"/>
  <c r="H6" i="45" s="1"/>
  <c r="E36" i="45"/>
  <c r="G36" i="45" s="1"/>
  <c r="G6" i="45" s="1"/>
  <c r="D36" i="45"/>
  <c r="D6" i="45" s="1"/>
  <c r="C36" i="45"/>
  <c r="C6" i="45" s="1"/>
  <c r="B36" i="45"/>
  <c r="B6" i="45" s="1"/>
  <c r="AD35" i="45"/>
  <c r="Z35" i="45"/>
  <c r="Z7" i="45" s="1"/>
  <c r="W35" i="45"/>
  <c r="W7" i="45" s="1"/>
  <c r="U35" i="45"/>
  <c r="U7" i="45" s="1"/>
  <c r="T35" i="45"/>
  <c r="T7" i="45" s="1"/>
  <c r="L35" i="45"/>
  <c r="K35" i="45"/>
  <c r="P35" i="45" s="1"/>
  <c r="P7" i="45" s="1"/>
  <c r="J35" i="45"/>
  <c r="H35" i="45"/>
  <c r="H7" i="45" s="1"/>
  <c r="E35" i="45"/>
  <c r="F35" i="45" s="1"/>
  <c r="F7" i="45" s="1"/>
  <c r="D35" i="45"/>
  <c r="D7" i="45" s="1"/>
  <c r="C35" i="45"/>
  <c r="B35" i="45"/>
  <c r="B7" i="45" s="1"/>
  <c r="AD34" i="45"/>
  <c r="Z34" i="45"/>
  <c r="Z8" i="45" s="1"/>
  <c r="W34" i="45"/>
  <c r="W8" i="45" s="1"/>
  <c r="U34" i="45"/>
  <c r="U8" i="45" s="1"/>
  <c r="T34" i="45"/>
  <c r="T8" i="45" s="1"/>
  <c r="L34" i="45"/>
  <c r="K34" i="45"/>
  <c r="K8" i="45" s="1"/>
  <c r="J34" i="45"/>
  <c r="J8" i="45" s="1"/>
  <c r="H34" i="45"/>
  <c r="E34" i="45"/>
  <c r="F34" i="45" s="1"/>
  <c r="F8" i="45" s="1"/>
  <c r="D34" i="45"/>
  <c r="C34" i="45"/>
  <c r="B34" i="45"/>
  <c r="B8" i="45" s="1"/>
  <c r="AD33" i="45"/>
  <c r="AD9" i="45" s="1"/>
  <c r="Z33" i="45"/>
  <c r="Z9" i="45" s="1"/>
  <c r="W33" i="45"/>
  <c r="W9" i="45" s="1"/>
  <c r="U33" i="45"/>
  <c r="U9" i="45" s="1"/>
  <c r="T33" i="45"/>
  <c r="T9" i="45" s="1"/>
  <c r="L33" i="45"/>
  <c r="K33" i="45"/>
  <c r="K9" i="45" s="1"/>
  <c r="J33" i="45"/>
  <c r="J9" i="45" s="1"/>
  <c r="H33" i="45"/>
  <c r="H9" i="45" s="1"/>
  <c r="E33" i="45"/>
  <c r="G33" i="45" s="1"/>
  <c r="G9" i="45" s="1"/>
  <c r="D33" i="45"/>
  <c r="D9" i="45" s="1"/>
  <c r="C33" i="45"/>
  <c r="C9" i="45" s="1"/>
  <c r="B33" i="45"/>
  <c r="AD32" i="45"/>
  <c r="Z32" i="45"/>
  <c r="Z10" i="45" s="1"/>
  <c r="W32" i="45"/>
  <c r="W10" i="45" s="1"/>
  <c r="U32" i="45"/>
  <c r="U10" i="45" s="1"/>
  <c r="T32" i="45"/>
  <c r="T10" i="45" s="1"/>
  <c r="L32" i="45"/>
  <c r="L10" i="45" s="1"/>
  <c r="K32" i="45"/>
  <c r="K10" i="45" s="1"/>
  <c r="J32" i="45"/>
  <c r="H32" i="45"/>
  <c r="H10" i="45" s="1"/>
  <c r="E32" i="45"/>
  <c r="E10" i="45" s="1"/>
  <c r="D32" i="45"/>
  <c r="D10" i="45" s="1"/>
  <c r="C32" i="45"/>
  <c r="C10" i="45" s="1"/>
  <c r="B32" i="45"/>
  <c r="B10" i="45" s="1"/>
  <c r="AD31" i="45"/>
  <c r="Z31" i="45"/>
  <c r="W31" i="45"/>
  <c r="W11" i="45" s="1"/>
  <c r="U31" i="45"/>
  <c r="U11" i="45" s="1"/>
  <c r="T31" i="45"/>
  <c r="L31" i="45"/>
  <c r="K31" i="45"/>
  <c r="P31" i="45" s="1"/>
  <c r="P11" i="45" s="1"/>
  <c r="J31" i="45"/>
  <c r="O31" i="45" s="1"/>
  <c r="H31" i="45"/>
  <c r="H11" i="45" s="1"/>
  <c r="E31" i="45"/>
  <c r="G31" i="45" s="1"/>
  <c r="G11" i="45" s="1"/>
  <c r="D31" i="45"/>
  <c r="D11" i="45" s="1"/>
  <c r="C31" i="45"/>
  <c r="C11" i="45" s="1"/>
  <c r="B31" i="45"/>
  <c r="B11" i="45" s="1"/>
  <c r="AD30" i="45"/>
  <c r="AD12" i="45" s="1"/>
  <c r="Z30" i="45"/>
  <c r="W30" i="45"/>
  <c r="W12" i="45" s="1"/>
  <c r="U30" i="45"/>
  <c r="U12" i="45" s="1"/>
  <c r="T30" i="45"/>
  <c r="L30" i="45"/>
  <c r="K30" i="45"/>
  <c r="K12" i="45" s="1"/>
  <c r="J30" i="45"/>
  <c r="J12" i="45" s="1"/>
  <c r="H30" i="45"/>
  <c r="H12" i="45" s="1"/>
  <c r="E30" i="45"/>
  <c r="G30" i="45" s="1"/>
  <c r="G12" i="45" s="1"/>
  <c r="D30" i="45"/>
  <c r="D12" i="45" s="1"/>
  <c r="C30" i="45"/>
  <c r="C12" i="45" s="1"/>
  <c r="B30" i="45"/>
  <c r="B12" i="45" s="1"/>
  <c r="AD29" i="45"/>
  <c r="Z29" i="45"/>
  <c r="W29" i="45"/>
  <c r="W13" i="45" s="1"/>
  <c r="U29" i="45"/>
  <c r="U13" i="45" s="1"/>
  <c r="T29" i="45"/>
  <c r="T13" i="45" s="1"/>
  <c r="L29" i="45"/>
  <c r="K29" i="45"/>
  <c r="P29" i="45" s="1"/>
  <c r="P13" i="45" s="1"/>
  <c r="J29" i="45"/>
  <c r="J13" i="45" s="1"/>
  <c r="H29" i="45"/>
  <c r="H13" i="45" s="1"/>
  <c r="E29" i="45"/>
  <c r="G29" i="45" s="1"/>
  <c r="G13" i="45" s="1"/>
  <c r="D29" i="45"/>
  <c r="D13" i="45" s="1"/>
  <c r="C29" i="45"/>
  <c r="C13" i="45" s="1"/>
  <c r="B29" i="45"/>
  <c r="B13" i="45" s="1"/>
  <c r="AD28" i="45"/>
  <c r="Z28" i="45"/>
  <c r="Z14" i="45" s="1"/>
  <c r="W28" i="45"/>
  <c r="W14" i="45" s="1"/>
  <c r="U28" i="45"/>
  <c r="U14" i="45" s="1"/>
  <c r="T28" i="45"/>
  <c r="T14" i="45" s="1"/>
  <c r="L28" i="45"/>
  <c r="L14" i="45" s="1"/>
  <c r="K28" i="45"/>
  <c r="J28" i="45"/>
  <c r="J14" i="45" s="1"/>
  <c r="H28" i="45"/>
  <c r="H14" i="45" s="1"/>
  <c r="E28" i="45"/>
  <c r="F28" i="45" s="1"/>
  <c r="F14" i="45" s="1"/>
  <c r="D28" i="45"/>
  <c r="D14" i="45" s="1"/>
  <c r="C28" i="45"/>
  <c r="C14" i="45" s="1"/>
  <c r="B28" i="45"/>
  <c r="B14" i="45" s="1"/>
  <c r="AD27" i="45"/>
  <c r="AD15" i="45" s="1"/>
  <c r="Z27" i="45"/>
  <c r="Z15" i="45" s="1"/>
  <c r="W27" i="45"/>
  <c r="W15" i="45" s="1"/>
  <c r="U27" i="45"/>
  <c r="U15" i="45" s="1"/>
  <c r="T27" i="45"/>
  <c r="L27" i="45"/>
  <c r="K27" i="45"/>
  <c r="J27" i="45"/>
  <c r="J15" i="45" s="1"/>
  <c r="H27" i="45"/>
  <c r="H15" i="45" s="1"/>
  <c r="E27" i="45"/>
  <c r="E15" i="45" s="1"/>
  <c r="D27" i="45"/>
  <c r="D15" i="45" s="1"/>
  <c r="C27" i="45"/>
  <c r="C15" i="45" s="1"/>
  <c r="B27" i="45"/>
  <c r="B15" i="45" s="1"/>
  <c r="AD26" i="45"/>
  <c r="AD16" i="45" s="1"/>
  <c r="Z26" i="45"/>
  <c r="Z16" i="45" s="1"/>
  <c r="W26" i="45"/>
  <c r="W16" i="45" s="1"/>
  <c r="U26" i="45"/>
  <c r="U16" i="45" s="1"/>
  <c r="T26" i="45"/>
  <c r="T16" i="45" s="1"/>
  <c r="L26" i="45"/>
  <c r="K26" i="45"/>
  <c r="K16" i="45" s="1"/>
  <c r="J26" i="45"/>
  <c r="H26" i="45"/>
  <c r="H16" i="45" s="1"/>
  <c r="E26" i="45"/>
  <c r="E16" i="45" s="1"/>
  <c r="D26" i="45"/>
  <c r="D16" i="45" s="1"/>
  <c r="C26" i="45"/>
  <c r="C16" i="45" s="1"/>
  <c r="B26" i="45"/>
  <c r="B16" i="45" s="1"/>
  <c r="AD25" i="45"/>
  <c r="AD17" i="45" s="1"/>
  <c r="Z25" i="45"/>
  <c r="Z17" i="45" s="1"/>
  <c r="W25" i="45"/>
  <c r="W17" i="45" s="1"/>
  <c r="U25" i="45"/>
  <c r="T25" i="45"/>
  <c r="T17" i="45" s="1"/>
  <c r="L25" i="45"/>
  <c r="L17" i="45" s="1"/>
  <c r="K25" i="45"/>
  <c r="J25" i="45"/>
  <c r="H25" i="45"/>
  <c r="H17" i="45" s="1"/>
  <c r="E25" i="45"/>
  <c r="E17" i="45" s="1"/>
  <c r="D25" i="45"/>
  <c r="D17" i="45" s="1"/>
  <c r="C25" i="45"/>
  <c r="C17" i="45" s="1"/>
  <c r="B25" i="45"/>
  <c r="B17" i="45" s="1"/>
  <c r="AD24" i="45"/>
  <c r="AD18" i="45" s="1"/>
  <c r="Z24" i="45"/>
  <c r="W24" i="45"/>
  <c r="W18" i="45" s="1"/>
  <c r="U24" i="45"/>
  <c r="U18" i="45" s="1"/>
  <c r="T24" i="45"/>
  <c r="T18" i="45" s="1"/>
  <c r="L24" i="45"/>
  <c r="K24" i="45"/>
  <c r="J24" i="45"/>
  <c r="J18" i="45" s="1"/>
  <c r="H24" i="45"/>
  <c r="H18" i="45" s="1"/>
  <c r="E24" i="45"/>
  <c r="E18" i="45" s="1"/>
  <c r="D24" i="45"/>
  <c r="D18" i="45" s="1"/>
  <c r="C24" i="45"/>
  <c r="C18" i="45" s="1"/>
  <c r="B24" i="45"/>
  <c r="B18" i="45" s="1"/>
  <c r="AD23" i="45"/>
  <c r="Z23" i="45"/>
  <c r="W23" i="45"/>
  <c r="W19" i="45" s="1"/>
  <c r="U23" i="45"/>
  <c r="U19" i="45" s="1"/>
  <c r="T23" i="45"/>
  <c r="T19" i="45" s="1"/>
  <c r="L23" i="45"/>
  <c r="K23" i="45"/>
  <c r="K19" i="45" s="1"/>
  <c r="J23" i="45"/>
  <c r="J19" i="45" s="1"/>
  <c r="H23" i="45"/>
  <c r="E23" i="45"/>
  <c r="F23" i="45" s="1"/>
  <c r="D23" i="45"/>
  <c r="D19" i="45" s="1"/>
  <c r="C23" i="45"/>
  <c r="C19" i="45" s="1"/>
  <c r="B23" i="45"/>
  <c r="B19" i="45" s="1"/>
  <c r="AD22" i="45"/>
  <c r="AD20" i="45" s="1"/>
  <c r="Z22" i="45"/>
  <c r="Z20" i="45" s="1"/>
  <c r="W22" i="45"/>
  <c r="W20" i="45" s="1"/>
  <c r="U22" i="45"/>
  <c r="U20" i="45" s="1"/>
  <c r="T22" i="45"/>
  <c r="T20" i="45" s="1"/>
  <c r="L22" i="45"/>
  <c r="K22" i="45"/>
  <c r="J22" i="45"/>
  <c r="H22" i="45"/>
  <c r="H20" i="45" s="1"/>
  <c r="E22" i="45"/>
  <c r="F22" i="45" s="1"/>
  <c r="F20" i="45" s="1"/>
  <c r="D22" i="45"/>
  <c r="D20" i="45" s="1"/>
  <c r="C22" i="45"/>
  <c r="C20" i="45" s="1"/>
  <c r="B22" i="45"/>
  <c r="B20" i="45" s="1"/>
  <c r="AH21" i="45"/>
  <c r="AD21" i="45"/>
  <c r="AE21" i="45" s="1"/>
  <c r="Z21" i="45"/>
  <c r="AA21" i="45" s="1"/>
  <c r="W21" i="45"/>
  <c r="U21" i="45"/>
  <c r="T21" i="45"/>
  <c r="L21" i="45"/>
  <c r="Q21" i="45" s="1"/>
  <c r="K21" i="45"/>
  <c r="P21" i="45" s="1"/>
  <c r="J21" i="45"/>
  <c r="O21" i="45" s="1"/>
  <c r="H21" i="45"/>
  <c r="E21" i="45"/>
  <c r="D21" i="45"/>
  <c r="C21" i="45"/>
  <c r="B21" i="45"/>
  <c r="AD19" i="45"/>
  <c r="Z19" i="45"/>
  <c r="H19" i="45"/>
  <c r="F19" i="45"/>
  <c r="E19" i="45"/>
  <c r="U17" i="45"/>
  <c r="T15" i="45"/>
  <c r="L15" i="45"/>
  <c r="Z13" i="45"/>
  <c r="T12" i="45"/>
  <c r="AD11" i="45"/>
  <c r="Z11" i="45"/>
  <c r="T11" i="45"/>
  <c r="J11" i="45"/>
  <c r="AD10" i="45"/>
  <c r="E9" i="45"/>
  <c r="B9" i="45"/>
  <c r="H8" i="45"/>
  <c r="D8" i="45"/>
  <c r="C8" i="45"/>
  <c r="E7" i="45"/>
  <c r="C7" i="45"/>
  <c r="AD6" i="45"/>
  <c r="J6" i="45"/>
  <c r="L4" i="45"/>
  <c r="K3" i="45"/>
  <c r="T2" i="45"/>
  <c r="O2" i="45"/>
  <c r="J2" i="45"/>
  <c r="D1" i="45"/>
  <c r="AH39" i="44"/>
  <c r="AD39" i="44"/>
  <c r="Z39" i="44"/>
  <c r="Z3" i="44" s="1"/>
  <c r="W39" i="44"/>
  <c r="W3" i="44" s="1"/>
  <c r="U39" i="44"/>
  <c r="U3" i="44" s="1"/>
  <c r="T39" i="44"/>
  <c r="T3" i="44" s="1"/>
  <c r="L39" i="44"/>
  <c r="K39" i="44"/>
  <c r="J39" i="44"/>
  <c r="J3" i="44" s="1"/>
  <c r="H39" i="44"/>
  <c r="H3" i="44" s="1"/>
  <c r="E39" i="44"/>
  <c r="E3" i="44" s="1"/>
  <c r="D39" i="44"/>
  <c r="D3" i="44" s="1"/>
  <c r="C39" i="44"/>
  <c r="C3" i="44" s="1"/>
  <c r="B39" i="44"/>
  <c r="B3" i="44" s="1"/>
  <c r="AD38" i="44"/>
  <c r="Z38" i="44"/>
  <c r="W38" i="44"/>
  <c r="U38" i="44"/>
  <c r="U4" i="44" s="1"/>
  <c r="T38" i="44"/>
  <c r="T4" i="44" s="1"/>
  <c r="L38" i="44"/>
  <c r="K38" i="44"/>
  <c r="K4" i="44" s="1"/>
  <c r="J38" i="44"/>
  <c r="H38" i="44"/>
  <c r="H4" i="44" s="1"/>
  <c r="E38" i="44"/>
  <c r="G38" i="44" s="1"/>
  <c r="G4" i="44" s="1"/>
  <c r="D38" i="44"/>
  <c r="D4" i="44" s="1"/>
  <c r="C38" i="44"/>
  <c r="C4" i="44" s="1"/>
  <c r="B38" i="44"/>
  <c r="B4" i="44" s="1"/>
  <c r="AD37" i="44"/>
  <c r="AD5" i="44" s="1"/>
  <c r="Z37" i="44"/>
  <c r="Z5" i="44" s="1"/>
  <c r="W37" i="44"/>
  <c r="W5" i="44" s="1"/>
  <c r="U37" i="44"/>
  <c r="U5" i="44" s="1"/>
  <c r="T37" i="44"/>
  <c r="T5" i="44" s="1"/>
  <c r="O37" i="44"/>
  <c r="L37" i="44"/>
  <c r="K37" i="44"/>
  <c r="J37" i="44"/>
  <c r="J5" i="44" s="1"/>
  <c r="H37" i="44"/>
  <c r="H5" i="44" s="1"/>
  <c r="E37" i="44"/>
  <c r="D37" i="44"/>
  <c r="D5" i="44" s="1"/>
  <c r="C37" i="44"/>
  <c r="C5" i="44" s="1"/>
  <c r="B37" i="44"/>
  <c r="B5" i="44" s="1"/>
  <c r="AD36" i="44"/>
  <c r="Z36" i="44"/>
  <c r="Z6" i="44" s="1"/>
  <c r="W36" i="44"/>
  <c r="W6" i="44" s="1"/>
  <c r="U36" i="44"/>
  <c r="U6" i="44" s="1"/>
  <c r="T36" i="44"/>
  <c r="T6" i="44" s="1"/>
  <c r="O36" i="44"/>
  <c r="X36" i="44" s="1"/>
  <c r="X6" i="44" s="1"/>
  <c r="L36" i="44"/>
  <c r="K36" i="44"/>
  <c r="J36" i="44"/>
  <c r="J6" i="44" s="1"/>
  <c r="H36" i="44"/>
  <c r="E36" i="44"/>
  <c r="F36" i="44" s="1"/>
  <c r="F6" i="44" s="1"/>
  <c r="D36" i="44"/>
  <c r="D6" i="44" s="1"/>
  <c r="C36" i="44"/>
  <c r="C6" i="44" s="1"/>
  <c r="B36" i="44"/>
  <c r="B6" i="44" s="1"/>
  <c r="AD35" i="44"/>
  <c r="Z35" i="44"/>
  <c r="Z7" i="44" s="1"/>
  <c r="W35" i="44"/>
  <c r="W7" i="44" s="1"/>
  <c r="U35" i="44"/>
  <c r="U7" i="44" s="1"/>
  <c r="T35" i="44"/>
  <c r="T7" i="44" s="1"/>
  <c r="L35" i="44"/>
  <c r="K35" i="44"/>
  <c r="K7" i="44" s="1"/>
  <c r="J35" i="44"/>
  <c r="J7" i="44" s="1"/>
  <c r="H35" i="44"/>
  <c r="E35" i="44"/>
  <c r="D35" i="44"/>
  <c r="D7" i="44" s="1"/>
  <c r="C35" i="44"/>
  <c r="B35" i="44"/>
  <c r="B7" i="44" s="1"/>
  <c r="AD34" i="44"/>
  <c r="AD8" i="44" s="1"/>
  <c r="Z34" i="44"/>
  <c r="W34" i="44"/>
  <c r="U34" i="44"/>
  <c r="U8" i="44" s="1"/>
  <c r="T34" i="44"/>
  <c r="T8" i="44" s="1"/>
  <c r="L34" i="44"/>
  <c r="K34" i="44"/>
  <c r="J34" i="44"/>
  <c r="H34" i="44"/>
  <c r="H8" i="44" s="1"/>
  <c r="E34" i="44"/>
  <c r="G34" i="44" s="1"/>
  <c r="G8" i="44" s="1"/>
  <c r="D34" i="44"/>
  <c r="D8" i="44" s="1"/>
  <c r="C34" i="44"/>
  <c r="C8" i="44" s="1"/>
  <c r="B34" i="44"/>
  <c r="B8" i="44" s="1"/>
  <c r="AD33" i="44"/>
  <c r="AD9" i="44" s="1"/>
  <c r="Z33" i="44"/>
  <c r="W33" i="44"/>
  <c r="U33" i="44"/>
  <c r="U9" i="44" s="1"/>
  <c r="T33" i="44"/>
  <c r="L33" i="44"/>
  <c r="K33" i="44"/>
  <c r="J33" i="44"/>
  <c r="H33" i="44"/>
  <c r="H9" i="44" s="1"/>
  <c r="E33" i="44"/>
  <c r="F33" i="44" s="1"/>
  <c r="F9" i="44" s="1"/>
  <c r="D33" i="44"/>
  <c r="D9" i="44" s="1"/>
  <c r="C33" i="44"/>
  <c r="C9" i="44" s="1"/>
  <c r="B33" i="44"/>
  <c r="B9" i="44" s="1"/>
  <c r="AD32" i="44"/>
  <c r="Z32" i="44"/>
  <c r="Z10" i="44" s="1"/>
  <c r="W32" i="44"/>
  <c r="U32" i="44"/>
  <c r="U10" i="44" s="1"/>
  <c r="T32" i="44"/>
  <c r="T10" i="44" s="1"/>
  <c r="L32" i="44"/>
  <c r="L10" i="44" s="1"/>
  <c r="K32" i="44"/>
  <c r="K10" i="44" s="1"/>
  <c r="J32" i="44"/>
  <c r="H32" i="44"/>
  <c r="H10" i="44" s="1"/>
  <c r="E32" i="44"/>
  <c r="E10" i="44" s="1"/>
  <c r="D32" i="44"/>
  <c r="D10" i="44" s="1"/>
  <c r="C32" i="44"/>
  <c r="C10" i="44" s="1"/>
  <c r="B32" i="44"/>
  <c r="B10" i="44" s="1"/>
  <c r="AD31" i="44"/>
  <c r="Z31" i="44"/>
  <c r="W31" i="44"/>
  <c r="W11" i="44" s="1"/>
  <c r="U31" i="44"/>
  <c r="U11" i="44" s="1"/>
  <c r="T31" i="44"/>
  <c r="T11" i="44" s="1"/>
  <c r="L31" i="44"/>
  <c r="K31" i="44"/>
  <c r="K11" i="44" s="1"/>
  <c r="J31" i="44"/>
  <c r="H31" i="44"/>
  <c r="H11" i="44" s="1"/>
  <c r="E31" i="44"/>
  <c r="E11" i="44" s="1"/>
  <c r="D31" i="44"/>
  <c r="D11" i="44" s="1"/>
  <c r="C31" i="44"/>
  <c r="C11" i="44" s="1"/>
  <c r="B31" i="44"/>
  <c r="B11" i="44" s="1"/>
  <c r="AD30" i="44"/>
  <c r="Z30" i="44"/>
  <c r="Z12" i="44" s="1"/>
  <c r="W30" i="44"/>
  <c r="W12" i="44" s="1"/>
  <c r="U30" i="44"/>
  <c r="U12" i="44" s="1"/>
  <c r="T30" i="44"/>
  <c r="T12" i="44" s="1"/>
  <c r="L30" i="44"/>
  <c r="L12" i="44" s="1"/>
  <c r="K30" i="44"/>
  <c r="J30" i="44"/>
  <c r="H30" i="44"/>
  <c r="H12" i="44" s="1"/>
  <c r="E30" i="44"/>
  <c r="F30" i="44" s="1"/>
  <c r="F12" i="44" s="1"/>
  <c r="D30" i="44"/>
  <c r="D12" i="44" s="1"/>
  <c r="C30" i="44"/>
  <c r="C12" i="44" s="1"/>
  <c r="B30" i="44"/>
  <c r="B12" i="44" s="1"/>
  <c r="AD29" i="44"/>
  <c r="Z29" i="44"/>
  <c r="Z13" i="44" s="1"/>
  <c r="W29" i="44"/>
  <c r="W13" i="44" s="1"/>
  <c r="U29" i="44"/>
  <c r="U13" i="44" s="1"/>
  <c r="T29" i="44"/>
  <c r="T13" i="44" s="1"/>
  <c r="L29" i="44"/>
  <c r="L13" i="44" s="1"/>
  <c r="K29" i="44"/>
  <c r="K13" i="44" s="1"/>
  <c r="J29" i="44"/>
  <c r="J13" i="44" s="1"/>
  <c r="H29" i="44"/>
  <c r="H13" i="44" s="1"/>
  <c r="E29" i="44"/>
  <c r="F29" i="44" s="1"/>
  <c r="F13" i="44" s="1"/>
  <c r="D29" i="44"/>
  <c r="D13" i="44" s="1"/>
  <c r="C29" i="44"/>
  <c r="C13" i="44" s="1"/>
  <c r="B29" i="44"/>
  <c r="AD28" i="44"/>
  <c r="AD14" i="44" s="1"/>
  <c r="Z28" i="44"/>
  <c r="Z14" i="44" s="1"/>
  <c r="W28" i="44"/>
  <c r="W14" i="44" s="1"/>
  <c r="U28" i="44"/>
  <c r="U14" i="44" s="1"/>
  <c r="T28" i="44"/>
  <c r="T14" i="44" s="1"/>
  <c r="L28" i="44"/>
  <c r="L14" i="44" s="1"/>
  <c r="K28" i="44"/>
  <c r="J28" i="44"/>
  <c r="H28" i="44"/>
  <c r="H14" i="44" s="1"/>
  <c r="E28" i="44"/>
  <c r="D28" i="44"/>
  <c r="D14" i="44" s="1"/>
  <c r="C28" i="44"/>
  <c r="B28" i="44"/>
  <c r="AD27" i="44"/>
  <c r="AD15" i="44" s="1"/>
  <c r="Z27" i="44"/>
  <c r="Z15" i="44" s="1"/>
  <c r="W27" i="44"/>
  <c r="U27" i="44"/>
  <c r="U15" i="44" s="1"/>
  <c r="T27" i="44"/>
  <c r="T15" i="44" s="1"/>
  <c r="L27" i="44"/>
  <c r="K27" i="44"/>
  <c r="K15" i="44" s="1"/>
  <c r="J27" i="44"/>
  <c r="J15" i="44" s="1"/>
  <c r="H27" i="44"/>
  <c r="H15" i="44" s="1"/>
  <c r="E27" i="44"/>
  <c r="E15" i="44" s="1"/>
  <c r="D27" i="44"/>
  <c r="D15" i="44" s="1"/>
  <c r="C27" i="44"/>
  <c r="C15" i="44" s="1"/>
  <c r="B27" i="44"/>
  <c r="B15" i="44" s="1"/>
  <c r="AD26" i="44"/>
  <c r="Z26" i="44"/>
  <c r="W26" i="44"/>
  <c r="W16" i="44" s="1"/>
  <c r="U26" i="44"/>
  <c r="U16" i="44" s="1"/>
  <c r="T26" i="44"/>
  <c r="T16" i="44" s="1"/>
  <c r="L26" i="44"/>
  <c r="L16" i="44" s="1"/>
  <c r="K26" i="44"/>
  <c r="J26" i="44"/>
  <c r="H26" i="44"/>
  <c r="E26" i="44"/>
  <c r="E16" i="44" s="1"/>
  <c r="D26" i="44"/>
  <c r="D16" i="44" s="1"/>
  <c r="C26" i="44"/>
  <c r="C16" i="44" s="1"/>
  <c r="B26" i="44"/>
  <c r="B16" i="44" s="1"/>
  <c r="AD25" i="44"/>
  <c r="Z25" i="44"/>
  <c r="Z17" i="44" s="1"/>
  <c r="W25" i="44"/>
  <c r="W17" i="44" s="1"/>
  <c r="U25" i="44"/>
  <c r="U17" i="44" s="1"/>
  <c r="T25" i="44"/>
  <c r="T17" i="44" s="1"/>
  <c r="L25" i="44"/>
  <c r="L17" i="44" s="1"/>
  <c r="K25" i="44"/>
  <c r="J25" i="44"/>
  <c r="H25" i="44"/>
  <c r="H17" i="44" s="1"/>
  <c r="E25" i="44"/>
  <c r="G25" i="44" s="1"/>
  <c r="G17" i="44" s="1"/>
  <c r="D25" i="44"/>
  <c r="C25" i="44"/>
  <c r="C17" i="44" s="1"/>
  <c r="B25" i="44"/>
  <c r="B17" i="44" s="1"/>
  <c r="AD24" i="44"/>
  <c r="AD18" i="44" s="1"/>
  <c r="Z24" i="44"/>
  <c r="Z18" i="44" s="1"/>
  <c r="W24" i="44"/>
  <c r="W18" i="44" s="1"/>
  <c r="U24" i="44"/>
  <c r="U18" i="44" s="1"/>
  <c r="T24" i="44"/>
  <c r="T18" i="44" s="1"/>
  <c r="L24" i="44"/>
  <c r="K24" i="44"/>
  <c r="P24" i="44" s="1"/>
  <c r="P18" i="44" s="1"/>
  <c r="J24" i="44"/>
  <c r="H24" i="44"/>
  <c r="H18" i="44" s="1"/>
  <c r="E24" i="44"/>
  <c r="D24" i="44"/>
  <c r="D18" i="44" s="1"/>
  <c r="C24" i="44"/>
  <c r="C18" i="44" s="1"/>
  <c r="B24" i="44"/>
  <c r="B18" i="44" s="1"/>
  <c r="AD23" i="44"/>
  <c r="AE23" i="44" s="1"/>
  <c r="AE19" i="44" s="1"/>
  <c r="Z23" i="44"/>
  <c r="W23" i="44"/>
  <c r="W19" i="44" s="1"/>
  <c r="U23" i="44"/>
  <c r="U19" i="44" s="1"/>
  <c r="T23" i="44"/>
  <c r="T19" i="44" s="1"/>
  <c r="L23" i="44"/>
  <c r="K23" i="44"/>
  <c r="K19" i="44" s="1"/>
  <c r="J23" i="44"/>
  <c r="J19" i="44" s="1"/>
  <c r="H23" i="44"/>
  <c r="H19" i="44" s="1"/>
  <c r="E23" i="44"/>
  <c r="D23" i="44"/>
  <c r="D19" i="44" s="1"/>
  <c r="C23" i="44"/>
  <c r="B23" i="44"/>
  <c r="B19" i="44" s="1"/>
  <c r="AD22" i="44"/>
  <c r="AD20" i="44" s="1"/>
  <c r="Z22" i="44"/>
  <c r="W22" i="44"/>
  <c r="W20" i="44" s="1"/>
  <c r="U22" i="44"/>
  <c r="U20" i="44" s="1"/>
  <c r="T22" i="44"/>
  <c r="T20" i="44" s="1"/>
  <c r="L22" i="44"/>
  <c r="K22" i="44"/>
  <c r="K20" i="44" s="1"/>
  <c r="J22" i="44"/>
  <c r="J20" i="44" s="1"/>
  <c r="H22" i="44"/>
  <c r="H20" i="44" s="1"/>
  <c r="E22" i="44"/>
  <c r="F22" i="44" s="1"/>
  <c r="F20" i="44" s="1"/>
  <c r="D22" i="44"/>
  <c r="D20" i="44" s="1"/>
  <c r="C22" i="44"/>
  <c r="C20" i="44" s="1"/>
  <c r="B22" i="44"/>
  <c r="B20" i="44" s="1"/>
  <c r="AH21" i="44"/>
  <c r="AI21" i="44" s="1"/>
  <c r="AD21" i="44"/>
  <c r="Z21" i="44"/>
  <c r="W21" i="44"/>
  <c r="U21" i="44"/>
  <c r="T21" i="44"/>
  <c r="L21" i="44"/>
  <c r="Q21" i="44" s="1"/>
  <c r="K21" i="44"/>
  <c r="J21" i="44"/>
  <c r="O21" i="44" s="1"/>
  <c r="X21" i="44" s="1"/>
  <c r="H21" i="44"/>
  <c r="E21" i="44"/>
  <c r="F21" i="44" s="1"/>
  <c r="D21" i="44"/>
  <c r="C21" i="44"/>
  <c r="B21" i="44"/>
  <c r="E20" i="44"/>
  <c r="AD19" i="44"/>
  <c r="Z19" i="44"/>
  <c r="C19" i="44"/>
  <c r="E17" i="44"/>
  <c r="D17" i="44"/>
  <c r="AD16" i="44"/>
  <c r="H16" i="44"/>
  <c r="W15" i="44"/>
  <c r="K14" i="44"/>
  <c r="C14" i="44"/>
  <c r="B14" i="44"/>
  <c r="AD13" i="44"/>
  <c r="B13" i="44"/>
  <c r="AD12" i="44"/>
  <c r="Z9" i="44"/>
  <c r="W9" i="44"/>
  <c r="T9" i="44"/>
  <c r="W8" i="44"/>
  <c r="J8" i="44"/>
  <c r="E8" i="44"/>
  <c r="H7" i="44"/>
  <c r="E7" i="44"/>
  <c r="C7" i="44"/>
  <c r="H6" i="44"/>
  <c r="AD3" i="44"/>
  <c r="L3" i="44"/>
  <c r="T2" i="44"/>
  <c r="O2" i="44"/>
  <c r="J2" i="44"/>
  <c r="D1" i="44"/>
  <c r="AH39" i="43"/>
  <c r="AD39" i="43"/>
  <c r="AD3" i="43" s="1"/>
  <c r="Z39" i="43"/>
  <c r="W39" i="43"/>
  <c r="W3" i="43" s="1"/>
  <c r="U39" i="43"/>
  <c r="U3" i="43" s="1"/>
  <c r="T39" i="43"/>
  <c r="T3" i="43" s="1"/>
  <c r="L39" i="43"/>
  <c r="L3" i="43" s="1"/>
  <c r="K39" i="43"/>
  <c r="P39" i="43" s="1"/>
  <c r="P3" i="43" s="1"/>
  <c r="J39" i="43"/>
  <c r="J3" i="43" s="1"/>
  <c r="H39" i="43"/>
  <c r="H3" i="43" s="1"/>
  <c r="E39" i="43"/>
  <c r="G39" i="43" s="1"/>
  <c r="G3" i="43" s="1"/>
  <c r="D39" i="43"/>
  <c r="D3" i="43" s="1"/>
  <c r="C39" i="43"/>
  <c r="B39" i="43"/>
  <c r="B3" i="43" s="1"/>
  <c r="AD38" i="43"/>
  <c r="Z38" i="43"/>
  <c r="W38" i="43"/>
  <c r="U38" i="43"/>
  <c r="U4" i="43" s="1"/>
  <c r="T38" i="43"/>
  <c r="T4" i="43" s="1"/>
  <c r="L38" i="43"/>
  <c r="K38" i="43"/>
  <c r="P38" i="43" s="1"/>
  <c r="P4" i="43" s="1"/>
  <c r="J38" i="43"/>
  <c r="O38" i="43" s="1"/>
  <c r="H38" i="43"/>
  <c r="H4" i="43" s="1"/>
  <c r="G38" i="43"/>
  <c r="G4" i="43" s="1"/>
  <c r="E38" i="43"/>
  <c r="F38" i="43" s="1"/>
  <c r="F4" i="43" s="1"/>
  <c r="D38" i="43"/>
  <c r="C38" i="43"/>
  <c r="B38" i="43"/>
  <c r="B4" i="43" s="1"/>
  <c r="AD37" i="43"/>
  <c r="AD5" i="43" s="1"/>
  <c r="Z37" i="43"/>
  <c r="Z5" i="43" s="1"/>
  <c r="W37" i="43"/>
  <c r="W5" i="43" s="1"/>
  <c r="U37" i="43"/>
  <c r="U5" i="43" s="1"/>
  <c r="T37" i="43"/>
  <c r="T5" i="43" s="1"/>
  <c r="L37" i="43"/>
  <c r="K37" i="43"/>
  <c r="J37" i="43"/>
  <c r="J5" i="43" s="1"/>
  <c r="H37" i="43"/>
  <c r="E37" i="43"/>
  <c r="E5" i="43" s="1"/>
  <c r="D37" i="43"/>
  <c r="D5" i="43" s="1"/>
  <c r="C37" i="43"/>
  <c r="C5" i="43" s="1"/>
  <c r="B37" i="43"/>
  <c r="AD36" i="43"/>
  <c r="AD6" i="43" s="1"/>
  <c r="Z36" i="43"/>
  <c r="Z6" i="43" s="1"/>
  <c r="W36" i="43"/>
  <c r="W6" i="43" s="1"/>
  <c r="U36" i="43"/>
  <c r="U6" i="43" s="1"/>
  <c r="T36" i="43"/>
  <c r="T6" i="43" s="1"/>
  <c r="L36" i="43"/>
  <c r="L6" i="43" s="1"/>
  <c r="K36" i="43"/>
  <c r="J36" i="43"/>
  <c r="H36" i="43"/>
  <c r="H6" i="43" s="1"/>
  <c r="E36" i="43"/>
  <c r="D36" i="43"/>
  <c r="D6" i="43" s="1"/>
  <c r="C36" i="43"/>
  <c r="C6" i="43" s="1"/>
  <c r="B36" i="43"/>
  <c r="B6" i="43" s="1"/>
  <c r="AD35" i="43"/>
  <c r="Z35" i="43"/>
  <c r="W35" i="43"/>
  <c r="U35" i="43"/>
  <c r="T35" i="43"/>
  <c r="T7" i="43" s="1"/>
  <c r="L35" i="43"/>
  <c r="L7" i="43" s="1"/>
  <c r="K35" i="43"/>
  <c r="K7" i="43" s="1"/>
  <c r="J35" i="43"/>
  <c r="H35" i="43"/>
  <c r="H7" i="43" s="1"/>
  <c r="E35" i="43"/>
  <c r="E7" i="43" s="1"/>
  <c r="D35" i="43"/>
  <c r="D7" i="43" s="1"/>
  <c r="C35" i="43"/>
  <c r="C7" i="43" s="1"/>
  <c r="B35" i="43"/>
  <c r="B7" i="43" s="1"/>
  <c r="AD34" i="43"/>
  <c r="Z34" i="43"/>
  <c r="Z8" i="43" s="1"/>
  <c r="W34" i="43"/>
  <c r="W8" i="43" s="1"/>
  <c r="U34" i="43"/>
  <c r="U8" i="43" s="1"/>
  <c r="T34" i="43"/>
  <c r="T8" i="43" s="1"/>
  <c r="L34" i="43"/>
  <c r="K34" i="43"/>
  <c r="K8" i="43" s="1"/>
  <c r="J34" i="43"/>
  <c r="J8" i="43" s="1"/>
  <c r="H34" i="43"/>
  <c r="H8" i="43" s="1"/>
  <c r="E34" i="43"/>
  <c r="F34" i="43" s="1"/>
  <c r="F8" i="43" s="1"/>
  <c r="D34" i="43"/>
  <c r="D8" i="43" s="1"/>
  <c r="C34" i="43"/>
  <c r="C8" i="43" s="1"/>
  <c r="B34" i="43"/>
  <c r="AD33" i="43"/>
  <c r="AD9" i="43" s="1"/>
  <c r="Z33" i="43"/>
  <c r="Z9" i="43" s="1"/>
  <c r="W33" i="43"/>
  <c r="U33" i="43"/>
  <c r="T33" i="43"/>
  <c r="T9" i="43" s="1"/>
  <c r="L33" i="43"/>
  <c r="K33" i="43"/>
  <c r="J33" i="43"/>
  <c r="H33" i="43"/>
  <c r="H9" i="43" s="1"/>
  <c r="E33" i="43"/>
  <c r="E9" i="43" s="1"/>
  <c r="D33" i="43"/>
  <c r="D9" i="43" s="1"/>
  <c r="C33" i="43"/>
  <c r="C9" i="43" s="1"/>
  <c r="B33" i="43"/>
  <c r="B9" i="43" s="1"/>
  <c r="AD32" i="43"/>
  <c r="AD10" i="43" s="1"/>
  <c r="Z32" i="43"/>
  <c r="W32" i="43"/>
  <c r="W10" i="43" s="1"/>
  <c r="U32" i="43"/>
  <c r="U10" i="43" s="1"/>
  <c r="T32" i="43"/>
  <c r="T10" i="43" s="1"/>
  <c r="L32" i="43"/>
  <c r="L10" i="43" s="1"/>
  <c r="K32" i="43"/>
  <c r="K10" i="43" s="1"/>
  <c r="J32" i="43"/>
  <c r="J10" i="43" s="1"/>
  <c r="H32" i="43"/>
  <c r="H10" i="43" s="1"/>
  <c r="E32" i="43"/>
  <c r="E10" i="43" s="1"/>
  <c r="D32" i="43"/>
  <c r="D10" i="43" s="1"/>
  <c r="C32" i="43"/>
  <c r="C10" i="43" s="1"/>
  <c r="B32" i="43"/>
  <c r="B10" i="43" s="1"/>
  <c r="AD31" i="43"/>
  <c r="AD11" i="43" s="1"/>
  <c r="Z31" i="43"/>
  <c r="W31" i="43"/>
  <c r="W11" i="43" s="1"/>
  <c r="U31" i="43"/>
  <c r="U11" i="43" s="1"/>
  <c r="T31" i="43"/>
  <c r="T11" i="43" s="1"/>
  <c r="L31" i="43"/>
  <c r="K31" i="43"/>
  <c r="M31" i="43" s="1"/>
  <c r="M11" i="43" s="1"/>
  <c r="J31" i="43"/>
  <c r="H31" i="43"/>
  <c r="H11" i="43" s="1"/>
  <c r="E31" i="43"/>
  <c r="G31" i="43" s="1"/>
  <c r="G11" i="43" s="1"/>
  <c r="D31" i="43"/>
  <c r="D11" i="43" s="1"/>
  <c r="C31" i="43"/>
  <c r="C11" i="43" s="1"/>
  <c r="B31" i="43"/>
  <c r="B11" i="43" s="1"/>
  <c r="AD30" i="43"/>
  <c r="AD12" i="43" s="1"/>
  <c r="Z30" i="43"/>
  <c r="W30" i="43"/>
  <c r="W12" i="43" s="1"/>
  <c r="U30" i="43"/>
  <c r="T30" i="43"/>
  <c r="T12" i="43" s="1"/>
  <c r="L30" i="43"/>
  <c r="K30" i="43"/>
  <c r="J30" i="43"/>
  <c r="J12" i="43" s="1"/>
  <c r="H30" i="43"/>
  <c r="E30" i="43"/>
  <c r="E12" i="43" s="1"/>
  <c r="D30" i="43"/>
  <c r="D12" i="43" s="1"/>
  <c r="C30" i="43"/>
  <c r="C12" i="43" s="1"/>
  <c r="B30" i="43"/>
  <c r="AD29" i="43"/>
  <c r="Z29" i="43"/>
  <c r="Z13" i="43" s="1"/>
  <c r="W29" i="43"/>
  <c r="W13" i="43" s="1"/>
  <c r="U29" i="43"/>
  <c r="U13" i="43" s="1"/>
  <c r="T29" i="43"/>
  <c r="T13" i="43" s="1"/>
  <c r="L29" i="43"/>
  <c r="L13" i="43" s="1"/>
  <c r="K29" i="43"/>
  <c r="K13" i="43" s="1"/>
  <c r="J29" i="43"/>
  <c r="H29" i="43"/>
  <c r="H13" i="43" s="1"/>
  <c r="E29" i="43"/>
  <c r="D29" i="43"/>
  <c r="D13" i="43" s="1"/>
  <c r="C29" i="43"/>
  <c r="C13" i="43" s="1"/>
  <c r="B29" i="43"/>
  <c r="B13" i="43" s="1"/>
  <c r="AD28" i="43"/>
  <c r="AD14" i="43" s="1"/>
  <c r="Z28" i="43"/>
  <c r="Z14" i="43" s="1"/>
  <c r="W28" i="43"/>
  <c r="W14" i="43" s="1"/>
  <c r="U28" i="43"/>
  <c r="T28" i="43"/>
  <c r="T14" i="43" s="1"/>
  <c r="L28" i="43"/>
  <c r="L14" i="43" s="1"/>
  <c r="K28" i="43"/>
  <c r="P28" i="43" s="1"/>
  <c r="P14" i="43" s="1"/>
  <c r="J28" i="43"/>
  <c r="J14" i="43" s="1"/>
  <c r="H28" i="43"/>
  <c r="H14" i="43" s="1"/>
  <c r="E28" i="43"/>
  <c r="E14" i="43" s="1"/>
  <c r="D28" i="43"/>
  <c r="D14" i="43" s="1"/>
  <c r="C28" i="43"/>
  <c r="C14" i="43" s="1"/>
  <c r="B28" i="43"/>
  <c r="B14" i="43" s="1"/>
  <c r="AD27" i="43"/>
  <c r="AD15" i="43" s="1"/>
  <c r="Z27" i="43"/>
  <c r="Z15" i="43" s="1"/>
  <c r="W27" i="43"/>
  <c r="W15" i="43" s="1"/>
  <c r="U27" i="43"/>
  <c r="U15" i="43" s="1"/>
  <c r="T27" i="43"/>
  <c r="T15" i="43" s="1"/>
  <c r="L27" i="43"/>
  <c r="L15" i="43" s="1"/>
  <c r="K27" i="43"/>
  <c r="P27" i="43" s="1"/>
  <c r="J27" i="43"/>
  <c r="J15" i="43" s="1"/>
  <c r="H27" i="43"/>
  <c r="H15" i="43" s="1"/>
  <c r="E27" i="43"/>
  <c r="G27" i="43" s="1"/>
  <c r="G15" i="43" s="1"/>
  <c r="D27" i="43"/>
  <c r="D15" i="43" s="1"/>
  <c r="C27" i="43"/>
  <c r="C15" i="43" s="1"/>
  <c r="B27" i="43"/>
  <c r="B15" i="43" s="1"/>
  <c r="AD26" i="43"/>
  <c r="AD16" i="43" s="1"/>
  <c r="Z26" i="43"/>
  <c r="Z16" i="43" s="1"/>
  <c r="W26" i="43"/>
  <c r="W16" i="43" s="1"/>
  <c r="U26" i="43"/>
  <c r="U16" i="43" s="1"/>
  <c r="T26" i="43"/>
  <c r="T16" i="43" s="1"/>
  <c r="L26" i="43"/>
  <c r="K26" i="43"/>
  <c r="J26" i="43"/>
  <c r="H26" i="43"/>
  <c r="H16" i="43" s="1"/>
  <c r="E26" i="43"/>
  <c r="F26" i="43" s="1"/>
  <c r="F16" i="43" s="1"/>
  <c r="D26" i="43"/>
  <c r="D16" i="43" s="1"/>
  <c r="C26" i="43"/>
  <c r="C16" i="43" s="1"/>
  <c r="B26" i="43"/>
  <c r="B16" i="43" s="1"/>
  <c r="AD25" i="43"/>
  <c r="AD17" i="43" s="1"/>
  <c r="Z25" i="43"/>
  <c r="Z17" i="43" s="1"/>
  <c r="W25" i="43"/>
  <c r="W17" i="43" s="1"/>
  <c r="U25" i="43"/>
  <c r="U17" i="43" s="1"/>
  <c r="T25" i="43"/>
  <c r="T17" i="43" s="1"/>
  <c r="L25" i="43"/>
  <c r="L17" i="43" s="1"/>
  <c r="K25" i="43"/>
  <c r="J25" i="43"/>
  <c r="J17" i="43" s="1"/>
  <c r="H25" i="43"/>
  <c r="H17" i="43" s="1"/>
  <c r="E25" i="43"/>
  <c r="G25" i="43" s="1"/>
  <c r="G17" i="43" s="1"/>
  <c r="D25" i="43"/>
  <c r="D17" i="43" s="1"/>
  <c r="C25" i="43"/>
  <c r="C17" i="43" s="1"/>
  <c r="B25" i="43"/>
  <c r="B17" i="43" s="1"/>
  <c r="AD24" i="43"/>
  <c r="Z24" i="43"/>
  <c r="W24" i="43"/>
  <c r="W18" i="43" s="1"/>
  <c r="U24" i="43"/>
  <c r="U18" i="43" s="1"/>
  <c r="T24" i="43"/>
  <c r="T18" i="43" s="1"/>
  <c r="L24" i="43"/>
  <c r="L18" i="43" s="1"/>
  <c r="K24" i="43"/>
  <c r="K18" i="43" s="1"/>
  <c r="J24" i="43"/>
  <c r="J18" i="43" s="1"/>
  <c r="H24" i="43"/>
  <c r="E24" i="43"/>
  <c r="G24" i="43" s="1"/>
  <c r="G18" i="43" s="1"/>
  <c r="D24" i="43"/>
  <c r="D18" i="43" s="1"/>
  <c r="C24" i="43"/>
  <c r="C18" i="43" s="1"/>
  <c r="B24" i="43"/>
  <c r="B18" i="43" s="1"/>
  <c r="AD23" i="43"/>
  <c r="AD19" i="43" s="1"/>
  <c r="Z23" i="43"/>
  <c r="Z19" i="43" s="1"/>
  <c r="W23" i="43"/>
  <c r="W19" i="43" s="1"/>
  <c r="U23" i="43"/>
  <c r="U19" i="43" s="1"/>
  <c r="T23" i="43"/>
  <c r="T19" i="43" s="1"/>
  <c r="L23" i="43"/>
  <c r="L19" i="43" s="1"/>
  <c r="K23" i="43"/>
  <c r="K19" i="43" s="1"/>
  <c r="J23" i="43"/>
  <c r="O23" i="43" s="1"/>
  <c r="H23" i="43"/>
  <c r="H19" i="43" s="1"/>
  <c r="E23" i="43"/>
  <c r="G23" i="43" s="1"/>
  <c r="G19" i="43" s="1"/>
  <c r="D23" i="43"/>
  <c r="C23" i="43"/>
  <c r="C19" i="43" s="1"/>
  <c r="B23" i="43"/>
  <c r="B19" i="43" s="1"/>
  <c r="AD22" i="43"/>
  <c r="AD20" i="43" s="1"/>
  <c r="Z22" i="43"/>
  <c r="Z20" i="43" s="1"/>
  <c r="W22" i="43"/>
  <c r="W20" i="43" s="1"/>
  <c r="U22" i="43"/>
  <c r="U20" i="43" s="1"/>
  <c r="T22" i="43"/>
  <c r="T20" i="43" s="1"/>
  <c r="L22" i="43"/>
  <c r="K22" i="43"/>
  <c r="J22" i="43"/>
  <c r="H22" i="43"/>
  <c r="H20" i="43" s="1"/>
  <c r="E22" i="43"/>
  <c r="D22" i="43"/>
  <c r="D20" i="43" s="1"/>
  <c r="C22" i="43"/>
  <c r="C20" i="43" s="1"/>
  <c r="B22" i="43"/>
  <c r="B20" i="43" s="1"/>
  <c r="AH21" i="43"/>
  <c r="AI21" i="43" s="1"/>
  <c r="AD21" i="43"/>
  <c r="AE21" i="43" s="1"/>
  <c r="Z21" i="43"/>
  <c r="W21" i="43"/>
  <c r="U21" i="43"/>
  <c r="T21" i="43"/>
  <c r="L21" i="43"/>
  <c r="Q21" i="43" s="1"/>
  <c r="K21" i="43"/>
  <c r="J21" i="43"/>
  <c r="H21" i="43"/>
  <c r="E21" i="43"/>
  <c r="D21" i="43"/>
  <c r="C21" i="43"/>
  <c r="B21" i="43"/>
  <c r="E19" i="43"/>
  <c r="D19" i="43"/>
  <c r="AD18" i="43"/>
  <c r="Z18" i="43"/>
  <c r="H18" i="43"/>
  <c r="U14" i="43"/>
  <c r="Z12" i="43"/>
  <c r="U12" i="43"/>
  <c r="H12" i="43"/>
  <c r="B12" i="43"/>
  <c r="Z11" i="43"/>
  <c r="Z10" i="43"/>
  <c r="W9" i="43"/>
  <c r="U9" i="43"/>
  <c r="B8" i="43"/>
  <c r="AD7" i="43"/>
  <c r="Z7" i="43"/>
  <c r="W7" i="43"/>
  <c r="U7" i="43"/>
  <c r="H5" i="43"/>
  <c r="B5" i="43"/>
  <c r="AD4" i="43"/>
  <c r="Z4" i="43"/>
  <c r="W4" i="43"/>
  <c r="E4" i="43"/>
  <c r="D4" i="43"/>
  <c r="C4" i="43"/>
  <c r="AH3" i="43"/>
  <c r="Z3" i="43"/>
  <c r="C3" i="43"/>
  <c r="T2" i="43"/>
  <c r="O2" i="43"/>
  <c r="J2" i="43"/>
  <c r="D1" i="43"/>
  <c r="AH39" i="42"/>
  <c r="AH3" i="42" s="1"/>
  <c r="AD39" i="42"/>
  <c r="AD3" i="42" s="1"/>
  <c r="Z39" i="42"/>
  <c r="Z3" i="42" s="1"/>
  <c r="W39" i="42"/>
  <c r="W3" i="42" s="1"/>
  <c r="U39" i="42"/>
  <c r="U3" i="42" s="1"/>
  <c r="T39" i="42"/>
  <c r="T3" i="42" s="1"/>
  <c r="L39" i="42"/>
  <c r="K39" i="42"/>
  <c r="J39" i="42"/>
  <c r="H39" i="42"/>
  <c r="H3" i="42" s="1"/>
  <c r="E39" i="42"/>
  <c r="F39" i="42" s="1"/>
  <c r="F3" i="42" s="1"/>
  <c r="D39" i="42"/>
  <c r="D3" i="42" s="1"/>
  <c r="C39" i="42"/>
  <c r="C3" i="42" s="1"/>
  <c r="B39" i="42"/>
  <c r="B3" i="42" s="1"/>
  <c r="AD38" i="42"/>
  <c r="Z38" i="42"/>
  <c r="Z4" i="42" s="1"/>
  <c r="W38" i="42"/>
  <c r="U38" i="42"/>
  <c r="U4" i="42" s="1"/>
  <c r="T38" i="42"/>
  <c r="T4" i="42" s="1"/>
  <c r="L38" i="42"/>
  <c r="L4" i="42" s="1"/>
  <c r="K38" i="42"/>
  <c r="J38" i="42"/>
  <c r="H38" i="42"/>
  <c r="E38" i="42"/>
  <c r="E4" i="42" s="1"/>
  <c r="D38" i="42"/>
  <c r="D4" i="42" s="1"/>
  <c r="C38" i="42"/>
  <c r="C4" i="42" s="1"/>
  <c r="B38" i="42"/>
  <c r="B4" i="42" s="1"/>
  <c r="AD37" i="42"/>
  <c r="AD5" i="42" s="1"/>
  <c r="Z37" i="42"/>
  <c r="Z5" i="42" s="1"/>
  <c r="W37" i="42"/>
  <c r="W5" i="42" s="1"/>
  <c r="U37" i="42"/>
  <c r="U5" i="42" s="1"/>
  <c r="T37" i="42"/>
  <c r="T5" i="42" s="1"/>
  <c r="L37" i="42"/>
  <c r="L5" i="42" s="1"/>
  <c r="K37" i="42"/>
  <c r="J37" i="42"/>
  <c r="J5" i="42" s="1"/>
  <c r="H37" i="42"/>
  <c r="H5" i="42" s="1"/>
  <c r="E37" i="42"/>
  <c r="D37" i="42"/>
  <c r="D5" i="42" s="1"/>
  <c r="C37" i="42"/>
  <c r="C5" i="42" s="1"/>
  <c r="B37" i="42"/>
  <c r="B5" i="42" s="1"/>
  <c r="AD36" i="42"/>
  <c r="AD6" i="42" s="1"/>
  <c r="Z36" i="42"/>
  <c r="Z6" i="42" s="1"/>
  <c r="W36" i="42"/>
  <c r="W6" i="42" s="1"/>
  <c r="U36" i="42"/>
  <c r="U6" i="42" s="1"/>
  <c r="T36" i="42"/>
  <c r="T6" i="42" s="1"/>
  <c r="L36" i="42"/>
  <c r="L6" i="42" s="1"/>
  <c r="K36" i="42"/>
  <c r="M36" i="42" s="1"/>
  <c r="M6" i="42" s="1"/>
  <c r="J36" i="42"/>
  <c r="J6" i="42" s="1"/>
  <c r="H36" i="42"/>
  <c r="E36" i="42"/>
  <c r="G36" i="42" s="1"/>
  <c r="G6" i="42" s="1"/>
  <c r="D36" i="42"/>
  <c r="D6" i="42" s="1"/>
  <c r="C36" i="42"/>
  <c r="C6" i="42" s="1"/>
  <c r="B36" i="42"/>
  <c r="B6" i="42" s="1"/>
  <c r="AD35" i="42"/>
  <c r="AE35" i="42" s="1"/>
  <c r="AE7" i="42" s="1"/>
  <c r="Z35" i="42"/>
  <c r="Z7" i="42" s="1"/>
  <c r="W35" i="42"/>
  <c r="W7" i="42" s="1"/>
  <c r="U35" i="42"/>
  <c r="U7" i="42" s="1"/>
  <c r="T35" i="42"/>
  <c r="T7" i="42" s="1"/>
  <c r="L35" i="42"/>
  <c r="K35" i="42"/>
  <c r="J35" i="42"/>
  <c r="J7" i="42" s="1"/>
  <c r="H35" i="42"/>
  <c r="H7" i="42" s="1"/>
  <c r="E35" i="42"/>
  <c r="G35" i="42" s="1"/>
  <c r="G7" i="42" s="1"/>
  <c r="D35" i="42"/>
  <c r="C35" i="42"/>
  <c r="B35" i="42"/>
  <c r="B7" i="42" s="1"/>
  <c r="AD34" i="42"/>
  <c r="AD8" i="42" s="1"/>
  <c r="Z34" i="42"/>
  <c r="Z8" i="42" s="1"/>
  <c r="W34" i="42"/>
  <c r="W8" i="42" s="1"/>
  <c r="U34" i="42"/>
  <c r="U8" i="42" s="1"/>
  <c r="T34" i="42"/>
  <c r="T8" i="42" s="1"/>
  <c r="L34" i="42"/>
  <c r="K34" i="42"/>
  <c r="J34" i="42"/>
  <c r="H34" i="42"/>
  <c r="H8" i="42" s="1"/>
  <c r="E34" i="42"/>
  <c r="G34" i="42" s="1"/>
  <c r="G8" i="42" s="1"/>
  <c r="D34" i="42"/>
  <c r="D8" i="42" s="1"/>
  <c r="C34" i="42"/>
  <c r="C8" i="42" s="1"/>
  <c r="B34" i="42"/>
  <c r="B8" i="42" s="1"/>
  <c r="AD33" i="42"/>
  <c r="Z33" i="42"/>
  <c r="Z9" i="42" s="1"/>
  <c r="W33" i="42"/>
  <c r="W9" i="42" s="1"/>
  <c r="U33" i="42"/>
  <c r="U9" i="42" s="1"/>
  <c r="T33" i="42"/>
  <c r="T9" i="42" s="1"/>
  <c r="L33" i="42"/>
  <c r="Q33" i="42" s="1"/>
  <c r="Q9" i="42" s="1"/>
  <c r="K33" i="42"/>
  <c r="J33" i="42"/>
  <c r="H33" i="42"/>
  <c r="H9" i="42" s="1"/>
  <c r="E33" i="42"/>
  <c r="F33" i="42" s="1"/>
  <c r="F9" i="42" s="1"/>
  <c r="D33" i="42"/>
  <c r="C33" i="42"/>
  <c r="B33" i="42"/>
  <c r="AD32" i="42"/>
  <c r="Z32" i="42"/>
  <c r="W32" i="42"/>
  <c r="W10" i="42" s="1"/>
  <c r="U32" i="42"/>
  <c r="T32" i="42"/>
  <c r="T10" i="42" s="1"/>
  <c r="L32" i="42"/>
  <c r="L10" i="42" s="1"/>
  <c r="K32" i="42"/>
  <c r="J32" i="42"/>
  <c r="H32" i="42"/>
  <c r="H10" i="42" s="1"/>
  <c r="E32" i="42"/>
  <c r="G32" i="42" s="1"/>
  <c r="G10" i="42" s="1"/>
  <c r="D32" i="42"/>
  <c r="D10" i="42" s="1"/>
  <c r="C32" i="42"/>
  <c r="B32" i="42"/>
  <c r="B10" i="42" s="1"/>
  <c r="AD31" i="42"/>
  <c r="AD11" i="42" s="1"/>
  <c r="Z31" i="42"/>
  <c r="W31" i="42"/>
  <c r="U31" i="42"/>
  <c r="T31" i="42"/>
  <c r="T11" i="42" s="1"/>
  <c r="L31" i="42"/>
  <c r="K31" i="42"/>
  <c r="M31" i="42" s="1"/>
  <c r="M11" i="42" s="1"/>
  <c r="J31" i="42"/>
  <c r="H31" i="42"/>
  <c r="E31" i="42"/>
  <c r="D31" i="42"/>
  <c r="D11" i="42" s="1"/>
  <c r="C31" i="42"/>
  <c r="C11" i="42" s="1"/>
  <c r="B31" i="42"/>
  <c r="B11" i="42" s="1"/>
  <c r="AD30" i="42"/>
  <c r="AD12" i="42" s="1"/>
  <c r="Z30" i="42"/>
  <c r="W30" i="42"/>
  <c r="W12" i="42" s="1"/>
  <c r="U30" i="42"/>
  <c r="U12" i="42" s="1"/>
  <c r="T30" i="42"/>
  <c r="T12" i="42" s="1"/>
  <c r="L30" i="42"/>
  <c r="L12" i="42" s="1"/>
  <c r="K30" i="42"/>
  <c r="K12" i="42" s="1"/>
  <c r="J30" i="42"/>
  <c r="O30" i="42" s="1"/>
  <c r="H30" i="42"/>
  <c r="H12" i="42" s="1"/>
  <c r="E30" i="42"/>
  <c r="D30" i="42"/>
  <c r="D12" i="42" s="1"/>
  <c r="C30" i="42"/>
  <c r="C12" i="42" s="1"/>
  <c r="B30" i="42"/>
  <c r="B12" i="42" s="1"/>
  <c r="AD29" i="42"/>
  <c r="Z29" i="42"/>
  <c r="W29" i="42"/>
  <c r="W13" i="42" s="1"/>
  <c r="U29" i="42"/>
  <c r="U13" i="42" s="1"/>
  <c r="T29" i="42"/>
  <c r="T13" i="42" s="1"/>
  <c r="L29" i="42"/>
  <c r="Q29" i="42" s="1"/>
  <c r="Q13" i="42" s="1"/>
  <c r="K29" i="42"/>
  <c r="J29" i="42"/>
  <c r="J13" i="42" s="1"/>
  <c r="H29" i="42"/>
  <c r="H13" i="42" s="1"/>
  <c r="E29" i="42"/>
  <c r="E13" i="42" s="1"/>
  <c r="D29" i="42"/>
  <c r="D13" i="42" s="1"/>
  <c r="C29" i="42"/>
  <c r="C13" i="42" s="1"/>
  <c r="B29" i="42"/>
  <c r="B13" i="42" s="1"/>
  <c r="AD28" i="42"/>
  <c r="AD14" i="42" s="1"/>
  <c r="Z28" i="42"/>
  <c r="Z14" i="42" s="1"/>
  <c r="W28" i="42"/>
  <c r="W14" i="42" s="1"/>
  <c r="U28" i="42"/>
  <c r="T28" i="42"/>
  <c r="T14" i="42" s="1"/>
  <c r="L28" i="42"/>
  <c r="L14" i="42" s="1"/>
  <c r="K28" i="42"/>
  <c r="K14" i="42" s="1"/>
  <c r="J28" i="42"/>
  <c r="J14" i="42" s="1"/>
  <c r="H28" i="42"/>
  <c r="H14" i="42" s="1"/>
  <c r="E28" i="42"/>
  <c r="G28" i="42" s="1"/>
  <c r="G14" i="42" s="1"/>
  <c r="D28" i="42"/>
  <c r="D14" i="42" s="1"/>
  <c r="C28" i="42"/>
  <c r="C14" i="42" s="1"/>
  <c r="B28" i="42"/>
  <c r="B14" i="42" s="1"/>
  <c r="AD27" i="42"/>
  <c r="AD15" i="42" s="1"/>
  <c r="Z27" i="42"/>
  <c r="Z15" i="42" s="1"/>
  <c r="W27" i="42"/>
  <c r="U27" i="42"/>
  <c r="U15" i="42" s="1"/>
  <c r="T27" i="42"/>
  <c r="T15" i="42" s="1"/>
  <c r="L27" i="42"/>
  <c r="K27" i="42"/>
  <c r="J27" i="42"/>
  <c r="H27" i="42"/>
  <c r="H15" i="42" s="1"/>
  <c r="E27" i="42"/>
  <c r="F27" i="42" s="1"/>
  <c r="F15" i="42" s="1"/>
  <c r="D27" i="42"/>
  <c r="D15" i="42" s="1"/>
  <c r="C27" i="42"/>
  <c r="C15" i="42" s="1"/>
  <c r="B27" i="42"/>
  <c r="B15" i="42" s="1"/>
  <c r="AD26" i="42"/>
  <c r="Z26" i="42"/>
  <c r="Z16" i="42" s="1"/>
  <c r="W26" i="42"/>
  <c r="W16" i="42" s="1"/>
  <c r="U26" i="42"/>
  <c r="U16" i="42" s="1"/>
  <c r="T26" i="42"/>
  <c r="T16" i="42" s="1"/>
  <c r="L26" i="42"/>
  <c r="K26" i="42"/>
  <c r="J26" i="42"/>
  <c r="H26" i="42"/>
  <c r="H16" i="42" s="1"/>
  <c r="E26" i="42"/>
  <c r="G26" i="42" s="1"/>
  <c r="G16" i="42" s="1"/>
  <c r="D26" i="42"/>
  <c r="D16" i="42" s="1"/>
  <c r="C26" i="42"/>
  <c r="C16" i="42" s="1"/>
  <c r="B26" i="42"/>
  <c r="B16" i="42" s="1"/>
  <c r="AD25" i="42"/>
  <c r="Z25" i="42"/>
  <c r="Z17" i="42" s="1"/>
  <c r="W25" i="42"/>
  <c r="W17" i="42" s="1"/>
  <c r="U25" i="42"/>
  <c r="U17" i="42" s="1"/>
  <c r="T25" i="42"/>
  <c r="T17" i="42" s="1"/>
  <c r="L25" i="42"/>
  <c r="K25" i="42"/>
  <c r="K17" i="42" s="1"/>
  <c r="J25" i="42"/>
  <c r="J17" i="42" s="1"/>
  <c r="H25" i="42"/>
  <c r="H17" i="42" s="1"/>
  <c r="E25" i="42"/>
  <c r="F25" i="42" s="1"/>
  <c r="F17" i="42" s="1"/>
  <c r="D25" i="42"/>
  <c r="D17" i="42" s="1"/>
  <c r="C25" i="42"/>
  <c r="C17" i="42" s="1"/>
  <c r="B25" i="42"/>
  <c r="B17" i="42" s="1"/>
  <c r="AD24" i="42"/>
  <c r="Z24" i="42"/>
  <c r="Z18" i="42" s="1"/>
  <c r="W24" i="42"/>
  <c r="U24" i="42"/>
  <c r="T24" i="42"/>
  <c r="T18" i="42" s="1"/>
  <c r="L24" i="42"/>
  <c r="L18" i="42" s="1"/>
  <c r="K24" i="42"/>
  <c r="M24" i="42" s="1"/>
  <c r="M18" i="42" s="1"/>
  <c r="J24" i="42"/>
  <c r="J18" i="42" s="1"/>
  <c r="H24" i="42"/>
  <c r="H18" i="42" s="1"/>
  <c r="E24" i="42"/>
  <c r="G24" i="42" s="1"/>
  <c r="G18" i="42" s="1"/>
  <c r="D24" i="42"/>
  <c r="D18" i="42" s="1"/>
  <c r="C24" i="42"/>
  <c r="C18" i="42" s="1"/>
  <c r="B24" i="42"/>
  <c r="B18" i="42" s="1"/>
  <c r="AD23" i="42"/>
  <c r="Z23" i="42"/>
  <c r="Z19" i="42" s="1"/>
  <c r="W23" i="42"/>
  <c r="W19" i="42" s="1"/>
  <c r="U23" i="42"/>
  <c r="U19" i="42" s="1"/>
  <c r="T23" i="42"/>
  <c r="T19" i="42" s="1"/>
  <c r="L23" i="42"/>
  <c r="L19" i="42" s="1"/>
  <c r="K23" i="42"/>
  <c r="J23" i="42"/>
  <c r="H23" i="42"/>
  <c r="H19" i="42" s="1"/>
  <c r="E23" i="42"/>
  <c r="D23" i="42"/>
  <c r="D19" i="42" s="1"/>
  <c r="C23" i="42"/>
  <c r="C19" i="42" s="1"/>
  <c r="B23" i="42"/>
  <c r="B19" i="42" s="1"/>
  <c r="AD22" i="42"/>
  <c r="Z22" i="42"/>
  <c r="Z20" i="42" s="1"/>
  <c r="W22" i="42"/>
  <c r="W20" i="42" s="1"/>
  <c r="U22" i="42"/>
  <c r="U20" i="42" s="1"/>
  <c r="T22" i="42"/>
  <c r="T20" i="42" s="1"/>
  <c r="L22" i="42"/>
  <c r="L20" i="42" s="1"/>
  <c r="K22" i="42"/>
  <c r="K20" i="42" s="1"/>
  <c r="J22" i="42"/>
  <c r="H22" i="42"/>
  <c r="G22" i="42"/>
  <c r="G20" i="42" s="1"/>
  <c r="E22" i="42"/>
  <c r="E20" i="42" s="1"/>
  <c r="D22" i="42"/>
  <c r="D20" i="42" s="1"/>
  <c r="C22" i="42"/>
  <c r="C20" i="42" s="1"/>
  <c r="B22" i="42"/>
  <c r="B20" i="42" s="1"/>
  <c r="AH21" i="42"/>
  <c r="AD21" i="42"/>
  <c r="AE21" i="42" s="1"/>
  <c r="Z21" i="42"/>
  <c r="W21" i="42"/>
  <c r="U21" i="42"/>
  <c r="T21" i="42"/>
  <c r="L21" i="42"/>
  <c r="K21" i="42"/>
  <c r="P38" i="42" s="1"/>
  <c r="P4" i="42" s="1"/>
  <c r="J21" i="42"/>
  <c r="O38" i="42" s="1"/>
  <c r="O4" i="42" s="1"/>
  <c r="H21" i="42"/>
  <c r="E21" i="42"/>
  <c r="G21" i="42" s="1"/>
  <c r="D21" i="42"/>
  <c r="C21" i="42"/>
  <c r="B21" i="42"/>
  <c r="J20" i="42"/>
  <c r="H20" i="42"/>
  <c r="W18" i="42"/>
  <c r="U18" i="42"/>
  <c r="AD17" i="42"/>
  <c r="L17" i="42"/>
  <c r="W15" i="42"/>
  <c r="U14" i="42"/>
  <c r="AD13" i="42"/>
  <c r="Z13" i="42"/>
  <c r="Z12" i="42"/>
  <c r="Z11" i="42"/>
  <c r="W11" i="42"/>
  <c r="U11" i="42"/>
  <c r="L11" i="42"/>
  <c r="K11" i="42"/>
  <c r="J11" i="42"/>
  <c r="H11" i="42"/>
  <c r="AD10" i="42"/>
  <c r="Z10" i="42"/>
  <c r="U10" i="42"/>
  <c r="C10" i="42"/>
  <c r="D9" i="42"/>
  <c r="C9" i="42"/>
  <c r="B9" i="42"/>
  <c r="J8" i="42"/>
  <c r="D7" i="42"/>
  <c r="C7" i="42"/>
  <c r="H6" i="42"/>
  <c r="E6" i="42"/>
  <c r="K4" i="42"/>
  <c r="J4" i="42"/>
  <c r="H4" i="42"/>
  <c r="L3" i="42"/>
  <c r="K3" i="42"/>
  <c r="T2" i="42"/>
  <c r="O2" i="42"/>
  <c r="J2" i="42"/>
  <c r="D1" i="42"/>
  <c r="L80" i="16"/>
  <c r="K22" i="16"/>
  <c r="K80" i="16"/>
  <c r="L22" i="16"/>
  <c r="C7" i="46" l="1"/>
  <c r="C4" i="46"/>
  <c r="C19" i="46"/>
  <c r="C12" i="46"/>
  <c r="C9" i="46"/>
  <c r="C20" i="46"/>
  <c r="C13" i="46"/>
  <c r="C6" i="46"/>
  <c r="C10" i="46"/>
  <c r="C11" i="46"/>
  <c r="C15" i="46"/>
  <c r="C8" i="46"/>
  <c r="C5" i="46"/>
  <c r="C16" i="46"/>
  <c r="AG21" i="46"/>
  <c r="C20" i="58"/>
  <c r="AX238" i="58"/>
  <c r="AJ24" i="58"/>
  <c r="AX245" i="58"/>
  <c r="AJ31" i="58"/>
  <c r="C6" i="58"/>
  <c r="AX252" i="58"/>
  <c r="AJ38" i="58"/>
  <c r="AG21" i="58"/>
  <c r="AX237" i="58"/>
  <c r="AJ23" i="58"/>
  <c r="AG28" i="58"/>
  <c r="AG14" i="58" s="1"/>
  <c r="AX244" i="58"/>
  <c r="AJ30" i="58"/>
  <c r="AJ12" i="58" s="1"/>
  <c r="C7" i="58"/>
  <c r="AX251" i="58"/>
  <c r="AJ37" i="58"/>
  <c r="AX236" i="58"/>
  <c r="AJ22" i="58"/>
  <c r="C15" i="58"/>
  <c r="AX243" i="58"/>
  <c r="AJ29" i="58"/>
  <c r="AJ13" i="58" s="1"/>
  <c r="C8" i="58"/>
  <c r="AX250" i="58"/>
  <c r="AJ36" i="58"/>
  <c r="O40" i="58"/>
  <c r="X40" i="58" s="1"/>
  <c r="AF40" i="58" s="1"/>
  <c r="AJ21" i="58"/>
  <c r="C9" i="58"/>
  <c r="AX249" i="58"/>
  <c r="AJ35" i="58"/>
  <c r="C16" i="58"/>
  <c r="C17" i="58"/>
  <c r="AX241" i="58"/>
  <c r="AJ27" i="58"/>
  <c r="C10" i="58"/>
  <c r="AX248" i="58"/>
  <c r="AJ34" i="58"/>
  <c r="AX242" i="58"/>
  <c r="AJ28" i="58"/>
  <c r="AJ14" i="58" s="1"/>
  <c r="C18" i="58"/>
  <c r="AX240" i="58"/>
  <c r="AJ26" i="58"/>
  <c r="C11" i="58"/>
  <c r="AX247" i="58"/>
  <c r="AJ33" i="58"/>
  <c r="C4" i="58"/>
  <c r="C19" i="58"/>
  <c r="AX239" i="58"/>
  <c r="AJ25" i="58"/>
  <c r="AX246" i="58"/>
  <c r="AJ32" i="58"/>
  <c r="C5" i="58"/>
  <c r="J16" i="46"/>
  <c r="AJ26" i="46"/>
  <c r="J20" i="46"/>
  <c r="AJ22" i="46"/>
  <c r="O40" i="46"/>
  <c r="AJ21" i="46"/>
  <c r="AK40" i="46" s="1"/>
  <c r="J14" i="46"/>
  <c r="AJ28" i="46"/>
  <c r="AJ14" i="46" s="1"/>
  <c r="J7" i="46"/>
  <c r="AJ35" i="46"/>
  <c r="J9" i="46"/>
  <c r="AJ33" i="46"/>
  <c r="AK25" i="46"/>
  <c r="AK17" i="46" s="1"/>
  <c r="AJ17" i="46"/>
  <c r="J3" i="46"/>
  <c r="AJ39" i="46"/>
  <c r="AJ3" i="46" s="1"/>
  <c r="J15" i="46"/>
  <c r="AJ27" i="46"/>
  <c r="J19" i="46"/>
  <c r="AJ23" i="46"/>
  <c r="J5" i="46"/>
  <c r="AJ37" i="46"/>
  <c r="AI29" i="58"/>
  <c r="AI40" i="58"/>
  <c r="G29" i="44"/>
  <c r="G13" i="44" s="1"/>
  <c r="O32" i="44"/>
  <c r="O10" i="44" s="1"/>
  <c r="G27" i="44"/>
  <c r="G15" i="44" s="1"/>
  <c r="O31" i="44"/>
  <c r="O11" i="44" s="1"/>
  <c r="O30" i="44"/>
  <c r="O12" i="44" s="1"/>
  <c r="P30" i="44"/>
  <c r="AA30" i="44" s="1"/>
  <c r="E4" i="44"/>
  <c r="AE35" i="44"/>
  <c r="AE7" i="44" s="1"/>
  <c r="AE36" i="44"/>
  <c r="O24" i="44"/>
  <c r="O18" i="44" s="1"/>
  <c r="O29" i="44"/>
  <c r="AE26" i="44"/>
  <c r="O38" i="44"/>
  <c r="O4" i="44" s="1"/>
  <c r="E13" i="44"/>
  <c r="Q35" i="44"/>
  <c r="Q7" i="44" s="1"/>
  <c r="Q23" i="44"/>
  <c r="Q19" i="44" s="1"/>
  <c r="Q33" i="44"/>
  <c r="Q9" i="44" s="1"/>
  <c r="L19" i="44"/>
  <c r="Q22" i="44"/>
  <c r="Q20" i="44" s="1"/>
  <c r="Q29" i="44"/>
  <c r="Q13" i="44" s="1"/>
  <c r="AD7" i="44"/>
  <c r="AE37" i="44"/>
  <c r="AE25" i="44"/>
  <c r="AE17" i="44" s="1"/>
  <c r="AE28" i="44"/>
  <c r="AE14" i="44" s="1"/>
  <c r="AE33" i="44"/>
  <c r="AE9" i="44" s="1"/>
  <c r="AE34" i="44"/>
  <c r="AE8" i="44" s="1"/>
  <c r="J10" i="44"/>
  <c r="AE24" i="44"/>
  <c r="AE18" i="44" s="1"/>
  <c r="AE32" i="44"/>
  <c r="AD10" i="44"/>
  <c r="AE29" i="44"/>
  <c r="AE13" i="44" s="1"/>
  <c r="AE30" i="44"/>
  <c r="J12" i="44"/>
  <c r="G22" i="44"/>
  <c r="G20" i="44" s="1"/>
  <c r="O34" i="44"/>
  <c r="X34" i="44" s="1"/>
  <c r="X8" i="44" s="1"/>
  <c r="P37" i="44"/>
  <c r="AD17" i="44"/>
  <c r="AD6" i="44"/>
  <c r="O27" i="44"/>
  <c r="X27" i="44" s="1"/>
  <c r="X15" i="44" s="1"/>
  <c r="P34" i="44"/>
  <c r="P8" i="44" s="1"/>
  <c r="Q37" i="44"/>
  <c r="Q5" i="44" s="1"/>
  <c r="Q35" i="45"/>
  <c r="Q7" i="45" s="1"/>
  <c r="Q34" i="45"/>
  <c r="Q8" i="45" s="1"/>
  <c r="Q31" i="45"/>
  <c r="Q11" i="45" s="1"/>
  <c r="AE36" i="45"/>
  <c r="AE6" i="45" s="1"/>
  <c r="AE35" i="45"/>
  <c r="AE7" i="45" s="1"/>
  <c r="AD3" i="45"/>
  <c r="AE34" i="45"/>
  <c r="AE8" i="45" s="1"/>
  <c r="AD8" i="45"/>
  <c r="AD4" i="45"/>
  <c r="AE32" i="45"/>
  <c r="AE10" i="45" s="1"/>
  <c r="AE33" i="45"/>
  <c r="AE9" i="45" s="1"/>
  <c r="O25" i="45"/>
  <c r="O17" i="45" s="1"/>
  <c r="O26" i="45"/>
  <c r="X26" i="45" s="1"/>
  <c r="X16" i="45" s="1"/>
  <c r="O30" i="45"/>
  <c r="X30" i="45" s="1"/>
  <c r="X12" i="45" s="1"/>
  <c r="E13" i="45"/>
  <c r="P25" i="45"/>
  <c r="P17" i="45" s="1"/>
  <c r="O27" i="45"/>
  <c r="O15" i="45" s="1"/>
  <c r="AD7" i="45"/>
  <c r="J16" i="45"/>
  <c r="Q24" i="45"/>
  <c r="Q18" i="45" s="1"/>
  <c r="AE29" i="45"/>
  <c r="AE13" i="45" s="1"/>
  <c r="O38" i="45"/>
  <c r="O4" i="45" s="1"/>
  <c r="Q39" i="45"/>
  <c r="Q3" i="45" s="1"/>
  <c r="L8" i="45"/>
  <c r="AE25" i="45"/>
  <c r="O36" i="45"/>
  <c r="O6" i="45" s="1"/>
  <c r="AD5" i="45"/>
  <c r="AE23" i="45"/>
  <c r="AE19" i="45" s="1"/>
  <c r="P36" i="45"/>
  <c r="AA36" i="45" s="1"/>
  <c r="AA6" i="45" s="1"/>
  <c r="AE37" i="46"/>
  <c r="AE5" i="46" s="1"/>
  <c r="O32" i="46"/>
  <c r="O31" i="46"/>
  <c r="O23" i="46"/>
  <c r="O30" i="46"/>
  <c r="O36" i="47"/>
  <c r="O6" i="47" s="1"/>
  <c r="AE28" i="47"/>
  <c r="O34" i="47"/>
  <c r="P35" i="47"/>
  <c r="P7" i="47" s="1"/>
  <c r="AE25" i="47"/>
  <c r="O32" i="47"/>
  <c r="O10" i="47" s="1"/>
  <c r="AE24" i="47"/>
  <c r="AE18" i="47" s="1"/>
  <c r="O31" i="47"/>
  <c r="O11" i="47" s="1"/>
  <c r="M30" i="47"/>
  <c r="E16" i="47"/>
  <c r="O25" i="47"/>
  <c r="O17" i="47" s="1"/>
  <c r="AE37" i="47"/>
  <c r="O24" i="47"/>
  <c r="O18" i="47" s="1"/>
  <c r="G26" i="47"/>
  <c r="G16" i="47" s="1"/>
  <c r="F27" i="47"/>
  <c r="F15" i="47" s="1"/>
  <c r="E15" i="47"/>
  <c r="O29" i="47"/>
  <c r="O13" i="47" s="1"/>
  <c r="M31" i="47"/>
  <c r="M11" i="47" s="1"/>
  <c r="AE38" i="47"/>
  <c r="AE4" i="47" s="1"/>
  <c r="AD14" i="47"/>
  <c r="AD17" i="47"/>
  <c r="P23" i="47"/>
  <c r="P19" i="47" s="1"/>
  <c r="Q26" i="47"/>
  <c r="Q16" i="47" s="1"/>
  <c r="J19" i="47"/>
  <c r="AE32" i="47"/>
  <c r="AE10" i="47" s="1"/>
  <c r="G38" i="47"/>
  <c r="G4" i="47" s="1"/>
  <c r="K7" i="47"/>
  <c r="L19" i="47"/>
  <c r="O39" i="47"/>
  <c r="X39" i="47" s="1"/>
  <c r="X3" i="47" s="1"/>
  <c r="AE29" i="47"/>
  <c r="AE30" i="47"/>
  <c r="AE12" i="47" s="1"/>
  <c r="O38" i="47"/>
  <c r="X38" i="47" s="1"/>
  <c r="X4" i="47" s="1"/>
  <c r="AE32" i="48"/>
  <c r="O23" i="48"/>
  <c r="X23" i="48" s="1"/>
  <c r="X19" i="48" s="1"/>
  <c r="AE30" i="48"/>
  <c r="AE12" i="48" s="1"/>
  <c r="P23" i="48"/>
  <c r="P19" i="48" s="1"/>
  <c r="Q23" i="48"/>
  <c r="Q19" i="48" s="1"/>
  <c r="G27" i="48"/>
  <c r="G15" i="48" s="1"/>
  <c r="O29" i="48"/>
  <c r="O13" i="48" s="1"/>
  <c r="AE38" i="48"/>
  <c r="AE4" i="48" s="1"/>
  <c r="E15" i="48"/>
  <c r="G26" i="48"/>
  <c r="G16" i="48" s="1"/>
  <c r="K7" i="48"/>
  <c r="J19" i="48"/>
  <c r="E16" i="48"/>
  <c r="AE29" i="48"/>
  <c r="AE13" i="48" s="1"/>
  <c r="AE25" i="48"/>
  <c r="AE28" i="48"/>
  <c r="O38" i="48"/>
  <c r="X38" i="48" s="1"/>
  <c r="X4" i="48" s="1"/>
  <c r="K14" i="48"/>
  <c r="F34" i="48"/>
  <c r="F8" i="48" s="1"/>
  <c r="AE37" i="48"/>
  <c r="O36" i="48"/>
  <c r="O6" i="48" s="1"/>
  <c r="Q38" i="48"/>
  <c r="Q4" i="48" s="1"/>
  <c r="O37" i="49"/>
  <c r="X37" i="49" s="1"/>
  <c r="X5" i="49" s="1"/>
  <c r="K19" i="49"/>
  <c r="O22" i="49"/>
  <c r="X22" i="49" s="1"/>
  <c r="X20" i="49" s="1"/>
  <c r="O23" i="49"/>
  <c r="O19" i="49" s="1"/>
  <c r="K5" i="49"/>
  <c r="E11" i="49"/>
  <c r="Q38" i="49"/>
  <c r="Q4" i="49" s="1"/>
  <c r="AE26" i="49"/>
  <c r="AE16" i="49" s="1"/>
  <c r="P36" i="49"/>
  <c r="P6" i="49" s="1"/>
  <c r="L6" i="49"/>
  <c r="L3" i="49"/>
  <c r="O32" i="49"/>
  <c r="O10" i="49" s="1"/>
  <c r="M33" i="49"/>
  <c r="M9" i="49" s="1"/>
  <c r="E15" i="49"/>
  <c r="K18" i="49"/>
  <c r="P31" i="49"/>
  <c r="P11" i="49" s="1"/>
  <c r="O31" i="49"/>
  <c r="O11" i="49" s="1"/>
  <c r="P28" i="49"/>
  <c r="P14" i="49" s="1"/>
  <c r="Q29" i="49"/>
  <c r="Q13" i="49" s="1"/>
  <c r="M30" i="49"/>
  <c r="M12" i="49" s="1"/>
  <c r="Q31" i="49"/>
  <c r="Q11" i="49" s="1"/>
  <c r="O30" i="49"/>
  <c r="O12" i="49" s="1"/>
  <c r="AE36" i="50"/>
  <c r="P29" i="50"/>
  <c r="AE35" i="50"/>
  <c r="E18" i="50"/>
  <c r="E14" i="50"/>
  <c r="M30" i="50"/>
  <c r="M12" i="50" s="1"/>
  <c r="P31" i="50"/>
  <c r="P11" i="50" s="1"/>
  <c r="AE30" i="50"/>
  <c r="P22" i="50"/>
  <c r="K19" i="50"/>
  <c r="P36" i="50"/>
  <c r="AA36" i="50" s="1"/>
  <c r="AF36" i="50" s="1"/>
  <c r="AF6" i="50" s="1"/>
  <c r="P35" i="50"/>
  <c r="P7" i="50" s="1"/>
  <c r="Q36" i="50"/>
  <c r="Q6" i="50" s="1"/>
  <c r="Q35" i="50"/>
  <c r="Q7" i="50" s="1"/>
  <c r="AE24" i="50"/>
  <c r="AE18" i="50" s="1"/>
  <c r="AD13" i="50"/>
  <c r="AE32" i="51"/>
  <c r="O38" i="51"/>
  <c r="X38" i="51" s="1"/>
  <c r="X4" i="51" s="1"/>
  <c r="AD10" i="51"/>
  <c r="E15" i="51"/>
  <c r="AE25" i="51"/>
  <c r="AE29" i="51"/>
  <c r="AE24" i="51"/>
  <c r="AE18" i="51" s="1"/>
  <c r="AE28" i="51"/>
  <c r="AE30" i="51"/>
  <c r="AE12" i="51" s="1"/>
  <c r="AD17" i="51"/>
  <c r="G26" i="51"/>
  <c r="G16" i="51" s="1"/>
  <c r="F27" i="51"/>
  <c r="F15" i="51" s="1"/>
  <c r="O30" i="51"/>
  <c r="X30" i="51" s="1"/>
  <c r="X12" i="51" s="1"/>
  <c r="O32" i="51"/>
  <c r="O10" i="51" s="1"/>
  <c r="O22" i="51"/>
  <c r="O20" i="51" s="1"/>
  <c r="M23" i="51"/>
  <c r="M19" i="51" s="1"/>
  <c r="O25" i="51"/>
  <c r="O17" i="51" s="1"/>
  <c r="O29" i="51"/>
  <c r="O13" i="51" s="1"/>
  <c r="O31" i="51"/>
  <c r="O11" i="51" s="1"/>
  <c r="AE38" i="51"/>
  <c r="AE4" i="51" s="1"/>
  <c r="O24" i="51"/>
  <c r="O18" i="51" s="1"/>
  <c r="AD13" i="51"/>
  <c r="E16" i="51"/>
  <c r="O23" i="51"/>
  <c r="X23" i="51" s="1"/>
  <c r="X19" i="51" s="1"/>
  <c r="AX235" i="58"/>
  <c r="AY235" i="58" s="1"/>
  <c r="M29" i="58"/>
  <c r="M13" i="58" s="1"/>
  <c r="P21" i="58"/>
  <c r="J6" i="56"/>
  <c r="Q24" i="56"/>
  <c r="Q18" i="56" s="1"/>
  <c r="O37" i="56"/>
  <c r="O5" i="56" s="1"/>
  <c r="M38" i="56"/>
  <c r="M4" i="56" s="1"/>
  <c r="P37" i="56"/>
  <c r="P5" i="56" s="1"/>
  <c r="M35" i="56"/>
  <c r="M7" i="56" s="1"/>
  <c r="X29" i="56"/>
  <c r="X13" i="56" s="1"/>
  <c r="J13" i="56"/>
  <c r="P28" i="56"/>
  <c r="P14" i="56" s="1"/>
  <c r="Q29" i="56"/>
  <c r="Q13" i="56" s="1"/>
  <c r="Q30" i="56"/>
  <c r="Q12" i="56" s="1"/>
  <c r="P27" i="56"/>
  <c r="P15" i="56" s="1"/>
  <c r="Q28" i="56"/>
  <c r="Q14" i="56" s="1"/>
  <c r="AE23" i="56"/>
  <c r="AE19" i="56" s="1"/>
  <c r="F35" i="56"/>
  <c r="F7" i="56" s="1"/>
  <c r="O34" i="56"/>
  <c r="X34" i="56" s="1"/>
  <c r="X8" i="56" s="1"/>
  <c r="J5" i="56"/>
  <c r="O22" i="56"/>
  <c r="X22" i="56" s="1"/>
  <c r="X20" i="56" s="1"/>
  <c r="P30" i="56"/>
  <c r="P12" i="56" s="1"/>
  <c r="K5" i="56"/>
  <c r="Q23" i="56"/>
  <c r="Q19" i="56" s="1"/>
  <c r="M26" i="56"/>
  <c r="M16" i="56" s="1"/>
  <c r="P24" i="56"/>
  <c r="P18" i="56" s="1"/>
  <c r="Q25" i="56"/>
  <c r="Q17" i="56" s="1"/>
  <c r="AE36" i="56"/>
  <c r="AE6" i="56" s="1"/>
  <c r="E17" i="56"/>
  <c r="AE22" i="56"/>
  <c r="AE20" i="56" s="1"/>
  <c r="G35" i="56"/>
  <c r="G7" i="56" s="1"/>
  <c r="M34" i="56"/>
  <c r="R34" i="56" s="1"/>
  <c r="O23" i="56"/>
  <c r="J20" i="56"/>
  <c r="O32" i="57"/>
  <c r="O10" i="57" s="1"/>
  <c r="O31" i="57"/>
  <c r="O11" i="57" s="1"/>
  <c r="E15" i="57"/>
  <c r="G27" i="57"/>
  <c r="G15" i="57" s="1"/>
  <c r="O30" i="57"/>
  <c r="X30" i="57" s="1"/>
  <c r="X12" i="57" s="1"/>
  <c r="AE38" i="57"/>
  <c r="AE4" i="57" s="1"/>
  <c r="M30" i="57"/>
  <c r="P27" i="57"/>
  <c r="P15" i="57" s="1"/>
  <c r="O38" i="57"/>
  <c r="X38" i="57" s="1"/>
  <c r="X4" i="57" s="1"/>
  <c r="E18" i="57"/>
  <c r="Q23" i="57"/>
  <c r="Q19" i="57" s="1"/>
  <c r="O23" i="57"/>
  <c r="X23" i="57" s="1"/>
  <c r="X19" i="57" s="1"/>
  <c r="AE30" i="57"/>
  <c r="AE12" i="57" s="1"/>
  <c r="AE25" i="57"/>
  <c r="AE17" i="57" s="1"/>
  <c r="O22" i="57"/>
  <c r="O20" i="57" s="1"/>
  <c r="O24" i="57"/>
  <c r="O18" i="57" s="1"/>
  <c r="O29" i="57"/>
  <c r="O13" i="57" s="1"/>
  <c r="AD4" i="57"/>
  <c r="AD12" i="57"/>
  <c r="M28" i="57"/>
  <c r="M14" i="57" s="1"/>
  <c r="AD10" i="57"/>
  <c r="O36" i="57"/>
  <c r="O6" i="57" s="1"/>
  <c r="AE24" i="57"/>
  <c r="AE18" i="57" s="1"/>
  <c r="J4" i="57"/>
  <c r="O34" i="57"/>
  <c r="O8" i="57" s="1"/>
  <c r="P35" i="57"/>
  <c r="P7" i="57" s="1"/>
  <c r="AE29" i="57"/>
  <c r="AE28" i="57"/>
  <c r="AE14" i="57" s="1"/>
  <c r="K4" i="57"/>
  <c r="K12" i="57"/>
  <c r="AD17" i="57"/>
  <c r="G26" i="57"/>
  <c r="G16" i="57" s="1"/>
  <c r="P34" i="57"/>
  <c r="P8" i="57" s="1"/>
  <c r="Q35" i="57"/>
  <c r="Q7" i="57" s="1"/>
  <c r="AE28" i="59"/>
  <c r="AD19" i="59"/>
  <c r="G30" i="59"/>
  <c r="G12" i="59" s="1"/>
  <c r="AE37" i="59"/>
  <c r="AE5" i="59" s="1"/>
  <c r="AE36" i="59"/>
  <c r="AE6" i="59" s="1"/>
  <c r="P28" i="59"/>
  <c r="P14" i="59" s="1"/>
  <c r="M26" i="59"/>
  <c r="AE27" i="59"/>
  <c r="E14" i="59"/>
  <c r="O26" i="59"/>
  <c r="O16" i="59" s="1"/>
  <c r="AE34" i="59"/>
  <c r="AE8" i="59" s="1"/>
  <c r="E7" i="59"/>
  <c r="E15" i="59"/>
  <c r="M22" i="59"/>
  <c r="M20" i="59" s="1"/>
  <c r="M23" i="59"/>
  <c r="M19" i="59" s="1"/>
  <c r="AI39" i="60"/>
  <c r="AI3" i="60" s="1"/>
  <c r="Q35" i="60"/>
  <c r="Q7" i="60" s="1"/>
  <c r="M26" i="60"/>
  <c r="AE27" i="60"/>
  <c r="AE15" i="60" s="1"/>
  <c r="Q37" i="60"/>
  <c r="Q5" i="60" s="1"/>
  <c r="P23" i="60"/>
  <c r="P19" i="60" s="1"/>
  <c r="L5" i="60"/>
  <c r="M22" i="60"/>
  <c r="M20" i="60" s="1"/>
  <c r="O22" i="60"/>
  <c r="O20" i="60" s="1"/>
  <c r="G27" i="60"/>
  <c r="G15" i="60" s="1"/>
  <c r="J16" i="60"/>
  <c r="K16" i="60"/>
  <c r="P29" i="60"/>
  <c r="P13" i="60" s="1"/>
  <c r="P22" i="60"/>
  <c r="P20" i="60" s="1"/>
  <c r="M23" i="60"/>
  <c r="M19" i="60" s="1"/>
  <c r="P26" i="60"/>
  <c r="P16" i="60" s="1"/>
  <c r="P28" i="60"/>
  <c r="P14" i="60" s="1"/>
  <c r="O33" i="60"/>
  <c r="X33" i="60" s="1"/>
  <c r="X9" i="60" s="1"/>
  <c r="O34" i="60"/>
  <c r="X34" i="60" s="1"/>
  <c r="X8" i="60" s="1"/>
  <c r="O23" i="60"/>
  <c r="O19" i="60" s="1"/>
  <c r="J20" i="60"/>
  <c r="Q31" i="60"/>
  <c r="Q11" i="60" s="1"/>
  <c r="K20" i="60"/>
  <c r="E11" i="60"/>
  <c r="P27" i="60"/>
  <c r="P15" i="60" s="1"/>
  <c r="L11" i="60"/>
  <c r="E15" i="60"/>
  <c r="AE31" i="60"/>
  <c r="AE11" i="60" s="1"/>
  <c r="E18" i="60"/>
  <c r="J5" i="60"/>
  <c r="P39" i="60"/>
  <c r="P3" i="60" s="1"/>
  <c r="E15" i="61"/>
  <c r="AE35" i="61"/>
  <c r="AE7" i="61" s="1"/>
  <c r="E7" i="61"/>
  <c r="AE32" i="61"/>
  <c r="AE10" i="61" s="1"/>
  <c r="G34" i="61"/>
  <c r="G8" i="61" s="1"/>
  <c r="G35" i="61"/>
  <c r="G7" i="61" s="1"/>
  <c r="Q38" i="61"/>
  <c r="Q4" i="61" s="1"/>
  <c r="E8" i="61"/>
  <c r="E9" i="61"/>
  <c r="O30" i="61"/>
  <c r="O12" i="61" s="1"/>
  <c r="O23" i="61"/>
  <c r="O19" i="61" s="1"/>
  <c r="M31" i="61"/>
  <c r="M11" i="61" s="1"/>
  <c r="O36" i="61"/>
  <c r="X36" i="61" s="1"/>
  <c r="X6" i="61" s="1"/>
  <c r="Q37" i="61"/>
  <c r="Q5" i="61" s="1"/>
  <c r="P24" i="61"/>
  <c r="P18" i="61" s="1"/>
  <c r="Q23" i="61"/>
  <c r="Q19" i="61" s="1"/>
  <c r="O26" i="61"/>
  <c r="X26" i="61" s="1"/>
  <c r="X16" i="61" s="1"/>
  <c r="Q27" i="61"/>
  <c r="Q15" i="61" s="1"/>
  <c r="Q28" i="61"/>
  <c r="Q14" i="61" s="1"/>
  <c r="K4" i="61"/>
  <c r="K18" i="61"/>
  <c r="L11" i="61"/>
  <c r="AE36" i="61"/>
  <c r="AE6" i="61" s="1"/>
  <c r="AE37" i="61"/>
  <c r="AE5" i="61" s="1"/>
  <c r="AE38" i="61"/>
  <c r="AE4" i="61" s="1"/>
  <c r="AE30" i="61"/>
  <c r="AE12" i="61" s="1"/>
  <c r="AE31" i="61"/>
  <c r="AE11" i="61" s="1"/>
  <c r="AE22" i="61"/>
  <c r="AE20" i="61" s="1"/>
  <c r="AE28" i="61"/>
  <c r="AE27" i="61"/>
  <c r="AE15" i="61" s="1"/>
  <c r="J19" i="61"/>
  <c r="J12" i="61"/>
  <c r="L19" i="61"/>
  <c r="G26" i="61"/>
  <c r="G16" i="61" s="1"/>
  <c r="G27" i="61"/>
  <c r="G15" i="61" s="1"/>
  <c r="O31" i="61"/>
  <c r="O33" i="61"/>
  <c r="O9" i="61" s="1"/>
  <c r="O37" i="61"/>
  <c r="X37" i="61" s="1"/>
  <c r="X5" i="61" s="1"/>
  <c r="O39" i="61"/>
  <c r="O3" i="61" s="1"/>
  <c r="AE22" i="62"/>
  <c r="AE20" i="62" s="1"/>
  <c r="J3" i="62"/>
  <c r="AD20" i="62"/>
  <c r="K3" i="62"/>
  <c r="O36" i="62"/>
  <c r="AE31" i="62"/>
  <c r="AE11" i="62" s="1"/>
  <c r="AD17" i="62"/>
  <c r="P26" i="62"/>
  <c r="P16" i="62" s="1"/>
  <c r="M22" i="62"/>
  <c r="M36" i="62"/>
  <c r="M6" i="62" s="1"/>
  <c r="J5" i="62"/>
  <c r="Q28" i="62"/>
  <c r="Q14" i="62" s="1"/>
  <c r="K20" i="62"/>
  <c r="Q23" i="62"/>
  <c r="Q19" i="62" s="1"/>
  <c r="Q24" i="62"/>
  <c r="Q18" i="62" s="1"/>
  <c r="Q30" i="62"/>
  <c r="Q12" i="62" s="1"/>
  <c r="AD4" i="62"/>
  <c r="Q29" i="62"/>
  <c r="Q13" i="62" s="1"/>
  <c r="AE37" i="62"/>
  <c r="AE5" i="62" s="1"/>
  <c r="L18" i="62"/>
  <c r="AE32" i="62"/>
  <c r="AE10" i="62" s="1"/>
  <c r="AE23" i="62"/>
  <c r="AE19" i="62" s="1"/>
  <c r="Q37" i="62"/>
  <c r="Q5" i="62" s="1"/>
  <c r="P28" i="62"/>
  <c r="P14" i="62" s="1"/>
  <c r="L12" i="62"/>
  <c r="AE24" i="62"/>
  <c r="AE18" i="62" s="1"/>
  <c r="AE28" i="62"/>
  <c r="AE14" i="62" s="1"/>
  <c r="AE29" i="62"/>
  <c r="AE13" i="62" s="1"/>
  <c r="P37" i="62"/>
  <c r="P5" i="62" s="1"/>
  <c r="K4" i="62"/>
  <c r="M28" i="62"/>
  <c r="F29" i="62"/>
  <c r="F13" i="62" s="1"/>
  <c r="Q31" i="62"/>
  <c r="Q11" i="62" s="1"/>
  <c r="AD11" i="62"/>
  <c r="X21" i="62"/>
  <c r="O28" i="62"/>
  <c r="X28" i="62" s="1"/>
  <c r="X14" i="62" s="1"/>
  <c r="O30" i="62"/>
  <c r="X30" i="62" s="1"/>
  <c r="X12" i="62" s="1"/>
  <c r="M31" i="62"/>
  <c r="M11" i="62" s="1"/>
  <c r="O33" i="63"/>
  <c r="O9" i="63" s="1"/>
  <c r="O36" i="63"/>
  <c r="AE31" i="63"/>
  <c r="O29" i="63"/>
  <c r="X29" i="63" s="1"/>
  <c r="X13" i="63" s="1"/>
  <c r="F34" i="63"/>
  <c r="F8" i="63" s="1"/>
  <c r="G34" i="63"/>
  <c r="G8" i="63" s="1"/>
  <c r="Q38" i="63"/>
  <c r="Q4" i="63" s="1"/>
  <c r="P36" i="63"/>
  <c r="P6" i="63" s="1"/>
  <c r="AE22" i="63"/>
  <c r="AE20" i="63" s="1"/>
  <c r="AE23" i="63"/>
  <c r="AE19" i="63" s="1"/>
  <c r="P30" i="63"/>
  <c r="P12" i="63" s="1"/>
  <c r="AE37" i="63"/>
  <c r="AE5" i="63" s="1"/>
  <c r="AD5" i="63"/>
  <c r="E9" i="63"/>
  <c r="E18" i="63"/>
  <c r="E10" i="63"/>
  <c r="J9" i="63"/>
  <c r="Q37" i="63"/>
  <c r="Q5" i="63" s="1"/>
  <c r="O22" i="63"/>
  <c r="X22" i="63" s="1"/>
  <c r="X20" i="63" s="1"/>
  <c r="Q23" i="63"/>
  <c r="Q19" i="63" s="1"/>
  <c r="Q24" i="63"/>
  <c r="Q18" i="63" s="1"/>
  <c r="J6" i="63"/>
  <c r="K6" i="63"/>
  <c r="J13" i="63"/>
  <c r="O25" i="63"/>
  <c r="O17" i="63" s="1"/>
  <c r="O30" i="63"/>
  <c r="O12" i="63" s="1"/>
  <c r="E16" i="63"/>
  <c r="P31" i="63"/>
  <c r="P11" i="63" s="1"/>
  <c r="O24" i="63"/>
  <c r="O18" i="63" s="1"/>
  <c r="Q30" i="63"/>
  <c r="Q12" i="63" s="1"/>
  <c r="L4" i="63"/>
  <c r="E14" i="63"/>
  <c r="E7" i="63"/>
  <c r="K12" i="63"/>
  <c r="AD20" i="63"/>
  <c r="F28" i="63"/>
  <c r="F14" i="63" s="1"/>
  <c r="G35" i="63"/>
  <c r="G7" i="63" s="1"/>
  <c r="O39" i="63"/>
  <c r="O3" i="63" s="1"/>
  <c r="P26" i="54"/>
  <c r="P35" i="54"/>
  <c r="Q36" i="54"/>
  <c r="Q6" i="54" s="1"/>
  <c r="M26" i="54"/>
  <c r="O37" i="54"/>
  <c r="O5" i="54" s="1"/>
  <c r="P36" i="54"/>
  <c r="K3" i="54"/>
  <c r="L12" i="54"/>
  <c r="P30" i="54"/>
  <c r="P12" i="54" s="1"/>
  <c r="AE22" i="54"/>
  <c r="AE20" i="54" s="1"/>
  <c r="AE28" i="54"/>
  <c r="AE14" i="54" s="1"/>
  <c r="AE33" i="54"/>
  <c r="AE9" i="54" s="1"/>
  <c r="AE31" i="54"/>
  <c r="AE11" i="54" s="1"/>
  <c r="AE32" i="54"/>
  <c r="E3" i="54"/>
  <c r="AE24" i="54"/>
  <c r="AE18" i="54" s="1"/>
  <c r="AD9" i="54"/>
  <c r="AD12" i="54"/>
  <c r="E7" i="54"/>
  <c r="AD18" i="54"/>
  <c r="F27" i="54"/>
  <c r="F15" i="54" s="1"/>
  <c r="O29" i="54"/>
  <c r="O13" i="54" s="1"/>
  <c r="Q38" i="54"/>
  <c r="Q4" i="54" s="1"/>
  <c r="O22" i="54"/>
  <c r="O20" i="54" s="1"/>
  <c r="O33" i="54"/>
  <c r="O9" i="54" s="1"/>
  <c r="AE23" i="54"/>
  <c r="AE19" i="54" s="1"/>
  <c r="K19" i="54"/>
  <c r="Q29" i="54"/>
  <c r="Q13" i="54" s="1"/>
  <c r="M30" i="54"/>
  <c r="M12" i="54" s="1"/>
  <c r="P33" i="54"/>
  <c r="P9" i="54" s="1"/>
  <c r="E14" i="54"/>
  <c r="E16" i="54"/>
  <c r="M23" i="54"/>
  <c r="M19" i="54" s="1"/>
  <c r="Q28" i="54"/>
  <c r="Q14" i="54" s="1"/>
  <c r="Q32" i="54"/>
  <c r="Q10" i="54" s="1"/>
  <c r="Q25" i="54"/>
  <c r="Q17" i="54" s="1"/>
  <c r="AE39" i="54"/>
  <c r="AE3" i="54" s="1"/>
  <c r="AD14" i="54"/>
  <c r="AE36" i="54"/>
  <c r="AE6" i="54" s="1"/>
  <c r="AE37" i="54"/>
  <c r="AE5" i="54" s="1"/>
  <c r="AE38" i="54"/>
  <c r="AE4" i="54" s="1"/>
  <c r="E8" i="54"/>
  <c r="AD11" i="54"/>
  <c r="J20" i="54"/>
  <c r="AE35" i="54"/>
  <c r="AD4" i="54"/>
  <c r="O28" i="55"/>
  <c r="O14" i="55" s="1"/>
  <c r="O29" i="55"/>
  <c r="O13" i="55" s="1"/>
  <c r="AD14" i="55"/>
  <c r="M23" i="55"/>
  <c r="AD10" i="55"/>
  <c r="AE25" i="55"/>
  <c r="AE17" i="55" s="1"/>
  <c r="G34" i="55"/>
  <c r="G8" i="55" s="1"/>
  <c r="AE23" i="55"/>
  <c r="AE19" i="55" s="1"/>
  <c r="O22" i="55"/>
  <c r="O20" i="55" s="1"/>
  <c r="AE37" i="55"/>
  <c r="AE5" i="55" s="1"/>
  <c r="K12" i="55"/>
  <c r="AE30" i="55"/>
  <c r="AE12" i="55" s="1"/>
  <c r="E10" i="55"/>
  <c r="AD7" i="55"/>
  <c r="O38" i="55"/>
  <c r="X38" i="55" s="1"/>
  <c r="X4" i="55" s="1"/>
  <c r="Q38" i="55"/>
  <c r="Q4" i="55" s="1"/>
  <c r="O32" i="55"/>
  <c r="O10" i="55" s="1"/>
  <c r="O34" i="55"/>
  <c r="X34" i="55" s="1"/>
  <c r="X8" i="55" s="1"/>
  <c r="O36" i="55"/>
  <c r="O6" i="55" s="1"/>
  <c r="AD3" i="55"/>
  <c r="Q28" i="55"/>
  <c r="Q14" i="55" s="1"/>
  <c r="O30" i="55"/>
  <c r="X30" i="55" s="1"/>
  <c r="X12" i="55" s="1"/>
  <c r="O31" i="55"/>
  <c r="X31" i="55" s="1"/>
  <c r="X11" i="55" s="1"/>
  <c r="M32" i="55"/>
  <c r="M10" i="55" s="1"/>
  <c r="AD7" i="42"/>
  <c r="AE26" i="42"/>
  <c r="AI39" i="42"/>
  <c r="AI3" i="42" s="1"/>
  <c r="AE24" i="42"/>
  <c r="AE23" i="42"/>
  <c r="AE38" i="42"/>
  <c r="AF38" i="42" s="1"/>
  <c r="AF4" i="42" s="1"/>
  <c r="E16" i="42"/>
  <c r="E17" i="42"/>
  <c r="AE33" i="42"/>
  <c r="AE9" i="42" s="1"/>
  <c r="AD9" i="42"/>
  <c r="AE22" i="42"/>
  <c r="Q31" i="42"/>
  <c r="Q11" i="42" s="1"/>
  <c r="O22" i="42"/>
  <c r="X22" i="42" s="1"/>
  <c r="X20" i="42" s="1"/>
  <c r="G27" i="42"/>
  <c r="G15" i="42" s="1"/>
  <c r="AD19" i="42"/>
  <c r="G25" i="42"/>
  <c r="G17" i="42" s="1"/>
  <c r="P29" i="42"/>
  <c r="AE36" i="42"/>
  <c r="AE37" i="42"/>
  <c r="AE5" i="42" s="1"/>
  <c r="AI21" i="42"/>
  <c r="K6" i="42"/>
  <c r="F21" i="42"/>
  <c r="AD18" i="42"/>
  <c r="AD4" i="42"/>
  <c r="P23" i="42"/>
  <c r="P19" i="42" s="1"/>
  <c r="P25" i="42"/>
  <c r="P17" i="42" s="1"/>
  <c r="Q26" i="42"/>
  <c r="Q16" i="42" s="1"/>
  <c r="E15" i="42"/>
  <c r="AE31" i="42"/>
  <c r="AD20" i="42"/>
  <c r="AE29" i="42"/>
  <c r="AE13" i="42" s="1"/>
  <c r="AE28" i="42"/>
  <c r="AE14" i="42" s="1"/>
  <c r="P37" i="42"/>
  <c r="AA37" i="42" s="1"/>
  <c r="AF37" i="42" s="1"/>
  <c r="AF5" i="42" s="1"/>
  <c r="O37" i="43"/>
  <c r="O5" i="43" s="1"/>
  <c r="E8" i="43"/>
  <c r="AE24" i="43"/>
  <c r="AE18" i="43" s="1"/>
  <c r="AE35" i="43"/>
  <c r="AE37" i="43"/>
  <c r="AE5" i="43" s="1"/>
  <c r="AE38" i="43"/>
  <c r="AE4" i="43" s="1"/>
  <c r="AI39" i="43"/>
  <c r="AI3" i="43" s="1"/>
  <c r="F23" i="43"/>
  <c r="F19" i="43" s="1"/>
  <c r="E11" i="43"/>
  <c r="P34" i="43"/>
  <c r="AA34" i="43" s="1"/>
  <c r="AF34" i="43" s="1"/>
  <c r="AF8" i="43" s="1"/>
  <c r="M25" i="43"/>
  <c r="M17" i="43" s="1"/>
  <c r="K3" i="43"/>
  <c r="P24" i="43"/>
  <c r="P18" i="43" s="1"/>
  <c r="AE34" i="43"/>
  <c r="AE8" i="43" s="1"/>
  <c r="Q24" i="43"/>
  <c r="Q18" i="43" s="1"/>
  <c r="Q31" i="43"/>
  <c r="Q11" i="43" s="1"/>
  <c r="P35" i="43"/>
  <c r="P7" i="43" s="1"/>
  <c r="Q38" i="43"/>
  <c r="Q4" i="43" s="1"/>
  <c r="O30" i="43"/>
  <c r="X30" i="43" s="1"/>
  <c r="X12" i="43" s="1"/>
  <c r="Q34" i="43"/>
  <c r="Q8" i="43" s="1"/>
  <c r="Q37" i="43"/>
  <c r="Q5" i="43" s="1"/>
  <c r="Q23" i="43"/>
  <c r="Q19" i="43" s="1"/>
  <c r="M24" i="43"/>
  <c r="M18" i="43" s="1"/>
  <c r="E17" i="43"/>
  <c r="O24" i="43"/>
  <c r="X24" i="43" s="1"/>
  <c r="X18" i="43" s="1"/>
  <c r="K11" i="43"/>
  <c r="AE23" i="43"/>
  <c r="AE19" i="43" s="1"/>
  <c r="AE30" i="43"/>
  <c r="AE12" i="43" s="1"/>
  <c r="AE31" i="43"/>
  <c r="L11" i="43"/>
  <c r="AE28" i="43"/>
  <c r="AE14" i="43" s="1"/>
  <c r="F35" i="43"/>
  <c r="F7" i="43" s="1"/>
  <c r="G35" i="43"/>
  <c r="G7" i="43" s="1"/>
  <c r="AD8" i="43"/>
  <c r="O27" i="43"/>
  <c r="X27" i="43" s="1"/>
  <c r="X15" i="43" s="1"/>
  <c r="M34" i="43"/>
  <c r="O35" i="43"/>
  <c r="X35" i="43" s="1"/>
  <c r="X7" i="43" s="1"/>
  <c r="O22" i="46"/>
  <c r="O29" i="46"/>
  <c r="E6" i="58"/>
  <c r="J6" i="58"/>
  <c r="J3" i="58"/>
  <c r="AX253" i="58"/>
  <c r="J13" i="58"/>
  <c r="O36" i="58"/>
  <c r="J7" i="58"/>
  <c r="J15" i="58"/>
  <c r="J10" i="58"/>
  <c r="J12" i="58"/>
  <c r="O35" i="58"/>
  <c r="O31" i="58"/>
  <c r="O22" i="58"/>
  <c r="C13" i="58"/>
  <c r="AG29" i="58"/>
  <c r="AG13" i="58" s="1"/>
  <c r="M24" i="58"/>
  <c r="M18" i="58" s="1"/>
  <c r="E15" i="46"/>
  <c r="O38" i="46"/>
  <c r="AI21" i="46"/>
  <c r="AI24" i="46"/>
  <c r="C14" i="46"/>
  <c r="AG14" i="46" s="1"/>
  <c r="AG28" i="46"/>
  <c r="C17" i="46"/>
  <c r="AG17" i="46" s="1"/>
  <c r="AG25" i="46"/>
  <c r="C18" i="46"/>
  <c r="AG24" i="46"/>
  <c r="AG18" i="46" s="1"/>
  <c r="C3" i="46"/>
  <c r="AG3" i="46" s="1"/>
  <c r="AG39" i="46"/>
  <c r="J4" i="46"/>
  <c r="O25" i="46"/>
  <c r="E18" i="46"/>
  <c r="O24" i="46"/>
  <c r="O36" i="46"/>
  <c r="O34" i="46"/>
  <c r="AI28" i="46"/>
  <c r="AE24" i="46"/>
  <c r="AE18" i="46" s="1"/>
  <c r="AE32" i="46"/>
  <c r="AE29" i="46"/>
  <c r="AE30" i="46"/>
  <c r="AE28" i="46"/>
  <c r="AE25" i="46"/>
  <c r="AE17" i="46" s="1"/>
  <c r="AE38" i="46"/>
  <c r="AI21" i="58"/>
  <c r="AI28" i="58"/>
  <c r="AI30" i="58"/>
  <c r="O27" i="58"/>
  <c r="F22" i="58"/>
  <c r="F20" i="58" s="1"/>
  <c r="O29" i="58"/>
  <c r="G22" i="58"/>
  <c r="G20" i="58" s="1"/>
  <c r="C3" i="58"/>
  <c r="AG39" i="58"/>
  <c r="AG3" i="58" s="1"/>
  <c r="O24" i="58"/>
  <c r="AE33" i="58"/>
  <c r="C14" i="58"/>
  <c r="O21" i="58"/>
  <c r="AE32" i="58"/>
  <c r="O38" i="58"/>
  <c r="M30" i="58"/>
  <c r="M12" i="58" s="1"/>
  <c r="J20" i="58"/>
  <c r="C12" i="58"/>
  <c r="AG30" i="58"/>
  <c r="AG12" i="58" s="1"/>
  <c r="O37" i="58"/>
  <c r="AD9" i="58"/>
  <c r="AD10" i="58"/>
  <c r="AE30" i="58"/>
  <c r="AE25" i="58"/>
  <c r="Q32" i="58"/>
  <c r="Q10" i="58" s="1"/>
  <c r="Q31" i="58"/>
  <c r="Q11" i="58" s="1"/>
  <c r="P26" i="58"/>
  <c r="Q37" i="58"/>
  <c r="Q5" i="58" s="1"/>
  <c r="K16" i="58"/>
  <c r="P23" i="58"/>
  <c r="P19" i="58" s="1"/>
  <c r="P35" i="58"/>
  <c r="P7" i="58" s="1"/>
  <c r="P37" i="58"/>
  <c r="P5" i="58" s="1"/>
  <c r="AE38" i="58"/>
  <c r="AE39" i="58"/>
  <c r="AD17" i="58"/>
  <c r="AE36" i="58"/>
  <c r="AE37" i="58"/>
  <c r="AE31" i="58"/>
  <c r="AE21" i="58"/>
  <c r="AE29" i="58"/>
  <c r="AD11" i="58"/>
  <c r="AE24" i="58"/>
  <c r="AE23" i="58"/>
  <c r="AI25" i="46"/>
  <c r="AI17" i="46" s="1"/>
  <c r="M38" i="63"/>
  <c r="M4" i="63" s="1"/>
  <c r="Q39" i="63"/>
  <c r="Q3" i="63" s="1"/>
  <c r="K15" i="63"/>
  <c r="M24" i="63"/>
  <c r="P27" i="63"/>
  <c r="P24" i="63"/>
  <c r="P18" i="63" s="1"/>
  <c r="Q25" i="63"/>
  <c r="Q17" i="63" s="1"/>
  <c r="Q27" i="63"/>
  <c r="Q15" i="63" s="1"/>
  <c r="Q21" i="63"/>
  <c r="R27" i="63"/>
  <c r="R15" i="63" s="1"/>
  <c r="P38" i="63"/>
  <c r="P4" i="63" s="1"/>
  <c r="Q22" i="63"/>
  <c r="Q20" i="63" s="1"/>
  <c r="Q28" i="63"/>
  <c r="Q14" i="63" s="1"/>
  <c r="M30" i="63"/>
  <c r="M31" i="63"/>
  <c r="P33" i="63"/>
  <c r="P9" i="63" s="1"/>
  <c r="M21" i="63"/>
  <c r="R21" i="63" s="1"/>
  <c r="Q32" i="63"/>
  <c r="Q10" i="63" s="1"/>
  <c r="P34" i="63"/>
  <c r="P8" i="63" s="1"/>
  <c r="K9" i="63"/>
  <c r="P21" i="63"/>
  <c r="AA21" i="63" s="1"/>
  <c r="AB21" i="63" s="1"/>
  <c r="Q36" i="63"/>
  <c r="Q6" i="63" s="1"/>
  <c r="K8" i="63"/>
  <c r="F31" i="63"/>
  <c r="F11" i="63" s="1"/>
  <c r="G31" i="63"/>
  <c r="G11" i="63" s="1"/>
  <c r="J5" i="63"/>
  <c r="J20" i="63"/>
  <c r="F27" i="63"/>
  <c r="F15" i="63" s="1"/>
  <c r="G27" i="63"/>
  <c r="G15" i="63" s="1"/>
  <c r="F32" i="63"/>
  <c r="F10" i="63" s="1"/>
  <c r="O23" i="63"/>
  <c r="O26" i="63"/>
  <c r="O16" i="63" s="1"/>
  <c r="O13" i="63"/>
  <c r="O32" i="63"/>
  <c r="O10" i="63" s="1"/>
  <c r="X38" i="63"/>
  <c r="X4" i="63" s="1"/>
  <c r="O27" i="63"/>
  <c r="X27" i="63" s="1"/>
  <c r="X15" i="63" s="1"/>
  <c r="G37" i="63"/>
  <c r="G5" i="63" s="1"/>
  <c r="X36" i="63"/>
  <c r="X6" i="63" s="1"/>
  <c r="O6" i="63"/>
  <c r="AD7" i="63"/>
  <c r="AE35" i="63"/>
  <c r="M39" i="63"/>
  <c r="K3" i="63"/>
  <c r="P39" i="63"/>
  <c r="P3" i="63" s="1"/>
  <c r="M18" i="63"/>
  <c r="K13" i="63"/>
  <c r="P29" i="63"/>
  <c r="P13" i="63" s="1"/>
  <c r="L13" i="63"/>
  <c r="Q29" i="63"/>
  <c r="Q13" i="63" s="1"/>
  <c r="P22" i="63"/>
  <c r="P20" i="63" s="1"/>
  <c r="K20" i="63"/>
  <c r="M22" i="63"/>
  <c r="M29" i="63"/>
  <c r="E17" i="63"/>
  <c r="G25" i="63"/>
  <c r="G17" i="63" s="1"/>
  <c r="F25" i="63"/>
  <c r="F17" i="63" s="1"/>
  <c r="J7" i="63"/>
  <c r="O35" i="63"/>
  <c r="AE11" i="63"/>
  <c r="AE25" i="63"/>
  <c r="AD17" i="63"/>
  <c r="O31" i="63"/>
  <c r="J11" i="63"/>
  <c r="M37" i="63"/>
  <c r="P37" i="63"/>
  <c r="P5" i="63" s="1"/>
  <c r="M15" i="63"/>
  <c r="F30" i="63"/>
  <c r="F12" i="63" s="1"/>
  <c r="M35" i="63"/>
  <c r="L3" i="63"/>
  <c r="Z4" i="63"/>
  <c r="L20" i="63"/>
  <c r="G21" i="63"/>
  <c r="F21" i="63"/>
  <c r="G30" i="63"/>
  <c r="G12" i="63" s="1"/>
  <c r="F38" i="63"/>
  <c r="F4" i="63" s="1"/>
  <c r="E4" i="63"/>
  <c r="AE30" i="63"/>
  <c r="AE24" i="63"/>
  <c r="AE21" i="63"/>
  <c r="M25" i="63"/>
  <c r="P25" i="63"/>
  <c r="P17" i="63" s="1"/>
  <c r="AE26" i="63"/>
  <c r="AE28" i="63"/>
  <c r="AE32" i="63"/>
  <c r="AE34" i="63"/>
  <c r="P35" i="63"/>
  <c r="AA36" i="63"/>
  <c r="AD10" i="63"/>
  <c r="M23" i="63"/>
  <c r="J8" i="63"/>
  <c r="O34" i="63"/>
  <c r="Q35" i="63"/>
  <c r="Q7" i="63" s="1"/>
  <c r="AE36" i="63"/>
  <c r="J17" i="63"/>
  <c r="J14" i="63"/>
  <c r="O28" i="63"/>
  <c r="X33" i="63"/>
  <c r="X9" i="63" s="1"/>
  <c r="K17" i="63"/>
  <c r="P23" i="63"/>
  <c r="P19" i="63" s="1"/>
  <c r="P26" i="63"/>
  <c r="P16" i="63" s="1"/>
  <c r="K16" i="63"/>
  <c r="M28" i="63"/>
  <c r="P28" i="63"/>
  <c r="P14" i="63" s="1"/>
  <c r="L8" i="63"/>
  <c r="Q34" i="63"/>
  <c r="Q8" i="63" s="1"/>
  <c r="X37" i="63"/>
  <c r="X5" i="63" s="1"/>
  <c r="Q26" i="63"/>
  <c r="Q16" i="63" s="1"/>
  <c r="L16" i="63"/>
  <c r="AE38" i="63"/>
  <c r="J4" i="63"/>
  <c r="J10" i="63"/>
  <c r="L17" i="63"/>
  <c r="Z20" i="63"/>
  <c r="F24" i="63"/>
  <c r="F18" i="63" s="1"/>
  <c r="G29" i="63"/>
  <c r="G13" i="63" s="1"/>
  <c r="E13" i="63"/>
  <c r="F29" i="63"/>
  <c r="F13" i="63" s="1"/>
  <c r="M34" i="63"/>
  <c r="K10" i="63"/>
  <c r="X21" i="63"/>
  <c r="M26" i="63"/>
  <c r="F33" i="63"/>
  <c r="F9" i="63" s="1"/>
  <c r="L10" i="63"/>
  <c r="G22" i="63"/>
  <c r="G20" i="63" s="1"/>
  <c r="E20" i="63"/>
  <c r="F22" i="63"/>
  <c r="F20" i="63" s="1"/>
  <c r="AE29" i="63"/>
  <c r="P32" i="63"/>
  <c r="M36" i="63"/>
  <c r="F37" i="63"/>
  <c r="F5" i="63" s="1"/>
  <c r="G39" i="63"/>
  <c r="G3" i="63" s="1"/>
  <c r="F39" i="63"/>
  <c r="F3" i="63" s="1"/>
  <c r="F23" i="63"/>
  <c r="F19" i="63" s="1"/>
  <c r="G26" i="63"/>
  <c r="G16" i="63" s="1"/>
  <c r="AE27" i="63"/>
  <c r="Q33" i="63"/>
  <c r="Q9" i="63" s="1"/>
  <c r="L9" i="63"/>
  <c r="AE39" i="63"/>
  <c r="G36" i="63"/>
  <c r="G6" i="63" s="1"/>
  <c r="E6" i="63"/>
  <c r="F36" i="63"/>
  <c r="F6" i="63" s="1"/>
  <c r="AE33" i="63"/>
  <c r="AD3" i="63"/>
  <c r="G23" i="63"/>
  <c r="G19" i="63" s="1"/>
  <c r="Q31" i="63"/>
  <c r="Q11" i="63" s="1"/>
  <c r="M33" i="63"/>
  <c r="AI39" i="63"/>
  <c r="AI3" i="63" s="1"/>
  <c r="P29" i="62"/>
  <c r="P13" i="62" s="1"/>
  <c r="M30" i="62"/>
  <c r="M12" i="62" s="1"/>
  <c r="P35" i="62"/>
  <c r="P7" i="62" s="1"/>
  <c r="M21" i="62"/>
  <c r="R21" i="62" s="1"/>
  <c r="P30" i="62"/>
  <c r="P12" i="62" s="1"/>
  <c r="Q32" i="62"/>
  <c r="Q10" i="62" s="1"/>
  <c r="M35" i="62"/>
  <c r="M7" i="62" s="1"/>
  <c r="M37" i="62"/>
  <c r="L13" i="62"/>
  <c r="P21" i="62"/>
  <c r="AA21" i="62" s="1"/>
  <c r="P31" i="62"/>
  <c r="P11" i="62" s="1"/>
  <c r="M32" i="62"/>
  <c r="M10" i="62" s="1"/>
  <c r="Q35" i="62"/>
  <c r="Q7" i="62" s="1"/>
  <c r="K5" i="62"/>
  <c r="K11" i="62"/>
  <c r="Q21" i="62"/>
  <c r="P33" i="62"/>
  <c r="P9" i="62" s="1"/>
  <c r="L5" i="62"/>
  <c r="P22" i="62"/>
  <c r="P20" i="62" s="1"/>
  <c r="Q39" i="62"/>
  <c r="Q3" i="62" s="1"/>
  <c r="Q22" i="62"/>
  <c r="Q20" i="62" s="1"/>
  <c r="Q38" i="62"/>
  <c r="Q4" i="62" s="1"/>
  <c r="M23" i="62"/>
  <c r="L19" i="62"/>
  <c r="P25" i="62"/>
  <c r="P17" i="62" s="1"/>
  <c r="P24" i="62"/>
  <c r="P18" i="62" s="1"/>
  <c r="Q25" i="62"/>
  <c r="Q17" i="62" s="1"/>
  <c r="M26" i="62"/>
  <c r="R26" i="62" s="1"/>
  <c r="L10" i="62"/>
  <c r="M25" i="62"/>
  <c r="M17" i="62" s="1"/>
  <c r="P23" i="62"/>
  <c r="P19" i="62" s="1"/>
  <c r="L7" i="62"/>
  <c r="O6" i="62"/>
  <c r="X36" i="62"/>
  <c r="X6" i="62" s="1"/>
  <c r="G39" i="62"/>
  <c r="G3" i="62" s="1"/>
  <c r="O22" i="62"/>
  <c r="F21" i="62"/>
  <c r="O29" i="62"/>
  <c r="F34" i="62"/>
  <c r="F8" i="62" s="1"/>
  <c r="J11" i="62"/>
  <c r="G34" i="62"/>
  <c r="G8" i="62" s="1"/>
  <c r="F36" i="62"/>
  <c r="F6" i="62" s="1"/>
  <c r="O23" i="62"/>
  <c r="O24" i="62"/>
  <c r="O18" i="62" s="1"/>
  <c r="G36" i="62"/>
  <c r="G6" i="62" s="1"/>
  <c r="O25" i="62"/>
  <c r="O17" i="62" s="1"/>
  <c r="F27" i="62"/>
  <c r="F15" i="62" s="1"/>
  <c r="G27" i="62"/>
  <c r="G15" i="62" s="1"/>
  <c r="E10" i="62"/>
  <c r="F22" i="62"/>
  <c r="F20" i="62" s="1"/>
  <c r="X38" i="62"/>
  <c r="X4" i="62" s="1"/>
  <c r="J4" i="62"/>
  <c r="X31" i="62"/>
  <c r="X11" i="62" s="1"/>
  <c r="E3" i="62"/>
  <c r="Z19" i="62"/>
  <c r="O34" i="62"/>
  <c r="J8" i="62"/>
  <c r="M20" i="62"/>
  <c r="K8" i="62"/>
  <c r="P34" i="62"/>
  <c r="P8" i="62" s="1"/>
  <c r="M34" i="62"/>
  <c r="E19" i="62"/>
  <c r="G23" i="62"/>
  <c r="G19" i="62" s="1"/>
  <c r="F23" i="62"/>
  <c r="F19" i="62" s="1"/>
  <c r="E4" i="62"/>
  <c r="G38" i="62"/>
  <c r="G4" i="62" s="1"/>
  <c r="F38" i="62"/>
  <c r="F4" i="62" s="1"/>
  <c r="E17" i="62"/>
  <c r="G25" i="62"/>
  <c r="G17" i="62" s="1"/>
  <c r="X37" i="62"/>
  <c r="X5" i="62" s="1"/>
  <c r="O5" i="62"/>
  <c r="F25" i="62"/>
  <c r="F17" i="62" s="1"/>
  <c r="AE34" i="62"/>
  <c r="O32" i="62"/>
  <c r="J10" i="62"/>
  <c r="M3" i="62"/>
  <c r="AE4" i="62"/>
  <c r="W11" i="62"/>
  <c r="AA26" i="62"/>
  <c r="O27" i="62"/>
  <c r="X39" i="62"/>
  <c r="X3" i="62" s="1"/>
  <c r="O12" i="62"/>
  <c r="K13" i="62"/>
  <c r="E18" i="62"/>
  <c r="F24" i="62"/>
  <c r="F18" i="62" s="1"/>
  <c r="F26" i="62"/>
  <c r="F16" i="62" s="1"/>
  <c r="O33" i="62"/>
  <c r="J9" i="62"/>
  <c r="AE35" i="62"/>
  <c r="P36" i="62"/>
  <c r="P6" i="62" s="1"/>
  <c r="AA37" i="62"/>
  <c r="P38" i="62"/>
  <c r="P4" i="62" s="1"/>
  <c r="J17" i="62"/>
  <c r="K6" i="62"/>
  <c r="AD16" i="62"/>
  <c r="AE26" i="62"/>
  <c r="M29" i="62"/>
  <c r="M33" i="62"/>
  <c r="Q36" i="62"/>
  <c r="Q6" i="62" s="1"/>
  <c r="E5" i="62"/>
  <c r="G37" i="62"/>
  <c r="G5" i="62" s="1"/>
  <c r="F37" i="62"/>
  <c r="F5" i="62" s="1"/>
  <c r="E11" i="62"/>
  <c r="P39" i="62"/>
  <c r="P32" i="62"/>
  <c r="P10" i="62" s="1"/>
  <c r="AE21" i="62"/>
  <c r="E12" i="62"/>
  <c r="G30" i="62"/>
  <c r="G12" i="62" s="1"/>
  <c r="F30" i="62"/>
  <c r="F12" i="62" s="1"/>
  <c r="F32" i="62"/>
  <c r="F10" i="62" s="1"/>
  <c r="O35" i="62"/>
  <c r="AE39" i="62"/>
  <c r="L8" i="62"/>
  <c r="Q34" i="62"/>
  <c r="Q8" i="62" s="1"/>
  <c r="K15" i="62"/>
  <c r="P27" i="62"/>
  <c r="AE27" i="62"/>
  <c r="AA33" i="62"/>
  <c r="AE36" i="62"/>
  <c r="E9" i="62"/>
  <c r="L15" i="62"/>
  <c r="Q27" i="62"/>
  <c r="Q15" i="62" s="1"/>
  <c r="F31" i="62"/>
  <c r="F11" i="62" s="1"/>
  <c r="F33" i="62"/>
  <c r="F9" i="62" s="1"/>
  <c r="AE17" i="62"/>
  <c r="M27" i="62"/>
  <c r="AD9" i="62"/>
  <c r="AE33" i="62"/>
  <c r="Q33" i="62"/>
  <c r="Q9" i="62" s="1"/>
  <c r="L9" i="62"/>
  <c r="O26" i="62"/>
  <c r="J16" i="62"/>
  <c r="Z5" i="62"/>
  <c r="K7" i="62"/>
  <c r="K18" i="62"/>
  <c r="Q26" i="62"/>
  <c r="Q16" i="62" s="1"/>
  <c r="L16" i="62"/>
  <c r="AI39" i="62"/>
  <c r="AI3" i="62" s="1"/>
  <c r="E7" i="62"/>
  <c r="E14" i="62"/>
  <c r="F28" i="62"/>
  <c r="F14" i="62" s="1"/>
  <c r="F35" i="62"/>
  <c r="F7" i="62" s="1"/>
  <c r="M4" i="61"/>
  <c r="Q24" i="61"/>
  <c r="Q18" i="61" s="1"/>
  <c r="P27" i="61"/>
  <c r="P15" i="61" s="1"/>
  <c r="M28" i="61"/>
  <c r="M14" i="61" s="1"/>
  <c r="Q29" i="61"/>
  <c r="Q13" i="61" s="1"/>
  <c r="M30" i="61"/>
  <c r="P30" i="61"/>
  <c r="P12" i="61" s="1"/>
  <c r="P34" i="61"/>
  <c r="P8" i="61" s="1"/>
  <c r="Q30" i="61"/>
  <c r="Q12" i="61" s="1"/>
  <c r="M21" i="61"/>
  <c r="R39" i="61" s="1"/>
  <c r="Q32" i="61"/>
  <c r="Q10" i="61" s="1"/>
  <c r="Q34" i="61"/>
  <c r="Q8" i="61" s="1"/>
  <c r="M37" i="61"/>
  <c r="M5" i="61" s="1"/>
  <c r="L4" i="61"/>
  <c r="P36" i="61"/>
  <c r="P6" i="61" s="1"/>
  <c r="L14" i="61"/>
  <c r="Q21" i="61"/>
  <c r="Q39" i="61"/>
  <c r="Q3" i="61" s="1"/>
  <c r="P22" i="61"/>
  <c r="P20" i="61" s="1"/>
  <c r="Q22" i="61"/>
  <c r="Q20" i="61" s="1"/>
  <c r="P23" i="61"/>
  <c r="P19" i="61" s="1"/>
  <c r="K8" i="61"/>
  <c r="K5" i="61"/>
  <c r="M24" i="61"/>
  <c r="M18" i="61" s="1"/>
  <c r="M25" i="61"/>
  <c r="M17" i="61" s="1"/>
  <c r="Q25" i="61"/>
  <c r="Q17" i="61" s="1"/>
  <c r="F23" i="61"/>
  <c r="F19" i="61" s="1"/>
  <c r="F28" i="61"/>
  <c r="F14" i="61" s="1"/>
  <c r="J5" i="61"/>
  <c r="E14" i="61"/>
  <c r="G23" i="61"/>
  <c r="G19" i="61" s="1"/>
  <c r="O27" i="61"/>
  <c r="X27" i="61" s="1"/>
  <c r="X15" i="61" s="1"/>
  <c r="O22" i="61"/>
  <c r="O20" i="61" s="1"/>
  <c r="E4" i="61"/>
  <c r="O29" i="61"/>
  <c r="O13" i="61" s="1"/>
  <c r="E18" i="61"/>
  <c r="F32" i="61"/>
  <c r="F10" i="61" s="1"/>
  <c r="G32" i="61"/>
  <c r="G10" i="61" s="1"/>
  <c r="O25" i="61"/>
  <c r="O32" i="61"/>
  <c r="X32" i="61" s="1"/>
  <c r="X10" i="61" s="1"/>
  <c r="E3" i="61"/>
  <c r="G37" i="61"/>
  <c r="G5" i="61" s="1"/>
  <c r="G22" i="61"/>
  <c r="G20" i="61" s="1"/>
  <c r="E20" i="61"/>
  <c r="F22" i="61"/>
  <c r="F20" i="61" s="1"/>
  <c r="L10" i="61"/>
  <c r="M29" i="61"/>
  <c r="E11" i="61"/>
  <c r="G31" i="61"/>
  <c r="G11" i="61" s="1"/>
  <c r="F31" i="61"/>
  <c r="F11" i="61" s="1"/>
  <c r="Q26" i="61"/>
  <c r="Q16" i="61" s="1"/>
  <c r="L16" i="61"/>
  <c r="M26" i="61"/>
  <c r="M36" i="61"/>
  <c r="P39" i="61"/>
  <c r="P3" i="61" s="1"/>
  <c r="O16" i="61"/>
  <c r="AE14" i="61"/>
  <c r="F37" i="61"/>
  <c r="F5" i="61" s="1"/>
  <c r="K3" i="61"/>
  <c r="O24" i="61"/>
  <c r="J18" i="61"/>
  <c r="Q36" i="61"/>
  <c r="Q6" i="61" s="1"/>
  <c r="L3" i="61"/>
  <c r="F25" i="61"/>
  <c r="F17" i="61" s="1"/>
  <c r="AE25" i="61"/>
  <c r="AD17" i="61"/>
  <c r="M3" i="61"/>
  <c r="G25" i="61"/>
  <c r="G17" i="61" s="1"/>
  <c r="M32" i="61"/>
  <c r="P32" i="61"/>
  <c r="Q35" i="61"/>
  <c r="Q7" i="61" s="1"/>
  <c r="L7" i="61"/>
  <c r="O38" i="61"/>
  <c r="J4" i="61"/>
  <c r="AE26" i="61"/>
  <c r="AE29" i="61"/>
  <c r="F38" i="61"/>
  <c r="F4" i="61" s="1"/>
  <c r="G29" i="61"/>
  <c r="G13" i="61" s="1"/>
  <c r="E13" i="61"/>
  <c r="F29" i="61"/>
  <c r="F13" i="61" s="1"/>
  <c r="J7" i="61"/>
  <c r="O35" i="61"/>
  <c r="P35" i="61"/>
  <c r="M35" i="61"/>
  <c r="AD10" i="61"/>
  <c r="P37" i="61"/>
  <c r="P5" i="61" s="1"/>
  <c r="P31" i="61"/>
  <c r="P11" i="61" s="1"/>
  <c r="P28" i="61"/>
  <c r="P14" i="61" s="1"/>
  <c r="P38" i="61"/>
  <c r="P4" i="61" s="1"/>
  <c r="M23" i="61"/>
  <c r="AA24" i="61"/>
  <c r="P26" i="61"/>
  <c r="K16" i="61"/>
  <c r="P29" i="61"/>
  <c r="P13" i="61" s="1"/>
  <c r="W3" i="61"/>
  <c r="F33" i="61"/>
  <c r="F9" i="61" s="1"/>
  <c r="AA21" i="61"/>
  <c r="F30" i="61"/>
  <c r="F12" i="61" s="1"/>
  <c r="AE34" i="61"/>
  <c r="G21" i="61"/>
  <c r="F21" i="61"/>
  <c r="M22" i="61"/>
  <c r="F24" i="61"/>
  <c r="F18" i="61" s="1"/>
  <c r="G30" i="61"/>
  <c r="G12" i="61" s="1"/>
  <c r="M34" i="61"/>
  <c r="AA36" i="61"/>
  <c r="Z3" i="61"/>
  <c r="P25" i="61"/>
  <c r="P17" i="61" s="1"/>
  <c r="O34" i="61"/>
  <c r="G36" i="61"/>
  <c r="G6" i="61" s="1"/>
  <c r="E6" i="61"/>
  <c r="F36" i="61"/>
  <c r="F6" i="61" s="1"/>
  <c r="F39" i="61"/>
  <c r="F3" i="61" s="1"/>
  <c r="J11" i="61"/>
  <c r="AE21" i="61"/>
  <c r="O28" i="61"/>
  <c r="P33" i="61"/>
  <c r="P9" i="61" s="1"/>
  <c r="AE33" i="61"/>
  <c r="Q33" i="61"/>
  <c r="Q9" i="61" s="1"/>
  <c r="L9" i="61"/>
  <c r="AD3" i="61"/>
  <c r="AE24" i="61"/>
  <c r="M27" i="61"/>
  <c r="Q31" i="61"/>
  <c r="Q11" i="61" s="1"/>
  <c r="M33" i="61"/>
  <c r="AI39" i="61"/>
  <c r="AI3" i="61" s="1"/>
  <c r="M27" i="60"/>
  <c r="AA21" i="60"/>
  <c r="AF21" i="60" s="1"/>
  <c r="M34" i="60"/>
  <c r="M8" i="60" s="1"/>
  <c r="AA23" i="60"/>
  <c r="AA19" i="60" s="1"/>
  <c r="M30" i="60"/>
  <c r="M12" i="60" s="1"/>
  <c r="P30" i="60"/>
  <c r="P12" i="60" s="1"/>
  <c r="P34" i="60"/>
  <c r="P8" i="60" s="1"/>
  <c r="K6" i="60"/>
  <c r="Q30" i="60"/>
  <c r="Q12" i="60" s="1"/>
  <c r="AA36" i="60"/>
  <c r="AA6" i="60" s="1"/>
  <c r="Q34" i="60"/>
  <c r="Q8" i="60" s="1"/>
  <c r="AA32" i="60"/>
  <c r="AA10" i="60" s="1"/>
  <c r="K10" i="60"/>
  <c r="K3" i="60"/>
  <c r="P25" i="60"/>
  <c r="P17" i="60" s="1"/>
  <c r="P37" i="60"/>
  <c r="P5" i="60" s="1"/>
  <c r="K5" i="60"/>
  <c r="X37" i="60"/>
  <c r="X5" i="60" s="1"/>
  <c r="O5" i="60"/>
  <c r="E14" i="60"/>
  <c r="F21" i="60"/>
  <c r="F38" i="60"/>
  <c r="F4" i="60" s="1"/>
  <c r="G38" i="60"/>
  <c r="G4" i="60" s="1"/>
  <c r="X36" i="60"/>
  <c r="X6" i="60" s="1"/>
  <c r="O29" i="60"/>
  <c r="O13" i="60" s="1"/>
  <c r="F31" i="60"/>
  <c r="F11" i="60" s="1"/>
  <c r="O21" i="60"/>
  <c r="X21" i="60" s="1"/>
  <c r="F34" i="60"/>
  <c r="F8" i="60" s="1"/>
  <c r="O30" i="60"/>
  <c r="F24" i="60"/>
  <c r="F18" i="60" s="1"/>
  <c r="O32" i="60"/>
  <c r="O10" i="60" s="1"/>
  <c r="O25" i="60"/>
  <c r="X25" i="60" s="1"/>
  <c r="X17" i="60" s="1"/>
  <c r="J19" i="60"/>
  <c r="F37" i="60"/>
  <c r="F5" i="60" s="1"/>
  <c r="AE6" i="60"/>
  <c r="L7" i="60"/>
  <c r="F23" i="60"/>
  <c r="F19" i="60" s="1"/>
  <c r="G26" i="60"/>
  <c r="G16" i="60" s="1"/>
  <c r="AD16" i="60"/>
  <c r="AE26" i="60"/>
  <c r="AD6" i="60"/>
  <c r="E20" i="60"/>
  <c r="G22" i="60"/>
  <c r="G20" i="60" s="1"/>
  <c r="Q25" i="60"/>
  <c r="Q17" i="60" s="1"/>
  <c r="E13" i="60"/>
  <c r="G29" i="60"/>
  <c r="G13" i="60" s="1"/>
  <c r="M25" i="60"/>
  <c r="F29" i="60"/>
  <c r="F13" i="60" s="1"/>
  <c r="O31" i="60"/>
  <c r="J11" i="60"/>
  <c r="Z5" i="60"/>
  <c r="AE37" i="60"/>
  <c r="AE30" i="60"/>
  <c r="AE23" i="60"/>
  <c r="AE34" i="60"/>
  <c r="AE22" i="60"/>
  <c r="G23" i="60"/>
  <c r="G19" i="60" s="1"/>
  <c r="AE29" i="60"/>
  <c r="AE32" i="60"/>
  <c r="AE35" i="60"/>
  <c r="AD7" i="60"/>
  <c r="M16" i="60"/>
  <c r="M31" i="60"/>
  <c r="P31" i="60"/>
  <c r="P11" i="60" s="1"/>
  <c r="G32" i="60"/>
  <c r="G10" i="60" s="1"/>
  <c r="F32" i="60"/>
  <c r="F10" i="60" s="1"/>
  <c r="E10" i="60"/>
  <c r="AE39" i="60"/>
  <c r="M35" i="60"/>
  <c r="K7" i="60"/>
  <c r="Q21" i="60"/>
  <c r="Q38" i="60"/>
  <c r="Q4" i="60" s="1"/>
  <c r="Q23" i="60"/>
  <c r="Q19" i="60" s="1"/>
  <c r="Q27" i="60"/>
  <c r="Q15" i="60" s="1"/>
  <c r="Q29" i="60"/>
  <c r="Q13" i="60" s="1"/>
  <c r="E12" i="60"/>
  <c r="G30" i="60"/>
  <c r="G12" i="60" s="1"/>
  <c r="F36" i="60"/>
  <c r="F6" i="60" s="1"/>
  <c r="M21" i="60"/>
  <c r="R37" i="60" s="1"/>
  <c r="X22" i="60"/>
  <c r="X20" i="60" s="1"/>
  <c r="M29" i="60"/>
  <c r="P35" i="60"/>
  <c r="AE25" i="60"/>
  <c r="X29" i="60"/>
  <c r="X13" i="60" s="1"/>
  <c r="E6" i="60"/>
  <c r="F22" i="60"/>
  <c r="F20" i="60" s="1"/>
  <c r="Q33" i="60"/>
  <c r="Q9" i="60" s="1"/>
  <c r="L9" i="60"/>
  <c r="O39" i="60"/>
  <c r="J3" i="60"/>
  <c r="X26" i="60"/>
  <c r="X16" i="60" s="1"/>
  <c r="M33" i="60"/>
  <c r="M24" i="60"/>
  <c r="P24" i="60"/>
  <c r="G25" i="60"/>
  <c r="G17" i="60" s="1"/>
  <c r="F25" i="60"/>
  <c r="F17" i="60" s="1"/>
  <c r="M15" i="60"/>
  <c r="Q39" i="60"/>
  <c r="Q3" i="60" s="1"/>
  <c r="O27" i="60"/>
  <c r="P33" i="60"/>
  <c r="P9" i="60" s="1"/>
  <c r="M39" i="60"/>
  <c r="Q24" i="60"/>
  <c r="Q18" i="60" s="1"/>
  <c r="F26" i="60"/>
  <c r="F16" i="60" s="1"/>
  <c r="Q28" i="60"/>
  <c r="Q14" i="60" s="1"/>
  <c r="AE33" i="60"/>
  <c r="J7" i="60"/>
  <c r="O35" i="60"/>
  <c r="AE38" i="60"/>
  <c r="AE28" i="60"/>
  <c r="O38" i="60"/>
  <c r="J4" i="60"/>
  <c r="Q26" i="60"/>
  <c r="Q16" i="60" s="1"/>
  <c r="L16" i="60"/>
  <c r="Q36" i="60"/>
  <c r="Q6" i="60" s="1"/>
  <c r="M38" i="60"/>
  <c r="P38" i="60"/>
  <c r="L6" i="60"/>
  <c r="AE24" i="60"/>
  <c r="J14" i="60"/>
  <c r="O28" i="60"/>
  <c r="Q32" i="60"/>
  <c r="Q10" i="60" s="1"/>
  <c r="F33" i="60"/>
  <c r="F9" i="60" s="1"/>
  <c r="M36" i="60"/>
  <c r="Z12" i="60"/>
  <c r="Q22" i="60"/>
  <c r="Q20" i="60" s="1"/>
  <c r="O24" i="60"/>
  <c r="J18" i="60"/>
  <c r="M28" i="60"/>
  <c r="K14" i="60"/>
  <c r="M32" i="60"/>
  <c r="G33" i="60"/>
  <c r="G9" i="60" s="1"/>
  <c r="G39" i="60"/>
  <c r="G3" i="60" s="1"/>
  <c r="F39" i="60"/>
  <c r="F3" i="60" s="1"/>
  <c r="F28" i="60"/>
  <c r="F14" i="60" s="1"/>
  <c r="F35" i="60"/>
  <c r="F7" i="60" s="1"/>
  <c r="P24" i="59"/>
  <c r="AA24" i="59" s="1"/>
  <c r="AA18" i="59" s="1"/>
  <c r="K16" i="59"/>
  <c r="P38" i="59"/>
  <c r="AA38" i="59" s="1"/>
  <c r="Q38" i="59"/>
  <c r="Q4" i="59" s="1"/>
  <c r="Q35" i="59"/>
  <c r="Q7" i="59" s="1"/>
  <c r="K14" i="59"/>
  <c r="K18" i="59"/>
  <c r="O23" i="59"/>
  <c r="O19" i="59" s="1"/>
  <c r="G37" i="59"/>
  <c r="G5" i="59" s="1"/>
  <c r="F28" i="59"/>
  <c r="F14" i="59" s="1"/>
  <c r="E10" i="59"/>
  <c r="O29" i="59"/>
  <c r="X29" i="59" s="1"/>
  <c r="X13" i="59" s="1"/>
  <c r="J19" i="59"/>
  <c r="K20" i="59"/>
  <c r="P30" i="59"/>
  <c r="P12" i="59" s="1"/>
  <c r="P26" i="59"/>
  <c r="P16" i="59" s="1"/>
  <c r="M28" i="59"/>
  <c r="M14" i="59" s="1"/>
  <c r="Q30" i="59"/>
  <c r="Q12" i="59" s="1"/>
  <c r="K12" i="59"/>
  <c r="P37" i="59"/>
  <c r="P5" i="59" s="1"/>
  <c r="M38" i="59"/>
  <c r="M4" i="59" s="1"/>
  <c r="L12" i="59"/>
  <c r="M30" i="59"/>
  <c r="M12" i="59" s="1"/>
  <c r="M31" i="59"/>
  <c r="M11" i="59" s="1"/>
  <c r="Q34" i="59"/>
  <c r="Q8" i="59" s="1"/>
  <c r="P36" i="59"/>
  <c r="P6" i="59" s="1"/>
  <c r="P31" i="59"/>
  <c r="M37" i="59"/>
  <c r="M5" i="59" s="1"/>
  <c r="L7" i="59"/>
  <c r="Q36" i="59"/>
  <c r="Q6" i="59" s="1"/>
  <c r="P21" i="59"/>
  <c r="AA21" i="59" s="1"/>
  <c r="P22" i="59"/>
  <c r="P20" i="59" s="1"/>
  <c r="Q22" i="59"/>
  <c r="Q20" i="59" s="1"/>
  <c r="M24" i="59"/>
  <c r="M18" i="59" s="1"/>
  <c r="O36" i="59"/>
  <c r="O6" i="59" s="1"/>
  <c r="O28" i="59"/>
  <c r="E4" i="59"/>
  <c r="O21" i="59"/>
  <c r="X21" i="59" s="1"/>
  <c r="G39" i="59"/>
  <c r="G3" i="59" s="1"/>
  <c r="G23" i="59"/>
  <c r="G19" i="59" s="1"/>
  <c r="O37" i="59"/>
  <c r="O5" i="59" s="1"/>
  <c r="O22" i="59"/>
  <c r="O20" i="59" s="1"/>
  <c r="O30" i="59"/>
  <c r="O12" i="59" s="1"/>
  <c r="O39" i="59"/>
  <c r="X39" i="59" s="1"/>
  <c r="X3" i="59" s="1"/>
  <c r="F32" i="59"/>
  <c r="F10" i="59" s="1"/>
  <c r="E9" i="59"/>
  <c r="E18" i="59"/>
  <c r="F24" i="59"/>
  <c r="F18" i="59" s="1"/>
  <c r="F33" i="59"/>
  <c r="F9" i="59" s="1"/>
  <c r="E3" i="59"/>
  <c r="F27" i="59"/>
  <c r="F15" i="59" s="1"/>
  <c r="F34" i="59"/>
  <c r="F8" i="59" s="1"/>
  <c r="O38" i="59"/>
  <c r="O4" i="59" s="1"/>
  <c r="O24" i="59"/>
  <c r="O18" i="59" s="1"/>
  <c r="O25" i="59"/>
  <c r="O17" i="59" s="1"/>
  <c r="O32" i="59"/>
  <c r="O10" i="59" s="1"/>
  <c r="G34" i="59"/>
  <c r="G8" i="59" s="1"/>
  <c r="J3" i="59"/>
  <c r="E16" i="59"/>
  <c r="O31" i="59"/>
  <c r="F35" i="59"/>
  <c r="F7" i="59" s="1"/>
  <c r="F21" i="59"/>
  <c r="M21" i="59"/>
  <c r="R23" i="59" s="1"/>
  <c r="F25" i="59"/>
  <c r="F17" i="59" s="1"/>
  <c r="Q28" i="59"/>
  <c r="Q14" i="59" s="1"/>
  <c r="L14" i="59"/>
  <c r="AE19" i="59"/>
  <c r="Q21" i="59"/>
  <c r="Q29" i="59"/>
  <c r="Q13" i="59" s="1"/>
  <c r="Q32" i="59"/>
  <c r="Q10" i="59" s="1"/>
  <c r="M32" i="59"/>
  <c r="J9" i="59"/>
  <c r="O33" i="59"/>
  <c r="AE15" i="59"/>
  <c r="G31" i="59"/>
  <c r="G11" i="59" s="1"/>
  <c r="E11" i="59"/>
  <c r="F31" i="59"/>
  <c r="F11" i="59" s="1"/>
  <c r="W10" i="59"/>
  <c r="J15" i="59"/>
  <c r="O27" i="59"/>
  <c r="AE14" i="59"/>
  <c r="J7" i="59"/>
  <c r="O35" i="59"/>
  <c r="Z17" i="59"/>
  <c r="AE29" i="59"/>
  <c r="P35" i="59"/>
  <c r="P7" i="59" s="1"/>
  <c r="M35" i="59"/>
  <c r="Q39" i="59"/>
  <c r="Q3" i="59" s="1"/>
  <c r="M39" i="59"/>
  <c r="L3" i="59"/>
  <c r="Q31" i="59"/>
  <c r="Q11" i="59" s="1"/>
  <c r="Q23" i="59"/>
  <c r="Q19" i="59" s="1"/>
  <c r="Q37" i="59"/>
  <c r="Q5" i="59" s="1"/>
  <c r="W20" i="59"/>
  <c r="AE25" i="59"/>
  <c r="G29" i="59"/>
  <c r="G13" i="59" s="1"/>
  <c r="E13" i="59"/>
  <c r="F29" i="59"/>
  <c r="F13" i="59" s="1"/>
  <c r="G25" i="59"/>
  <c r="G17" i="59" s="1"/>
  <c r="K13" i="59"/>
  <c r="P29" i="59"/>
  <c r="P13" i="59" s="1"/>
  <c r="M29" i="59"/>
  <c r="AA23" i="59"/>
  <c r="AF23" i="59" s="1"/>
  <c r="AF19" i="59" s="1"/>
  <c r="Z19" i="59"/>
  <c r="Q24" i="59"/>
  <c r="Q18" i="59" s="1"/>
  <c r="P33" i="59"/>
  <c r="P9" i="59" s="1"/>
  <c r="M33" i="59"/>
  <c r="K9" i="59"/>
  <c r="Q33" i="59"/>
  <c r="Q9" i="59" s="1"/>
  <c r="AE35" i="59"/>
  <c r="G22" i="59"/>
  <c r="G20" i="59" s="1"/>
  <c r="E20" i="59"/>
  <c r="K15" i="59"/>
  <c r="P27" i="59"/>
  <c r="P15" i="59" s="1"/>
  <c r="AA36" i="59"/>
  <c r="F22" i="59"/>
  <c r="F20" i="59" s="1"/>
  <c r="Q25" i="59"/>
  <c r="Q17" i="59" s="1"/>
  <c r="G36" i="59"/>
  <c r="G6" i="59" s="1"/>
  <c r="E6" i="59"/>
  <c r="F36" i="59"/>
  <c r="F6" i="59" s="1"/>
  <c r="AD14" i="59"/>
  <c r="M25" i="59"/>
  <c r="F26" i="59"/>
  <c r="F16" i="59" s="1"/>
  <c r="AA26" i="59"/>
  <c r="M27" i="59"/>
  <c r="AA28" i="59"/>
  <c r="AA32" i="59"/>
  <c r="AD6" i="59"/>
  <c r="Z10" i="59"/>
  <c r="Q27" i="59"/>
  <c r="Q15" i="59" s="1"/>
  <c r="AE32" i="59"/>
  <c r="F38" i="59"/>
  <c r="F4" i="59" s="1"/>
  <c r="J8" i="59"/>
  <c r="O34" i="59"/>
  <c r="L13" i="59"/>
  <c r="K8" i="59"/>
  <c r="P34" i="59"/>
  <c r="P8" i="59" s="1"/>
  <c r="AA39" i="59"/>
  <c r="AA30" i="59"/>
  <c r="L17" i="59"/>
  <c r="AE38" i="59"/>
  <c r="AE31" i="59"/>
  <c r="AE24" i="59"/>
  <c r="M16" i="59"/>
  <c r="AE30" i="59"/>
  <c r="M36" i="59"/>
  <c r="AE39" i="59"/>
  <c r="AD3" i="59"/>
  <c r="P39" i="59"/>
  <c r="P3" i="59" s="1"/>
  <c r="P32" i="59"/>
  <c r="P10" i="59" s="1"/>
  <c r="P25" i="59"/>
  <c r="P17" i="59" s="1"/>
  <c r="AE21" i="59"/>
  <c r="Q26" i="59"/>
  <c r="Q16" i="59" s="1"/>
  <c r="M34" i="59"/>
  <c r="AI39" i="59"/>
  <c r="AI3" i="59" s="1"/>
  <c r="F23" i="59"/>
  <c r="F19" i="59" s="1"/>
  <c r="AE26" i="59"/>
  <c r="F30" i="59"/>
  <c r="F12" i="59" s="1"/>
  <c r="AE33" i="59"/>
  <c r="F37" i="59"/>
  <c r="F5" i="59" s="1"/>
  <c r="L9" i="59"/>
  <c r="L16" i="59"/>
  <c r="P30" i="58"/>
  <c r="P12" i="58" s="1"/>
  <c r="Q30" i="58"/>
  <c r="Q12" i="58" s="1"/>
  <c r="P31" i="58"/>
  <c r="P11" i="58" s="1"/>
  <c r="M33" i="58"/>
  <c r="M9" i="58" s="1"/>
  <c r="P34" i="58"/>
  <c r="P8" i="58" s="1"/>
  <c r="M35" i="58"/>
  <c r="M7" i="58" s="1"/>
  <c r="K7" i="58"/>
  <c r="P33" i="58"/>
  <c r="P9" i="58" s="1"/>
  <c r="Q21" i="58"/>
  <c r="Q33" i="58"/>
  <c r="Q9" i="58" s="1"/>
  <c r="M36" i="58"/>
  <c r="M6" i="58" s="1"/>
  <c r="P36" i="58"/>
  <c r="P6" i="58" s="1"/>
  <c r="P39" i="58"/>
  <c r="P3" i="58" s="1"/>
  <c r="L10" i="58"/>
  <c r="P22" i="58"/>
  <c r="P20" i="58" s="1"/>
  <c r="Q36" i="58"/>
  <c r="Q6" i="58" s="1"/>
  <c r="M37" i="58"/>
  <c r="M5" i="58" s="1"/>
  <c r="M38" i="58"/>
  <c r="M4" i="58" s="1"/>
  <c r="Q22" i="58"/>
  <c r="Q20" i="58" s="1"/>
  <c r="Q38" i="58"/>
  <c r="Q4" i="58" s="1"/>
  <c r="L4" i="58"/>
  <c r="M23" i="58"/>
  <c r="P25" i="58"/>
  <c r="P17" i="58" s="1"/>
  <c r="K19" i="58"/>
  <c r="Q25" i="58"/>
  <c r="Q17" i="58" s="1"/>
  <c r="Q26" i="58"/>
  <c r="Q16" i="58" s="1"/>
  <c r="Q24" i="58"/>
  <c r="Q18" i="58" s="1"/>
  <c r="M26" i="58"/>
  <c r="M16" i="58" s="1"/>
  <c r="P28" i="58"/>
  <c r="P14" i="58" s="1"/>
  <c r="M27" i="58"/>
  <c r="M15" i="58" s="1"/>
  <c r="Q28" i="58"/>
  <c r="Q14" i="58" s="1"/>
  <c r="K3" i="58"/>
  <c r="P27" i="58"/>
  <c r="P15" i="58" s="1"/>
  <c r="L17" i="58"/>
  <c r="E13" i="58"/>
  <c r="F29" i="58"/>
  <c r="F13" i="58" s="1"/>
  <c r="G36" i="58"/>
  <c r="G6" i="58" s="1"/>
  <c r="F38" i="58"/>
  <c r="F4" i="58" s="1"/>
  <c r="O39" i="58"/>
  <c r="J4" i="58"/>
  <c r="E17" i="58"/>
  <c r="F24" i="58"/>
  <c r="F18" i="58" s="1"/>
  <c r="G38" i="58"/>
  <c r="G4" i="58" s="1"/>
  <c r="E11" i="58"/>
  <c r="E16" i="58"/>
  <c r="G24" i="58"/>
  <c r="G18" i="58" s="1"/>
  <c r="G26" i="58"/>
  <c r="G16" i="58" s="1"/>
  <c r="F21" i="58"/>
  <c r="O30" i="58"/>
  <c r="E8" i="58"/>
  <c r="J11" i="58"/>
  <c r="F27" i="58"/>
  <c r="F15" i="58" s="1"/>
  <c r="F34" i="58"/>
  <c r="F8" i="58" s="1"/>
  <c r="E15" i="58"/>
  <c r="J18" i="58"/>
  <c r="O32" i="58"/>
  <c r="E10" i="58"/>
  <c r="O23" i="58"/>
  <c r="J19" i="58"/>
  <c r="AE35" i="58"/>
  <c r="AE26" i="58"/>
  <c r="O34" i="58"/>
  <c r="J8" i="58"/>
  <c r="Q35" i="58"/>
  <c r="Q7" i="58" s="1"/>
  <c r="L7" i="58"/>
  <c r="P32" i="58"/>
  <c r="P10" i="58" s="1"/>
  <c r="K10" i="58"/>
  <c r="M32" i="58"/>
  <c r="AD14" i="58"/>
  <c r="AE28" i="58"/>
  <c r="G39" i="58"/>
  <c r="G3" i="58" s="1"/>
  <c r="F39" i="58"/>
  <c r="F3" i="58" s="1"/>
  <c r="F25" i="58"/>
  <c r="F17" i="58" s="1"/>
  <c r="P24" i="58"/>
  <c r="P18" i="58" s="1"/>
  <c r="G28" i="58"/>
  <c r="G14" i="58" s="1"/>
  <c r="F28" i="58"/>
  <c r="F14" i="58" s="1"/>
  <c r="E14" i="58"/>
  <c r="E19" i="58"/>
  <c r="G23" i="58"/>
  <c r="G19" i="58" s="1"/>
  <c r="O25" i="58"/>
  <c r="J17" i="58"/>
  <c r="F31" i="58"/>
  <c r="F11" i="58" s="1"/>
  <c r="P38" i="58"/>
  <c r="P4" i="58" s="1"/>
  <c r="F23" i="58"/>
  <c r="F19" i="58" s="1"/>
  <c r="J14" i="58"/>
  <c r="O28" i="58"/>
  <c r="E5" i="58"/>
  <c r="G37" i="58"/>
  <c r="G5" i="58" s="1"/>
  <c r="O26" i="58"/>
  <c r="J16" i="58"/>
  <c r="P29" i="58"/>
  <c r="P13" i="58" s="1"/>
  <c r="K13" i="58"/>
  <c r="K18" i="58"/>
  <c r="L13" i="58"/>
  <c r="Q29" i="58"/>
  <c r="Q13" i="58" s="1"/>
  <c r="K17" i="58"/>
  <c r="W18" i="58"/>
  <c r="F33" i="58"/>
  <c r="F9" i="58" s="1"/>
  <c r="L8" i="58"/>
  <c r="Q34" i="58"/>
  <c r="Q8" i="58" s="1"/>
  <c r="AE34" i="58"/>
  <c r="K8" i="58"/>
  <c r="L11" i="58"/>
  <c r="AE22" i="58"/>
  <c r="Q23" i="58"/>
  <c r="Q19" i="58" s="1"/>
  <c r="M25" i="58"/>
  <c r="M28" i="58"/>
  <c r="E12" i="58"/>
  <c r="G30" i="58"/>
  <c r="G12" i="58" s="1"/>
  <c r="M31" i="58"/>
  <c r="G33" i="58"/>
  <c r="G9" i="58" s="1"/>
  <c r="M34" i="58"/>
  <c r="M22" i="58"/>
  <c r="J5" i="58"/>
  <c r="M21" i="58"/>
  <c r="R40" i="58" s="1"/>
  <c r="O33" i="58"/>
  <c r="J9" i="58"/>
  <c r="F32" i="58"/>
  <c r="F10" i="58" s="1"/>
  <c r="Q39" i="58"/>
  <c r="Q3" i="58" s="1"/>
  <c r="L15" i="58"/>
  <c r="Q27" i="58"/>
  <c r="Q15" i="58" s="1"/>
  <c r="AE27" i="58"/>
  <c r="G35" i="58"/>
  <c r="G7" i="58" s="1"/>
  <c r="F35" i="58"/>
  <c r="F7" i="58" s="1"/>
  <c r="E7" i="58"/>
  <c r="M39" i="58"/>
  <c r="AI39" i="58"/>
  <c r="Q38" i="57"/>
  <c r="Q4" i="57" s="1"/>
  <c r="AA23" i="57"/>
  <c r="AA19" i="57" s="1"/>
  <c r="M37" i="57"/>
  <c r="K19" i="57"/>
  <c r="M23" i="57"/>
  <c r="M19" i="57" s="1"/>
  <c r="Q26" i="57"/>
  <c r="Q16" i="57" s="1"/>
  <c r="F34" i="57"/>
  <c r="F8" i="57" s="1"/>
  <c r="G34" i="57"/>
  <c r="G8" i="57" s="1"/>
  <c r="E11" i="57"/>
  <c r="J17" i="57"/>
  <c r="O27" i="57"/>
  <c r="X27" i="57" s="1"/>
  <c r="X15" i="57" s="1"/>
  <c r="J13" i="57"/>
  <c r="O33" i="57"/>
  <c r="O9" i="57" s="1"/>
  <c r="J11" i="57"/>
  <c r="X24" i="57"/>
  <c r="X18" i="57" s="1"/>
  <c r="O28" i="57"/>
  <c r="O14" i="57" s="1"/>
  <c r="O35" i="57"/>
  <c r="X35" i="57" s="1"/>
  <c r="X7" i="57" s="1"/>
  <c r="J6" i="57"/>
  <c r="E10" i="57"/>
  <c r="G22" i="57"/>
  <c r="G20" i="57" s="1"/>
  <c r="O39" i="57"/>
  <c r="X39" i="57" s="1"/>
  <c r="X3" i="57" s="1"/>
  <c r="F23" i="57"/>
  <c r="F19" i="57" s="1"/>
  <c r="G38" i="57"/>
  <c r="G4" i="57" s="1"/>
  <c r="J10" i="57"/>
  <c r="G23" i="57"/>
  <c r="G19" i="57" s="1"/>
  <c r="X29" i="57"/>
  <c r="X13" i="57" s="1"/>
  <c r="E20" i="57"/>
  <c r="J18" i="57"/>
  <c r="J20" i="57"/>
  <c r="X21" i="57"/>
  <c r="AE5" i="57"/>
  <c r="X34" i="57"/>
  <c r="X8" i="57" s="1"/>
  <c r="P29" i="57"/>
  <c r="P13" i="57" s="1"/>
  <c r="M29" i="57"/>
  <c r="K13" i="57"/>
  <c r="M27" i="57"/>
  <c r="Q29" i="57"/>
  <c r="Q13" i="57" s="1"/>
  <c r="L13" i="57"/>
  <c r="F32" i="57"/>
  <c r="F10" i="57" s="1"/>
  <c r="AE22" i="57"/>
  <c r="X25" i="57"/>
  <c r="X17" i="57" s="1"/>
  <c r="P31" i="57"/>
  <c r="P11" i="57" s="1"/>
  <c r="AE10" i="57"/>
  <c r="L7" i="57"/>
  <c r="AE26" i="57"/>
  <c r="F30" i="57"/>
  <c r="F12" i="57" s="1"/>
  <c r="Q31" i="57"/>
  <c r="Q11" i="57" s="1"/>
  <c r="M35" i="57"/>
  <c r="O3" i="57"/>
  <c r="Z8" i="57"/>
  <c r="O19" i="57"/>
  <c r="K20" i="57"/>
  <c r="P22" i="57"/>
  <c r="P20" i="57" s="1"/>
  <c r="Q27" i="57"/>
  <c r="Q15" i="57" s="1"/>
  <c r="G28" i="57"/>
  <c r="G14" i="57" s="1"/>
  <c r="F28" i="57"/>
  <c r="F14" i="57" s="1"/>
  <c r="G30" i="57"/>
  <c r="G12" i="57" s="1"/>
  <c r="F36" i="57"/>
  <c r="F6" i="57" s="1"/>
  <c r="O37" i="57"/>
  <c r="AA21" i="57"/>
  <c r="L20" i="57"/>
  <c r="Q22" i="57"/>
  <c r="Q20" i="57" s="1"/>
  <c r="M26" i="57"/>
  <c r="G36" i="57"/>
  <c r="G6" i="57" s="1"/>
  <c r="F21" i="57"/>
  <c r="M22" i="57"/>
  <c r="M24" i="57"/>
  <c r="K18" i="57"/>
  <c r="O26" i="57"/>
  <c r="AE36" i="57"/>
  <c r="AD6" i="57"/>
  <c r="W13" i="57"/>
  <c r="F25" i="57"/>
  <c r="F17" i="57" s="1"/>
  <c r="P26" i="57"/>
  <c r="F33" i="57"/>
  <c r="F9" i="57" s="1"/>
  <c r="AE34" i="57"/>
  <c r="J8" i="57"/>
  <c r="K11" i="57"/>
  <c r="AE21" i="57"/>
  <c r="P24" i="57"/>
  <c r="P18" i="57" s="1"/>
  <c r="G25" i="57"/>
  <c r="G17" i="57" s="1"/>
  <c r="G33" i="57"/>
  <c r="G9" i="57" s="1"/>
  <c r="M34" i="57"/>
  <c r="P36" i="57"/>
  <c r="P6" i="57" s="1"/>
  <c r="M36" i="57"/>
  <c r="K6" i="57"/>
  <c r="K8" i="57"/>
  <c r="Q24" i="57"/>
  <c r="Q18" i="57" s="1"/>
  <c r="E3" i="57"/>
  <c r="J12" i="57"/>
  <c r="AD18" i="57"/>
  <c r="P21" i="57"/>
  <c r="P37" i="57"/>
  <c r="P5" i="57" s="1"/>
  <c r="M21" i="57"/>
  <c r="R21" i="57" s="1"/>
  <c r="F29" i="57"/>
  <c r="F13" i="57" s="1"/>
  <c r="AE31" i="57"/>
  <c r="AE33" i="57"/>
  <c r="P38" i="57"/>
  <c r="F39" i="57"/>
  <c r="F3" i="57" s="1"/>
  <c r="L16" i="57"/>
  <c r="Q21" i="57"/>
  <c r="Q37" i="57"/>
  <c r="Q5" i="57" s="1"/>
  <c r="Q30" i="57"/>
  <c r="Q12" i="57" s="1"/>
  <c r="X22" i="57"/>
  <c r="X20" i="57" s="1"/>
  <c r="P25" i="57"/>
  <c r="P17" i="57" s="1"/>
  <c r="M25" i="57"/>
  <c r="P28" i="57"/>
  <c r="P14" i="57" s="1"/>
  <c r="G29" i="57"/>
  <c r="G13" i="57" s="1"/>
  <c r="P30" i="57"/>
  <c r="P12" i="57" s="1"/>
  <c r="X32" i="57"/>
  <c r="X10" i="57" s="1"/>
  <c r="K9" i="57"/>
  <c r="P33" i="57"/>
  <c r="P9" i="57" s="1"/>
  <c r="Q34" i="57"/>
  <c r="Q8" i="57" s="1"/>
  <c r="Q36" i="57"/>
  <c r="Q6" i="57" s="1"/>
  <c r="F37" i="57"/>
  <c r="F5" i="57" s="1"/>
  <c r="AE23" i="57"/>
  <c r="Q28" i="57"/>
  <c r="Q14" i="57" s="1"/>
  <c r="Q33" i="57"/>
  <c r="Q9" i="57" s="1"/>
  <c r="AE35" i="57"/>
  <c r="G37" i="57"/>
  <c r="G5" i="57" s="1"/>
  <c r="AE39" i="57"/>
  <c r="M12" i="57"/>
  <c r="E14" i="57"/>
  <c r="AE27" i="57"/>
  <c r="X31" i="57"/>
  <c r="X11" i="57" s="1"/>
  <c r="M33" i="57"/>
  <c r="Q25" i="57"/>
  <c r="Q17" i="57" s="1"/>
  <c r="P32" i="57"/>
  <c r="G35" i="57"/>
  <c r="G7" i="57" s="1"/>
  <c r="F35" i="57"/>
  <c r="F7" i="57" s="1"/>
  <c r="F24" i="57"/>
  <c r="F18" i="57" s="1"/>
  <c r="Q32" i="57"/>
  <c r="Q10" i="57" s="1"/>
  <c r="P39" i="57"/>
  <c r="P3" i="57" s="1"/>
  <c r="F31" i="57"/>
  <c r="F11" i="57" s="1"/>
  <c r="M32" i="57"/>
  <c r="Q39" i="57"/>
  <c r="Q3" i="57" s="1"/>
  <c r="E4" i="57"/>
  <c r="M39" i="57"/>
  <c r="AI39" i="57"/>
  <c r="AI3" i="57" s="1"/>
  <c r="R21" i="56"/>
  <c r="R24" i="56"/>
  <c r="M18" i="56"/>
  <c r="Q38" i="56"/>
  <c r="Q4" i="56" s="1"/>
  <c r="K4" i="56"/>
  <c r="M30" i="56"/>
  <c r="M12" i="56" s="1"/>
  <c r="Q27" i="56"/>
  <c r="Q15" i="56" s="1"/>
  <c r="K9" i="56"/>
  <c r="L12" i="56"/>
  <c r="M31" i="56"/>
  <c r="M11" i="56" s="1"/>
  <c r="P35" i="56"/>
  <c r="P7" i="56" s="1"/>
  <c r="Q35" i="56"/>
  <c r="Q7" i="56" s="1"/>
  <c r="P36" i="56"/>
  <c r="P6" i="56" s="1"/>
  <c r="K7" i="56"/>
  <c r="P31" i="56"/>
  <c r="P11" i="56" s="1"/>
  <c r="P38" i="56"/>
  <c r="Q37" i="56"/>
  <c r="Q5" i="56" s="1"/>
  <c r="Q3" i="56"/>
  <c r="P21" i="56"/>
  <c r="AA21" i="56" s="1"/>
  <c r="Q21" i="56"/>
  <c r="P22" i="56"/>
  <c r="P20" i="56" s="1"/>
  <c r="M37" i="56"/>
  <c r="Q22" i="56"/>
  <c r="Q20" i="56" s="1"/>
  <c r="M27" i="56"/>
  <c r="P34" i="56"/>
  <c r="P8" i="56" s="1"/>
  <c r="X23" i="56"/>
  <c r="X19" i="56" s="1"/>
  <c r="O19" i="56"/>
  <c r="O21" i="56"/>
  <c r="X21" i="56" s="1"/>
  <c r="F32" i="56"/>
  <c r="F10" i="56" s="1"/>
  <c r="F34" i="56"/>
  <c r="F8" i="56" s="1"/>
  <c r="E4" i="56"/>
  <c r="E10" i="56"/>
  <c r="G34" i="56"/>
  <c r="G8" i="56" s="1"/>
  <c r="J12" i="56"/>
  <c r="O33" i="56"/>
  <c r="O9" i="56" s="1"/>
  <c r="E14" i="56"/>
  <c r="F28" i="56"/>
  <c r="F14" i="56" s="1"/>
  <c r="O26" i="56"/>
  <c r="O16" i="56" s="1"/>
  <c r="O3" i="56"/>
  <c r="O24" i="56"/>
  <c r="O18" i="56" s="1"/>
  <c r="J19" i="56"/>
  <c r="F27" i="56"/>
  <c r="F15" i="56" s="1"/>
  <c r="AA33" i="56"/>
  <c r="E9" i="56"/>
  <c r="Q32" i="56"/>
  <c r="Q10" i="56" s="1"/>
  <c r="L10" i="56"/>
  <c r="F25" i="56"/>
  <c r="F17" i="56" s="1"/>
  <c r="AE25" i="56"/>
  <c r="AD17" i="56"/>
  <c r="AE28" i="56"/>
  <c r="AA35" i="56"/>
  <c r="O38" i="56"/>
  <c r="J4" i="56"/>
  <c r="O25" i="56"/>
  <c r="J17" i="56"/>
  <c r="R18" i="56"/>
  <c r="G29" i="56"/>
  <c r="G13" i="56" s="1"/>
  <c r="E13" i="56"/>
  <c r="F29" i="56"/>
  <c r="F13" i="56" s="1"/>
  <c r="X37" i="56"/>
  <c r="X5" i="56" s="1"/>
  <c r="O32" i="56"/>
  <c r="J10" i="56"/>
  <c r="F33" i="56"/>
  <c r="F9" i="56" s="1"/>
  <c r="AD9" i="56"/>
  <c r="AE33" i="56"/>
  <c r="G36" i="56"/>
  <c r="G6" i="56" s="1"/>
  <c r="E6" i="56"/>
  <c r="F36" i="56"/>
  <c r="F6" i="56" s="1"/>
  <c r="M32" i="56"/>
  <c r="K10" i="56"/>
  <c r="P29" i="56"/>
  <c r="P13" i="56" s="1"/>
  <c r="K13" i="56"/>
  <c r="M29" i="56"/>
  <c r="K3" i="56"/>
  <c r="M28" i="56"/>
  <c r="P32" i="56"/>
  <c r="P3" i="56"/>
  <c r="L3" i="56"/>
  <c r="M8" i="56"/>
  <c r="K19" i="56"/>
  <c r="P23" i="56"/>
  <c r="P19" i="56" s="1"/>
  <c r="M23" i="56"/>
  <c r="AA27" i="56"/>
  <c r="R35" i="56"/>
  <c r="L6" i="56"/>
  <c r="Q36" i="56"/>
  <c r="Q6" i="56" s="1"/>
  <c r="M36" i="56"/>
  <c r="O8" i="56"/>
  <c r="M22" i="56"/>
  <c r="E11" i="56"/>
  <c r="G31" i="56"/>
  <c r="G11" i="56" s="1"/>
  <c r="F38" i="56"/>
  <c r="F4" i="56" s="1"/>
  <c r="K14" i="56"/>
  <c r="G21" i="56"/>
  <c r="F21" i="56"/>
  <c r="J15" i="56"/>
  <c r="O27" i="56"/>
  <c r="F31" i="56"/>
  <c r="F11" i="56" s="1"/>
  <c r="R8" i="56"/>
  <c r="Y8" i="56" s="1"/>
  <c r="L14" i="56"/>
  <c r="AE30" i="56"/>
  <c r="AE24" i="56"/>
  <c r="AE21" i="56"/>
  <c r="AE37" i="56"/>
  <c r="AE31" i="56"/>
  <c r="AE38" i="56"/>
  <c r="AA28" i="56"/>
  <c r="X30" i="56"/>
  <c r="X12" i="56" s="1"/>
  <c r="O12" i="56"/>
  <c r="L8" i="56"/>
  <c r="Q34" i="56"/>
  <c r="Q8" i="56" s="1"/>
  <c r="AE35" i="56"/>
  <c r="M17" i="56"/>
  <c r="R25" i="56"/>
  <c r="X36" i="56"/>
  <c r="X6" i="56" s="1"/>
  <c r="F37" i="56"/>
  <c r="F5" i="56" s="1"/>
  <c r="F26" i="56"/>
  <c r="F16" i="56" s="1"/>
  <c r="G26" i="56"/>
  <c r="G16" i="56" s="1"/>
  <c r="O31" i="56"/>
  <c r="J11" i="56"/>
  <c r="G37" i="56"/>
  <c r="G5" i="56" s="1"/>
  <c r="K17" i="56"/>
  <c r="P25" i="56"/>
  <c r="P17" i="56" s="1"/>
  <c r="AE26" i="56"/>
  <c r="L13" i="56"/>
  <c r="L17" i="56"/>
  <c r="Z20" i="56"/>
  <c r="F24" i="56"/>
  <c r="F18" i="56" s="1"/>
  <c r="F30" i="56"/>
  <c r="F12" i="56" s="1"/>
  <c r="E3" i="56"/>
  <c r="AA24" i="56"/>
  <c r="P26" i="56"/>
  <c r="P16" i="56" s="1"/>
  <c r="K16" i="56"/>
  <c r="G30" i="56"/>
  <c r="G12" i="56" s="1"/>
  <c r="R38" i="56"/>
  <c r="F3" i="56"/>
  <c r="O13" i="56"/>
  <c r="G22" i="56"/>
  <c r="G20" i="56" s="1"/>
  <c r="E20" i="56"/>
  <c r="F22" i="56"/>
  <c r="F20" i="56" s="1"/>
  <c r="Q26" i="56"/>
  <c r="Q16" i="56" s="1"/>
  <c r="L16" i="56"/>
  <c r="J14" i="56"/>
  <c r="O28" i="56"/>
  <c r="AA30" i="56"/>
  <c r="AE32" i="56"/>
  <c r="O35" i="56"/>
  <c r="F23" i="56"/>
  <c r="F19" i="56" s="1"/>
  <c r="AE27" i="56"/>
  <c r="Q33" i="56"/>
  <c r="Q9" i="56" s="1"/>
  <c r="L9" i="56"/>
  <c r="G23" i="56"/>
  <c r="G19" i="56" s="1"/>
  <c r="Q31" i="56"/>
  <c r="Q11" i="56" s="1"/>
  <c r="M33" i="56"/>
  <c r="AI39" i="56"/>
  <c r="AI3" i="56" s="1"/>
  <c r="M27" i="55"/>
  <c r="M15" i="55" s="1"/>
  <c r="K19" i="55"/>
  <c r="Q27" i="55"/>
  <c r="Q15" i="55" s="1"/>
  <c r="M28" i="55"/>
  <c r="M14" i="55" s="1"/>
  <c r="P36" i="55"/>
  <c r="P6" i="55" s="1"/>
  <c r="Q29" i="55"/>
  <c r="Q13" i="55" s="1"/>
  <c r="Q33" i="55"/>
  <c r="Q9" i="55" s="1"/>
  <c r="P34" i="55"/>
  <c r="P8" i="55" s="1"/>
  <c r="Q35" i="55"/>
  <c r="Q7" i="55" s="1"/>
  <c r="Q36" i="55"/>
  <c r="Q6" i="55" s="1"/>
  <c r="M37" i="55"/>
  <c r="M5" i="55" s="1"/>
  <c r="Q31" i="55"/>
  <c r="Q11" i="55" s="1"/>
  <c r="L9" i="55"/>
  <c r="J8" i="55"/>
  <c r="J10" i="55"/>
  <c r="O35" i="55"/>
  <c r="O7" i="55" s="1"/>
  <c r="J12" i="55"/>
  <c r="F23" i="55"/>
  <c r="F19" i="55" s="1"/>
  <c r="G23" i="55"/>
  <c r="G19" i="55" s="1"/>
  <c r="G26" i="55"/>
  <c r="G16" i="55" s="1"/>
  <c r="F27" i="55"/>
  <c r="F15" i="55" s="1"/>
  <c r="G27" i="55"/>
  <c r="G15" i="55" s="1"/>
  <c r="O39" i="55"/>
  <c r="O3" i="55" s="1"/>
  <c r="E3" i="55"/>
  <c r="J4" i="55"/>
  <c r="O25" i="55"/>
  <c r="O17" i="55" s="1"/>
  <c r="X36" i="55"/>
  <c r="X6" i="55" s="1"/>
  <c r="E16" i="55"/>
  <c r="E18" i="55"/>
  <c r="J20" i="55"/>
  <c r="E11" i="55"/>
  <c r="X21" i="55"/>
  <c r="G38" i="55"/>
  <c r="G4" i="55" s="1"/>
  <c r="O11" i="55"/>
  <c r="O27" i="55"/>
  <c r="X27" i="55" s="1"/>
  <c r="X15" i="55" s="1"/>
  <c r="L8" i="55"/>
  <c r="Q34" i="55"/>
  <c r="Q8" i="55" s="1"/>
  <c r="K8" i="55"/>
  <c r="P37" i="55"/>
  <c r="P5" i="55" s="1"/>
  <c r="M21" i="55"/>
  <c r="P30" i="55"/>
  <c r="P21" i="55"/>
  <c r="AA21" i="55" s="1"/>
  <c r="AE26" i="55"/>
  <c r="P27" i="55"/>
  <c r="P15" i="55" s="1"/>
  <c r="Z14" i="55"/>
  <c r="M34" i="55"/>
  <c r="F37" i="55"/>
  <c r="F5" i="55" s="1"/>
  <c r="AA22" i="55"/>
  <c r="AE24" i="55"/>
  <c r="AD18" i="55"/>
  <c r="X25" i="55"/>
  <c r="X17" i="55" s="1"/>
  <c r="P26" i="55"/>
  <c r="P16" i="55" s="1"/>
  <c r="F33" i="55"/>
  <c r="F9" i="55" s="1"/>
  <c r="G37" i="55"/>
  <c r="G5" i="55" s="1"/>
  <c r="O23" i="55"/>
  <c r="Q26" i="55"/>
  <c r="Q16" i="55" s="1"/>
  <c r="L16" i="55"/>
  <c r="G33" i="55"/>
  <c r="G9" i="55" s="1"/>
  <c r="F22" i="55"/>
  <c r="F20" i="55" s="1"/>
  <c r="P23" i="55"/>
  <c r="P19" i="55" s="1"/>
  <c r="M26" i="55"/>
  <c r="X29" i="55"/>
  <c r="X13" i="55" s="1"/>
  <c r="AE33" i="55"/>
  <c r="J5" i="55"/>
  <c r="O37" i="55"/>
  <c r="G22" i="55"/>
  <c r="G20" i="55" s="1"/>
  <c r="AE22" i="55"/>
  <c r="O26" i="55"/>
  <c r="O33" i="55"/>
  <c r="J9" i="55"/>
  <c r="O24" i="55"/>
  <c r="J18" i="55"/>
  <c r="K9" i="55"/>
  <c r="P33" i="55"/>
  <c r="P9" i="55" s="1"/>
  <c r="AD11" i="55"/>
  <c r="M24" i="55"/>
  <c r="K18" i="55"/>
  <c r="F25" i="55"/>
  <c r="F17" i="55" s="1"/>
  <c r="F29" i="55"/>
  <c r="F13" i="55" s="1"/>
  <c r="AE11" i="55"/>
  <c r="P22" i="55"/>
  <c r="P20" i="55" s="1"/>
  <c r="M22" i="55"/>
  <c r="K20" i="55"/>
  <c r="G25" i="55"/>
  <c r="G17" i="55" s="1"/>
  <c r="X28" i="55"/>
  <c r="X14" i="55" s="1"/>
  <c r="AE29" i="55"/>
  <c r="AD13" i="55"/>
  <c r="M33" i="55"/>
  <c r="M35" i="55"/>
  <c r="K16" i="55"/>
  <c r="L20" i="55"/>
  <c r="Q22" i="55"/>
  <c r="Q20" i="55" s="1"/>
  <c r="P24" i="55"/>
  <c r="P18" i="55" s="1"/>
  <c r="P28" i="55"/>
  <c r="P14" i="55" s="1"/>
  <c r="X35" i="55"/>
  <c r="X7" i="55" s="1"/>
  <c r="F36" i="55"/>
  <c r="F6" i="55" s="1"/>
  <c r="L7" i="55"/>
  <c r="Q24" i="55"/>
  <c r="Q18" i="55" s="1"/>
  <c r="F32" i="55"/>
  <c r="F10" i="55" s="1"/>
  <c r="P35" i="55"/>
  <c r="P7" i="55" s="1"/>
  <c r="AE6" i="55"/>
  <c r="J11" i="55"/>
  <c r="M19" i="55"/>
  <c r="F21" i="55"/>
  <c r="AE27" i="55"/>
  <c r="M29" i="55"/>
  <c r="K13" i="55"/>
  <c r="P29" i="55"/>
  <c r="P13" i="55" s="1"/>
  <c r="P31" i="55"/>
  <c r="P11" i="55" s="1"/>
  <c r="AE10" i="55"/>
  <c r="AD4" i="55"/>
  <c r="K11" i="55"/>
  <c r="AE14" i="55"/>
  <c r="AE34" i="55"/>
  <c r="P38" i="55"/>
  <c r="F39" i="55"/>
  <c r="F3" i="55" s="1"/>
  <c r="G24" i="55"/>
  <c r="G18" i="55" s="1"/>
  <c r="F31" i="55"/>
  <c r="F11" i="55" s="1"/>
  <c r="Q39" i="55"/>
  <c r="Q3" i="55" s="1"/>
  <c r="Q23" i="55"/>
  <c r="Q19" i="55" s="1"/>
  <c r="P25" i="55"/>
  <c r="P17" i="55" s="1"/>
  <c r="G28" i="55"/>
  <c r="G14" i="55" s="1"/>
  <c r="F28" i="55"/>
  <c r="F14" i="55" s="1"/>
  <c r="K6" i="55"/>
  <c r="AD6" i="55"/>
  <c r="Q25" i="55"/>
  <c r="Q17" i="55" s="1"/>
  <c r="Q30" i="55"/>
  <c r="Q12" i="55" s="1"/>
  <c r="P32" i="55"/>
  <c r="P10" i="55" s="1"/>
  <c r="G35" i="55"/>
  <c r="G7" i="55" s="1"/>
  <c r="F35" i="55"/>
  <c r="F7" i="55" s="1"/>
  <c r="L13" i="55"/>
  <c r="M25" i="55"/>
  <c r="Q32" i="55"/>
  <c r="Q10" i="55" s="1"/>
  <c r="M36" i="55"/>
  <c r="Q37" i="55"/>
  <c r="Q5" i="55" s="1"/>
  <c r="P39" i="55"/>
  <c r="P3" i="55" s="1"/>
  <c r="E4" i="55"/>
  <c r="M39" i="55"/>
  <c r="AI39" i="55"/>
  <c r="AI3" i="55" s="1"/>
  <c r="AA26" i="54"/>
  <c r="AA16" i="54" s="1"/>
  <c r="AA36" i="54"/>
  <c r="P6" i="54"/>
  <c r="M5" i="54"/>
  <c r="AA33" i="54"/>
  <c r="AA9" i="54" s="1"/>
  <c r="K9" i="54"/>
  <c r="Q24" i="54"/>
  <c r="Q18" i="54" s="1"/>
  <c r="P27" i="54"/>
  <c r="P15" i="54" s="1"/>
  <c r="M33" i="54"/>
  <c r="K7" i="54"/>
  <c r="Q35" i="54"/>
  <c r="Q7" i="54" s="1"/>
  <c r="M36" i="54"/>
  <c r="K6" i="54"/>
  <c r="L14" i="54"/>
  <c r="K5" i="54"/>
  <c r="L6" i="54"/>
  <c r="AA23" i="54"/>
  <c r="AF23" i="54" s="1"/>
  <c r="AF19" i="54" s="1"/>
  <c r="Q37" i="54"/>
  <c r="Q5" i="54" s="1"/>
  <c r="P37" i="54"/>
  <c r="P5" i="54" s="1"/>
  <c r="L17" i="54"/>
  <c r="Q31" i="54"/>
  <c r="Q11" i="54" s="1"/>
  <c r="M21" i="54"/>
  <c r="R21" i="54" s="1"/>
  <c r="P21" i="54"/>
  <c r="AA21" i="54" s="1"/>
  <c r="L13" i="54"/>
  <c r="P29" i="54"/>
  <c r="AA29" i="54" s="1"/>
  <c r="X29" i="54"/>
  <c r="X13" i="54" s="1"/>
  <c r="O36" i="54"/>
  <c r="O27" i="54"/>
  <c r="J13" i="54"/>
  <c r="F32" i="54"/>
  <c r="F10" i="54" s="1"/>
  <c r="G32" i="54"/>
  <c r="G10" i="54" s="1"/>
  <c r="O39" i="54"/>
  <c r="O3" i="54" s="1"/>
  <c r="O30" i="54"/>
  <c r="O12" i="54" s="1"/>
  <c r="G33" i="54"/>
  <c r="G9" i="54" s="1"/>
  <c r="G26" i="54"/>
  <c r="G16" i="54" s="1"/>
  <c r="J5" i="54"/>
  <c r="E17" i="54"/>
  <c r="X21" i="54"/>
  <c r="Y21" i="54" s="1"/>
  <c r="O23" i="54"/>
  <c r="F34" i="54"/>
  <c r="F8" i="54" s="1"/>
  <c r="O24" i="54"/>
  <c r="E9" i="54"/>
  <c r="O38" i="54"/>
  <c r="X38" i="54" s="1"/>
  <c r="X4" i="54" s="1"/>
  <c r="O34" i="54"/>
  <c r="X34" i="54" s="1"/>
  <c r="X8" i="54" s="1"/>
  <c r="J4" i="54"/>
  <c r="O26" i="54"/>
  <c r="O16" i="54" s="1"/>
  <c r="M16" i="54"/>
  <c r="L10" i="54"/>
  <c r="Z19" i="54"/>
  <c r="Q22" i="54"/>
  <c r="Q20" i="54" s="1"/>
  <c r="AD13" i="54"/>
  <c r="AE29" i="54"/>
  <c r="Q39" i="54"/>
  <c r="Q3" i="54" s="1"/>
  <c r="L3" i="54"/>
  <c r="G31" i="54"/>
  <c r="G11" i="54" s="1"/>
  <c r="F31" i="54"/>
  <c r="F11" i="54" s="1"/>
  <c r="E19" i="54"/>
  <c r="F23" i="54"/>
  <c r="F19" i="54" s="1"/>
  <c r="AA19" i="54"/>
  <c r="AE10" i="54"/>
  <c r="G36" i="54"/>
  <c r="G6" i="54" s="1"/>
  <c r="E6" i="54"/>
  <c r="P22" i="54"/>
  <c r="M22" i="54"/>
  <c r="G23" i="54"/>
  <c r="G19" i="54" s="1"/>
  <c r="AD15" i="54"/>
  <c r="AE27" i="54"/>
  <c r="K8" i="54"/>
  <c r="P34" i="54"/>
  <c r="P8" i="54" s="1"/>
  <c r="M34" i="54"/>
  <c r="F36" i="54"/>
  <c r="F6" i="54" s="1"/>
  <c r="AF36" i="54"/>
  <c r="AF6" i="54" s="1"/>
  <c r="Q26" i="54"/>
  <c r="Q16" i="54" s="1"/>
  <c r="L16" i="54"/>
  <c r="L8" i="54"/>
  <c r="Q34" i="54"/>
  <c r="Q8" i="54" s="1"/>
  <c r="P7" i="54"/>
  <c r="AA35" i="54"/>
  <c r="J8" i="54"/>
  <c r="O32" i="54"/>
  <c r="J10" i="54"/>
  <c r="F21" i="54"/>
  <c r="G29" i="54"/>
  <c r="G13" i="54" s="1"/>
  <c r="E13" i="54"/>
  <c r="P32" i="54"/>
  <c r="K10" i="54"/>
  <c r="M32" i="54"/>
  <c r="AD17" i="54"/>
  <c r="AE25" i="54"/>
  <c r="J14" i="54"/>
  <c r="O28" i="54"/>
  <c r="F29" i="54"/>
  <c r="F13" i="54" s="1"/>
  <c r="K20" i="54"/>
  <c r="AI39" i="54"/>
  <c r="AI3" i="54" s="1"/>
  <c r="AI21" i="54"/>
  <c r="X24" i="54"/>
  <c r="X18" i="54" s="1"/>
  <c r="O18" i="54"/>
  <c r="P28" i="54"/>
  <c r="P14" i="54" s="1"/>
  <c r="M28" i="54"/>
  <c r="K14" i="54"/>
  <c r="P16" i="54"/>
  <c r="M24" i="54"/>
  <c r="K18" i="54"/>
  <c r="F25" i="54"/>
  <c r="F17" i="54" s="1"/>
  <c r="AE34" i="54"/>
  <c r="AE7" i="54"/>
  <c r="F38" i="54"/>
  <c r="F4" i="54" s="1"/>
  <c r="P24" i="54"/>
  <c r="P18" i="54" s="1"/>
  <c r="G38" i="54"/>
  <c r="G4" i="54" s="1"/>
  <c r="K4" i="54"/>
  <c r="O4" i="54"/>
  <c r="O25" i="54"/>
  <c r="J17" i="54"/>
  <c r="X37" i="54"/>
  <c r="X5" i="54" s="1"/>
  <c r="P25" i="54"/>
  <c r="M25" i="54"/>
  <c r="F37" i="54"/>
  <c r="F5" i="54" s="1"/>
  <c r="M27" i="54"/>
  <c r="M29" i="54"/>
  <c r="G37" i="54"/>
  <c r="G5" i="54" s="1"/>
  <c r="P38" i="54"/>
  <c r="P4" i="54" s="1"/>
  <c r="O31" i="54"/>
  <c r="J11" i="54"/>
  <c r="F39" i="54"/>
  <c r="F3" i="54" s="1"/>
  <c r="G22" i="54"/>
  <c r="G20" i="54" s="1"/>
  <c r="E20" i="54"/>
  <c r="R23" i="54"/>
  <c r="AE26" i="54"/>
  <c r="M31" i="54"/>
  <c r="K11" i="54"/>
  <c r="P31" i="54"/>
  <c r="M35" i="54"/>
  <c r="F22" i="54"/>
  <c r="F20" i="54" s="1"/>
  <c r="Q27" i="54"/>
  <c r="Q15" i="54" s="1"/>
  <c r="E12" i="54"/>
  <c r="G30" i="54"/>
  <c r="G12" i="54" s="1"/>
  <c r="O35" i="54"/>
  <c r="AA6" i="54"/>
  <c r="G24" i="54"/>
  <c r="G18" i="54" s="1"/>
  <c r="F24" i="54"/>
  <c r="F18" i="54" s="1"/>
  <c r="F30" i="54"/>
  <c r="F12" i="54" s="1"/>
  <c r="Q33" i="54"/>
  <c r="Q9" i="54" s="1"/>
  <c r="P39" i="54"/>
  <c r="P3" i="54" s="1"/>
  <c r="F28" i="54"/>
  <c r="F14" i="54" s="1"/>
  <c r="F35" i="54"/>
  <c r="F7" i="54" s="1"/>
  <c r="P8" i="43"/>
  <c r="M8" i="43"/>
  <c r="P21" i="43"/>
  <c r="AA21" i="43" s="1"/>
  <c r="P31" i="43"/>
  <c r="K4" i="43"/>
  <c r="AA38" i="43"/>
  <c r="Q36" i="43"/>
  <c r="Q6" i="43" s="1"/>
  <c r="L4" i="43"/>
  <c r="K15" i="43"/>
  <c r="Q22" i="43"/>
  <c r="Q20" i="43" s="1"/>
  <c r="P32" i="43"/>
  <c r="P10" i="43" s="1"/>
  <c r="M38" i="43"/>
  <c r="K14" i="43"/>
  <c r="P25" i="43"/>
  <c r="P17" i="43" s="1"/>
  <c r="Q25" i="43"/>
  <c r="Q17" i="43" s="1"/>
  <c r="Q27" i="43"/>
  <c r="Q15" i="43" s="1"/>
  <c r="M28" i="43"/>
  <c r="M14" i="43" s="1"/>
  <c r="P30" i="43"/>
  <c r="P12" i="43" s="1"/>
  <c r="L5" i="43"/>
  <c r="K17" i="43"/>
  <c r="Q30" i="43"/>
  <c r="Q12" i="43" s="1"/>
  <c r="M21" i="43"/>
  <c r="R21" i="43" s="1"/>
  <c r="Q28" i="43"/>
  <c r="Q14" i="43" s="1"/>
  <c r="Q29" i="43"/>
  <c r="Q13" i="43" s="1"/>
  <c r="L8" i="43"/>
  <c r="Q32" i="43"/>
  <c r="Q10" i="43" s="1"/>
  <c r="P23" i="43"/>
  <c r="P19" i="43" s="1"/>
  <c r="P36" i="43"/>
  <c r="P6" i="43" s="1"/>
  <c r="P37" i="43"/>
  <c r="P5" i="43" s="1"/>
  <c r="AA23" i="51"/>
  <c r="AA19" i="51" s="1"/>
  <c r="L4" i="51"/>
  <c r="K7" i="51"/>
  <c r="M38" i="51"/>
  <c r="M4" i="51" s="1"/>
  <c r="M37" i="51"/>
  <c r="M5" i="51" s="1"/>
  <c r="K19" i="51"/>
  <c r="M31" i="51"/>
  <c r="M11" i="51" s="1"/>
  <c r="Q26" i="51"/>
  <c r="Q16" i="51" s="1"/>
  <c r="F34" i="51"/>
  <c r="F8" i="51" s="1"/>
  <c r="G34" i="51"/>
  <c r="G8" i="51" s="1"/>
  <c r="E11" i="51"/>
  <c r="J17" i="51"/>
  <c r="G38" i="51"/>
  <c r="G4" i="51" s="1"/>
  <c r="O27" i="51"/>
  <c r="X27" i="51" s="1"/>
  <c r="X15" i="51" s="1"/>
  <c r="J4" i="51"/>
  <c r="J13" i="51"/>
  <c r="J11" i="51"/>
  <c r="F22" i="51"/>
  <c r="F20" i="51" s="1"/>
  <c r="O28" i="51"/>
  <c r="O14" i="51" s="1"/>
  <c r="O35" i="51"/>
  <c r="X35" i="51" s="1"/>
  <c r="X7" i="51" s="1"/>
  <c r="J6" i="51"/>
  <c r="E10" i="51"/>
  <c r="G22" i="51"/>
  <c r="G20" i="51" s="1"/>
  <c r="O39" i="51"/>
  <c r="X39" i="51" s="1"/>
  <c r="X3" i="51" s="1"/>
  <c r="F23" i="51"/>
  <c r="F19" i="51" s="1"/>
  <c r="J10" i="51"/>
  <c r="G23" i="51"/>
  <c r="G19" i="51" s="1"/>
  <c r="O33" i="51"/>
  <c r="O9" i="51" s="1"/>
  <c r="J18" i="51"/>
  <c r="X21" i="51"/>
  <c r="AE5" i="51"/>
  <c r="X34" i="51"/>
  <c r="X8" i="51" s="1"/>
  <c r="O8" i="51"/>
  <c r="R28" i="51"/>
  <c r="AE17" i="51"/>
  <c r="AA34" i="51"/>
  <c r="AE13" i="51"/>
  <c r="P29" i="51"/>
  <c r="P13" i="51" s="1"/>
  <c r="M29" i="51"/>
  <c r="K13" i="51"/>
  <c r="M27" i="51"/>
  <c r="Q29" i="51"/>
  <c r="Q13" i="51" s="1"/>
  <c r="L13" i="51"/>
  <c r="F32" i="51"/>
  <c r="F10" i="51" s="1"/>
  <c r="AE22" i="51"/>
  <c r="P31" i="51"/>
  <c r="P11" i="51" s="1"/>
  <c r="AE10" i="51"/>
  <c r="X36" i="51"/>
  <c r="X6" i="51" s="1"/>
  <c r="L7" i="51"/>
  <c r="AE26" i="51"/>
  <c r="F30" i="51"/>
  <c r="F12" i="51" s="1"/>
  <c r="Q31" i="51"/>
  <c r="Q11" i="51" s="1"/>
  <c r="M35" i="51"/>
  <c r="Z8" i="51"/>
  <c r="K20" i="51"/>
  <c r="P22" i="51"/>
  <c r="P20" i="51" s="1"/>
  <c r="Q27" i="51"/>
  <c r="Q15" i="51" s="1"/>
  <c r="G28" i="51"/>
  <c r="G14" i="51" s="1"/>
  <c r="F28" i="51"/>
  <c r="F14" i="51" s="1"/>
  <c r="G30" i="51"/>
  <c r="G12" i="51" s="1"/>
  <c r="X33" i="51"/>
  <c r="X9" i="51" s="1"/>
  <c r="F36" i="51"/>
  <c r="F6" i="51" s="1"/>
  <c r="O37" i="51"/>
  <c r="L20" i="51"/>
  <c r="Q22" i="51"/>
  <c r="Q20" i="51" s="1"/>
  <c r="M26" i="51"/>
  <c r="G36" i="51"/>
  <c r="G6" i="51" s="1"/>
  <c r="F21" i="51"/>
  <c r="M22" i="51"/>
  <c r="M24" i="51"/>
  <c r="K18" i="51"/>
  <c r="O26" i="51"/>
  <c r="AE36" i="51"/>
  <c r="AD6" i="51"/>
  <c r="W13" i="51"/>
  <c r="F25" i="51"/>
  <c r="F17" i="51" s="1"/>
  <c r="P26" i="51"/>
  <c r="F33" i="51"/>
  <c r="F9" i="51" s="1"/>
  <c r="AE34" i="51"/>
  <c r="J8" i="51"/>
  <c r="K11" i="51"/>
  <c r="AE21" i="51"/>
  <c r="P24" i="51"/>
  <c r="P18" i="51" s="1"/>
  <c r="G25" i="51"/>
  <c r="G17" i="51" s="1"/>
  <c r="G33" i="51"/>
  <c r="G9" i="51" s="1"/>
  <c r="M34" i="51"/>
  <c r="P36" i="51"/>
  <c r="P6" i="51" s="1"/>
  <c r="M36" i="51"/>
  <c r="K6" i="51"/>
  <c r="O4" i="51"/>
  <c r="K8" i="51"/>
  <c r="Q24" i="51"/>
  <c r="Q18" i="51" s="1"/>
  <c r="E3" i="51"/>
  <c r="J12" i="51"/>
  <c r="AD18" i="51"/>
  <c r="P21" i="51"/>
  <c r="AA21" i="51" s="1"/>
  <c r="P37" i="51"/>
  <c r="P5" i="51" s="1"/>
  <c r="M21" i="51"/>
  <c r="R21" i="51" s="1"/>
  <c r="AA27" i="51"/>
  <c r="F29" i="51"/>
  <c r="F13" i="51" s="1"/>
  <c r="AE31" i="51"/>
  <c r="AE33" i="51"/>
  <c r="P38" i="51"/>
  <c r="F39" i="51"/>
  <c r="F3" i="51" s="1"/>
  <c r="L16" i="51"/>
  <c r="Q21" i="51"/>
  <c r="Q37" i="51"/>
  <c r="Q5" i="51" s="1"/>
  <c r="Q30" i="51"/>
  <c r="Q12" i="51" s="1"/>
  <c r="P25" i="51"/>
  <c r="P17" i="51" s="1"/>
  <c r="M25" i="51"/>
  <c r="P28" i="51"/>
  <c r="P14" i="51" s="1"/>
  <c r="G29" i="51"/>
  <c r="G13" i="51" s="1"/>
  <c r="P30" i="51"/>
  <c r="P12" i="51" s="1"/>
  <c r="K9" i="51"/>
  <c r="P33" i="51"/>
  <c r="P9" i="51" s="1"/>
  <c r="Q34" i="51"/>
  <c r="Q8" i="51" s="1"/>
  <c r="AA35" i="51"/>
  <c r="Q36" i="51"/>
  <c r="Q6" i="51" s="1"/>
  <c r="F37" i="51"/>
  <c r="F5" i="51" s="1"/>
  <c r="AE14" i="51"/>
  <c r="AE23" i="51"/>
  <c r="Q28" i="51"/>
  <c r="Q14" i="51" s="1"/>
  <c r="Q33" i="51"/>
  <c r="Q9" i="51" s="1"/>
  <c r="AE35" i="51"/>
  <c r="G37" i="51"/>
  <c r="G5" i="51" s="1"/>
  <c r="AE39" i="51"/>
  <c r="M12" i="51"/>
  <c r="E14" i="51"/>
  <c r="AA22" i="51"/>
  <c r="AE27" i="51"/>
  <c r="X31" i="51"/>
  <c r="X11" i="51" s="1"/>
  <c r="M33" i="51"/>
  <c r="Q25" i="51"/>
  <c r="Q17" i="51" s="1"/>
  <c r="P32" i="51"/>
  <c r="G35" i="51"/>
  <c r="G7" i="51" s="1"/>
  <c r="F35" i="51"/>
  <c r="F7" i="51" s="1"/>
  <c r="F24" i="51"/>
  <c r="F18" i="51" s="1"/>
  <c r="Q32" i="51"/>
  <c r="Q10" i="51" s="1"/>
  <c r="P39" i="51"/>
  <c r="P3" i="51" s="1"/>
  <c r="F31" i="51"/>
  <c r="F11" i="51" s="1"/>
  <c r="M32" i="51"/>
  <c r="Q39" i="51"/>
  <c r="Q3" i="51" s="1"/>
  <c r="E4" i="51"/>
  <c r="M39" i="51"/>
  <c r="AI39" i="51"/>
  <c r="AI3" i="51" s="1"/>
  <c r="M31" i="50"/>
  <c r="M11" i="50" s="1"/>
  <c r="K13" i="50"/>
  <c r="Q31" i="50"/>
  <c r="Q11" i="50" s="1"/>
  <c r="P37" i="50"/>
  <c r="AA37" i="50" s="1"/>
  <c r="AA5" i="50" s="1"/>
  <c r="K5" i="50"/>
  <c r="P23" i="50"/>
  <c r="M24" i="50"/>
  <c r="M18" i="50" s="1"/>
  <c r="Q37" i="50"/>
  <c r="Q5" i="50" s="1"/>
  <c r="K11" i="50"/>
  <c r="Q23" i="50"/>
  <c r="Q19" i="50" s="1"/>
  <c r="Q22" i="50"/>
  <c r="Q20" i="50" s="1"/>
  <c r="M29" i="50"/>
  <c r="M13" i="50" s="1"/>
  <c r="Q29" i="50"/>
  <c r="Q13" i="50" s="1"/>
  <c r="M35" i="50"/>
  <c r="M7" i="50" s="1"/>
  <c r="M38" i="50"/>
  <c r="M4" i="50" s="1"/>
  <c r="L11" i="50"/>
  <c r="E16" i="50"/>
  <c r="F24" i="50"/>
  <c r="F18" i="50" s="1"/>
  <c r="F26" i="50"/>
  <c r="F16" i="50" s="1"/>
  <c r="O35" i="50"/>
  <c r="F27" i="50"/>
  <c r="F15" i="50" s="1"/>
  <c r="F39" i="50"/>
  <c r="F3" i="50" s="1"/>
  <c r="O25" i="50"/>
  <c r="O17" i="50" s="1"/>
  <c r="G27" i="50"/>
  <c r="G15" i="50" s="1"/>
  <c r="O36" i="50"/>
  <c r="G39" i="50"/>
  <c r="G3" i="50" s="1"/>
  <c r="O22" i="50"/>
  <c r="X22" i="50" s="1"/>
  <c r="X20" i="50" s="1"/>
  <c r="O24" i="50"/>
  <c r="O18" i="50" s="1"/>
  <c r="O38" i="50"/>
  <c r="O4" i="50" s="1"/>
  <c r="J4" i="50"/>
  <c r="O23" i="50"/>
  <c r="O19" i="50" s="1"/>
  <c r="O37" i="50"/>
  <c r="O5" i="50" s="1"/>
  <c r="O29" i="50"/>
  <c r="X29" i="50" s="1"/>
  <c r="X13" i="50" s="1"/>
  <c r="E17" i="50"/>
  <c r="O31" i="50"/>
  <c r="O11" i="50" s="1"/>
  <c r="F32" i="50"/>
  <c r="F10" i="50" s="1"/>
  <c r="E8" i="50"/>
  <c r="J17" i="50"/>
  <c r="O30" i="50"/>
  <c r="G32" i="50"/>
  <c r="G10" i="50" s="1"/>
  <c r="F34" i="50"/>
  <c r="F8" i="50" s="1"/>
  <c r="E7" i="50"/>
  <c r="O32" i="50"/>
  <c r="O10" i="50" s="1"/>
  <c r="K20" i="50"/>
  <c r="O26" i="50"/>
  <c r="J16" i="50"/>
  <c r="P26" i="50"/>
  <c r="P16" i="50" s="1"/>
  <c r="K16" i="50"/>
  <c r="AD8" i="50"/>
  <c r="AE34" i="50"/>
  <c r="W19" i="50"/>
  <c r="Q26" i="50"/>
  <c r="Q16" i="50" s="1"/>
  <c r="L16" i="50"/>
  <c r="M26" i="50"/>
  <c r="J14" i="50"/>
  <c r="O28" i="50"/>
  <c r="K14" i="50"/>
  <c r="P28" i="50"/>
  <c r="M28" i="50"/>
  <c r="AE7" i="50"/>
  <c r="O39" i="50"/>
  <c r="J3" i="50"/>
  <c r="L14" i="50"/>
  <c r="Q28" i="50"/>
  <c r="Q14" i="50" s="1"/>
  <c r="AE6" i="50"/>
  <c r="P39" i="50"/>
  <c r="P3" i="50" s="1"/>
  <c r="M39" i="50"/>
  <c r="K3" i="50"/>
  <c r="E12" i="50"/>
  <c r="G30" i="50"/>
  <c r="G12" i="50" s="1"/>
  <c r="J8" i="50"/>
  <c r="O34" i="50"/>
  <c r="Q39" i="50"/>
  <c r="Q3" i="50" s="1"/>
  <c r="L3" i="50"/>
  <c r="Z17" i="50"/>
  <c r="AA22" i="50"/>
  <c r="P20" i="50"/>
  <c r="F30" i="50"/>
  <c r="F12" i="50" s="1"/>
  <c r="M22" i="50"/>
  <c r="AA29" i="50"/>
  <c r="AF29" i="50" s="1"/>
  <c r="AF13" i="50" s="1"/>
  <c r="P13" i="50"/>
  <c r="AE13" i="50"/>
  <c r="AE32" i="50"/>
  <c r="AE28" i="50"/>
  <c r="R37" i="50"/>
  <c r="M5" i="50"/>
  <c r="AE12" i="50"/>
  <c r="AE37" i="50"/>
  <c r="AE26" i="50"/>
  <c r="AE22" i="50"/>
  <c r="AE23" i="50"/>
  <c r="AE21" i="50"/>
  <c r="E19" i="50"/>
  <c r="G23" i="50"/>
  <c r="G19" i="50" s="1"/>
  <c r="AD6" i="50"/>
  <c r="F23" i="50"/>
  <c r="F19" i="50" s="1"/>
  <c r="P24" i="50"/>
  <c r="P18" i="50" s="1"/>
  <c r="F25" i="50"/>
  <c r="F17" i="50" s="1"/>
  <c r="P32" i="50"/>
  <c r="M32" i="50"/>
  <c r="L8" i="50"/>
  <c r="Q34" i="50"/>
  <c r="Q8" i="50" s="1"/>
  <c r="F38" i="50"/>
  <c r="F4" i="50" s="1"/>
  <c r="Q24" i="50"/>
  <c r="Q18" i="50" s="1"/>
  <c r="AE25" i="50"/>
  <c r="Q32" i="50"/>
  <c r="Q10" i="50" s="1"/>
  <c r="M34" i="50"/>
  <c r="AE38" i="50"/>
  <c r="M21" i="50"/>
  <c r="AI21" i="50"/>
  <c r="F33" i="50"/>
  <c r="F9" i="50" s="1"/>
  <c r="K6" i="50"/>
  <c r="AE27" i="50"/>
  <c r="P30" i="50"/>
  <c r="P34" i="50"/>
  <c r="M36" i="50"/>
  <c r="E4" i="50"/>
  <c r="L6" i="50"/>
  <c r="AD7" i="50"/>
  <c r="P21" i="50"/>
  <c r="AA21" i="50" s="1"/>
  <c r="P25" i="50"/>
  <c r="P17" i="50" s="1"/>
  <c r="M25" i="50"/>
  <c r="L15" i="50"/>
  <c r="Q27" i="50"/>
  <c r="Q15" i="50" s="1"/>
  <c r="Q30" i="50"/>
  <c r="Q12" i="50" s="1"/>
  <c r="F31" i="50"/>
  <c r="F11" i="50" s="1"/>
  <c r="AA31" i="50"/>
  <c r="AE33" i="50"/>
  <c r="Q21" i="50"/>
  <c r="Q25" i="50"/>
  <c r="Q17" i="50" s="1"/>
  <c r="L17" i="50"/>
  <c r="M27" i="50"/>
  <c r="AE31" i="50"/>
  <c r="O33" i="50"/>
  <c r="J9" i="50"/>
  <c r="E5" i="50"/>
  <c r="G37" i="50"/>
  <c r="G5" i="50" s="1"/>
  <c r="J10" i="50"/>
  <c r="O27" i="50"/>
  <c r="P33" i="50"/>
  <c r="P9" i="50" s="1"/>
  <c r="K9" i="50"/>
  <c r="P38" i="50"/>
  <c r="P4" i="50" s="1"/>
  <c r="K10" i="50"/>
  <c r="P27" i="50"/>
  <c r="P15" i="50" s="1"/>
  <c r="Q33" i="50"/>
  <c r="Q9" i="50" s="1"/>
  <c r="L9" i="50"/>
  <c r="Q38" i="50"/>
  <c r="Q4" i="50" s="1"/>
  <c r="AE39" i="50"/>
  <c r="M9" i="50"/>
  <c r="F21" i="50"/>
  <c r="F22" i="50"/>
  <c r="F20" i="50" s="1"/>
  <c r="F29" i="50"/>
  <c r="F13" i="50" s="1"/>
  <c r="F36" i="50"/>
  <c r="F6" i="50" s="1"/>
  <c r="E6" i="50"/>
  <c r="E13" i="50"/>
  <c r="E20" i="50"/>
  <c r="F28" i="50"/>
  <c r="F14" i="50" s="1"/>
  <c r="F35" i="50"/>
  <c r="F7" i="50" s="1"/>
  <c r="L11" i="49"/>
  <c r="L13" i="49"/>
  <c r="Q28" i="49"/>
  <c r="Q14" i="49" s="1"/>
  <c r="M29" i="49"/>
  <c r="M13" i="49" s="1"/>
  <c r="M38" i="49"/>
  <c r="M4" i="49" s="1"/>
  <c r="P38" i="49"/>
  <c r="P4" i="49" s="1"/>
  <c r="P22" i="49"/>
  <c r="P20" i="49" s="1"/>
  <c r="P29" i="49"/>
  <c r="P13" i="49" s="1"/>
  <c r="M31" i="49"/>
  <c r="M11" i="49" s="1"/>
  <c r="Q22" i="49"/>
  <c r="Q20" i="49" s="1"/>
  <c r="E17" i="49"/>
  <c r="O29" i="49"/>
  <c r="X29" i="49" s="1"/>
  <c r="X13" i="49" s="1"/>
  <c r="G31" i="49"/>
  <c r="G11" i="49" s="1"/>
  <c r="F27" i="49"/>
  <c r="F15" i="49" s="1"/>
  <c r="F34" i="49"/>
  <c r="F8" i="49" s="1"/>
  <c r="F35" i="49"/>
  <c r="F7" i="49" s="1"/>
  <c r="E3" i="49"/>
  <c r="J5" i="49"/>
  <c r="O38" i="49"/>
  <c r="O4" i="49" s="1"/>
  <c r="E7" i="49"/>
  <c r="G24" i="49"/>
  <c r="G18" i="49" s="1"/>
  <c r="F26" i="49"/>
  <c r="F16" i="49" s="1"/>
  <c r="O36" i="49"/>
  <c r="E9" i="49"/>
  <c r="J11" i="49"/>
  <c r="E18" i="49"/>
  <c r="O24" i="49"/>
  <c r="O25" i="49"/>
  <c r="O17" i="49" s="1"/>
  <c r="F28" i="49"/>
  <c r="F14" i="49" s="1"/>
  <c r="AE5" i="49"/>
  <c r="Q33" i="49"/>
  <c r="Q9" i="49" s="1"/>
  <c r="L9" i="49"/>
  <c r="W4" i="49"/>
  <c r="E12" i="49"/>
  <c r="G30" i="49"/>
  <c r="G12" i="49" s="1"/>
  <c r="K7" i="49"/>
  <c r="P35" i="49"/>
  <c r="P7" i="49" s="1"/>
  <c r="M35" i="49"/>
  <c r="L7" i="49"/>
  <c r="Q35" i="49"/>
  <c r="Q7" i="49" s="1"/>
  <c r="K20" i="49"/>
  <c r="L20" i="49"/>
  <c r="M22" i="49"/>
  <c r="AA28" i="49"/>
  <c r="O20" i="49"/>
  <c r="O18" i="49"/>
  <c r="X24" i="49"/>
  <c r="X18" i="49" s="1"/>
  <c r="AD14" i="49"/>
  <c r="AE28" i="49"/>
  <c r="G32" i="49"/>
  <c r="G10" i="49" s="1"/>
  <c r="E10" i="49"/>
  <c r="F32" i="49"/>
  <c r="F10" i="49" s="1"/>
  <c r="Z8" i="49"/>
  <c r="O39" i="49"/>
  <c r="J3" i="49"/>
  <c r="P39" i="49"/>
  <c r="P3" i="49" s="1"/>
  <c r="M39" i="49"/>
  <c r="K3" i="49"/>
  <c r="AE31" i="49"/>
  <c r="AE24" i="49"/>
  <c r="AE33" i="49"/>
  <c r="AE29" i="49"/>
  <c r="AE23" i="49"/>
  <c r="AE30" i="49"/>
  <c r="AE21" i="49"/>
  <c r="O26" i="49"/>
  <c r="J16" i="49"/>
  <c r="AE35" i="49"/>
  <c r="P26" i="49"/>
  <c r="K16" i="49"/>
  <c r="M26" i="49"/>
  <c r="AE22" i="49"/>
  <c r="Q26" i="49"/>
  <c r="Q16" i="49" s="1"/>
  <c r="L16" i="49"/>
  <c r="W19" i="49"/>
  <c r="X23" i="49"/>
  <c r="X19" i="49" s="1"/>
  <c r="J14" i="49"/>
  <c r="O28" i="49"/>
  <c r="P33" i="49"/>
  <c r="P9" i="49" s="1"/>
  <c r="K9" i="49"/>
  <c r="AE36" i="49"/>
  <c r="F30" i="49"/>
  <c r="F12" i="49" s="1"/>
  <c r="J7" i="49"/>
  <c r="O35" i="49"/>
  <c r="E19" i="49"/>
  <c r="G23" i="49"/>
  <c r="G19" i="49" s="1"/>
  <c r="F23" i="49"/>
  <c r="F19" i="49" s="1"/>
  <c r="AE32" i="49"/>
  <c r="P24" i="49"/>
  <c r="P18" i="49" s="1"/>
  <c r="F25" i="49"/>
  <c r="F17" i="49" s="1"/>
  <c r="M28" i="49"/>
  <c r="P37" i="49"/>
  <c r="F38" i="49"/>
  <c r="F4" i="49" s="1"/>
  <c r="M21" i="49"/>
  <c r="Q24" i="49"/>
  <c r="Q18" i="49" s="1"/>
  <c r="AE25" i="49"/>
  <c r="AE34" i="49"/>
  <c r="Q37" i="49"/>
  <c r="Q5" i="49" s="1"/>
  <c r="G38" i="49"/>
  <c r="G4" i="49" s="1"/>
  <c r="AE38" i="49"/>
  <c r="M5" i="49"/>
  <c r="K14" i="49"/>
  <c r="P32" i="49"/>
  <c r="P10" i="49" s="1"/>
  <c r="M32" i="49"/>
  <c r="L8" i="49"/>
  <c r="Q34" i="49"/>
  <c r="Q8" i="49" s="1"/>
  <c r="O5" i="49"/>
  <c r="J10" i="49"/>
  <c r="L14" i="49"/>
  <c r="P21" i="49"/>
  <c r="AA21" i="49" s="1"/>
  <c r="AE27" i="49"/>
  <c r="Q32" i="49"/>
  <c r="Q10" i="49" s="1"/>
  <c r="M34" i="49"/>
  <c r="K10" i="49"/>
  <c r="AD20" i="49"/>
  <c r="Q21" i="49"/>
  <c r="P25" i="49"/>
  <c r="P17" i="49" s="1"/>
  <c r="M25" i="49"/>
  <c r="L15" i="49"/>
  <c r="Q27" i="49"/>
  <c r="Q15" i="49" s="1"/>
  <c r="P30" i="49"/>
  <c r="F33" i="49"/>
  <c r="F9" i="49" s="1"/>
  <c r="O34" i="49"/>
  <c r="Z4" i="49"/>
  <c r="Q25" i="49"/>
  <c r="Q17" i="49" s="1"/>
  <c r="M27" i="49"/>
  <c r="Q30" i="49"/>
  <c r="Q12" i="49" s="1"/>
  <c r="P34" i="49"/>
  <c r="P8" i="49" s="1"/>
  <c r="M36" i="49"/>
  <c r="P23" i="49"/>
  <c r="O27" i="49"/>
  <c r="F39" i="49"/>
  <c r="F3" i="49" s="1"/>
  <c r="AE39" i="49"/>
  <c r="E16" i="49"/>
  <c r="Q23" i="49"/>
  <c r="Q19" i="49" s="1"/>
  <c r="P27" i="49"/>
  <c r="P15" i="49" s="1"/>
  <c r="J9" i="49"/>
  <c r="O33" i="49"/>
  <c r="E5" i="49"/>
  <c r="G37" i="49"/>
  <c r="G5" i="49" s="1"/>
  <c r="F37" i="49"/>
  <c r="F5" i="49" s="1"/>
  <c r="AI39" i="49"/>
  <c r="AI3" i="49" s="1"/>
  <c r="F21" i="49"/>
  <c r="F22" i="49"/>
  <c r="F20" i="49" s="1"/>
  <c r="F29" i="49"/>
  <c r="F13" i="49" s="1"/>
  <c r="F36" i="49"/>
  <c r="F6" i="49" s="1"/>
  <c r="E6" i="49"/>
  <c r="E13" i="49"/>
  <c r="E20" i="49"/>
  <c r="AA23" i="48"/>
  <c r="K19" i="48"/>
  <c r="M23" i="48"/>
  <c r="M19" i="48" s="1"/>
  <c r="P34" i="48"/>
  <c r="P8" i="48" s="1"/>
  <c r="Q35" i="48"/>
  <c r="Q7" i="48" s="1"/>
  <c r="M37" i="48"/>
  <c r="M5" i="48" s="1"/>
  <c r="L19" i="48"/>
  <c r="Q26" i="48"/>
  <c r="Q16" i="48" s="1"/>
  <c r="P27" i="48"/>
  <c r="P15" i="48" s="1"/>
  <c r="G38" i="48"/>
  <c r="G4" i="48" s="1"/>
  <c r="O24" i="48"/>
  <c r="O25" i="48"/>
  <c r="O17" i="48" s="1"/>
  <c r="E11" i="48"/>
  <c r="O27" i="48"/>
  <c r="X27" i="48" s="1"/>
  <c r="X15" i="48" s="1"/>
  <c r="J13" i="48"/>
  <c r="O33" i="48"/>
  <c r="O9" i="48" s="1"/>
  <c r="J11" i="48"/>
  <c r="F22" i="48"/>
  <c r="F20" i="48" s="1"/>
  <c r="O28" i="48"/>
  <c r="O14" i="48" s="1"/>
  <c r="O35" i="48"/>
  <c r="X35" i="48" s="1"/>
  <c r="X7" i="48" s="1"/>
  <c r="J6" i="48"/>
  <c r="E10" i="48"/>
  <c r="G22" i="48"/>
  <c r="G20" i="48" s="1"/>
  <c r="O39" i="48"/>
  <c r="X39" i="48" s="1"/>
  <c r="X3" i="48" s="1"/>
  <c r="F23" i="48"/>
  <c r="F19" i="48" s="1"/>
  <c r="J10" i="48"/>
  <c r="E18" i="48"/>
  <c r="O21" i="48"/>
  <c r="X21" i="48" s="1"/>
  <c r="G23" i="48"/>
  <c r="G19" i="48" s="1"/>
  <c r="X29" i="48"/>
  <c r="X13" i="48" s="1"/>
  <c r="J18" i="48"/>
  <c r="AE5" i="48"/>
  <c r="X30" i="48"/>
  <c r="X12" i="48" s="1"/>
  <c r="O12" i="48"/>
  <c r="X34" i="48"/>
  <c r="X8" i="48" s="1"/>
  <c r="O8" i="48"/>
  <c r="AA19" i="48"/>
  <c r="AE17" i="48"/>
  <c r="P29" i="48"/>
  <c r="P13" i="48" s="1"/>
  <c r="M29" i="48"/>
  <c r="K13" i="48"/>
  <c r="M27" i="48"/>
  <c r="Q29" i="48"/>
  <c r="Q13" i="48" s="1"/>
  <c r="L13" i="48"/>
  <c r="F32" i="48"/>
  <c r="F10" i="48" s="1"/>
  <c r="AE22" i="48"/>
  <c r="AE18" i="48"/>
  <c r="P31" i="48"/>
  <c r="P11" i="48" s="1"/>
  <c r="AE10" i="48"/>
  <c r="X36" i="48"/>
  <c r="X6" i="48" s="1"/>
  <c r="L7" i="48"/>
  <c r="AE26" i="48"/>
  <c r="F30" i="48"/>
  <c r="F12" i="48" s="1"/>
  <c r="Q31" i="48"/>
  <c r="Q11" i="48" s="1"/>
  <c r="M35" i="48"/>
  <c r="Z8" i="48"/>
  <c r="O19" i="48"/>
  <c r="K20" i="48"/>
  <c r="P22" i="48"/>
  <c r="P20" i="48" s="1"/>
  <c r="Q27" i="48"/>
  <c r="Q15" i="48" s="1"/>
  <c r="G28" i="48"/>
  <c r="G14" i="48" s="1"/>
  <c r="F28" i="48"/>
  <c r="F14" i="48" s="1"/>
  <c r="G30" i="48"/>
  <c r="G12" i="48" s="1"/>
  <c r="X33" i="48"/>
  <c r="X9" i="48" s="1"/>
  <c r="F36" i="48"/>
  <c r="F6" i="48" s="1"/>
  <c r="O37" i="48"/>
  <c r="L20" i="48"/>
  <c r="Q22" i="48"/>
  <c r="Q20" i="48" s="1"/>
  <c r="M26" i="48"/>
  <c r="G36" i="48"/>
  <c r="G6" i="48" s="1"/>
  <c r="F21" i="48"/>
  <c r="M22" i="48"/>
  <c r="M24" i="48"/>
  <c r="K18" i="48"/>
  <c r="O26" i="48"/>
  <c r="AE36" i="48"/>
  <c r="AD6" i="48"/>
  <c r="W13" i="48"/>
  <c r="F25" i="48"/>
  <c r="F17" i="48" s="1"/>
  <c r="P26" i="48"/>
  <c r="F33" i="48"/>
  <c r="F9" i="48" s="1"/>
  <c r="AE34" i="48"/>
  <c r="J8" i="48"/>
  <c r="K11" i="48"/>
  <c r="AE21" i="48"/>
  <c r="P24" i="48"/>
  <c r="P18" i="48" s="1"/>
  <c r="G25" i="48"/>
  <c r="G17" i="48" s="1"/>
  <c r="G33" i="48"/>
  <c r="G9" i="48" s="1"/>
  <c r="M34" i="48"/>
  <c r="P36" i="48"/>
  <c r="P6" i="48" s="1"/>
  <c r="M36" i="48"/>
  <c r="K6" i="48"/>
  <c r="K8" i="48"/>
  <c r="Q24" i="48"/>
  <c r="Q18" i="48" s="1"/>
  <c r="E3" i="48"/>
  <c r="J12" i="48"/>
  <c r="AD18" i="48"/>
  <c r="P21" i="48"/>
  <c r="AA21" i="48" s="1"/>
  <c r="P37" i="48"/>
  <c r="P5" i="48" s="1"/>
  <c r="M21" i="48"/>
  <c r="R21" i="48" s="1"/>
  <c r="F29" i="48"/>
  <c r="F13" i="48" s="1"/>
  <c r="AE31" i="48"/>
  <c r="AE33" i="48"/>
  <c r="P38" i="48"/>
  <c r="F39" i="48"/>
  <c r="F3" i="48" s="1"/>
  <c r="L16" i="48"/>
  <c r="Q21" i="48"/>
  <c r="Q37" i="48"/>
  <c r="Q5" i="48" s="1"/>
  <c r="Q30" i="48"/>
  <c r="Q12" i="48" s="1"/>
  <c r="X22" i="48"/>
  <c r="X20" i="48" s="1"/>
  <c r="P25" i="48"/>
  <c r="P17" i="48" s="1"/>
  <c r="M25" i="48"/>
  <c r="P28" i="48"/>
  <c r="P14" i="48" s="1"/>
  <c r="G29" i="48"/>
  <c r="G13" i="48" s="1"/>
  <c r="P30" i="48"/>
  <c r="P12" i="48" s="1"/>
  <c r="X32" i="48"/>
  <c r="X10" i="48" s="1"/>
  <c r="K9" i="48"/>
  <c r="P33" i="48"/>
  <c r="P9" i="48" s="1"/>
  <c r="Q34" i="48"/>
  <c r="Q8" i="48" s="1"/>
  <c r="AA35" i="48"/>
  <c r="Q36" i="48"/>
  <c r="Q6" i="48" s="1"/>
  <c r="F37" i="48"/>
  <c r="F5" i="48" s="1"/>
  <c r="AE14" i="48"/>
  <c r="AE23" i="48"/>
  <c r="Q28" i="48"/>
  <c r="Q14" i="48" s="1"/>
  <c r="Q33" i="48"/>
  <c r="Q9" i="48" s="1"/>
  <c r="AE35" i="48"/>
  <c r="G37" i="48"/>
  <c r="G5" i="48" s="1"/>
  <c r="AE39" i="48"/>
  <c r="M12" i="48"/>
  <c r="E14" i="48"/>
  <c r="AE27" i="48"/>
  <c r="X31" i="48"/>
  <c r="X11" i="48" s="1"/>
  <c r="M33" i="48"/>
  <c r="Q25" i="48"/>
  <c r="Q17" i="48" s="1"/>
  <c r="P32" i="48"/>
  <c r="G35" i="48"/>
  <c r="G7" i="48" s="1"/>
  <c r="F35" i="48"/>
  <c r="F7" i="48" s="1"/>
  <c r="F24" i="48"/>
  <c r="F18" i="48" s="1"/>
  <c r="Q32" i="48"/>
  <c r="Q10" i="48" s="1"/>
  <c r="P39" i="48"/>
  <c r="P3" i="48" s="1"/>
  <c r="F31" i="48"/>
  <c r="F11" i="48" s="1"/>
  <c r="M32" i="48"/>
  <c r="Q39" i="48"/>
  <c r="Q3" i="48" s="1"/>
  <c r="E4" i="48"/>
  <c r="M39" i="48"/>
  <c r="AI39" i="48"/>
  <c r="AI3" i="48" s="1"/>
  <c r="L12" i="47"/>
  <c r="L4" i="47"/>
  <c r="M38" i="47"/>
  <c r="M4" i="47" s="1"/>
  <c r="M37" i="47"/>
  <c r="M5" i="47" s="1"/>
  <c r="K19" i="47"/>
  <c r="M23" i="47"/>
  <c r="M19" i="47" s="1"/>
  <c r="K14" i="47"/>
  <c r="P27" i="47"/>
  <c r="P15" i="47" s="1"/>
  <c r="F34" i="47"/>
  <c r="F8" i="47" s="1"/>
  <c r="G34" i="47"/>
  <c r="G8" i="47" s="1"/>
  <c r="E11" i="47"/>
  <c r="J17" i="47"/>
  <c r="O27" i="47"/>
  <c r="X27" i="47" s="1"/>
  <c r="X15" i="47" s="1"/>
  <c r="J13" i="47"/>
  <c r="O33" i="47"/>
  <c r="O9" i="47" s="1"/>
  <c r="J11" i="47"/>
  <c r="F22" i="47"/>
  <c r="F20" i="47" s="1"/>
  <c r="X24" i="47"/>
  <c r="X18" i="47" s="1"/>
  <c r="O28" i="47"/>
  <c r="O14" i="47" s="1"/>
  <c r="O35" i="47"/>
  <c r="X35" i="47" s="1"/>
  <c r="X7" i="47" s="1"/>
  <c r="J6" i="47"/>
  <c r="E10" i="47"/>
  <c r="G22" i="47"/>
  <c r="G20" i="47" s="1"/>
  <c r="F23" i="47"/>
  <c r="F19" i="47" s="1"/>
  <c r="J3" i="47"/>
  <c r="J10" i="47"/>
  <c r="E18" i="47"/>
  <c r="O21" i="47"/>
  <c r="G23" i="47"/>
  <c r="G19" i="47" s="1"/>
  <c r="X29" i="47"/>
  <c r="X13" i="47" s="1"/>
  <c r="J18" i="47"/>
  <c r="X21" i="47"/>
  <c r="AE5" i="47"/>
  <c r="X30" i="47"/>
  <c r="X12" i="47" s="1"/>
  <c r="O12" i="47"/>
  <c r="X34" i="47"/>
  <c r="X8" i="47" s="1"/>
  <c r="O8" i="47"/>
  <c r="AE17" i="47"/>
  <c r="AA34" i="47"/>
  <c r="AE13" i="47"/>
  <c r="P29" i="47"/>
  <c r="P13" i="47" s="1"/>
  <c r="M29" i="47"/>
  <c r="K13" i="47"/>
  <c r="M27" i="47"/>
  <c r="Q29" i="47"/>
  <c r="Q13" i="47" s="1"/>
  <c r="L13" i="47"/>
  <c r="F32" i="47"/>
  <c r="F10" i="47" s="1"/>
  <c r="AE22" i="47"/>
  <c r="X25" i="47"/>
  <c r="X17" i="47" s="1"/>
  <c r="P31" i="47"/>
  <c r="P11" i="47" s="1"/>
  <c r="X36" i="47"/>
  <c r="X6" i="47" s="1"/>
  <c r="L7" i="47"/>
  <c r="AE26" i="47"/>
  <c r="F30" i="47"/>
  <c r="F12" i="47" s="1"/>
  <c r="Q31" i="47"/>
  <c r="Q11" i="47" s="1"/>
  <c r="M35" i="47"/>
  <c r="O3" i="47"/>
  <c r="Z8" i="47"/>
  <c r="O19" i="47"/>
  <c r="K20" i="47"/>
  <c r="P22" i="47"/>
  <c r="P20" i="47" s="1"/>
  <c r="Q27" i="47"/>
  <c r="Q15" i="47" s="1"/>
  <c r="G28" i="47"/>
  <c r="G14" i="47" s="1"/>
  <c r="F28" i="47"/>
  <c r="F14" i="47" s="1"/>
  <c r="G30" i="47"/>
  <c r="G12" i="47" s="1"/>
  <c r="F36" i="47"/>
  <c r="F6" i="47" s="1"/>
  <c r="O37" i="47"/>
  <c r="L20" i="47"/>
  <c r="Q22" i="47"/>
  <c r="Q20" i="47" s="1"/>
  <c r="M26" i="47"/>
  <c r="G36" i="47"/>
  <c r="G6" i="47" s="1"/>
  <c r="F21" i="47"/>
  <c r="M22" i="47"/>
  <c r="M24" i="47"/>
  <c r="K18" i="47"/>
  <c r="O26" i="47"/>
  <c r="AE36" i="47"/>
  <c r="AD6" i="47"/>
  <c r="W13" i="47"/>
  <c r="O15" i="47"/>
  <c r="F25" i="47"/>
  <c r="F17" i="47" s="1"/>
  <c r="P26" i="47"/>
  <c r="F33" i="47"/>
  <c r="F9" i="47" s="1"/>
  <c r="AE34" i="47"/>
  <c r="J8" i="47"/>
  <c r="K11" i="47"/>
  <c r="AE21" i="47"/>
  <c r="P24" i="47"/>
  <c r="P18" i="47" s="1"/>
  <c r="G25" i="47"/>
  <c r="G17" i="47" s="1"/>
  <c r="G33" i="47"/>
  <c r="G9" i="47" s="1"/>
  <c r="M34" i="47"/>
  <c r="P36" i="47"/>
  <c r="P6" i="47" s="1"/>
  <c r="M36" i="47"/>
  <c r="K6" i="47"/>
  <c r="O4" i="47"/>
  <c r="K8" i="47"/>
  <c r="Q24" i="47"/>
  <c r="Q18" i="47" s="1"/>
  <c r="E3" i="47"/>
  <c r="J12" i="47"/>
  <c r="AD18" i="47"/>
  <c r="P21" i="47"/>
  <c r="AA21" i="47" s="1"/>
  <c r="P37" i="47"/>
  <c r="P5" i="47" s="1"/>
  <c r="M21" i="47"/>
  <c r="R21" i="47" s="1"/>
  <c r="F29" i="47"/>
  <c r="F13" i="47" s="1"/>
  <c r="AE31" i="47"/>
  <c r="AE33" i="47"/>
  <c r="P38" i="47"/>
  <c r="F39" i="47"/>
  <c r="F3" i="47" s="1"/>
  <c r="L16" i="47"/>
  <c r="Q21" i="47"/>
  <c r="Q37" i="47"/>
  <c r="Q5" i="47" s="1"/>
  <c r="Q30" i="47"/>
  <c r="Q12" i="47" s="1"/>
  <c r="X22" i="47"/>
  <c r="X20" i="47" s="1"/>
  <c r="P25" i="47"/>
  <c r="P17" i="47" s="1"/>
  <c r="M25" i="47"/>
  <c r="P28" i="47"/>
  <c r="P14" i="47" s="1"/>
  <c r="G29" i="47"/>
  <c r="G13" i="47" s="1"/>
  <c r="P30" i="47"/>
  <c r="P12" i="47" s="1"/>
  <c r="K9" i="47"/>
  <c r="P33" i="47"/>
  <c r="P9" i="47" s="1"/>
  <c r="Q34" i="47"/>
  <c r="Q8" i="47" s="1"/>
  <c r="Q36" i="47"/>
  <c r="Q6" i="47" s="1"/>
  <c r="F37" i="47"/>
  <c r="F5" i="47" s="1"/>
  <c r="AE14" i="47"/>
  <c r="AE23" i="47"/>
  <c r="Q28" i="47"/>
  <c r="Q14" i="47" s="1"/>
  <c r="Q33" i="47"/>
  <c r="Q9" i="47" s="1"/>
  <c r="AE35" i="47"/>
  <c r="G37" i="47"/>
  <c r="G5" i="47" s="1"/>
  <c r="AE39" i="47"/>
  <c r="M12" i="47"/>
  <c r="E14" i="47"/>
  <c r="AA22" i="47"/>
  <c r="AE27" i="47"/>
  <c r="X31" i="47"/>
  <c r="X11" i="47" s="1"/>
  <c r="M33" i="47"/>
  <c r="Q25" i="47"/>
  <c r="Q17" i="47" s="1"/>
  <c r="P32" i="47"/>
  <c r="G35" i="47"/>
  <c r="G7" i="47" s="1"/>
  <c r="F35" i="47"/>
  <c r="F7" i="47" s="1"/>
  <c r="F24" i="47"/>
  <c r="F18" i="47" s="1"/>
  <c r="Q32" i="47"/>
  <c r="Q10" i="47" s="1"/>
  <c r="P39" i="47"/>
  <c r="P3" i="47" s="1"/>
  <c r="F31" i="47"/>
  <c r="F11" i="47" s="1"/>
  <c r="M32" i="47"/>
  <c r="Q39" i="47"/>
  <c r="Q3" i="47" s="1"/>
  <c r="E4" i="47"/>
  <c r="M39" i="47"/>
  <c r="AI39" i="47"/>
  <c r="AI3" i="47" s="1"/>
  <c r="F34" i="46"/>
  <c r="F8" i="46" s="1"/>
  <c r="G34" i="46"/>
  <c r="G8" i="46" s="1"/>
  <c r="E11" i="46"/>
  <c r="J17" i="46"/>
  <c r="G38" i="46"/>
  <c r="G4" i="46" s="1"/>
  <c r="O27" i="46"/>
  <c r="J13" i="46"/>
  <c r="O33" i="46"/>
  <c r="J11" i="46"/>
  <c r="F22" i="46"/>
  <c r="F20" i="46" s="1"/>
  <c r="O28" i="46"/>
  <c r="O35" i="46"/>
  <c r="J6" i="46"/>
  <c r="E10" i="46"/>
  <c r="G22" i="46"/>
  <c r="G20" i="46" s="1"/>
  <c r="O39" i="46"/>
  <c r="F23" i="46"/>
  <c r="F19" i="46" s="1"/>
  <c r="J10" i="46"/>
  <c r="O21" i="46"/>
  <c r="G23" i="46"/>
  <c r="G19" i="46" s="1"/>
  <c r="E16" i="46"/>
  <c r="J18" i="46"/>
  <c r="G26" i="46"/>
  <c r="G16" i="46" s="1"/>
  <c r="F27" i="46"/>
  <c r="F15" i="46" s="1"/>
  <c r="F32" i="46"/>
  <c r="F10" i="46" s="1"/>
  <c r="AE22" i="46"/>
  <c r="AE26" i="46"/>
  <c r="F30" i="46"/>
  <c r="F12" i="46" s="1"/>
  <c r="O19" i="46"/>
  <c r="G28" i="46"/>
  <c r="G14" i="46" s="1"/>
  <c r="F28" i="46"/>
  <c r="F14" i="46" s="1"/>
  <c r="G30" i="46"/>
  <c r="G12" i="46" s="1"/>
  <c r="F36" i="46"/>
  <c r="F6" i="46" s="1"/>
  <c r="O37" i="46"/>
  <c r="G36" i="46"/>
  <c r="G6" i="46" s="1"/>
  <c r="F21" i="46"/>
  <c r="O26" i="46"/>
  <c r="AE36" i="46"/>
  <c r="AD6" i="46"/>
  <c r="W13" i="46"/>
  <c r="F25" i="46"/>
  <c r="F17" i="46" s="1"/>
  <c r="F33" i="46"/>
  <c r="F9" i="46" s="1"/>
  <c r="AE34" i="46"/>
  <c r="J8" i="46"/>
  <c r="AE21" i="46"/>
  <c r="G25" i="46"/>
  <c r="G17" i="46" s="1"/>
  <c r="G33" i="46"/>
  <c r="G9" i="46" s="1"/>
  <c r="E3" i="46"/>
  <c r="J12" i="46"/>
  <c r="AD18" i="46"/>
  <c r="P21" i="46"/>
  <c r="M21" i="46"/>
  <c r="F29" i="46"/>
  <c r="F13" i="46" s="1"/>
  <c r="AE31" i="46"/>
  <c r="AE33" i="46"/>
  <c r="F39" i="46"/>
  <c r="F3" i="46" s="1"/>
  <c r="Q21" i="46"/>
  <c r="G29" i="46"/>
  <c r="G13" i="46" s="1"/>
  <c r="F37" i="46"/>
  <c r="F5" i="46" s="1"/>
  <c r="AE23" i="46"/>
  <c r="AE35" i="46"/>
  <c r="G37" i="46"/>
  <c r="G5" i="46" s="1"/>
  <c r="AE39" i="46"/>
  <c r="E14" i="46"/>
  <c r="AE27" i="46"/>
  <c r="G35" i="46"/>
  <c r="G7" i="46" s="1"/>
  <c r="F35" i="46"/>
  <c r="F7" i="46" s="1"/>
  <c r="F24" i="46"/>
  <c r="F18" i="46" s="1"/>
  <c r="P39" i="46"/>
  <c r="P3" i="46" s="1"/>
  <c r="F31" i="46"/>
  <c r="F11" i="46" s="1"/>
  <c r="Q39" i="46"/>
  <c r="Q3" i="46" s="1"/>
  <c r="E4" i="46"/>
  <c r="M39" i="46"/>
  <c r="AI39" i="46"/>
  <c r="L3" i="45"/>
  <c r="L7" i="45"/>
  <c r="L18" i="45"/>
  <c r="P30" i="45"/>
  <c r="P12" i="45" s="1"/>
  <c r="Q32" i="45"/>
  <c r="Q10" i="45" s="1"/>
  <c r="M35" i="45"/>
  <c r="M37" i="45"/>
  <c r="M5" i="45" s="1"/>
  <c r="Q23" i="45"/>
  <c r="Q19" i="45" s="1"/>
  <c r="M24" i="45"/>
  <c r="M18" i="45" s="1"/>
  <c r="Q22" i="45"/>
  <c r="Q20" i="45" s="1"/>
  <c r="P23" i="45"/>
  <c r="P19" i="45" s="1"/>
  <c r="Q25" i="45"/>
  <c r="Q17" i="45" s="1"/>
  <c r="M26" i="45"/>
  <c r="Q27" i="45"/>
  <c r="Q15" i="45" s="1"/>
  <c r="Q30" i="45"/>
  <c r="Q12" i="45" s="1"/>
  <c r="K7" i="45"/>
  <c r="K18" i="45"/>
  <c r="P26" i="45"/>
  <c r="P16" i="45" s="1"/>
  <c r="Q28" i="45"/>
  <c r="Q14" i="45" s="1"/>
  <c r="L11" i="45"/>
  <c r="K13" i="45"/>
  <c r="Q36" i="45"/>
  <c r="Q6" i="45" s="1"/>
  <c r="Q37" i="45"/>
  <c r="Q5" i="45" s="1"/>
  <c r="P38" i="45"/>
  <c r="P4" i="45" s="1"/>
  <c r="AA29" i="45"/>
  <c r="AA13" i="45" s="1"/>
  <c r="K4" i="45"/>
  <c r="Q38" i="45"/>
  <c r="Q4" i="45" s="1"/>
  <c r="L12" i="45"/>
  <c r="K17" i="45"/>
  <c r="F25" i="45"/>
  <c r="F17" i="45" s="1"/>
  <c r="G25" i="45"/>
  <c r="G17" i="45" s="1"/>
  <c r="O23" i="45"/>
  <c r="X23" i="45" s="1"/>
  <c r="X19" i="45" s="1"/>
  <c r="F26" i="45"/>
  <c r="F16" i="45" s="1"/>
  <c r="X21" i="45"/>
  <c r="G26" i="45"/>
  <c r="G16" i="45" s="1"/>
  <c r="J4" i="45"/>
  <c r="J17" i="45"/>
  <c r="G28" i="45"/>
  <c r="G14" i="45" s="1"/>
  <c r="E3" i="45"/>
  <c r="E12" i="45"/>
  <c r="F30" i="45"/>
  <c r="F12" i="45" s="1"/>
  <c r="O29" i="45"/>
  <c r="O13" i="45" s="1"/>
  <c r="E6" i="45"/>
  <c r="E11" i="45"/>
  <c r="O12" i="45"/>
  <c r="E14" i="45"/>
  <c r="O37" i="45"/>
  <c r="G23" i="45"/>
  <c r="G19" i="45" s="1"/>
  <c r="G35" i="45"/>
  <c r="G7" i="45" s="1"/>
  <c r="O32" i="45"/>
  <c r="O34" i="45"/>
  <c r="X38" i="45"/>
  <c r="X4" i="45" s="1"/>
  <c r="K20" i="45"/>
  <c r="P22" i="45"/>
  <c r="M22" i="45"/>
  <c r="M33" i="45"/>
  <c r="E5" i="45"/>
  <c r="M28" i="45"/>
  <c r="K14" i="45"/>
  <c r="M25" i="45"/>
  <c r="L19" i="45"/>
  <c r="L20" i="45"/>
  <c r="P28" i="45"/>
  <c r="P14" i="45" s="1"/>
  <c r="G32" i="45"/>
  <c r="G10" i="45" s="1"/>
  <c r="L6" i="45"/>
  <c r="G27" i="45"/>
  <c r="G15" i="45" s="1"/>
  <c r="AE27" i="45"/>
  <c r="R38" i="45"/>
  <c r="AE17" i="45"/>
  <c r="K15" i="45"/>
  <c r="P27" i="45"/>
  <c r="P15" i="45" s="1"/>
  <c r="M27" i="45"/>
  <c r="AE28" i="45"/>
  <c r="AD14" i="45"/>
  <c r="M30" i="45"/>
  <c r="Q33" i="45"/>
  <c r="Q9" i="45" s="1"/>
  <c r="L9" i="45"/>
  <c r="G34" i="45"/>
  <c r="G8" i="45" s="1"/>
  <c r="E8" i="45"/>
  <c r="F37" i="45"/>
  <c r="F5" i="45" s="1"/>
  <c r="AE5" i="45"/>
  <c r="AA26" i="45"/>
  <c r="O33" i="45"/>
  <c r="M36" i="45"/>
  <c r="AF21" i="45"/>
  <c r="P33" i="45"/>
  <c r="P9" i="45" s="1"/>
  <c r="G21" i="45"/>
  <c r="F21" i="45"/>
  <c r="M31" i="45"/>
  <c r="K11" i="45"/>
  <c r="AA35" i="45"/>
  <c r="M23" i="45"/>
  <c r="O28" i="45"/>
  <c r="F29" i="45"/>
  <c r="F13" i="45" s="1"/>
  <c r="F32" i="45"/>
  <c r="F10" i="45" s="1"/>
  <c r="E4" i="45"/>
  <c r="G38" i="45"/>
  <c r="G4" i="45" s="1"/>
  <c r="O11" i="45"/>
  <c r="X31" i="45"/>
  <c r="X11" i="45" s="1"/>
  <c r="F38" i="45"/>
  <c r="F4" i="45" s="1"/>
  <c r="F24" i="45"/>
  <c r="F18" i="45" s="1"/>
  <c r="AA33" i="45"/>
  <c r="J7" i="45"/>
  <c r="O35" i="45"/>
  <c r="K6" i="45"/>
  <c r="Z18" i="45"/>
  <c r="G22" i="45"/>
  <c r="G20" i="45" s="1"/>
  <c r="E20" i="45"/>
  <c r="AE22" i="45"/>
  <c r="G24" i="45"/>
  <c r="G18" i="45" s="1"/>
  <c r="F27" i="45"/>
  <c r="F15" i="45" s="1"/>
  <c r="Z12" i="45"/>
  <c r="AD13" i="45"/>
  <c r="J10" i="45"/>
  <c r="AE30" i="45"/>
  <c r="M7" i="45"/>
  <c r="J20" i="45"/>
  <c r="O22" i="45"/>
  <c r="P32" i="45"/>
  <c r="P10" i="45" s="1"/>
  <c r="M32" i="45"/>
  <c r="F39" i="45"/>
  <c r="F3" i="45" s="1"/>
  <c r="AE26" i="45"/>
  <c r="Q29" i="45"/>
  <c r="Q13" i="45" s="1"/>
  <c r="L13" i="45"/>
  <c r="F31" i="45"/>
  <c r="F11" i="45" s="1"/>
  <c r="L5" i="45"/>
  <c r="M29" i="45"/>
  <c r="AA31" i="45"/>
  <c r="F33" i="45"/>
  <c r="F9" i="45" s="1"/>
  <c r="M34" i="45"/>
  <c r="F36" i="45"/>
  <c r="F6" i="45" s="1"/>
  <c r="AI39" i="45"/>
  <c r="AI3" i="45" s="1"/>
  <c r="AI21" i="45"/>
  <c r="O24" i="45"/>
  <c r="AE31" i="45"/>
  <c r="O39" i="45"/>
  <c r="M21" i="45"/>
  <c r="P24" i="45"/>
  <c r="P18" i="45" s="1"/>
  <c r="Q26" i="45"/>
  <c r="Q16" i="45" s="1"/>
  <c r="L16" i="45"/>
  <c r="P34" i="45"/>
  <c r="P37" i="45"/>
  <c r="P5" i="45" s="1"/>
  <c r="P39" i="45"/>
  <c r="P3" i="45" s="1"/>
  <c r="M39" i="45"/>
  <c r="AE24" i="45"/>
  <c r="X37" i="44"/>
  <c r="X5" i="44" s="1"/>
  <c r="AA37" i="44"/>
  <c r="AA5" i="44" s="1"/>
  <c r="P5" i="44"/>
  <c r="K5" i="44"/>
  <c r="M35" i="44"/>
  <c r="L5" i="44"/>
  <c r="M30" i="44"/>
  <c r="M12" i="44" s="1"/>
  <c r="M37" i="44"/>
  <c r="Q30" i="44"/>
  <c r="Q12" i="44" s="1"/>
  <c r="M31" i="44"/>
  <c r="M11" i="44" s="1"/>
  <c r="L7" i="44"/>
  <c r="P35" i="44"/>
  <c r="P7" i="44" s="1"/>
  <c r="K12" i="44"/>
  <c r="M38" i="44"/>
  <c r="M4" i="44" s="1"/>
  <c r="M21" i="44"/>
  <c r="R38" i="44" s="1"/>
  <c r="R4" i="44" s="1"/>
  <c r="P38" i="44"/>
  <c r="P4" i="44" s="1"/>
  <c r="Q39" i="44"/>
  <c r="Q3" i="44" s="1"/>
  <c r="Q38" i="44"/>
  <c r="Q4" i="44" s="1"/>
  <c r="K18" i="44"/>
  <c r="L20" i="44"/>
  <c r="M24" i="44"/>
  <c r="P28" i="44"/>
  <c r="AA28" i="44" s="1"/>
  <c r="AA14" i="44" s="1"/>
  <c r="AF30" i="44"/>
  <c r="AF12" i="44" s="1"/>
  <c r="L18" i="44"/>
  <c r="Q26" i="44"/>
  <c r="Q16" i="44" s="1"/>
  <c r="P27" i="44"/>
  <c r="P15" i="44" s="1"/>
  <c r="Q28" i="44"/>
  <c r="Q14" i="44" s="1"/>
  <c r="K8" i="44"/>
  <c r="L4" i="44"/>
  <c r="Q24" i="44"/>
  <c r="Q18" i="44" s="1"/>
  <c r="Q25" i="44"/>
  <c r="Q17" i="44" s="1"/>
  <c r="M29" i="44"/>
  <c r="F39" i="44"/>
  <c r="F3" i="44" s="1"/>
  <c r="G39" i="44"/>
  <c r="G3" i="44" s="1"/>
  <c r="O22" i="44"/>
  <c r="O23" i="44"/>
  <c r="O19" i="44" s="1"/>
  <c r="F25" i="44"/>
  <c r="F17" i="44" s="1"/>
  <c r="F26" i="44"/>
  <c r="F16" i="44" s="1"/>
  <c r="G33" i="44"/>
  <c r="G9" i="44" s="1"/>
  <c r="F34" i="44"/>
  <c r="F8" i="44" s="1"/>
  <c r="G26" i="44"/>
  <c r="G16" i="44" s="1"/>
  <c r="J4" i="44"/>
  <c r="F27" i="44"/>
  <c r="F15" i="44" s="1"/>
  <c r="O39" i="44"/>
  <c r="X39" i="44" s="1"/>
  <c r="X3" i="44" s="1"/>
  <c r="E6" i="44"/>
  <c r="G21" i="44"/>
  <c r="G36" i="44"/>
  <c r="G6" i="44" s="1"/>
  <c r="X38" i="44"/>
  <c r="X4" i="44" s="1"/>
  <c r="J11" i="44"/>
  <c r="J18" i="44"/>
  <c r="O5" i="44"/>
  <c r="E9" i="44"/>
  <c r="X31" i="44"/>
  <c r="X11" i="44" s="1"/>
  <c r="X32" i="44"/>
  <c r="X10" i="44" s="1"/>
  <c r="AE6" i="44"/>
  <c r="M25" i="44"/>
  <c r="P25" i="44"/>
  <c r="P17" i="44" s="1"/>
  <c r="K17" i="44"/>
  <c r="J14" i="44"/>
  <c r="O28" i="44"/>
  <c r="AF37" i="44"/>
  <c r="AF5" i="44" s="1"/>
  <c r="AE16" i="44"/>
  <c r="O33" i="44"/>
  <c r="J9" i="44"/>
  <c r="Z8" i="44"/>
  <c r="K6" i="44"/>
  <c r="P36" i="44"/>
  <c r="P6" i="44" s="1"/>
  <c r="X24" i="44"/>
  <c r="X18" i="44" s="1"/>
  <c r="AA12" i="44"/>
  <c r="P33" i="44"/>
  <c r="P9" i="44" s="1"/>
  <c r="K9" i="44"/>
  <c r="M33" i="44"/>
  <c r="L6" i="44"/>
  <c r="Q36" i="44"/>
  <c r="Q6" i="44" s="1"/>
  <c r="P12" i="44"/>
  <c r="M23" i="44"/>
  <c r="M28" i="44"/>
  <c r="M36" i="44"/>
  <c r="P39" i="44"/>
  <c r="M39" i="44"/>
  <c r="K3" i="44"/>
  <c r="W10" i="44"/>
  <c r="Z20" i="44"/>
  <c r="AE31" i="44"/>
  <c r="AD11" i="44"/>
  <c r="P23" i="44"/>
  <c r="E18" i="44"/>
  <c r="G24" i="44"/>
  <c r="G18" i="44" s="1"/>
  <c r="F24" i="44"/>
  <c r="F18" i="44" s="1"/>
  <c r="P26" i="44"/>
  <c r="P16" i="44" s="1"/>
  <c r="K16" i="44"/>
  <c r="F31" i="44"/>
  <c r="F11" i="44" s="1"/>
  <c r="W4" i="44"/>
  <c r="O6" i="44"/>
  <c r="G31" i="44"/>
  <c r="G11" i="44" s="1"/>
  <c r="Z11" i="44"/>
  <c r="AE22" i="44"/>
  <c r="M26" i="44"/>
  <c r="AE10" i="44"/>
  <c r="AA38" i="44"/>
  <c r="AE12" i="44"/>
  <c r="L8" i="44"/>
  <c r="Q34" i="44"/>
  <c r="Q8" i="44" s="1"/>
  <c r="G35" i="44"/>
  <c r="G7" i="44" s="1"/>
  <c r="F35" i="44"/>
  <c r="F7" i="44" s="1"/>
  <c r="F38" i="44"/>
  <c r="F4" i="44" s="1"/>
  <c r="AE38" i="44"/>
  <c r="AD4" i="44"/>
  <c r="Z4" i="44"/>
  <c r="M34" i="44"/>
  <c r="P22" i="44"/>
  <c r="P20" i="44" s="1"/>
  <c r="M22" i="44"/>
  <c r="L15" i="44"/>
  <c r="Q27" i="44"/>
  <c r="Q15" i="44" s="1"/>
  <c r="M27" i="44"/>
  <c r="G28" i="44"/>
  <c r="G14" i="44" s="1"/>
  <c r="E14" i="44"/>
  <c r="X29" i="44"/>
  <c r="X13" i="44" s="1"/>
  <c r="O13" i="44"/>
  <c r="AE5" i="44"/>
  <c r="E19" i="44"/>
  <c r="G23" i="44"/>
  <c r="G19" i="44" s="1"/>
  <c r="F23" i="44"/>
  <c r="F19" i="44" s="1"/>
  <c r="F28" i="44"/>
  <c r="F14" i="44" s="1"/>
  <c r="P29" i="44"/>
  <c r="P13" i="44" s="1"/>
  <c r="E12" i="44"/>
  <c r="G30" i="44"/>
  <c r="G12" i="44" s="1"/>
  <c r="O25" i="44"/>
  <c r="J17" i="44"/>
  <c r="Z16" i="44"/>
  <c r="AE21" i="44"/>
  <c r="AA24" i="44"/>
  <c r="P31" i="44"/>
  <c r="P11" i="44" s="1"/>
  <c r="F32" i="44"/>
  <c r="F10" i="44" s="1"/>
  <c r="AA32" i="44"/>
  <c r="E5" i="44"/>
  <c r="G37" i="44"/>
  <c r="G5" i="44" s="1"/>
  <c r="L9" i="44"/>
  <c r="AE27" i="44"/>
  <c r="Q31" i="44"/>
  <c r="Q11" i="44" s="1"/>
  <c r="G32" i="44"/>
  <c r="G10" i="44" s="1"/>
  <c r="F37" i="44"/>
  <c r="F5" i="44" s="1"/>
  <c r="O35" i="44"/>
  <c r="P32" i="44"/>
  <c r="P10" i="44" s="1"/>
  <c r="M32" i="44"/>
  <c r="AE39" i="44"/>
  <c r="L11" i="44"/>
  <c r="P21" i="44"/>
  <c r="AA21" i="44" s="1"/>
  <c r="O26" i="44"/>
  <c r="J16" i="44"/>
  <c r="Q32" i="44"/>
  <c r="Q10" i="44" s="1"/>
  <c r="AI39" i="44"/>
  <c r="AI3" i="44" s="1"/>
  <c r="AH3" i="44"/>
  <c r="F33" i="43"/>
  <c r="F9" i="43" s="1"/>
  <c r="E16" i="43"/>
  <c r="G26" i="43"/>
  <c r="G16" i="43" s="1"/>
  <c r="G33" i="43"/>
  <c r="G9" i="43" s="1"/>
  <c r="G34" i="43"/>
  <c r="G8" i="43" s="1"/>
  <c r="F28" i="43"/>
  <c r="F14" i="43" s="1"/>
  <c r="J7" i="43"/>
  <c r="J19" i="43"/>
  <c r="G28" i="43"/>
  <c r="G14" i="43" s="1"/>
  <c r="O33" i="43"/>
  <c r="E3" i="43"/>
  <c r="O21" i="43"/>
  <c r="X21" i="43" s="1"/>
  <c r="Y21" i="43" s="1"/>
  <c r="E15" i="43"/>
  <c r="O22" i="43"/>
  <c r="X22" i="43" s="1"/>
  <c r="X20" i="43" s="1"/>
  <c r="F30" i="43"/>
  <c r="F12" i="43" s="1"/>
  <c r="F37" i="43"/>
  <c r="F5" i="43" s="1"/>
  <c r="G30" i="43"/>
  <c r="G12" i="43" s="1"/>
  <c r="O36" i="43"/>
  <c r="O6" i="43" s="1"/>
  <c r="G37" i="43"/>
  <c r="G5" i="43" s="1"/>
  <c r="O28" i="43"/>
  <c r="X28" i="43" s="1"/>
  <c r="X14" i="43" s="1"/>
  <c r="O31" i="43"/>
  <c r="X31" i="43" s="1"/>
  <c r="X11" i="43" s="1"/>
  <c r="AE7" i="43"/>
  <c r="AA27" i="43"/>
  <c r="P15" i="43"/>
  <c r="X38" i="43"/>
  <c r="X4" i="43" s="1"/>
  <c r="O4" i="43"/>
  <c r="X23" i="43"/>
  <c r="X19" i="43" s="1"/>
  <c r="O19" i="43"/>
  <c r="AE22" i="43"/>
  <c r="AE26" i="43"/>
  <c r="M30" i="43"/>
  <c r="AE33" i="43"/>
  <c r="G22" i="43"/>
  <c r="G20" i="43" s="1"/>
  <c r="E20" i="43"/>
  <c r="F22" i="43"/>
  <c r="F20" i="43" s="1"/>
  <c r="J16" i="43"/>
  <c r="O26" i="43"/>
  <c r="P26" i="43"/>
  <c r="K16" i="43"/>
  <c r="AD13" i="43"/>
  <c r="AE29" i="43"/>
  <c r="P33" i="43"/>
  <c r="M33" i="43"/>
  <c r="M37" i="43"/>
  <c r="Q39" i="43"/>
  <c r="Q3" i="43" s="1"/>
  <c r="AE11" i="43"/>
  <c r="Q26" i="43"/>
  <c r="Q16" i="43" s="1"/>
  <c r="L16" i="43"/>
  <c r="Q33" i="43"/>
  <c r="Q9" i="43" s="1"/>
  <c r="L9" i="43"/>
  <c r="P22" i="43"/>
  <c r="M22" i="43"/>
  <c r="M26" i="43"/>
  <c r="O14" i="43"/>
  <c r="G29" i="43"/>
  <c r="G13" i="43" s="1"/>
  <c r="E13" i="43"/>
  <c r="F29" i="43"/>
  <c r="F13" i="43" s="1"/>
  <c r="AE27" i="43"/>
  <c r="M35" i="43"/>
  <c r="J11" i="43"/>
  <c r="F25" i="43"/>
  <c r="F17" i="43" s="1"/>
  <c r="J13" i="43"/>
  <c r="O29" i="43"/>
  <c r="G36" i="43"/>
  <c r="G6" i="43" s="1"/>
  <c r="E6" i="43"/>
  <c r="F36" i="43"/>
  <c r="F6" i="43" s="1"/>
  <c r="J4" i="43"/>
  <c r="J20" i="43"/>
  <c r="G32" i="43"/>
  <c r="G10" i="43" s="1"/>
  <c r="F32" i="43"/>
  <c r="F10" i="43" s="1"/>
  <c r="X37" i="43"/>
  <c r="X5" i="43" s="1"/>
  <c r="K20" i="43"/>
  <c r="G21" i="43"/>
  <c r="F21" i="43"/>
  <c r="Q35" i="43"/>
  <c r="Q7" i="43" s="1"/>
  <c r="AA39" i="43"/>
  <c r="K12" i="43"/>
  <c r="L20" i="43"/>
  <c r="M27" i="43"/>
  <c r="J9" i="43"/>
  <c r="L12" i="43"/>
  <c r="K5" i="43"/>
  <c r="K9" i="43"/>
  <c r="M23" i="43"/>
  <c r="AA28" i="43"/>
  <c r="AF28" i="43" s="1"/>
  <c r="AF14" i="43" s="1"/>
  <c r="O34" i="43"/>
  <c r="AE36" i="43"/>
  <c r="F39" i="43"/>
  <c r="F3" i="43" s="1"/>
  <c r="E18" i="43"/>
  <c r="F24" i="43"/>
  <c r="F18" i="43" s="1"/>
  <c r="O25" i="43"/>
  <c r="AE25" i="43"/>
  <c r="M29" i="43"/>
  <c r="J6" i="43"/>
  <c r="F27" i="43"/>
  <c r="F15" i="43" s="1"/>
  <c r="F31" i="43"/>
  <c r="F11" i="43" s="1"/>
  <c r="O32" i="43"/>
  <c r="AE32" i="43"/>
  <c r="M36" i="43"/>
  <c r="K6" i="43"/>
  <c r="P29" i="43"/>
  <c r="P13" i="43" s="1"/>
  <c r="M32" i="43"/>
  <c r="O39" i="43"/>
  <c r="AE39" i="43"/>
  <c r="M39" i="43"/>
  <c r="K19" i="42"/>
  <c r="M22" i="42"/>
  <c r="M20" i="42" s="1"/>
  <c r="M23" i="42"/>
  <c r="M19" i="42" s="1"/>
  <c r="P24" i="42"/>
  <c r="P18" i="42" s="1"/>
  <c r="M28" i="42"/>
  <c r="M14" i="42" s="1"/>
  <c r="K5" i="42"/>
  <c r="Q24" i="42"/>
  <c r="Q18" i="42" s="1"/>
  <c r="P28" i="42"/>
  <c r="P14" i="42" s="1"/>
  <c r="M30" i="42"/>
  <c r="M12" i="42" s="1"/>
  <c r="P32" i="42"/>
  <c r="P10" i="42" s="1"/>
  <c r="P36" i="42"/>
  <c r="AA36" i="42" s="1"/>
  <c r="AA6" i="42" s="1"/>
  <c r="P39" i="42"/>
  <c r="P3" i="42" s="1"/>
  <c r="Q28" i="42"/>
  <c r="Q14" i="42" s="1"/>
  <c r="P30" i="42"/>
  <c r="AA30" i="42" s="1"/>
  <c r="Q36" i="42"/>
  <c r="Q6" i="42" s="1"/>
  <c r="M37" i="42"/>
  <c r="M5" i="42" s="1"/>
  <c r="M38" i="42"/>
  <c r="M4" i="42" s="1"/>
  <c r="Q22" i="42"/>
  <c r="Q20" i="42" s="1"/>
  <c r="K10" i="42"/>
  <c r="L16" i="42"/>
  <c r="P21" i="42"/>
  <c r="AA21" i="42" s="1"/>
  <c r="AF21" i="42" s="1"/>
  <c r="Q21" i="42"/>
  <c r="P31" i="42"/>
  <c r="P11" i="42" s="1"/>
  <c r="AA31" i="42"/>
  <c r="AA11" i="42" s="1"/>
  <c r="K18" i="42"/>
  <c r="Q30" i="42"/>
  <c r="Q12" i="42" s="1"/>
  <c r="G39" i="42"/>
  <c r="G3" i="42" s="1"/>
  <c r="E9" i="42"/>
  <c r="J12" i="42"/>
  <c r="O21" i="42"/>
  <c r="X21" i="42" s="1"/>
  <c r="G29" i="42"/>
  <c r="G13" i="42" s="1"/>
  <c r="F22" i="42"/>
  <c r="F20" i="42" s="1"/>
  <c r="O28" i="42"/>
  <c r="O14" i="42" s="1"/>
  <c r="E8" i="42"/>
  <c r="O34" i="42"/>
  <c r="F36" i="42"/>
  <c r="F6" i="42" s="1"/>
  <c r="X38" i="42"/>
  <c r="X4" i="42" s="1"/>
  <c r="F29" i="42"/>
  <c r="F13" i="42" s="1"/>
  <c r="O36" i="42"/>
  <c r="O37" i="42"/>
  <c r="G33" i="42"/>
  <c r="G9" i="42" s="1"/>
  <c r="F34" i="42"/>
  <c r="F8" i="42" s="1"/>
  <c r="O29" i="42"/>
  <c r="X29" i="42" s="1"/>
  <c r="X13" i="42" s="1"/>
  <c r="O32" i="42"/>
  <c r="O10" i="42" s="1"/>
  <c r="E10" i="42"/>
  <c r="J10" i="42"/>
  <c r="O35" i="42"/>
  <c r="E11" i="42"/>
  <c r="G31" i="42"/>
  <c r="G11" i="42" s="1"/>
  <c r="AE27" i="42"/>
  <c r="F31" i="42"/>
  <c r="F11" i="42" s="1"/>
  <c r="X30" i="42"/>
  <c r="X12" i="42" s="1"/>
  <c r="O12" i="42"/>
  <c r="O33" i="42"/>
  <c r="J9" i="42"/>
  <c r="O39" i="42"/>
  <c r="J3" i="42"/>
  <c r="J15" i="42"/>
  <c r="O27" i="42"/>
  <c r="K7" i="42"/>
  <c r="P35" i="42"/>
  <c r="M35" i="42"/>
  <c r="AE20" i="42"/>
  <c r="L7" i="42"/>
  <c r="Q35" i="42"/>
  <c r="Q7" i="42" s="1"/>
  <c r="AE6" i="42"/>
  <c r="AE19" i="42"/>
  <c r="J19" i="42"/>
  <c r="O23" i="42"/>
  <c r="AA29" i="42"/>
  <c r="P13" i="42"/>
  <c r="K15" i="42"/>
  <c r="P27" i="42"/>
  <c r="P15" i="42" s="1"/>
  <c r="AF31" i="42"/>
  <c r="AF11" i="42" s="1"/>
  <c r="P33" i="42"/>
  <c r="K9" i="42"/>
  <c r="M33" i="42"/>
  <c r="L15" i="42"/>
  <c r="Q27" i="42"/>
  <c r="Q15" i="42" s="1"/>
  <c r="M27" i="42"/>
  <c r="E3" i="42"/>
  <c r="L9" i="42"/>
  <c r="O25" i="42"/>
  <c r="X37" i="42"/>
  <c r="X5" i="42" s="1"/>
  <c r="K13" i="42"/>
  <c r="F26" i="42"/>
  <c r="F16" i="42" s="1"/>
  <c r="M29" i="42"/>
  <c r="AE34" i="42"/>
  <c r="F38" i="42"/>
  <c r="F4" i="42" s="1"/>
  <c r="AA38" i="42"/>
  <c r="W4" i="42"/>
  <c r="L13" i="42"/>
  <c r="E18" i="42"/>
  <c r="Q23" i="42"/>
  <c r="Q19" i="42" s="1"/>
  <c r="F24" i="42"/>
  <c r="F18" i="42" s="1"/>
  <c r="AE16" i="42"/>
  <c r="F32" i="42"/>
  <c r="F10" i="42" s="1"/>
  <c r="K8" i="42"/>
  <c r="P34" i="42"/>
  <c r="P8" i="42" s="1"/>
  <c r="Q37" i="42"/>
  <c r="Q5" i="42" s="1"/>
  <c r="G38" i="42"/>
  <c r="G4" i="42" s="1"/>
  <c r="O5" i="42"/>
  <c r="AE18" i="42"/>
  <c r="E12" i="42"/>
  <c r="G30" i="42"/>
  <c r="G12" i="42" s="1"/>
  <c r="F30" i="42"/>
  <c r="F12" i="42" s="1"/>
  <c r="L8" i="42"/>
  <c r="Q34" i="42"/>
  <c r="Q8" i="42" s="1"/>
  <c r="AE39" i="42"/>
  <c r="AE32" i="42"/>
  <c r="AE25" i="42"/>
  <c r="O26" i="42"/>
  <c r="J16" i="42"/>
  <c r="AE30" i="42"/>
  <c r="M34" i="42"/>
  <c r="P26" i="42"/>
  <c r="P16" i="42" s="1"/>
  <c r="K16" i="42"/>
  <c r="M26" i="42"/>
  <c r="AE11" i="42"/>
  <c r="Q39" i="42"/>
  <c r="Q3" i="42" s="1"/>
  <c r="Q32" i="42"/>
  <c r="Q10" i="42" s="1"/>
  <c r="Q25" i="42"/>
  <c r="Q17" i="42" s="1"/>
  <c r="AD16" i="42"/>
  <c r="M21" i="42"/>
  <c r="R31" i="42" s="1"/>
  <c r="P22" i="42"/>
  <c r="E19" i="42"/>
  <c r="G23" i="42"/>
  <c r="G19" i="42" s="1"/>
  <c r="F23" i="42"/>
  <c r="F19" i="42" s="1"/>
  <c r="E5" i="42"/>
  <c r="G37" i="42"/>
  <c r="G5" i="42" s="1"/>
  <c r="F37" i="42"/>
  <c r="F5" i="42" s="1"/>
  <c r="Q38" i="42"/>
  <c r="Q4" i="42" s="1"/>
  <c r="E7" i="42"/>
  <c r="E14" i="42"/>
  <c r="M25" i="42"/>
  <c r="M32" i="42"/>
  <c r="M39" i="42"/>
  <c r="F28" i="42"/>
  <c r="F14" i="42" s="1"/>
  <c r="F35" i="42"/>
  <c r="F7" i="42" s="1"/>
  <c r="O24" i="42"/>
  <c r="O31" i="42"/>
  <c r="J22" i="16"/>
  <c r="M22" i="16"/>
  <c r="J80" i="16"/>
  <c r="O9" i="46" l="1"/>
  <c r="X34" i="46"/>
  <c r="X8" i="46" s="1"/>
  <c r="O6" i="46"/>
  <c r="X27" i="46"/>
  <c r="X15" i="46" s="1"/>
  <c r="O18" i="46"/>
  <c r="X38" i="46"/>
  <c r="X4" i="46" s="1"/>
  <c r="X30" i="46"/>
  <c r="X12" i="46" s="1"/>
  <c r="O17" i="46"/>
  <c r="X23" i="46"/>
  <c r="X19" i="46" s="1"/>
  <c r="X39" i="46"/>
  <c r="X3" i="46" s="1"/>
  <c r="O13" i="46"/>
  <c r="O10" i="46"/>
  <c r="O20" i="46"/>
  <c r="X35" i="46"/>
  <c r="X7" i="46" s="1"/>
  <c r="O14" i="46"/>
  <c r="AK24" i="46"/>
  <c r="AK21" i="46"/>
  <c r="X21" i="46"/>
  <c r="AF21" i="46" s="1"/>
  <c r="X32" i="46"/>
  <c r="X10" i="46" s="1"/>
  <c r="AK39" i="58"/>
  <c r="C152" i="16" s="1"/>
  <c r="AK21" i="58"/>
  <c r="O11" i="46"/>
  <c r="AK40" i="58"/>
  <c r="O18" i="58"/>
  <c r="AI12" i="58"/>
  <c r="AK30" i="58"/>
  <c r="AK12" i="58" s="1"/>
  <c r="AI14" i="58"/>
  <c r="AK28" i="58"/>
  <c r="AK14" i="58" s="1"/>
  <c r="X38" i="58"/>
  <c r="X4" i="58" s="1"/>
  <c r="X32" i="58"/>
  <c r="X10" i="58" s="1"/>
  <c r="X21" i="58"/>
  <c r="AF21" i="58" s="1"/>
  <c r="O20" i="58"/>
  <c r="O11" i="58"/>
  <c r="O3" i="58"/>
  <c r="O7" i="58"/>
  <c r="AI13" i="58"/>
  <c r="AK29" i="58"/>
  <c r="X37" i="58"/>
  <c r="X5" i="58" s="1"/>
  <c r="O13" i="58"/>
  <c r="X36" i="58"/>
  <c r="X6" i="58" s="1"/>
  <c r="X27" i="58"/>
  <c r="X15" i="58" s="1"/>
  <c r="X40" i="46"/>
  <c r="AF40" i="46" s="1"/>
  <c r="AK39" i="46"/>
  <c r="E177" i="16" s="1"/>
  <c r="S156" i="16" s="1"/>
  <c r="AI14" i="46"/>
  <c r="AK28" i="46"/>
  <c r="AK14" i="46" s="1"/>
  <c r="AY243" i="58"/>
  <c r="AZ243" i="58" s="1"/>
  <c r="AY236" i="58"/>
  <c r="Y40" i="58"/>
  <c r="X31" i="46"/>
  <c r="X11" i="46" s="1"/>
  <c r="O12" i="46"/>
  <c r="AY240" i="58"/>
  <c r="AY238" i="58"/>
  <c r="AY246" i="58"/>
  <c r="AY239" i="58"/>
  <c r="AY247" i="58"/>
  <c r="AY252" i="58"/>
  <c r="AY248" i="58"/>
  <c r="AY241" i="58"/>
  <c r="AY253" i="58"/>
  <c r="AZ253" i="58" s="1"/>
  <c r="AY249" i="58"/>
  <c r="AY242" i="58"/>
  <c r="AZ242" i="58" s="1"/>
  <c r="AZ235" i="58"/>
  <c r="AY244" i="58"/>
  <c r="AZ244" i="58" s="1"/>
  <c r="AY250" i="58"/>
  <c r="AY237" i="58"/>
  <c r="AY251" i="58"/>
  <c r="AY245" i="58"/>
  <c r="R21" i="46"/>
  <c r="X30" i="44"/>
  <c r="X12" i="44" s="1"/>
  <c r="O8" i="44"/>
  <c r="X23" i="44"/>
  <c r="X19" i="44" s="1"/>
  <c r="O3" i="44"/>
  <c r="O15" i="44"/>
  <c r="AF24" i="44"/>
  <c r="AF18" i="44" s="1"/>
  <c r="AF28" i="44"/>
  <c r="AF14" i="44" s="1"/>
  <c r="AA29" i="44"/>
  <c r="AF29" i="44" s="1"/>
  <c r="AF13" i="44" s="1"/>
  <c r="AA34" i="44"/>
  <c r="AA27" i="44"/>
  <c r="AF27" i="44" s="1"/>
  <c r="AF15" i="44" s="1"/>
  <c r="X25" i="45"/>
  <c r="X17" i="45" s="1"/>
  <c r="O16" i="45"/>
  <c r="X36" i="45"/>
  <c r="X6" i="45" s="1"/>
  <c r="AA24" i="45"/>
  <c r="AF29" i="45"/>
  <c r="AF13" i="45" s="1"/>
  <c r="R35" i="45"/>
  <c r="R7" i="45" s="1"/>
  <c r="X27" i="45"/>
  <c r="X15" i="45" s="1"/>
  <c r="AA25" i="45"/>
  <c r="P6" i="45"/>
  <c r="O19" i="45"/>
  <c r="AF36" i="45"/>
  <c r="AF6" i="45" s="1"/>
  <c r="R26" i="45"/>
  <c r="Y26" i="45" s="1"/>
  <c r="X29" i="46"/>
  <c r="X13" i="46" s="1"/>
  <c r="AF39" i="46"/>
  <c r="X22" i="46"/>
  <c r="X20" i="46" s="1"/>
  <c r="X32" i="47"/>
  <c r="X10" i="47" s="1"/>
  <c r="AA29" i="47"/>
  <c r="AF29" i="47" s="1"/>
  <c r="AF13" i="47" s="1"/>
  <c r="AA35" i="47"/>
  <c r="AA31" i="47"/>
  <c r="AB31" i="47" s="1"/>
  <c r="AA23" i="47"/>
  <c r="AA19" i="47" s="1"/>
  <c r="AA27" i="47"/>
  <c r="AF27" i="47" s="1"/>
  <c r="AF15" i="47" s="1"/>
  <c r="AA27" i="48"/>
  <c r="R37" i="48"/>
  <c r="AB21" i="48"/>
  <c r="R38" i="48"/>
  <c r="X25" i="48"/>
  <c r="X17" i="48" s="1"/>
  <c r="AA25" i="48"/>
  <c r="AF25" i="48" s="1"/>
  <c r="AF17" i="48" s="1"/>
  <c r="O4" i="48"/>
  <c r="O3" i="48"/>
  <c r="R31" i="48"/>
  <c r="R11" i="48" s="1"/>
  <c r="Y11" i="48" s="1"/>
  <c r="AA22" i="49"/>
  <c r="X38" i="49"/>
  <c r="X4" i="49" s="1"/>
  <c r="R33" i="49"/>
  <c r="AA25" i="49"/>
  <c r="AA38" i="49"/>
  <c r="AA31" i="49"/>
  <c r="AA11" i="49" s="1"/>
  <c r="AA39" i="49"/>
  <c r="AA3" i="49" s="1"/>
  <c r="AA33" i="49"/>
  <c r="AA36" i="49"/>
  <c r="AF36" i="49" s="1"/>
  <c r="AF6" i="49" s="1"/>
  <c r="AA35" i="49"/>
  <c r="AA7" i="49" s="1"/>
  <c r="AA29" i="49"/>
  <c r="AA13" i="49" s="1"/>
  <c r="X31" i="49"/>
  <c r="X11" i="49" s="1"/>
  <c r="O13" i="49"/>
  <c r="X25" i="49"/>
  <c r="X17" i="49" s="1"/>
  <c r="R29" i="49"/>
  <c r="X30" i="49"/>
  <c r="X12" i="49" s="1"/>
  <c r="X32" i="49"/>
  <c r="X10" i="49" s="1"/>
  <c r="AA27" i="50"/>
  <c r="AB37" i="50"/>
  <c r="R30" i="50"/>
  <c r="X37" i="50"/>
  <c r="X5" i="50" s="1"/>
  <c r="AA38" i="50"/>
  <c r="R24" i="50"/>
  <c r="AA26" i="50"/>
  <c r="AA16" i="50" s="1"/>
  <c r="O13" i="50"/>
  <c r="P6" i="50"/>
  <c r="O20" i="50"/>
  <c r="R31" i="50"/>
  <c r="AB31" i="50" s="1"/>
  <c r="X24" i="50"/>
  <c r="X18" i="50" s="1"/>
  <c r="AA35" i="50"/>
  <c r="AF35" i="50" s="1"/>
  <c r="AF7" i="50" s="1"/>
  <c r="AA25" i="51"/>
  <c r="AF25" i="51" s="1"/>
  <c r="AF17" i="51" s="1"/>
  <c r="O12" i="51"/>
  <c r="X24" i="51"/>
  <c r="X18" i="51" s="1"/>
  <c r="X32" i="51"/>
  <c r="X10" i="51" s="1"/>
  <c r="X29" i="51"/>
  <c r="X13" i="51" s="1"/>
  <c r="X25" i="51"/>
  <c r="X17" i="51" s="1"/>
  <c r="R38" i="51"/>
  <c r="Y38" i="51" s="1"/>
  <c r="X22" i="51"/>
  <c r="X20" i="51" s="1"/>
  <c r="O19" i="51"/>
  <c r="X33" i="56"/>
  <c r="X9" i="56" s="1"/>
  <c r="AA37" i="56"/>
  <c r="AA5" i="56" s="1"/>
  <c r="R30" i="56"/>
  <c r="R12" i="56" s="1"/>
  <c r="Y12" i="56" s="1"/>
  <c r="R26" i="56"/>
  <c r="AA36" i="56"/>
  <c r="AA6" i="56" s="1"/>
  <c r="AA34" i="56"/>
  <c r="AF34" i="56" s="1"/>
  <c r="AF8" i="56" s="1"/>
  <c r="O20" i="56"/>
  <c r="Y34" i="56"/>
  <c r="AA31" i="56"/>
  <c r="AF31" i="56" s="1"/>
  <c r="AF11" i="56" s="1"/>
  <c r="X3" i="56"/>
  <c r="AB21" i="56"/>
  <c r="AA29" i="56"/>
  <c r="AA13" i="56" s="1"/>
  <c r="Y21" i="56"/>
  <c r="AA27" i="57"/>
  <c r="R37" i="57"/>
  <c r="O12" i="57"/>
  <c r="O4" i="57"/>
  <c r="O15" i="57"/>
  <c r="AA34" i="57"/>
  <c r="AF34" i="57" s="1"/>
  <c r="AF8" i="57" s="1"/>
  <c r="X36" i="57"/>
  <c r="X6" i="57" s="1"/>
  <c r="Y21" i="57"/>
  <c r="X33" i="57"/>
  <c r="X9" i="57" s="1"/>
  <c r="AE13" i="57"/>
  <c r="M5" i="57"/>
  <c r="O7" i="57"/>
  <c r="AA35" i="57"/>
  <c r="AA7" i="57" s="1"/>
  <c r="AA29" i="57"/>
  <c r="AF29" i="57" s="1"/>
  <c r="AF13" i="57" s="1"/>
  <c r="AA25" i="57"/>
  <c r="AF25" i="57" s="1"/>
  <c r="AF17" i="57" s="1"/>
  <c r="P4" i="59"/>
  <c r="X26" i="59"/>
  <c r="X16" i="59" s="1"/>
  <c r="X23" i="59"/>
  <c r="X19" i="59" s="1"/>
  <c r="P18" i="59"/>
  <c r="X36" i="59"/>
  <c r="X6" i="59" s="1"/>
  <c r="O13" i="59"/>
  <c r="AA27" i="60"/>
  <c r="AF36" i="60"/>
  <c r="AF6" i="60" s="1"/>
  <c r="AA29" i="60"/>
  <c r="AA13" i="60" s="1"/>
  <c r="AA22" i="60"/>
  <c r="AA20" i="60" s="1"/>
  <c r="O9" i="60"/>
  <c r="O17" i="60"/>
  <c r="X32" i="60"/>
  <c r="X10" i="60" s="1"/>
  <c r="AA26" i="60"/>
  <c r="AA16" i="60" s="1"/>
  <c r="AA28" i="60"/>
  <c r="AA14" i="60" s="1"/>
  <c r="AA39" i="60"/>
  <c r="AA3" i="60" s="1"/>
  <c r="O8" i="60"/>
  <c r="AA25" i="60"/>
  <c r="AA17" i="60" s="1"/>
  <c r="AA30" i="60"/>
  <c r="AA12" i="60" s="1"/>
  <c r="X23" i="60"/>
  <c r="X19" i="60" s="1"/>
  <c r="AA23" i="61"/>
  <c r="AF23" i="61" s="1"/>
  <c r="AF19" i="61" s="1"/>
  <c r="X30" i="61"/>
  <c r="X12" i="61" s="1"/>
  <c r="X23" i="61"/>
  <c r="X19" i="61" s="1"/>
  <c r="O5" i="61"/>
  <c r="X29" i="61"/>
  <c r="X13" i="61" s="1"/>
  <c r="O6" i="61"/>
  <c r="X39" i="61"/>
  <c r="X3" i="61" s="1"/>
  <c r="AA27" i="61"/>
  <c r="AF27" i="61" s="1"/>
  <c r="AF15" i="61" s="1"/>
  <c r="O10" i="61"/>
  <c r="X33" i="61"/>
  <c r="X9" i="61" s="1"/>
  <c r="AA38" i="61"/>
  <c r="AA4" i="61" s="1"/>
  <c r="AF36" i="61"/>
  <c r="AF6" i="61" s="1"/>
  <c r="O11" i="61"/>
  <c r="X31" i="61"/>
  <c r="X11" i="61" s="1"/>
  <c r="AA30" i="61"/>
  <c r="AF30" i="61" s="1"/>
  <c r="AF12" i="61" s="1"/>
  <c r="AA25" i="61"/>
  <c r="AA17" i="61" s="1"/>
  <c r="R30" i="61"/>
  <c r="AB30" i="61" s="1"/>
  <c r="M16" i="62"/>
  <c r="R38" i="62"/>
  <c r="Y38" i="62" s="1"/>
  <c r="R39" i="62"/>
  <c r="R3" i="62" s="1"/>
  <c r="Y3" i="62" s="1"/>
  <c r="R28" i="62"/>
  <c r="R25" i="62"/>
  <c r="Y25" i="62" s="1"/>
  <c r="AA30" i="62"/>
  <c r="AF30" i="62" s="1"/>
  <c r="AF12" i="62" s="1"/>
  <c r="AA32" i="62"/>
  <c r="AF32" i="62" s="1"/>
  <c r="AF10" i="62" s="1"/>
  <c r="Y21" i="62"/>
  <c r="M14" i="62"/>
  <c r="R37" i="62"/>
  <c r="AB37" i="62" s="1"/>
  <c r="AF37" i="62"/>
  <c r="AF5" i="62" s="1"/>
  <c r="O14" i="62"/>
  <c r="R30" i="62"/>
  <c r="Y30" i="62" s="1"/>
  <c r="AB21" i="62"/>
  <c r="X24" i="62"/>
  <c r="X18" i="62" s="1"/>
  <c r="AA35" i="62"/>
  <c r="R22" i="62"/>
  <c r="AA29" i="62"/>
  <c r="AF29" i="62" s="1"/>
  <c r="AF13" i="62" s="1"/>
  <c r="AA31" i="62"/>
  <c r="AA28" i="62"/>
  <c r="AA14" i="62" s="1"/>
  <c r="R32" i="63"/>
  <c r="R10" i="63" s="1"/>
  <c r="AA30" i="63"/>
  <c r="AA33" i="63"/>
  <c r="AA9" i="63" s="1"/>
  <c r="AA31" i="63"/>
  <c r="AF31" i="63" s="1"/>
  <c r="AF11" i="63" s="1"/>
  <c r="X39" i="63"/>
  <c r="X3" i="63" s="1"/>
  <c r="X25" i="63"/>
  <c r="X17" i="63" s="1"/>
  <c r="AA24" i="63"/>
  <c r="AA18" i="63" s="1"/>
  <c r="AB18" i="63" s="1"/>
  <c r="X24" i="63"/>
  <c r="X18" i="63" s="1"/>
  <c r="X30" i="63"/>
  <c r="X12" i="63" s="1"/>
  <c r="X32" i="63"/>
  <c r="X10" i="63" s="1"/>
  <c r="Y10" i="63" s="1"/>
  <c r="Y21" i="63"/>
  <c r="AA23" i="63"/>
  <c r="AF23" i="63" s="1"/>
  <c r="AF19" i="63" s="1"/>
  <c r="O20" i="63"/>
  <c r="AF33" i="54"/>
  <c r="AF9" i="54" s="1"/>
  <c r="AB21" i="54"/>
  <c r="R33" i="54"/>
  <c r="AA30" i="54"/>
  <c r="AB23" i="54"/>
  <c r="O8" i="54"/>
  <c r="X33" i="54"/>
  <c r="X9" i="54" s="1"/>
  <c r="X22" i="54"/>
  <c r="X20" i="54" s="1"/>
  <c r="AA27" i="55"/>
  <c r="AA36" i="55"/>
  <c r="X39" i="55"/>
  <c r="X3" i="55" s="1"/>
  <c r="X22" i="55"/>
  <c r="X20" i="55" s="1"/>
  <c r="O12" i="55"/>
  <c r="X32" i="55"/>
  <c r="X10" i="55" s="1"/>
  <c r="O4" i="55"/>
  <c r="O8" i="55"/>
  <c r="R27" i="55"/>
  <c r="Y27" i="55" s="1"/>
  <c r="AA34" i="55"/>
  <c r="AA8" i="55" s="1"/>
  <c r="O20" i="42"/>
  <c r="O13" i="42"/>
  <c r="AA28" i="42"/>
  <c r="P12" i="42"/>
  <c r="AF29" i="42"/>
  <c r="AF13" i="42" s="1"/>
  <c r="AE4" i="42"/>
  <c r="P5" i="42"/>
  <c r="AA27" i="42"/>
  <c r="AF36" i="42"/>
  <c r="AF6" i="42" s="1"/>
  <c r="AA23" i="42"/>
  <c r="AA24" i="42"/>
  <c r="AA25" i="42"/>
  <c r="AF28" i="42"/>
  <c r="AF14" i="42" s="1"/>
  <c r="X32" i="42"/>
  <c r="X10" i="42" s="1"/>
  <c r="X28" i="42"/>
  <c r="X14" i="42" s="1"/>
  <c r="X36" i="43"/>
  <c r="X6" i="43" s="1"/>
  <c r="AA24" i="43"/>
  <c r="AF24" i="43" s="1"/>
  <c r="AF18" i="43" s="1"/>
  <c r="AA30" i="43"/>
  <c r="AA12" i="43" s="1"/>
  <c r="O20" i="43"/>
  <c r="O12" i="43"/>
  <c r="O7" i="43"/>
  <c r="AA35" i="43"/>
  <c r="AA7" i="43" s="1"/>
  <c r="AA8" i="43"/>
  <c r="O18" i="43"/>
  <c r="AA32" i="43"/>
  <c r="AF32" i="43" s="1"/>
  <c r="AF10" i="43" s="1"/>
  <c r="O11" i="43"/>
  <c r="AA25" i="43"/>
  <c r="AA17" i="43" s="1"/>
  <c r="AB17" i="43" s="1"/>
  <c r="O15" i="43"/>
  <c r="R31" i="43"/>
  <c r="Y31" i="43" s="1"/>
  <c r="AA29" i="43"/>
  <c r="AF29" i="43" s="1"/>
  <c r="AF13" i="43" s="1"/>
  <c r="O3" i="46"/>
  <c r="O6" i="58"/>
  <c r="O5" i="58"/>
  <c r="X29" i="58"/>
  <c r="X13" i="58" s="1"/>
  <c r="X35" i="58"/>
  <c r="X7" i="58" s="1"/>
  <c r="X31" i="58"/>
  <c r="X11" i="58" s="1"/>
  <c r="R24" i="58"/>
  <c r="R18" i="58" s="1"/>
  <c r="X22" i="58"/>
  <c r="X20" i="58" s="1"/>
  <c r="O4" i="58"/>
  <c r="AE4" i="58"/>
  <c r="X39" i="58"/>
  <c r="X3" i="58" s="1"/>
  <c r="AE18" i="58"/>
  <c r="AE10" i="58"/>
  <c r="AE19" i="58"/>
  <c r="AI3" i="58"/>
  <c r="AE13" i="58"/>
  <c r="AE9" i="58"/>
  <c r="O15" i="58"/>
  <c r="AE11" i="58"/>
  <c r="X24" i="58"/>
  <c r="X18" i="58" s="1"/>
  <c r="AE5" i="58"/>
  <c r="AE12" i="58"/>
  <c r="R26" i="58"/>
  <c r="R16" i="58" s="1"/>
  <c r="AE6" i="58"/>
  <c r="AE17" i="58"/>
  <c r="O4" i="46"/>
  <c r="X36" i="46"/>
  <c r="X6" i="46" s="1"/>
  <c r="X24" i="46"/>
  <c r="X18" i="46" s="1"/>
  <c r="O15" i="46"/>
  <c r="O7" i="46"/>
  <c r="X28" i="46"/>
  <c r="X14" i="46" s="1"/>
  <c r="AE13" i="46"/>
  <c r="AE10" i="46"/>
  <c r="O8" i="46"/>
  <c r="AI18" i="46"/>
  <c r="AI3" i="46"/>
  <c r="X25" i="46"/>
  <c r="X17" i="46" s="1"/>
  <c r="AE14" i="46"/>
  <c r="AE12" i="46"/>
  <c r="AF23" i="46"/>
  <c r="AE4" i="46"/>
  <c r="AE3" i="58"/>
  <c r="P16" i="58"/>
  <c r="R23" i="58"/>
  <c r="R19" i="58" s="1"/>
  <c r="R29" i="58"/>
  <c r="R13" i="58" s="1"/>
  <c r="AA38" i="63"/>
  <c r="AF38" i="63" s="1"/>
  <c r="AF4" i="63" s="1"/>
  <c r="R24" i="63"/>
  <c r="R18" i="63" s="1"/>
  <c r="AA34" i="63"/>
  <c r="AA8" i="63" s="1"/>
  <c r="M12" i="63"/>
  <c r="R30" i="63"/>
  <c r="R12" i="63" s="1"/>
  <c r="M11" i="63"/>
  <c r="R31" i="63"/>
  <c r="R11" i="63" s="1"/>
  <c r="AA28" i="63"/>
  <c r="AA14" i="63" s="1"/>
  <c r="AA29" i="63"/>
  <c r="AF29" i="63" s="1"/>
  <c r="AF13" i="63" s="1"/>
  <c r="AA39" i="63"/>
  <c r="AF39" i="63" s="1"/>
  <c r="AF3" i="63" s="1"/>
  <c r="AA25" i="63"/>
  <c r="AA17" i="63" s="1"/>
  <c r="AF21" i="63"/>
  <c r="P15" i="63"/>
  <c r="AA27" i="63"/>
  <c r="AF27" i="63" s="1"/>
  <c r="AF15" i="63" s="1"/>
  <c r="R38" i="63"/>
  <c r="Y38" i="63" s="1"/>
  <c r="X26" i="63"/>
  <c r="X16" i="63" s="1"/>
  <c r="Y27" i="63"/>
  <c r="Y15" i="63"/>
  <c r="X23" i="63"/>
  <c r="X19" i="63" s="1"/>
  <c r="O19" i="63"/>
  <c r="O15" i="63"/>
  <c r="M9" i="63"/>
  <c r="R33" i="63"/>
  <c r="AA37" i="63"/>
  <c r="AF30" i="63"/>
  <c r="AF12" i="63" s="1"/>
  <c r="AE12" i="63"/>
  <c r="AA26" i="63"/>
  <c r="R22" i="63"/>
  <c r="M20" i="63"/>
  <c r="M16" i="63"/>
  <c r="R26" i="63"/>
  <c r="AE4" i="63"/>
  <c r="AA6" i="63"/>
  <c r="X35" i="63"/>
  <c r="X7" i="63" s="1"/>
  <c r="O7" i="63"/>
  <c r="AF33" i="63"/>
  <c r="AF9" i="63" s="1"/>
  <c r="AE9" i="63"/>
  <c r="M6" i="63"/>
  <c r="R36" i="63"/>
  <c r="AB36" i="63" s="1"/>
  <c r="O14" i="63"/>
  <c r="X28" i="63"/>
  <c r="X14" i="63" s="1"/>
  <c r="P7" i="63"/>
  <c r="AA35" i="63"/>
  <c r="R37" i="63"/>
  <c r="M5" i="63"/>
  <c r="AA32" i="63"/>
  <c r="P10" i="63"/>
  <c r="AE8" i="63"/>
  <c r="AE13" i="63"/>
  <c r="R34" i="63"/>
  <c r="M8" i="63"/>
  <c r="AE10" i="63"/>
  <c r="X31" i="63"/>
  <c r="O11" i="63"/>
  <c r="AA22" i="63"/>
  <c r="AE14" i="63"/>
  <c r="AA12" i="63"/>
  <c r="AE16" i="63"/>
  <c r="AE17" i="63"/>
  <c r="AE3" i="63"/>
  <c r="AF36" i="63"/>
  <c r="AF6" i="63" s="1"/>
  <c r="AE6" i="63"/>
  <c r="M17" i="63"/>
  <c r="R25" i="63"/>
  <c r="R35" i="63"/>
  <c r="M7" i="63"/>
  <c r="R28" i="63"/>
  <c r="M14" i="63"/>
  <c r="AE15" i="63"/>
  <c r="O8" i="63"/>
  <c r="X34" i="63"/>
  <c r="X8" i="63" s="1"/>
  <c r="AE18" i="63"/>
  <c r="M13" i="63"/>
  <c r="R29" i="63"/>
  <c r="M3" i="63"/>
  <c r="R39" i="63"/>
  <c r="R23" i="63"/>
  <c r="M19" i="63"/>
  <c r="AE7" i="63"/>
  <c r="R23" i="62"/>
  <c r="R19" i="62" s="1"/>
  <c r="M19" i="62"/>
  <c r="AA36" i="62"/>
  <c r="AF36" i="62" s="1"/>
  <c r="AF6" i="62" s="1"/>
  <c r="AA24" i="62"/>
  <c r="AF24" i="62" s="1"/>
  <c r="AF18" i="62" s="1"/>
  <c r="M5" i="62"/>
  <c r="AA38" i="62"/>
  <c r="AF38" i="62" s="1"/>
  <c r="AF4" i="62" s="1"/>
  <c r="AA25" i="62"/>
  <c r="AF25" i="62" s="1"/>
  <c r="AF17" i="62" s="1"/>
  <c r="R24" i="62"/>
  <c r="R18" i="62" s="1"/>
  <c r="R35" i="62"/>
  <c r="R7" i="62" s="1"/>
  <c r="R31" i="62"/>
  <c r="AA22" i="62"/>
  <c r="AF22" i="62" s="1"/>
  <c r="AF20" i="62" s="1"/>
  <c r="R36" i="62"/>
  <c r="R6" i="62" s="1"/>
  <c r="Y6" i="62" s="1"/>
  <c r="AA23" i="62"/>
  <c r="AF23" i="62" s="1"/>
  <c r="AF19" i="62" s="1"/>
  <c r="R32" i="62"/>
  <c r="X25" i="62"/>
  <c r="X17" i="62" s="1"/>
  <c r="X23" i="62"/>
  <c r="O19" i="62"/>
  <c r="O13" i="62"/>
  <c r="X29" i="62"/>
  <c r="X13" i="62" s="1"/>
  <c r="X22" i="62"/>
  <c r="X20" i="62" s="1"/>
  <c r="O20" i="62"/>
  <c r="R27" i="62"/>
  <c r="M15" i="62"/>
  <c r="P3" i="62"/>
  <c r="AA39" i="62"/>
  <c r="AF39" i="62" s="1"/>
  <c r="AF3" i="62" s="1"/>
  <c r="Y36" i="62"/>
  <c r="O10" i="62"/>
  <c r="X32" i="62"/>
  <c r="X10" i="62" s="1"/>
  <c r="P15" i="62"/>
  <c r="AA27" i="62"/>
  <c r="AF27" i="62" s="1"/>
  <c r="AF15" i="62" s="1"/>
  <c r="AF21" i="62"/>
  <c r="AA7" i="62"/>
  <c r="O8" i="62"/>
  <c r="X34" i="62"/>
  <c r="X8" i="62" s="1"/>
  <c r="O9" i="62"/>
  <c r="X33" i="62"/>
  <c r="X9" i="62" s="1"/>
  <c r="AA16" i="62"/>
  <c r="AB26" i="62"/>
  <c r="AE6" i="62"/>
  <c r="R33" i="62"/>
  <c r="AB33" i="62" s="1"/>
  <c r="M9" i="62"/>
  <c r="AA9" i="62"/>
  <c r="R29" i="62"/>
  <c r="M13" i="62"/>
  <c r="AE16" i="62"/>
  <c r="AF26" i="62"/>
  <c r="AF16" i="62" s="1"/>
  <c r="R34" i="62"/>
  <c r="M8" i="62"/>
  <c r="AE9" i="62"/>
  <c r="AF33" i="62"/>
  <c r="AF9" i="62" s="1"/>
  <c r="AE15" i="62"/>
  <c r="R16" i="62"/>
  <c r="AB30" i="62"/>
  <c r="AA12" i="62"/>
  <c r="AE3" i="62"/>
  <c r="AA5" i="62"/>
  <c r="X35" i="62"/>
  <c r="X7" i="62" s="1"/>
  <c r="O7" i="62"/>
  <c r="AE8" i="62"/>
  <c r="O16" i="62"/>
  <c r="X26" i="62"/>
  <c r="X16" i="62" s="1"/>
  <c r="AA34" i="62"/>
  <c r="AF34" i="62" s="1"/>
  <c r="AF8" i="62" s="1"/>
  <c r="AE7" i="62"/>
  <c r="AF35" i="62"/>
  <c r="AF7" i="62" s="1"/>
  <c r="R4" i="62"/>
  <c r="Y4" i="62" s="1"/>
  <c r="O15" i="62"/>
  <c r="X27" i="62"/>
  <c r="X15" i="62" s="1"/>
  <c r="Y28" i="62"/>
  <c r="R14" i="62"/>
  <c r="Y14" i="62" s="1"/>
  <c r="R3" i="61"/>
  <c r="AA29" i="61"/>
  <c r="AA13" i="61" s="1"/>
  <c r="M12" i="61"/>
  <c r="AA33" i="61"/>
  <c r="R37" i="61"/>
  <c r="Y37" i="61" s="1"/>
  <c r="AA22" i="61"/>
  <c r="AF22" i="61" s="1"/>
  <c r="AF20" i="61" s="1"/>
  <c r="R24" i="61"/>
  <c r="R18" i="61" s="1"/>
  <c r="R31" i="61"/>
  <c r="R21" i="61"/>
  <c r="Y21" i="61" s="1"/>
  <c r="AB21" i="61"/>
  <c r="AA34" i="61"/>
  <c r="AA8" i="61" s="1"/>
  <c r="R28" i="61"/>
  <c r="R25" i="61"/>
  <c r="AF21" i="61"/>
  <c r="R38" i="61"/>
  <c r="R4" i="61" s="1"/>
  <c r="O17" i="61"/>
  <c r="X25" i="61"/>
  <c r="X17" i="61" s="1"/>
  <c r="X22" i="61"/>
  <c r="X20" i="61" s="1"/>
  <c r="O15" i="61"/>
  <c r="M9" i="61"/>
  <c r="R33" i="61"/>
  <c r="R14" i="61"/>
  <c r="R35" i="61"/>
  <c r="M7" i="61"/>
  <c r="AA15" i="61"/>
  <c r="P7" i="61"/>
  <c r="AA35" i="61"/>
  <c r="O4" i="61"/>
  <c r="X38" i="61"/>
  <c r="AA26" i="61"/>
  <c r="AF26" i="61" s="1"/>
  <c r="AF16" i="61" s="1"/>
  <c r="P16" i="61"/>
  <c r="O7" i="61"/>
  <c r="X35" i="61"/>
  <c r="X7" i="61" s="1"/>
  <c r="AE17" i="61"/>
  <c r="R27" i="61"/>
  <c r="AB27" i="61" s="1"/>
  <c r="M15" i="61"/>
  <c r="R22" i="61"/>
  <c r="M20" i="61"/>
  <c r="AB24" i="61"/>
  <c r="AA18" i="61"/>
  <c r="AF24" i="61"/>
  <c r="AF18" i="61" s="1"/>
  <c r="AE18" i="61"/>
  <c r="R23" i="61"/>
  <c r="M19" i="61"/>
  <c r="M6" i="61"/>
  <c r="R36" i="61"/>
  <c r="X34" i="61"/>
  <c r="X8" i="61" s="1"/>
  <c r="O8" i="61"/>
  <c r="AE8" i="61"/>
  <c r="R5" i="61"/>
  <c r="Y5" i="61" s="1"/>
  <c r="AA12" i="61"/>
  <c r="P10" i="61"/>
  <c r="AA32" i="61"/>
  <c r="O18" i="61"/>
  <c r="X24" i="61"/>
  <c r="X18" i="61" s="1"/>
  <c r="R29" i="61"/>
  <c r="M13" i="61"/>
  <c r="R32" i="61"/>
  <c r="M10" i="61"/>
  <c r="AA28" i="61"/>
  <c r="AE9" i="61"/>
  <c r="AA31" i="61"/>
  <c r="AE13" i="61"/>
  <c r="AA6" i="61"/>
  <c r="AA39" i="61"/>
  <c r="AE16" i="61"/>
  <c r="O14" i="61"/>
  <c r="X28" i="61"/>
  <c r="X14" i="61" s="1"/>
  <c r="R34" i="61"/>
  <c r="M8" i="61"/>
  <c r="AA37" i="61"/>
  <c r="Y30" i="61"/>
  <c r="R12" i="61"/>
  <c r="Y12" i="61" s="1"/>
  <c r="M16" i="61"/>
  <c r="R26" i="61"/>
  <c r="AF38" i="61"/>
  <c r="AF4" i="61" s="1"/>
  <c r="AA19" i="61"/>
  <c r="AA37" i="60"/>
  <c r="AA5" i="60" s="1"/>
  <c r="R27" i="60"/>
  <c r="AB27" i="60" s="1"/>
  <c r="R26" i="60"/>
  <c r="Y26" i="60" s="1"/>
  <c r="R22" i="60"/>
  <c r="AB22" i="60" s="1"/>
  <c r="AA34" i="60"/>
  <c r="AA8" i="60" s="1"/>
  <c r="X30" i="60"/>
  <c r="X12" i="60" s="1"/>
  <c r="O12" i="60"/>
  <c r="AE12" i="60"/>
  <c r="X28" i="60"/>
  <c r="X14" i="60" s="1"/>
  <c r="O14" i="60"/>
  <c r="AE14" i="60"/>
  <c r="P18" i="60"/>
  <c r="AA24" i="60"/>
  <c r="R31" i="60"/>
  <c r="M11" i="60"/>
  <c r="AE16" i="60"/>
  <c r="AF26" i="60"/>
  <c r="AF16" i="60" s="1"/>
  <c r="AE4" i="60"/>
  <c r="R39" i="60"/>
  <c r="M3" i="60"/>
  <c r="M18" i="60"/>
  <c r="R24" i="60"/>
  <c r="R32" i="60"/>
  <c r="M10" i="60"/>
  <c r="AE18" i="60"/>
  <c r="X27" i="60"/>
  <c r="X15" i="60" s="1"/>
  <c r="O15" i="60"/>
  <c r="R33" i="60"/>
  <c r="M9" i="60"/>
  <c r="Y22" i="60"/>
  <c r="R20" i="60"/>
  <c r="Y20" i="60" s="1"/>
  <c r="M14" i="60"/>
  <c r="R28" i="60"/>
  <c r="X35" i="60"/>
  <c r="X7" i="60" s="1"/>
  <c r="O7" i="60"/>
  <c r="Y37" i="60"/>
  <c r="R5" i="60"/>
  <c r="X31" i="60"/>
  <c r="X11" i="60" s="1"/>
  <c r="O11" i="60"/>
  <c r="P4" i="60"/>
  <c r="AA38" i="60"/>
  <c r="AF38" i="60" s="1"/>
  <c r="AF4" i="60" s="1"/>
  <c r="AF25" i="60"/>
  <c r="AF17" i="60" s="1"/>
  <c r="AE17" i="60"/>
  <c r="O18" i="60"/>
  <c r="X24" i="60"/>
  <c r="X18" i="60" s="1"/>
  <c r="R38" i="60"/>
  <c r="M4" i="60"/>
  <c r="AE9" i="60"/>
  <c r="R35" i="60"/>
  <c r="M7" i="60"/>
  <c r="AE7" i="60"/>
  <c r="R25" i="60"/>
  <c r="M17" i="60"/>
  <c r="P7" i="60"/>
  <c r="AA35" i="60"/>
  <c r="AF35" i="60" s="1"/>
  <c r="AF7" i="60" s="1"/>
  <c r="X39" i="60"/>
  <c r="X3" i="60" s="1"/>
  <c r="O3" i="60"/>
  <c r="M13" i="60"/>
  <c r="R29" i="60"/>
  <c r="AA31" i="60"/>
  <c r="AE3" i="60"/>
  <c r="M6" i="60"/>
  <c r="R36" i="60"/>
  <c r="R30" i="60"/>
  <c r="R23" i="60"/>
  <c r="R21" i="60"/>
  <c r="R34" i="60"/>
  <c r="AE20" i="60"/>
  <c r="AF22" i="60"/>
  <c r="AF20" i="60" s="1"/>
  <c r="AE5" i="60"/>
  <c r="AE13" i="60"/>
  <c r="AF29" i="60"/>
  <c r="AF13" i="60" s="1"/>
  <c r="AA33" i="60"/>
  <c r="X38" i="60"/>
  <c r="X4" i="60" s="1"/>
  <c r="O4" i="60"/>
  <c r="AE8" i="60"/>
  <c r="AF32" i="60"/>
  <c r="AF10" i="60" s="1"/>
  <c r="AE10" i="60"/>
  <c r="AE19" i="60"/>
  <c r="AF23" i="60"/>
  <c r="AF19" i="60" s="1"/>
  <c r="X30" i="59"/>
  <c r="X12" i="59" s="1"/>
  <c r="AA27" i="59"/>
  <c r="AF27" i="59" s="1"/>
  <c r="AF15" i="59" s="1"/>
  <c r="AA33" i="59"/>
  <c r="AF33" i="59" s="1"/>
  <c r="AF9" i="59" s="1"/>
  <c r="AA37" i="59"/>
  <c r="AF37" i="59" s="1"/>
  <c r="AF5" i="59" s="1"/>
  <c r="AA31" i="59"/>
  <c r="AA11" i="59" s="1"/>
  <c r="P11" i="59"/>
  <c r="AA25" i="59"/>
  <c r="AF25" i="59" s="1"/>
  <c r="AF17" i="59" s="1"/>
  <c r="AA22" i="59"/>
  <c r="AF22" i="59" s="1"/>
  <c r="AF20" i="59" s="1"/>
  <c r="X37" i="59"/>
  <c r="X5" i="59" s="1"/>
  <c r="X25" i="59"/>
  <c r="X17" i="59" s="1"/>
  <c r="X22" i="59"/>
  <c r="X20" i="59" s="1"/>
  <c r="O3" i="59"/>
  <c r="O11" i="59"/>
  <c r="X31" i="59"/>
  <c r="X11" i="59" s="1"/>
  <c r="X24" i="59"/>
  <c r="X18" i="59" s="1"/>
  <c r="X28" i="59"/>
  <c r="X14" i="59" s="1"/>
  <c r="O14" i="59"/>
  <c r="X38" i="59"/>
  <c r="X4" i="59" s="1"/>
  <c r="X32" i="59"/>
  <c r="X10" i="59" s="1"/>
  <c r="R19" i="59"/>
  <c r="Y19" i="59" s="1"/>
  <c r="Y23" i="59"/>
  <c r="R36" i="59"/>
  <c r="M6" i="59"/>
  <c r="R27" i="59"/>
  <c r="M15" i="59"/>
  <c r="AA4" i="59"/>
  <c r="AA29" i="59"/>
  <c r="AA35" i="59"/>
  <c r="AF30" i="59"/>
  <c r="AF12" i="59" s="1"/>
  <c r="AE12" i="59"/>
  <c r="AA16" i="59"/>
  <c r="AB23" i="59"/>
  <c r="AA19" i="59"/>
  <c r="AF38" i="59"/>
  <c r="AF4" i="59" s="1"/>
  <c r="AE4" i="59"/>
  <c r="AE7" i="59"/>
  <c r="R30" i="59"/>
  <c r="O9" i="59"/>
  <c r="X33" i="59"/>
  <c r="X9" i="59" s="1"/>
  <c r="AE16" i="59"/>
  <c r="AF26" i="59"/>
  <c r="AF16" i="59" s="1"/>
  <c r="AA3" i="59"/>
  <c r="AA10" i="59"/>
  <c r="AE13" i="59"/>
  <c r="AE17" i="59"/>
  <c r="AF39" i="59"/>
  <c r="AF3" i="59" s="1"/>
  <c r="AE3" i="59"/>
  <c r="AA14" i="59"/>
  <c r="AA6" i="59"/>
  <c r="R34" i="59"/>
  <c r="M8" i="59"/>
  <c r="O8" i="59"/>
  <c r="X34" i="59"/>
  <c r="X8" i="59" s="1"/>
  <c r="M13" i="59"/>
  <c r="R29" i="59"/>
  <c r="X35" i="59"/>
  <c r="X7" i="59" s="1"/>
  <c r="O7" i="59"/>
  <c r="AA9" i="59"/>
  <c r="R26" i="59"/>
  <c r="AB26" i="59" s="1"/>
  <c r="M17" i="59"/>
  <c r="R25" i="59"/>
  <c r="AF24" i="59"/>
  <c r="AF18" i="59" s="1"/>
  <c r="AE18" i="59"/>
  <c r="R37" i="59"/>
  <c r="AA34" i="59"/>
  <c r="AF21" i="59"/>
  <c r="AE11" i="59"/>
  <c r="AF32" i="59"/>
  <c r="AF10" i="59" s="1"/>
  <c r="AE10" i="59"/>
  <c r="R28" i="59"/>
  <c r="AB28" i="59" s="1"/>
  <c r="M3" i="59"/>
  <c r="R39" i="59"/>
  <c r="AB39" i="59" s="1"/>
  <c r="AF36" i="59"/>
  <c r="AF6" i="59" s="1"/>
  <c r="AA12" i="59"/>
  <c r="AE9" i="59"/>
  <c r="R33" i="59"/>
  <c r="M9" i="59"/>
  <c r="R35" i="59"/>
  <c r="M7" i="59"/>
  <c r="AF28" i="59"/>
  <c r="AF14" i="59" s="1"/>
  <c r="M10" i="59"/>
  <c r="R32" i="59"/>
  <c r="R31" i="59"/>
  <c r="R24" i="59"/>
  <c r="R21" i="59"/>
  <c r="Y21" i="59" s="1"/>
  <c r="R22" i="59"/>
  <c r="R38" i="59"/>
  <c r="AB38" i="59" s="1"/>
  <c r="X27" i="59"/>
  <c r="X15" i="59" s="1"/>
  <c r="O15" i="59"/>
  <c r="M19" i="58"/>
  <c r="O10" i="58"/>
  <c r="X30" i="58"/>
  <c r="X12" i="58" s="1"/>
  <c r="O12" i="58"/>
  <c r="R31" i="58"/>
  <c r="M11" i="58"/>
  <c r="O9" i="58"/>
  <c r="X33" i="58"/>
  <c r="X9" i="58" s="1"/>
  <c r="O17" i="58"/>
  <c r="X25" i="58"/>
  <c r="X17" i="58" s="1"/>
  <c r="AE7" i="58"/>
  <c r="R36" i="58"/>
  <c r="R21" i="58"/>
  <c r="R37" i="58"/>
  <c r="R27" i="58"/>
  <c r="R30" i="58"/>
  <c r="R28" i="58"/>
  <c r="M14" i="58"/>
  <c r="M3" i="58"/>
  <c r="R39" i="58"/>
  <c r="R25" i="58"/>
  <c r="M17" i="58"/>
  <c r="X28" i="58"/>
  <c r="X14" i="58" s="1"/>
  <c r="O14" i="58"/>
  <c r="AE20" i="58"/>
  <c r="O19" i="58"/>
  <c r="X23" i="58"/>
  <c r="X19" i="58" s="1"/>
  <c r="AE15" i="58"/>
  <c r="M20" i="58"/>
  <c r="R22" i="58"/>
  <c r="AE14" i="58"/>
  <c r="AE8" i="58"/>
  <c r="O8" i="58"/>
  <c r="X34" i="58"/>
  <c r="X8" i="58" s="1"/>
  <c r="R34" i="58"/>
  <c r="M8" i="58"/>
  <c r="R33" i="58"/>
  <c r="AE16" i="58"/>
  <c r="O16" i="58"/>
  <c r="X26" i="58"/>
  <c r="X16" i="58" s="1"/>
  <c r="R38" i="58"/>
  <c r="R32" i="58"/>
  <c r="M10" i="58"/>
  <c r="R35" i="58"/>
  <c r="R38" i="57"/>
  <c r="Y38" i="57" s="1"/>
  <c r="AA36" i="57"/>
  <c r="AA6" i="57" s="1"/>
  <c r="AA31" i="57"/>
  <c r="AA11" i="57" s="1"/>
  <c r="AA37" i="57"/>
  <c r="AB37" i="57" s="1"/>
  <c r="R31" i="57"/>
  <c r="Y31" i="57" s="1"/>
  <c r="AF21" i="57"/>
  <c r="AA30" i="57"/>
  <c r="AF30" i="57" s="1"/>
  <c r="AF12" i="57" s="1"/>
  <c r="R30" i="57"/>
  <c r="Y30" i="57" s="1"/>
  <c r="AA22" i="57"/>
  <c r="AA20" i="57" s="1"/>
  <c r="AA28" i="57"/>
  <c r="AF28" i="57" s="1"/>
  <c r="AF14" i="57" s="1"/>
  <c r="X28" i="57"/>
  <c r="X14" i="57" s="1"/>
  <c r="O16" i="57"/>
  <c r="X26" i="57"/>
  <c r="X16" i="57" s="1"/>
  <c r="AE15" i="57"/>
  <c r="AF27" i="57"/>
  <c r="AF15" i="57" s="1"/>
  <c r="M18" i="57"/>
  <c r="R24" i="57"/>
  <c r="R5" i="57"/>
  <c r="AE20" i="57"/>
  <c r="R35" i="57"/>
  <c r="AB35" i="57" s="1"/>
  <c r="M7" i="57"/>
  <c r="M10" i="57"/>
  <c r="R32" i="57"/>
  <c r="R25" i="57"/>
  <c r="M17" i="57"/>
  <c r="R28" i="57"/>
  <c r="AF23" i="57"/>
  <c r="AF19" i="57" s="1"/>
  <c r="AE19" i="57"/>
  <c r="R34" i="57"/>
  <c r="M8" i="57"/>
  <c r="P10" i="57"/>
  <c r="AA32" i="57"/>
  <c r="R23" i="57"/>
  <c r="O5" i="57"/>
  <c r="X37" i="57"/>
  <c r="X5" i="57" s="1"/>
  <c r="R39" i="57"/>
  <c r="M3" i="57"/>
  <c r="AA8" i="57"/>
  <c r="P4" i="57"/>
  <c r="AA38" i="57"/>
  <c r="R22" i="57"/>
  <c r="M20" i="57"/>
  <c r="AE9" i="57"/>
  <c r="AE8" i="57"/>
  <c r="R11" i="57"/>
  <c r="Y11" i="57" s="1"/>
  <c r="AE3" i="57"/>
  <c r="AE11" i="57"/>
  <c r="AA33" i="57"/>
  <c r="AF33" i="57" s="1"/>
  <c r="AF9" i="57" s="1"/>
  <c r="AE16" i="57"/>
  <c r="M15" i="57"/>
  <c r="R27" i="57"/>
  <c r="AE7" i="57"/>
  <c r="AA24" i="57"/>
  <c r="AA15" i="57"/>
  <c r="M6" i="57"/>
  <c r="R36" i="57"/>
  <c r="P16" i="57"/>
  <c r="AA26" i="57"/>
  <c r="R26" i="57"/>
  <c r="M16" i="57"/>
  <c r="M13" i="57"/>
  <c r="R29" i="57"/>
  <c r="AA5" i="57"/>
  <c r="AB5" i="57" s="1"/>
  <c r="AB21" i="57"/>
  <c r="AA39" i="57"/>
  <c r="AF39" i="57" s="1"/>
  <c r="AF3" i="57" s="1"/>
  <c r="R33" i="57"/>
  <c r="M9" i="57"/>
  <c r="AE6" i="57"/>
  <c r="AF21" i="56"/>
  <c r="R27" i="56"/>
  <c r="R15" i="56" s="1"/>
  <c r="M15" i="56"/>
  <c r="R37" i="56"/>
  <c r="M5" i="56"/>
  <c r="AA22" i="56"/>
  <c r="AF22" i="56" s="1"/>
  <c r="AF20" i="56" s="1"/>
  <c r="AA25" i="56"/>
  <c r="AF25" i="56" s="1"/>
  <c r="AF17" i="56" s="1"/>
  <c r="P4" i="56"/>
  <c r="AA38" i="56"/>
  <c r="AF38" i="56" s="1"/>
  <c r="AF4" i="56" s="1"/>
  <c r="AF3" i="56"/>
  <c r="R31" i="56"/>
  <c r="R11" i="56" s="1"/>
  <c r="X24" i="56"/>
  <c r="X26" i="56"/>
  <c r="X16" i="56" s="1"/>
  <c r="AB30" i="56"/>
  <c r="AA12" i="56"/>
  <c r="AB24" i="56"/>
  <c r="AA18" i="56"/>
  <c r="AB18" i="56" s="1"/>
  <c r="O14" i="56"/>
  <c r="X28" i="56"/>
  <c r="X14" i="56" s="1"/>
  <c r="X31" i="56"/>
  <c r="O11" i="56"/>
  <c r="M9" i="56"/>
  <c r="R33" i="56"/>
  <c r="AA3" i="56"/>
  <c r="AB3" i="56" s="1"/>
  <c r="AA14" i="56"/>
  <c r="R28" i="56"/>
  <c r="M14" i="56"/>
  <c r="R3" i="56"/>
  <c r="AF33" i="56"/>
  <c r="AF9" i="56" s="1"/>
  <c r="AE9" i="56"/>
  <c r="AA23" i="56"/>
  <c r="AF27" i="56"/>
  <c r="AF15" i="56" s="1"/>
  <c r="AE15" i="56"/>
  <c r="R4" i="56"/>
  <c r="AE16" i="56"/>
  <c r="R17" i="56"/>
  <c r="R7" i="56"/>
  <c r="O10" i="56"/>
  <c r="X32" i="56"/>
  <c r="X10" i="56" s="1"/>
  <c r="O4" i="56"/>
  <c r="X38" i="56"/>
  <c r="X4" i="56" s="1"/>
  <c r="AE10" i="56"/>
  <c r="R16" i="56"/>
  <c r="Y16" i="56" s="1"/>
  <c r="AF28" i="56"/>
  <c r="AF14" i="56" s="1"/>
  <c r="AE14" i="56"/>
  <c r="M10" i="56"/>
  <c r="R32" i="56"/>
  <c r="AE17" i="56"/>
  <c r="O15" i="56"/>
  <c r="X27" i="56"/>
  <c r="R22" i="56"/>
  <c r="M20" i="56"/>
  <c r="AA32" i="56"/>
  <c r="P10" i="56"/>
  <c r="AE3" i="56"/>
  <c r="AE4" i="56"/>
  <c r="R36" i="56"/>
  <c r="M6" i="56"/>
  <c r="O17" i="56"/>
  <c r="X25" i="56"/>
  <c r="X17" i="56" s="1"/>
  <c r="AE11" i="56"/>
  <c r="R29" i="56"/>
  <c r="M13" i="56"/>
  <c r="AA9" i="56"/>
  <c r="AA26" i="56"/>
  <c r="AF37" i="56"/>
  <c r="AF5" i="56" s="1"/>
  <c r="AE5" i="56"/>
  <c r="AF24" i="56"/>
  <c r="AF18" i="56" s="1"/>
  <c r="AE18" i="56"/>
  <c r="AA15" i="56"/>
  <c r="AA7" i="56"/>
  <c r="AB35" i="56"/>
  <c r="O7" i="56"/>
  <c r="X35" i="56"/>
  <c r="X7" i="56" s="1"/>
  <c r="AF35" i="56"/>
  <c r="AF7" i="56" s="1"/>
  <c r="AE7" i="56"/>
  <c r="AE12" i="56"/>
  <c r="AF30" i="56"/>
  <c r="AF12" i="56" s="1"/>
  <c r="R23" i="56"/>
  <c r="M19" i="56"/>
  <c r="Y37" i="56"/>
  <c r="AA25" i="55"/>
  <c r="AF25" i="55" s="1"/>
  <c r="AF17" i="55" s="1"/>
  <c r="AA39" i="55"/>
  <c r="AA3" i="55" s="1"/>
  <c r="AA35" i="55"/>
  <c r="AF35" i="55" s="1"/>
  <c r="AF7" i="55" s="1"/>
  <c r="R28" i="55"/>
  <c r="Y28" i="55" s="1"/>
  <c r="O15" i="55"/>
  <c r="AF21" i="55"/>
  <c r="R14" i="55"/>
  <c r="Y14" i="55" s="1"/>
  <c r="AE18" i="55"/>
  <c r="AA28" i="55"/>
  <c r="AE16" i="55"/>
  <c r="R35" i="55"/>
  <c r="M7" i="55"/>
  <c r="O16" i="55"/>
  <c r="X26" i="55"/>
  <c r="X16" i="55" s="1"/>
  <c r="R15" i="55"/>
  <c r="Y15" i="55" s="1"/>
  <c r="R21" i="55"/>
  <c r="Y21" i="55" s="1"/>
  <c r="R38" i="55"/>
  <c r="R31" i="55"/>
  <c r="R25" i="55"/>
  <c r="AB25" i="55" s="1"/>
  <c r="M17" i="55"/>
  <c r="AA6" i="55"/>
  <c r="AF29" i="55"/>
  <c r="AF13" i="55" s="1"/>
  <c r="AE13" i="55"/>
  <c r="M18" i="55"/>
  <c r="R24" i="55"/>
  <c r="M13" i="55"/>
  <c r="R29" i="55"/>
  <c r="AF22" i="55"/>
  <c r="AF20" i="55" s="1"/>
  <c r="AE20" i="55"/>
  <c r="R23" i="55"/>
  <c r="AE15" i="55"/>
  <c r="AF27" i="55"/>
  <c r="AF15" i="55" s="1"/>
  <c r="AA15" i="55"/>
  <c r="AB15" i="55" s="1"/>
  <c r="AB27" i="55"/>
  <c r="O19" i="55"/>
  <c r="X23" i="55"/>
  <c r="X19" i="55" s="1"/>
  <c r="AA20" i="55"/>
  <c r="AA37" i="55"/>
  <c r="P4" i="55"/>
  <c r="AA38" i="55"/>
  <c r="X37" i="55"/>
  <c r="X5" i="55" s="1"/>
  <c r="O5" i="55"/>
  <c r="AE8" i="55"/>
  <c r="R34" i="55"/>
  <c r="M8" i="55"/>
  <c r="R22" i="55"/>
  <c r="AB22" i="55" s="1"/>
  <c r="M20" i="55"/>
  <c r="AA33" i="55"/>
  <c r="AA29" i="55"/>
  <c r="AE9" i="55"/>
  <c r="AA32" i="55"/>
  <c r="R39" i="55"/>
  <c r="M3" i="55"/>
  <c r="AF36" i="55"/>
  <c r="AF6" i="55" s="1"/>
  <c r="O18" i="55"/>
  <c r="X24" i="55"/>
  <c r="X18" i="55" s="1"/>
  <c r="R26" i="55"/>
  <c r="M16" i="55"/>
  <c r="R32" i="55"/>
  <c r="R37" i="55"/>
  <c r="O9" i="55"/>
  <c r="X33" i="55"/>
  <c r="X9" i="55" s="1"/>
  <c r="AA24" i="55"/>
  <c r="AA23" i="55"/>
  <c r="M6" i="55"/>
  <c r="R36" i="55"/>
  <c r="AB36" i="55" s="1"/>
  <c r="R33" i="55"/>
  <c r="M9" i="55"/>
  <c r="R30" i="55"/>
  <c r="AA31" i="55"/>
  <c r="P12" i="55"/>
  <c r="AA30" i="55"/>
  <c r="AA26" i="55"/>
  <c r="AF26" i="55" s="1"/>
  <c r="AF16" i="55" s="1"/>
  <c r="AB33" i="54"/>
  <c r="R26" i="54"/>
  <c r="AB26" i="54" s="1"/>
  <c r="R38" i="54"/>
  <c r="Y38" i="54" s="1"/>
  <c r="AA27" i="54"/>
  <c r="AA15" i="54" s="1"/>
  <c r="AA37" i="54"/>
  <c r="AA5" i="54" s="1"/>
  <c r="AF21" i="54"/>
  <c r="R36" i="54"/>
  <c r="M6" i="54"/>
  <c r="P13" i="54"/>
  <c r="M9" i="54"/>
  <c r="R30" i="54"/>
  <c r="AB30" i="54" s="1"/>
  <c r="R37" i="54"/>
  <c r="R5" i="54" s="1"/>
  <c r="Y5" i="54" s="1"/>
  <c r="R39" i="54"/>
  <c r="R3" i="54" s="1"/>
  <c r="O6" i="54"/>
  <c r="X36" i="54"/>
  <c r="X30" i="54"/>
  <c r="X12" i="54" s="1"/>
  <c r="X39" i="54"/>
  <c r="X3" i="54" s="1"/>
  <c r="O15" i="54"/>
  <c r="X27" i="54"/>
  <c r="X15" i="54" s="1"/>
  <c r="X26" i="54"/>
  <c r="X16" i="54" s="1"/>
  <c r="X23" i="54"/>
  <c r="X19" i="54" s="1"/>
  <c r="O19" i="54"/>
  <c r="M18" i="54"/>
  <c r="R24" i="54"/>
  <c r="AE17" i="54"/>
  <c r="X32" i="54"/>
  <c r="X10" i="54" s="1"/>
  <c r="O10" i="54"/>
  <c r="R34" i="54"/>
  <c r="M8" i="54"/>
  <c r="AA12" i="54"/>
  <c r="AA24" i="54"/>
  <c r="AA34" i="54"/>
  <c r="X31" i="54"/>
  <c r="X11" i="54" s="1"/>
  <c r="O11" i="54"/>
  <c r="AA39" i="54"/>
  <c r="M14" i="54"/>
  <c r="R28" i="54"/>
  <c r="R25" i="54"/>
  <c r="M17" i="54"/>
  <c r="AE15" i="54"/>
  <c r="M7" i="54"/>
  <c r="R35" i="54"/>
  <c r="AB35" i="54" s="1"/>
  <c r="P17" i="54"/>
  <c r="AA25" i="54"/>
  <c r="AA7" i="54"/>
  <c r="AF35" i="54"/>
  <c r="AF7" i="54" s="1"/>
  <c r="R32" i="54"/>
  <c r="M10" i="54"/>
  <c r="AA38" i="54"/>
  <c r="R9" i="54"/>
  <c r="Y33" i="54"/>
  <c r="R29" i="54"/>
  <c r="M13" i="54"/>
  <c r="R22" i="54"/>
  <c r="M20" i="54"/>
  <c r="P11" i="54"/>
  <c r="AA31" i="54"/>
  <c r="AA28" i="54"/>
  <c r="O17" i="54"/>
  <c r="X25" i="54"/>
  <c r="X17" i="54" s="1"/>
  <c r="AA13" i="54"/>
  <c r="P10" i="54"/>
  <c r="AA32" i="54"/>
  <c r="AA22" i="54"/>
  <c r="P20" i="54"/>
  <c r="R27" i="54"/>
  <c r="M15" i="54"/>
  <c r="R31" i="54"/>
  <c r="M11" i="54"/>
  <c r="AE8" i="54"/>
  <c r="X35" i="54"/>
  <c r="X7" i="54" s="1"/>
  <c r="O7" i="54"/>
  <c r="AE16" i="54"/>
  <c r="AF26" i="54"/>
  <c r="AF16" i="54" s="1"/>
  <c r="AF30" i="54"/>
  <c r="AF12" i="54" s="1"/>
  <c r="AE13" i="54"/>
  <c r="AF29" i="54"/>
  <c r="AF13" i="54" s="1"/>
  <c r="Y23" i="54"/>
  <c r="R19" i="54"/>
  <c r="Y19" i="54" s="1"/>
  <c r="X28" i="54"/>
  <c r="X14" i="54" s="1"/>
  <c r="O14" i="54"/>
  <c r="AF37" i="54"/>
  <c r="AF5" i="54" s="1"/>
  <c r="AB21" i="43"/>
  <c r="AF21" i="43"/>
  <c r="R34" i="43"/>
  <c r="AA4" i="43"/>
  <c r="R25" i="43"/>
  <c r="R17" i="43" s="1"/>
  <c r="AF38" i="43"/>
  <c r="AF4" i="43" s="1"/>
  <c r="AA37" i="43"/>
  <c r="AF37" i="43" s="1"/>
  <c r="AF5" i="43" s="1"/>
  <c r="AA36" i="43"/>
  <c r="AF35" i="43"/>
  <c r="AF7" i="43" s="1"/>
  <c r="R38" i="43"/>
  <c r="R4" i="43" s="1"/>
  <c r="Y4" i="43" s="1"/>
  <c r="M4" i="43"/>
  <c r="P11" i="43"/>
  <c r="AA31" i="43"/>
  <c r="R28" i="43"/>
  <c r="Y28" i="43" s="1"/>
  <c r="R24" i="43"/>
  <c r="AB24" i="43" s="1"/>
  <c r="AA23" i="43"/>
  <c r="AF23" i="43" s="1"/>
  <c r="AF19" i="43" s="1"/>
  <c r="R31" i="51"/>
  <c r="AA30" i="51"/>
  <c r="AA12" i="51" s="1"/>
  <c r="AB21" i="51"/>
  <c r="AA31" i="51"/>
  <c r="AF31" i="51" s="1"/>
  <c r="AF11" i="51" s="1"/>
  <c r="AA28" i="51"/>
  <c r="AF28" i="51" s="1"/>
  <c r="AF14" i="51" s="1"/>
  <c r="R30" i="51"/>
  <c r="R12" i="51" s="1"/>
  <c r="Y12" i="51" s="1"/>
  <c r="AA36" i="51"/>
  <c r="AF36" i="51" s="1"/>
  <c r="AF6" i="51" s="1"/>
  <c r="R37" i="51"/>
  <c r="AA29" i="51"/>
  <c r="AF29" i="51" s="1"/>
  <c r="AF13" i="51" s="1"/>
  <c r="X28" i="51"/>
  <c r="X14" i="51" s="1"/>
  <c r="O15" i="51"/>
  <c r="Y21" i="51"/>
  <c r="O7" i="51"/>
  <c r="O3" i="51"/>
  <c r="O16" i="51"/>
  <c r="X26" i="51"/>
  <c r="X16" i="51" s="1"/>
  <c r="O5" i="51"/>
  <c r="X37" i="51"/>
  <c r="X5" i="51" s="1"/>
  <c r="R39" i="51"/>
  <c r="M3" i="51"/>
  <c r="AE15" i="51"/>
  <c r="AF27" i="51"/>
  <c r="AF15" i="51" s="1"/>
  <c r="AA7" i="51"/>
  <c r="AF21" i="51"/>
  <c r="AA8" i="51"/>
  <c r="AA20" i="51"/>
  <c r="M18" i="51"/>
  <c r="R24" i="51"/>
  <c r="AE20" i="51"/>
  <c r="AF22" i="51"/>
  <c r="AF20" i="51" s="1"/>
  <c r="P4" i="51"/>
  <c r="AA38" i="51"/>
  <c r="R22" i="51"/>
  <c r="AB22" i="51" s="1"/>
  <c r="M20" i="51"/>
  <c r="R35" i="51"/>
  <c r="AB35" i="51" s="1"/>
  <c r="M7" i="51"/>
  <c r="M10" i="51"/>
  <c r="R32" i="51"/>
  <c r="AE9" i="51"/>
  <c r="AF34" i="51"/>
  <c r="AF8" i="51" s="1"/>
  <c r="AE8" i="51"/>
  <c r="Y31" i="51"/>
  <c r="R11" i="51"/>
  <c r="Y11" i="51" s="1"/>
  <c r="AE3" i="51"/>
  <c r="AE11" i="51"/>
  <c r="AA33" i="51"/>
  <c r="AF33" i="51" s="1"/>
  <c r="AF9" i="51" s="1"/>
  <c r="AE16" i="51"/>
  <c r="M15" i="51"/>
  <c r="R27" i="51"/>
  <c r="AF35" i="51"/>
  <c r="AF7" i="51" s="1"/>
  <c r="AE7" i="51"/>
  <c r="AA24" i="51"/>
  <c r="Y28" i="51"/>
  <c r="R14" i="51"/>
  <c r="Y14" i="51" s="1"/>
  <c r="AA15" i="51"/>
  <c r="M6" i="51"/>
  <c r="R36" i="51"/>
  <c r="P16" i="51"/>
  <c r="AA26" i="51"/>
  <c r="R26" i="51"/>
  <c r="M16" i="51"/>
  <c r="R25" i="51"/>
  <c r="AB25" i="51" s="1"/>
  <c r="M17" i="51"/>
  <c r="AA17" i="51"/>
  <c r="M13" i="51"/>
  <c r="R29" i="51"/>
  <c r="AF23" i="51"/>
  <c r="AF19" i="51" s="1"/>
  <c r="AE19" i="51"/>
  <c r="R34" i="51"/>
  <c r="AB34" i="51" s="1"/>
  <c r="M8" i="51"/>
  <c r="P10" i="51"/>
  <c r="AA32" i="51"/>
  <c r="R23" i="51"/>
  <c r="AA37" i="51"/>
  <c r="AA39" i="51"/>
  <c r="R33" i="51"/>
  <c r="M9" i="51"/>
  <c r="AE6" i="51"/>
  <c r="AA23" i="50"/>
  <c r="AA19" i="50" s="1"/>
  <c r="P19" i="50"/>
  <c r="R35" i="50"/>
  <c r="P5" i="50"/>
  <c r="X23" i="50"/>
  <c r="X19" i="50" s="1"/>
  <c r="X30" i="50"/>
  <c r="X12" i="50" s="1"/>
  <c r="O12" i="50"/>
  <c r="X36" i="50"/>
  <c r="X6" i="50" s="1"/>
  <c r="O6" i="50"/>
  <c r="X32" i="50"/>
  <c r="X10" i="50" s="1"/>
  <c r="X35" i="50"/>
  <c r="X7" i="50" s="1"/>
  <c r="O7" i="50"/>
  <c r="X31" i="50"/>
  <c r="X11" i="50" s="1"/>
  <c r="X25" i="50"/>
  <c r="X17" i="50" s="1"/>
  <c r="X38" i="50"/>
  <c r="X4" i="50" s="1"/>
  <c r="R11" i="50"/>
  <c r="Y11" i="50" s="1"/>
  <c r="R18" i="50"/>
  <c r="Y18" i="50" s="1"/>
  <c r="Y24" i="50"/>
  <c r="AA13" i="50"/>
  <c r="AE8" i="50"/>
  <c r="R34" i="50"/>
  <c r="M8" i="50"/>
  <c r="AA39" i="50"/>
  <c r="AF39" i="50" s="1"/>
  <c r="AF3" i="50" s="1"/>
  <c r="AA20" i="50"/>
  <c r="M3" i="50"/>
  <c r="R39" i="50"/>
  <c r="AF37" i="50"/>
  <c r="AF5" i="50" s="1"/>
  <c r="AE5" i="50"/>
  <c r="AE3" i="50"/>
  <c r="O3" i="50"/>
  <c r="X39" i="50"/>
  <c r="X3" i="50" s="1"/>
  <c r="M17" i="50"/>
  <c r="R25" i="50"/>
  <c r="R5" i="50"/>
  <c r="R27" i="50"/>
  <c r="AB27" i="50" s="1"/>
  <c r="M15" i="50"/>
  <c r="R38" i="50"/>
  <c r="R21" i="50"/>
  <c r="Y21" i="50" s="1"/>
  <c r="R23" i="50"/>
  <c r="AE14" i="50"/>
  <c r="R22" i="50"/>
  <c r="AB22" i="50" s="1"/>
  <c r="M20" i="50"/>
  <c r="M14" i="50"/>
  <c r="R28" i="50"/>
  <c r="AE17" i="50"/>
  <c r="X28" i="50"/>
  <c r="X14" i="50" s="1"/>
  <c r="O14" i="50"/>
  <c r="AE9" i="50"/>
  <c r="P8" i="50"/>
  <c r="AA34" i="50"/>
  <c r="AF34" i="50" s="1"/>
  <c r="AF8" i="50" s="1"/>
  <c r="AE19" i="50"/>
  <c r="AA33" i="50"/>
  <c r="R26" i="50"/>
  <c r="M16" i="50"/>
  <c r="O16" i="50"/>
  <c r="X26" i="50"/>
  <c r="X16" i="50" s="1"/>
  <c r="M10" i="50"/>
  <c r="R32" i="50"/>
  <c r="AA4" i="50"/>
  <c r="P10" i="50"/>
  <c r="AA32" i="50"/>
  <c r="AF32" i="50" s="1"/>
  <c r="AF10" i="50" s="1"/>
  <c r="AA15" i="50"/>
  <c r="O9" i="50"/>
  <c r="X33" i="50"/>
  <c r="X9" i="50" s="1"/>
  <c r="AF31" i="50"/>
  <c r="AF11" i="50" s="1"/>
  <c r="AE11" i="50"/>
  <c r="R12" i="50"/>
  <c r="AB21" i="50"/>
  <c r="AF38" i="50"/>
  <c r="AF4" i="50" s="1"/>
  <c r="AE4" i="50"/>
  <c r="AA28" i="50"/>
  <c r="AF28" i="50" s="1"/>
  <c r="AF14" i="50" s="1"/>
  <c r="P14" i="50"/>
  <c r="R36" i="50"/>
  <c r="M6" i="50"/>
  <c r="AF21" i="50"/>
  <c r="AB36" i="50"/>
  <c r="AA6" i="50"/>
  <c r="AA25" i="50"/>
  <c r="AF25" i="50" s="1"/>
  <c r="AF17" i="50" s="1"/>
  <c r="R33" i="50"/>
  <c r="O15" i="50"/>
  <c r="X27" i="50"/>
  <c r="X15" i="50" s="1"/>
  <c r="AA11" i="50"/>
  <c r="AA30" i="50"/>
  <c r="P12" i="50"/>
  <c r="AE20" i="50"/>
  <c r="AF22" i="50"/>
  <c r="AF20" i="50" s="1"/>
  <c r="AE10" i="50"/>
  <c r="X34" i="50"/>
  <c r="X8" i="50" s="1"/>
  <c r="O8" i="50"/>
  <c r="AA24" i="50"/>
  <c r="AF27" i="50"/>
  <c r="AF15" i="50" s="1"/>
  <c r="AE15" i="50"/>
  <c r="AE16" i="50"/>
  <c r="AF26" i="50"/>
  <c r="AF16" i="50" s="1"/>
  <c r="R29" i="50"/>
  <c r="AB29" i="50" s="1"/>
  <c r="AA32" i="49"/>
  <c r="AF32" i="49" s="1"/>
  <c r="AF10" i="49" s="1"/>
  <c r="X36" i="49"/>
  <c r="X6" i="49" s="1"/>
  <c r="O6" i="49"/>
  <c r="AE15" i="49"/>
  <c r="AE8" i="49"/>
  <c r="AF28" i="49"/>
  <c r="AF14" i="49" s="1"/>
  <c r="AE14" i="49"/>
  <c r="R21" i="49"/>
  <c r="Y21" i="49" s="1"/>
  <c r="R24" i="49"/>
  <c r="R31" i="49"/>
  <c r="R23" i="49"/>
  <c r="R38" i="49"/>
  <c r="R26" i="49"/>
  <c r="M16" i="49"/>
  <c r="R39" i="49"/>
  <c r="AB39" i="49" s="1"/>
  <c r="M3" i="49"/>
  <c r="AA4" i="49"/>
  <c r="R35" i="49"/>
  <c r="M7" i="49"/>
  <c r="AA23" i="49"/>
  <c r="AF23" i="49" s="1"/>
  <c r="AF19" i="49" s="1"/>
  <c r="P19" i="49"/>
  <c r="AA20" i="49"/>
  <c r="R28" i="49"/>
  <c r="AB28" i="49" s="1"/>
  <c r="M14" i="49"/>
  <c r="R37" i="49"/>
  <c r="R30" i="49"/>
  <c r="AE12" i="49"/>
  <c r="O9" i="49"/>
  <c r="X33" i="49"/>
  <c r="X9" i="49" s="1"/>
  <c r="R27" i="49"/>
  <c r="M15" i="49"/>
  <c r="R34" i="49"/>
  <c r="M8" i="49"/>
  <c r="AF38" i="49"/>
  <c r="AF4" i="49" s="1"/>
  <c r="AE4" i="49"/>
  <c r="AA6" i="49"/>
  <c r="AE19" i="49"/>
  <c r="AE10" i="49"/>
  <c r="AE13" i="49"/>
  <c r="AE9" i="49"/>
  <c r="AF33" i="49"/>
  <c r="AF9" i="49" s="1"/>
  <c r="AA24" i="49"/>
  <c r="AF24" i="49" s="1"/>
  <c r="AF18" i="49" s="1"/>
  <c r="O8" i="49"/>
  <c r="X34" i="49"/>
  <c r="X8" i="49" s="1"/>
  <c r="AE18" i="49"/>
  <c r="AF25" i="49"/>
  <c r="AF17" i="49" s="1"/>
  <c r="AE17" i="49"/>
  <c r="AE11" i="49"/>
  <c r="AE3" i="49"/>
  <c r="AA30" i="49"/>
  <c r="AF30" i="49" s="1"/>
  <c r="AF12" i="49" s="1"/>
  <c r="P12" i="49"/>
  <c r="X35" i="49"/>
  <c r="X7" i="49" s="1"/>
  <c r="O7" i="49"/>
  <c r="AE20" i="49"/>
  <c r="AF22" i="49"/>
  <c r="AF20" i="49" s="1"/>
  <c r="M17" i="49"/>
  <c r="R25" i="49"/>
  <c r="AB25" i="49" s="1"/>
  <c r="AA17" i="49"/>
  <c r="AA26" i="49"/>
  <c r="P16" i="49"/>
  <c r="O15" i="49"/>
  <c r="X27" i="49"/>
  <c r="X15" i="49" s="1"/>
  <c r="M10" i="49"/>
  <c r="R32" i="49"/>
  <c r="AA37" i="49"/>
  <c r="P5" i="49"/>
  <c r="AE6" i="49"/>
  <c r="AE7" i="49"/>
  <c r="O3" i="49"/>
  <c r="X39" i="49"/>
  <c r="X3" i="49" s="1"/>
  <c r="M6" i="49"/>
  <c r="R36" i="49"/>
  <c r="AA27" i="49"/>
  <c r="O16" i="49"/>
  <c r="X26" i="49"/>
  <c r="X16" i="49" s="1"/>
  <c r="AA34" i="49"/>
  <c r="AF34" i="49" s="1"/>
  <c r="AF8" i="49" s="1"/>
  <c r="AA14" i="49"/>
  <c r="AA9" i="49"/>
  <c r="AB33" i="49"/>
  <c r="X28" i="49"/>
  <c r="X14" i="49" s="1"/>
  <c r="O14" i="49"/>
  <c r="AF21" i="49"/>
  <c r="R22" i="49"/>
  <c r="AB22" i="49" s="1"/>
  <c r="M20" i="49"/>
  <c r="Y29" i="49"/>
  <c r="R13" i="49"/>
  <c r="Y13" i="49" s="1"/>
  <c r="R9" i="49"/>
  <c r="AA36" i="48"/>
  <c r="R28" i="48"/>
  <c r="Y28" i="48" s="1"/>
  <c r="AA31" i="48"/>
  <c r="AF31" i="48" s="1"/>
  <c r="AF11" i="48" s="1"/>
  <c r="AA30" i="48"/>
  <c r="AA12" i="48" s="1"/>
  <c r="AA28" i="48"/>
  <c r="AF28" i="48" s="1"/>
  <c r="AF14" i="48" s="1"/>
  <c r="R30" i="48"/>
  <c r="R12" i="48" s="1"/>
  <c r="Y12" i="48" s="1"/>
  <c r="AA29" i="48"/>
  <c r="AF29" i="48" s="1"/>
  <c r="AF13" i="48" s="1"/>
  <c r="AA22" i="48"/>
  <c r="AA20" i="48" s="1"/>
  <c r="AA34" i="48"/>
  <c r="X28" i="48"/>
  <c r="X14" i="48" s="1"/>
  <c r="O15" i="48"/>
  <c r="Y21" i="48"/>
  <c r="O7" i="48"/>
  <c r="O18" i="48"/>
  <c r="X24" i="48"/>
  <c r="X18" i="48" s="1"/>
  <c r="O16" i="48"/>
  <c r="X26" i="48"/>
  <c r="X16" i="48" s="1"/>
  <c r="O5" i="48"/>
  <c r="X37" i="48"/>
  <c r="X5" i="48" s="1"/>
  <c r="R39" i="48"/>
  <c r="M3" i="48"/>
  <c r="AE15" i="48"/>
  <c r="AF27" i="48"/>
  <c r="AF15" i="48" s="1"/>
  <c r="AA7" i="48"/>
  <c r="AF21" i="48"/>
  <c r="AA8" i="48"/>
  <c r="Y30" i="48"/>
  <c r="M18" i="48"/>
  <c r="R24" i="48"/>
  <c r="Y37" i="48"/>
  <c r="R5" i="48"/>
  <c r="AE20" i="48"/>
  <c r="P4" i="48"/>
  <c r="AA38" i="48"/>
  <c r="R22" i="48"/>
  <c r="M20" i="48"/>
  <c r="R35" i="48"/>
  <c r="AB35" i="48" s="1"/>
  <c r="M7" i="48"/>
  <c r="M10" i="48"/>
  <c r="R32" i="48"/>
  <c r="AE9" i="48"/>
  <c r="AF34" i="48"/>
  <c r="AF8" i="48" s="1"/>
  <c r="AE8" i="48"/>
  <c r="AE3" i="48"/>
  <c r="AE11" i="48"/>
  <c r="AA33" i="48"/>
  <c r="AF33" i="48" s="1"/>
  <c r="AF9" i="48" s="1"/>
  <c r="AE16" i="48"/>
  <c r="M15" i="48"/>
  <c r="R27" i="48"/>
  <c r="Y38" i="48"/>
  <c r="R4" i="48"/>
  <c r="Y4" i="48" s="1"/>
  <c r="AF35" i="48"/>
  <c r="AF7" i="48" s="1"/>
  <c r="AE7" i="48"/>
  <c r="AA24" i="48"/>
  <c r="AA15" i="48"/>
  <c r="M6" i="48"/>
  <c r="R36" i="48"/>
  <c r="P16" i="48"/>
  <c r="AA26" i="48"/>
  <c r="R26" i="48"/>
  <c r="M16" i="48"/>
  <c r="R25" i="48"/>
  <c r="M17" i="48"/>
  <c r="M13" i="48"/>
  <c r="R29" i="48"/>
  <c r="AF23" i="48"/>
  <c r="AF19" i="48" s="1"/>
  <c r="AE19" i="48"/>
  <c r="R34" i="48"/>
  <c r="M8" i="48"/>
  <c r="P10" i="48"/>
  <c r="AA32" i="48"/>
  <c r="R23" i="48"/>
  <c r="AA37" i="48"/>
  <c r="AA39" i="48"/>
  <c r="R33" i="48"/>
  <c r="M9" i="48"/>
  <c r="AE6" i="48"/>
  <c r="AA25" i="47"/>
  <c r="AF25" i="47" s="1"/>
  <c r="AF17" i="47" s="1"/>
  <c r="R28" i="47"/>
  <c r="AA36" i="47"/>
  <c r="AF36" i="47" s="1"/>
  <c r="AF6" i="47" s="1"/>
  <c r="AB21" i="47"/>
  <c r="AA30" i="47"/>
  <c r="AF30" i="47" s="1"/>
  <c r="AF12" i="47" s="1"/>
  <c r="AA28" i="47"/>
  <c r="AF28" i="47" s="1"/>
  <c r="AF14" i="47" s="1"/>
  <c r="R38" i="47"/>
  <c r="Y38" i="47" s="1"/>
  <c r="R37" i="47"/>
  <c r="R5" i="47" s="1"/>
  <c r="R31" i="47"/>
  <c r="R11" i="47" s="1"/>
  <c r="Y11" i="47" s="1"/>
  <c r="R30" i="47"/>
  <c r="R12" i="47" s="1"/>
  <c r="Y12" i="47" s="1"/>
  <c r="X33" i="47"/>
  <c r="X9" i="47" s="1"/>
  <c r="X28" i="47"/>
  <c r="X14" i="47" s="1"/>
  <c r="Y21" i="47"/>
  <c r="O7" i="47"/>
  <c r="O16" i="47"/>
  <c r="X26" i="47"/>
  <c r="X16" i="47" s="1"/>
  <c r="O5" i="47"/>
  <c r="X37" i="47"/>
  <c r="X5" i="47" s="1"/>
  <c r="R39" i="47"/>
  <c r="M3" i="47"/>
  <c r="AE15" i="47"/>
  <c r="AA7" i="47"/>
  <c r="AF21" i="47"/>
  <c r="AA8" i="47"/>
  <c r="AA20" i="47"/>
  <c r="AB22" i="47"/>
  <c r="M18" i="47"/>
  <c r="R24" i="47"/>
  <c r="AE20" i="47"/>
  <c r="AF22" i="47"/>
  <c r="AF20" i="47" s="1"/>
  <c r="P4" i="47"/>
  <c r="AA38" i="47"/>
  <c r="AA13" i="47"/>
  <c r="R22" i="47"/>
  <c r="M20" i="47"/>
  <c r="R35" i="47"/>
  <c r="AB35" i="47" s="1"/>
  <c r="M7" i="47"/>
  <c r="M10" i="47"/>
  <c r="R32" i="47"/>
  <c r="AF33" i="47"/>
  <c r="AF9" i="47" s="1"/>
  <c r="AE9" i="47"/>
  <c r="AF34" i="47"/>
  <c r="AF8" i="47" s="1"/>
  <c r="AE8" i="47"/>
  <c r="Y31" i="47"/>
  <c r="AE3" i="47"/>
  <c r="AF31" i="47"/>
  <c r="AF11" i="47" s="1"/>
  <c r="AE11" i="47"/>
  <c r="AA33" i="47"/>
  <c r="AE16" i="47"/>
  <c r="M15" i="47"/>
  <c r="R27" i="47"/>
  <c r="R4" i="47"/>
  <c r="Y4" i="47" s="1"/>
  <c r="AF35" i="47"/>
  <c r="AF7" i="47" s="1"/>
  <c r="AE7" i="47"/>
  <c r="AA24" i="47"/>
  <c r="R14" i="47"/>
  <c r="Y14" i="47" s="1"/>
  <c r="M6" i="47"/>
  <c r="R36" i="47"/>
  <c r="P16" i="47"/>
  <c r="AA26" i="47"/>
  <c r="R26" i="47"/>
  <c r="M16" i="47"/>
  <c r="R25" i="47"/>
  <c r="M17" i="47"/>
  <c r="M13" i="47"/>
  <c r="R29" i="47"/>
  <c r="AB29" i="47" s="1"/>
  <c r="AE19" i="47"/>
  <c r="R34" i="47"/>
  <c r="AB34" i="47" s="1"/>
  <c r="M8" i="47"/>
  <c r="P10" i="47"/>
  <c r="AA32" i="47"/>
  <c r="R23" i="47"/>
  <c r="AA37" i="47"/>
  <c r="AA39" i="47"/>
  <c r="R33" i="47"/>
  <c r="M9" i="47"/>
  <c r="AE6" i="47"/>
  <c r="X33" i="46"/>
  <c r="X9" i="46" s="1"/>
  <c r="O16" i="46"/>
  <c r="X26" i="46"/>
  <c r="X16" i="46" s="1"/>
  <c r="O5" i="46"/>
  <c r="X37" i="46"/>
  <c r="R39" i="46"/>
  <c r="M3" i="46"/>
  <c r="AE15" i="46"/>
  <c r="AE20" i="46"/>
  <c r="AE9" i="46"/>
  <c r="AE8" i="46"/>
  <c r="AE3" i="46"/>
  <c r="AE11" i="46"/>
  <c r="AE16" i="46"/>
  <c r="AE7" i="46"/>
  <c r="AE19" i="46"/>
  <c r="AE6" i="46"/>
  <c r="AA38" i="45"/>
  <c r="AF38" i="45" s="1"/>
  <c r="AF4" i="45" s="1"/>
  <c r="M16" i="45"/>
  <c r="R37" i="45"/>
  <c r="AA23" i="45"/>
  <c r="AA30" i="45"/>
  <c r="AA12" i="45" s="1"/>
  <c r="X29" i="45"/>
  <c r="X13" i="45" s="1"/>
  <c r="X34" i="45"/>
  <c r="X8" i="45" s="1"/>
  <c r="O8" i="45"/>
  <c r="O5" i="45"/>
  <c r="X37" i="45"/>
  <c r="X5" i="45" s="1"/>
  <c r="O10" i="45"/>
  <c r="X32" i="45"/>
  <c r="X10" i="45" s="1"/>
  <c r="AF31" i="45"/>
  <c r="AF11" i="45" s="1"/>
  <c r="AE11" i="45"/>
  <c r="AE16" i="45"/>
  <c r="AF26" i="45"/>
  <c r="AF16" i="45" s="1"/>
  <c r="X35" i="45"/>
  <c r="X7" i="45" s="1"/>
  <c r="O7" i="45"/>
  <c r="R23" i="45"/>
  <c r="M19" i="45"/>
  <c r="R28" i="45"/>
  <c r="M14" i="45"/>
  <c r="O18" i="45"/>
  <c r="X24" i="45"/>
  <c r="X18" i="45" s="1"/>
  <c r="AB35" i="45"/>
  <c r="AA7" i="45"/>
  <c r="AB26" i="45"/>
  <c r="AA16" i="45"/>
  <c r="R30" i="45"/>
  <c r="M12" i="45"/>
  <c r="AA19" i="45"/>
  <c r="R32" i="45"/>
  <c r="M10" i="45"/>
  <c r="AA9" i="45"/>
  <c r="AA17" i="45"/>
  <c r="AF24" i="45"/>
  <c r="AF18" i="45" s="1"/>
  <c r="AE18" i="45"/>
  <c r="R5" i="45"/>
  <c r="Y5" i="45" s="1"/>
  <c r="M11" i="45"/>
  <c r="R31" i="45"/>
  <c r="AE14" i="45"/>
  <c r="R33" i="45"/>
  <c r="AB33" i="45" s="1"/>
  <c r="M9" i="45"/>
  <c r="R39" i="45"/>
  <c r="M3" i="45"/>
  <c r="O20" i="45"/>
  <c r="X22" i="45"/>
  <c r="X20" i="45" s="1"/>
  <c r="R22" i="45"/>
  <c r="M20" i="45"/>
  <c r="R27" i="45"/>
  <c r="M15" i="45"/>
  <c r="P20" i="45"/>
  <c r="AA22" i="45"/>
  <c r="AF22" i="45" s="1"/>
  <c r="AF20" i="45" s="1"/>
  <c r="R34" i="45"/>
  <c r="M8" i="45"/>
  <c r="P8" i="45"/>
  <c r="AA34" i="45"/>
  <c r="AA27" i="45"/>
  <c r="AF27" i="45" s="1"/>
  <c r="AF15" i="45" s="1"/>
  <c r="AA18" i="45"/>
  <c r="AA28" i="45"/>
  <c r="AF28" i="45" s="1"/>
  <c r="AF14" i="45" s="1"/>
  <c r="AA11" i="45"/>
  <c r="AE20" i="45"/>
  <c r="AA37" i="45"/>
  <c r="R29" i="45"/>
  <c r="M13" i="45"/>
  <c r="AF33" i="45"/>
  <c r="AF9" i="45" s="1"/>
  <c r="AA32" i="45"/>
  <c r="AF25" i="45"/>
  <c r="AF17" i="45" s="1"/>
  <c r="AE12" i="45"/>
  <c r="AA39" i="45"/>
  <c r="R4" i="45"/>
  <c r="Y4" i="45" s="1"/>
  <c r="Y38" i="45"/>
  <c r="R21" i="45"/>
  <c r="R24" i="45"/>
  <c r="M6" i="45"/>
  <c r="R36" i="45"/>
  <c r="AE15" i="45"/>
  <c r="R25" i="45"/>
  <c r="M17" i="45"/>
  <c r="X39" i="45"/>
  <c r="X3" i="45" s="1"/>
  <c r="O3" i="45"/>
  <c r="AF35" i="45"/>
  <c r="AF7" i="45" s="1"/>
  <c r="X28" i="45"/>
  <c r="X14" i="45" s="1"/>
  <c r="O14" i="45"/>
  <c r="X33" i="45"/>
  <c r="X9" i="45" s="1"/>
  <c r="O9" i="45"/>
  <c r="R21" i="44"/>
  <c r="Y21" i="44" s="1"/>
  <c r="R31" i="44"/>
  <c r="R11" i="44" s="1"/>
  <c r="Y11" i="44" s="1"/>
  <c r="Y4" i="44"/>
  <c r="R24" i="44"/>
  <c r="R18" i="44" s="1"/>
  <c r="Y18" i="44" s="1"/>
  <c r="M18" i="44"/>
  <c r="R37" i="44"/>
  <c r="M5" i="44"/>
  <c r="AA26" i="44"/>
  <c r="AF26" i="44" s="1"/>
  <c r="AF16" i="44" s="1"/>
  <c r="R30" i="44"/>
  <c r="AB30" i="44" s="1"/>
  <c r="M13" i="44"/>
  <c r="R29" i="44"/>
  <c r="M7" i="44"/>
  <c r="R35" i="44"/>
  <c r="R7" i="44" s="1"/>
  <c r="P14" i="44"/>
  <c r="AA35" i="44"/>
  <c r="X22" i="44"/>
  <c r="X20" i="44" s="1"/>
  <c r="O20" i="44"/>
  <c r="Y38" i="44"/>
  <c r="X25" i="44"/>
  <c r="X17" i="44" s="1"/>
  <c r="O17" i="44"/>
  <c r="P3" i="44"/>
  <c r="AA39" i="44"/>
  <c r="AF39" i="44" s="1"/>
  <c r="AF3" i="44" s="1"/>
  <c r="AA10" i="44"/>
  <c r="AE11" i="44"/>
  <c r="AE3" i="44"/>
  <c r="R22" i="44"/>
  <c r="M20" i="44"/>
  <c r="O9" i="44"/>
  <c r="X33" i="44"/>
  <c r="X9" i="44" s="1"/>
  <c r="M10" i="44"/>
  <c r="R32" i="44"/>
  <c r="AB32" i="44" s="1"/>
  <c r="AB24" i="44"/>
  <c r="AA18" i="44"/>
  <c r="AA22" i="44"/>
  <c r="R33" i="44"/>
  <c r="M9" i="44"/>
  <c r="AF21" i="44"/>
  <c r="X35" i="44"/>
  <c r="O7" i="44"/>
  <c r="AA15" i="44"/>
  <c r="AA13" i="44"/>
  <c r="AB38" i="44"/>
  <c r="AA4" i="44"/>
  <c r="AB4" i="44" s="1"/>
  <c r="X28" i="44"/>
  <c r="X14" i="44" s="1"/>
  <c r="O14" i="44"/>
  <c r="R34" i="44"/>
  <c r="M8" i="44"/>
  <c r="M3" i="44"/>
  <c r="R39" i="44"/>
  <c r="AF32" i="44"/>
  <c r="AF10" i="44" s="1"/>
  <c r="M6" i="44"/>
  <c r="R36" i="44"/>
  <c r="AE15" i="44"/>
  <c r="AF38" i="44"/>
  <c r="AF4" i="44" s="1"/>
  <c r="AE4" i="44"/>
  <c r="AA31" i="44"/>
  <c r="M17" i="44"/>
  <c r="R25" i="44"/>
  <c r="R27" i="44"/>
  <c r="M15" i="44"/>
  <c r="R26" i="44"/>
  <c r="M16" i="44"/>
  <c r="R28" i="44"/>
  <c r="M14" i="44"/>
  <c r="AA8" i="44"/>
  <c r="AA36" i="44"/>
  <c r="AA25" i="44"/>
  <c r="AA23" i="44"/>
  <c r="P19" i="44"/>
  <c r="R23" i="44"/>
  <c r="M19" i="44"/>
  <c r="O16" i="44"/>
  <c r="X26" i="44"/>
  <c r="X16" i="44" s="1"/>
  <c r="AE20" i="44"/>
  <c r="AF34" i="44"/>
  <c r="AF8" i="44" s="1"/>
  <c r="AA33" i="44"/>
  <c r="X33" i="43"/>
  <c r="X9" i="43" s="1"/>
  <c r="O9" i="43"/>
  <c r="AE10" i="43"/>
  <c r="M19" i="43"/>
  <c r="R23" i="43"/>
  <c r="AA6" i="43"/>
  <c r="X26" i="43"/>
  <c r="X16" i="43" s="1"/>
  <c r="O16" i="43"/>
  <c r="AE20" i="43"/>
  <c r="O10" i="43"/>
  <c r="X32" i="43"/>
  <c r="X10" i="43" s="1"/>
  <c r="M7" i="43"/>
  <c r="R35" i="43"/>
  <c r="AF27" i="43"/>
  <c r="AF15" i="43" s="1"/>
  <c r="AE15" i="43"/>
  <c r="AA15" i="43"/>
  <c r="AA3" i="43"/>
  <c r="R29" i="43"/>
  <c r="M13" i="43"/>
  <c r="AF25" i="43"/>
  <c r="AF17" i="43" s="1"/>
  <c r="AE17" i="43"/>
  <c r="M3" i="43"/>
  <c r="R39" i="43"/>
  <c r="AB39" i="43" s="1"/>
  <c r="O17" i="43"/>
  <c r="X25" i="43"/>
  <c r="R37" i="43"/>
  <c r="M5" i="43"/>
  <c r="AF39" i="43"/>
  <c r="AF3" i="43" s="1"/>
  <c r="AE3" i="43"/>
  <c r="R33" i="43"/>
  <c r="M9" i="43"/>
  <c r="O3" i="43"/>
  <c r="X39" i="43"/>
  <c r="X3" i="43" s="1"/>
  <c r="X29" i="43"/>
  <c r="X13" i="43" s="1"/>
  <c r="O13" i="43"/>
  <c r="AA33" i="43"/>
  <c r="AF33" i="43" s="1"/>
  <c r="AF9" i="43" s="1"/>
  <c r="P9" i="43"/>
  <c r="M10" i="43"/>
  <c r="R32" i="43"/>
  <c r="Y38" i="43"/>
  <c r="AE13" i="43"/>
  <c r="AE6" i="43"/>
  <c r="M16" i="43"/>
  <c r="R26" i="43"/>
  <c r="AE9" i="43"/>
  <c r="X34" i="43"/>
  <c r="O8" i="43"/>
  <c r="R22" i="43"/>
  <c r="M20" i="43"/>
  <c r="R30" i="43"/>
  <c r="M12" i="43"/>
  <c r="M6" i="43"/>
  <c r="R36" i="43"/>
  <c r="AA14" i="43"/>
  <c r="R27" i="43"/>
  <c r="M15" i="43"/>
  <c r="AA18" i="43"/>
  <c r="AA22" i="43"/>
  <c r="AF22" i="43" s="1"/>
  <c r="AF20" i="43" s="1"/>
  <c r="P20" i="43"/>
  <c r="AA26" i="43"/>
  <c r="AF26" i="43" s="1"/>
  <c r="AF16" i="43" s="1"/>
  <c r="P16" i="43"/>
  <c r="AE16" i="43"/>
  <c r="P6" i="42"/>
  <c r="AA32" i="42"/>
  <c r="AA10" i="42" s="1"/>
  <c r="AA39" i="42"/>
  <c r="AA3" i="42" s="1"/>
  <c r="AA26" i="42"/>
  <c r="AF26" i="42" s="1"/>
  <c r="AF16" i="42" s="1"/>
  <c r="X36" i="42"/>
  <c r="X6" i="42" s="1"/>
  <c r="O6" i="42"/>
  <c r="O8" i="42"/>
  <c r="X34" i="42"/>
  <c r="X8" i="42" s="1"/>
  <c r="X35" i="42"/>
  <c r="X7" i="42" s="1"/>
  <c r="O7" i="42"/>
  <c r="R11" i="42"/>
  <c r="AB31" i="42"/>
  <c r="O16" i="42"/>
  <c r="X26" i="42"/>
  <c r="X16" i="42" s="1"/>
  <c r="X23" i="42"/>
  <c r="X19" i="42" s="1"/>
  <c r="O19" i="42"/>
  <c r="O9" i="42"/>
  <c r="X33" i="42"/>
  <c r="X9" i="42" s="1"/>
  <c r="AE17" i="42"/>
  <c r="AF25" i="42"/>
  <c r="AF17" i="42" s="1"/>
  <c r="AA4" i="42"/>
  <c r="AA17" i="42"/>
  <c r="R28" i="42"/>
  <c r="AB28" i="42" s="1"/>
  <c r="AF32" i="42"/>
  <c r="AF10" i="42" s="1"/>
  <c r="AE10" i="42"/>
  <c r="R27" i="42"/>
  <c r="AB27" i="42" s="1"/>
  <c r="M15" i="42"/>
  <c r="AA35" i="42"/>
  <c r="P7" i="42"/>
  <c r="AA12" i="42"/>
  <c r="O11" i="42"/>
  <c r="X31" i="42"/>
  <c r="X11" i="42" s="1"/>
  <c r="AE3" i="42"/>
  <c r="AA34" i="42"/>
  <c r="AF34" i="42" s="1"/>
  <c r="AF8" i="42" s="1"/>
  <c r="O18" i="42"/>
  <c r="X24" i="42"/>
  <c r="X18" i="42" s="1"/>
  <c r="AA5" i="42"/>
  <c r="AE8" i="42"/>
  <c r="R37" i="42"/>
  <c r="R29" i="42"/>
  <c r="M13" i="42"/>
  <c r="R33" i="42"/>
  <c r="M9" i="42"/>
  <c r="X27" i="42"/>
  <c r="X15" i="42" s="1"/>
  <c r="O15" i="42"/>
  <c r="M3" i="42"/>
  <c r="R39" i="42"/>
  <c r="R26" i="42"/>
  <c r="M16" i="42"/>
  <c r="M10" i="42"/>
  <c r="R32" i="42"/>
  <c r="AA18" i="42"/>
  <c r="AA33" i="42"/>
  <c r="P9" i="42"/>
  <c r="R23" i="42"/>
  <c r="M17" i="42"/>
  <c r="R25" i="42"/>
  <c r="AA15" i="42"/>
  <c r="R34" i="42"/>
  <c r="M8" i="42"/>
  <c r="R35" i="42"/>
  <c r="M7" i="42"/>
  <c r="AA22" i="42"/>
  <c r="P20" i="42"/>
  <c r="AF24" i="42"/>
  <c r="AF18" i="42" s="1"/>
  <c r="AA14" i="42"/>
  <c r="AE15" i="42"/>
  <c r="AF27" i="42"/>
  <c r="AF15" i="42" s="1"/>
  <c r="R30" i="42"/>
  <c r="AB30" i="42" s="1"/>
  <c r="R21" i="42"/>
  <c r="R38" i="42"/>
  <c r="AB38" i="42" s="1"/>
  <c r="R24" i="42"/>
  <c r="AB24" i="42" s="1"/>
  <c r="R36" i="42"/>
  <c r="R22" i="42"/>
  <c r="AF30" i="42"/>
  <c r="AF12" i="42" s="1"/>
  <c r="AE12" i="42"/>
  <c r="O3" i="42"/>
  <c r="X39" i="42"/>
  <c r="X3" i="42" s="1"/>
  <c r="X25" i="42"/>
  <c r="X17" i="42" s="1"/>
  <c r="O17" i="42"/>
  <c r="AA13" i="42"/>
  <c r="N80" i="16"/>
  <c r="N22" i="16"/>
  <c r="M80" i="16"/>
  <c r="AF32" i="58" l="1"/>
  <c r="AF37" i="58"/>
  <c r="AF5" i="58" s="1"/>
  <c r="Y21" i="58"/>
  <c r="Y21" i="46"/>
  <c r="AF31" i="46"/>
  <c r="AK37" i="46"/>
  <c r="E152" i="16"/>
  <c r="S167" i="16" s="1"/>
  <c r="AF11" i="46"/>
  <c r="AF35" i="46"/>
  <c r="AK3" i="58"/>
  <c r="D178" i="16"/>
  <c r="AF38" i="46"/>
  <c r="AK18" i="46"/>
  <c r="D177" i="16"/>
  <c r="AF30" i="46"/>
  <c r="AF27" i="46"/>
  <c r="AF32" i="46"/>
  <c r="AK3" i="46"/>
  <c r="C177" i="16"/>
  <c r="AF34" i="46"/>
  <c r="AK13" i="58"/>
  <c r="D152" i="16"/>
  <c r="AF38" i="58"/>
  <c r="AF27" i="58"/>
  <c r="AF36" i="58"/>
  <c r="C178" i="16"/>
  <c r="F178" i="16" s="1"/>
  <c r="E178" i="16"/>
  <c r="S157" i="16" s="1"/>
  <c r="AF29" i="46"/>
  <c r="AB26" i="44"/>
  <c r="R12" i="44"/>
  <c r="Y12" i="44" s="1"/>
  <c r="Y31" i="44"/>
  <c r="AB21" i="44"/>
  <c r="Y30" i="44"/>
  <c r="AB18" i="44"/>
  <c r="R16" i="45"/>
  <c r="Y16" i="45" s="1"/>
  <c r="AF30" i="45"/>
  <c r="AF12" i="45" s="1"/>
  <c r="AB23" i="45"/>
  <c r="AB30" i="45"/>
  <c r="AF23" i="45"/>
  <c r="AF19" i="45" s="1"/>
  <c r="AF22" i="46"/>
  <c r="AA15" i="47"/>
  <c r="Y28" i="47"/>
  <c r="AF23" i="47"/>
  <c r="AF19" i="47" s="1"/>
  <c r="AB25" i="47"/>
  <c r="AA11" i="47"/>
  <c r="AA12" i="47"/>
  <c r="AB12" i="47" s="1"/>
  <c r="Y37" i="47"/>
  <c r="AB36" i="47"/>
  <c r="AA6" i="47"/>
  <c r="AA14" i="47"/>
  <c r="AA17" i="47"/>
  <c r="AA17" i="48"/>
  <c r="AA11" i="48"/>
  <c r="AB25" i="48"/>
  <c r="AB36" i="48"/>
  <c r="AB31" i="48"/>
  <c r="AF36" i="48"/>
  <c r="AF6" i="48" s="1"/>
  <c r="Y31" i="48"/>
  <c r="AF30" i="48"/>
  <c r="AF12" i="48" s="1"/>
  <c r="AA6" i="48"/>
  <c r="AB34" i="48"/>
  <c r="R14" i="48"/>
  <c r="Y14" i="48" s="1"/>
  <c r="AB32" i="49"/>
  <c r="AA10" i="49"/>
  <c r="Y33" i="49"/>
  <c r="Y9" i="49"/>
  <c r="AF39" i="49"/>
  <c r="AF3" i="49" s="1"/>
  <c r="AF29" i="49"/>
  <c r="AF13" i="49" s="1"/>
  <c r="AB29" i="49"/>
  <c r="AF31" i="49"/>
  <c r="AF11" i="49" s="1"/>
  <c r="AF35" i="49"/>
  <c r="AF7" i="49" s="1"/>
  <c r="AB36" i="49"/>
  <c r="AF23" i="50"/>
  <c r="AF19" i="50" s="1"/>
  <c r="Y37" i="50"/>
  <c r="AA7" i="50"/>
  <c r="Y5" i="50"/>
  <c r="Y31" i="50"/>
  <c r="Y35" i="50"/>
  <c r="Y30" i="50"/>
  <c r="Y12" i="50"/>
  <c r="R7" i="50"/>
  <c r="Y7" i="50" s="1"/>
  <c r="AB35" i="50"/>
  <c r="AB11" i="50"/>
  <c r="Y37" i="51"/>
  <c r="AB29" i="51"/>
  <c r="AA6" i="51"/>
  <c r="AB31" i="51"/>
  <c r="AA14" i="51"/>
  <c r="AB14" i="51" s="1"/>
  <c r="AF30" i="51"/>
  <c r="AF12" i="51" s="1"/>
  <c r="AA11" i="51"/>
  <c r="R5" i="51"/>
  <c r="Y5" i="51" s="1"/>
  <c r="R4" i="51"/>
  <c r="Y4" i="51" s="1"/>
  <c r="AA17" i="56"/>
  <c r="AB17" i="56" s="1"/>
  <c r="AA20" i="56"/>
  <c r="Y3" i="56"/>
  <c r="Y30" i="56"/>
  <c r="AA11" i="56"/>
  <c r="AB11" i="56" s="1"/>
  <c r="AF29" i="56"/>
  <c r="AF13" i="56" s="1"/>
  <c r="AB22" i="56"/>
  <c r="AB31" i="56"/>
  <c r="AB27" i="56"/>
  <c r="AB34" i="56"/>
  <c r="AF36" i="56"/>
  <c r="AF6" i="56" s="1"/>
  <c r="Y7" i="56"/>
  <c r="AB15" i="56"/>
  <c r="AA8" i="56"/>
  <c r="AB8" i="56" s="1"/>
  <c r="AA13" i="57"/>
  <c r="AB36" i="57"/>
  <c r="AF36" i="57"/>
  <c r="AF6" i="57" s="1"/>
  <c r="AA12" i="57"/>
  <c r="R4" i="57"/>
  <c r="Y4" i="57" s="1"/>
  <c r="AF37" i="57"/>
  <c r="AF5" i="57" s="1"/>
  <c r="AF35" i="57"/>
  <c r="AF7" i="57" s="1"/>
  <c r="AF22" i="57"/>
  <c r="AF20" i="57" s="1"/>
  <c r="AB30" i="57"/>
  <c r="AB31" i="57"/>
  <c r="AA17" i="57"/>
  <c r="R12" i="57"/>
  <c r="Y12" i="57" s="1"/>
  <c r="Y5" i="57"/>
  <c r="AF31" i="57"/>
  <c r="AF11" i="57" s="1"/>
  <c r="AB25" i="57"/>
  <c r="AA15" i="59"/>
  <c r="AB21" i="59"/>
  <c r="AB33" i="59"/>
  <c r="AA17" i="59"/>
  <c r="AB27" i="59"/>
  <c r="AA5" i="59"/>
  <c r="AF39" i="60"/>
  <c r="AF3" i="60" s="1"/>
  <c r="AF30" i="60"/>
  <c r="AF12" i="60" s="1"/>
  <c r="AB30" i="60"/>
  <c r="AF34" i="60"/>
  <c r="AF8" i="60" s="1"/>
  <c r="R15" i="60"/>
  <c r="Y15" i="60" s="1"/>
  <c r="Y27" i="60"/>
  <c r="AA15" i="60"/>
  <c r="AB15" i="60" s="1"/>
  <c r="AF27" i="60"/>
  <c r="AF15" i="60" s="1"/>
  <c r="AB26" i="60"/>
  <c r="R16" i="60"/>
  <c r="Y16" i="60" s="1"/>
  <c r="AF37" i="60"/>
  <c r="AF5" i="60" s="1"/>
  <c r="AB37" i="60"/>
  <c r="AB16" i="60"/>
  <c r="AF28" i="60"/>
  <c r="AF14" i="60" s="1"/>
  <c r="Y3" i="61"/>
  <c r="Y39" i="61"/>
  <c r="AF34" i="61"/>
  <c r="AF8" i="61" s="1"/>
  <c r="AB33" i="61"/>
  <c r="AA20" i="61"/>
  <c r="Y28" i="61"/>
  <c r="Y25" i="61"/>
  <c r="AB38" i="61"/>
  <c r="AB4" i="61"/>
  <c r="AF25" i="61"/>
  <c r="AF17" i="61" s="1"/>
  <c r="Y14" i="61"/>
  <c r="AA9" i="61"/>
  <c r="AB9" i="61" s="1"/>
  <c r="AF33" i="61"/>
  <c r="AF9" i="61" s="1"/>
  <c r="AF29" i="61"/>
  <c r="AF13" i="61" s="1"/>
  <c r="Y32" i="62"/>
  <c r="AB38" i="62"/>
  <c r="AA4" i="62"/>
  <c r="AB4" i="62" s="1"/>
  <c r="R17" i="62"/>
  <c r="AA10" i="62"/>
  <c r="AF28" i="62"/>
  <c r="AF14" i="62" s="1"/>
  <c r="AB28" i="62"/>
  <c r="Y22" i="62"/>
  <c r="Y39" i="62"/>
  <c r="AA13" i="62"/>
  <c r="AA11" i="62"/>
  <c r="AF31" i="62"/>
  <c r="AF11" i="62" s="1"/>
  <c r="AB29" i="62"/>
  <c r="R20" i="62"/>
  <c r="Y20" i="62" s="1"/>
  <c r="AB31" i="62"/>
  <c r="AB36" i="62"/>
  <c r="R5" i="62"/>
  <c r="Y5" i="62" s="1"/>
  <c r="AA6" i="62"/>
  <c r="AB6" i="62" s="1"/>
  <c r="Y37" i="62"/>
  <c r="Y18" i="62"/>
  <c r="R12" i="62"/>
  <c r="Y12" i="62" s="1"/>
  <c r="AA18" i="62"/>
  <c r="AB18" i="62" s="1"/>
  <c r="AB24" i="62"/>
  <c r="Y24" i="62"/>
  <c r="Y17" i="62"/>
  <c r="AB24" i="63"/>
  <c r="Y12" i="63"/>
  <c r="Y18" i="63"/>
  <c r="AF24" i="63"/>
  <c r="AF18" i="63" s="1"/>
  <c r="AF25" i="63"/>
  <c r="AF17" i="63" s="1"/>
  <c r="AA19" i="63"/>
  <c r="AA11" i="63"/>
  <c r="AB11" i="63" s="1"/>
  <c r="AA13" i="63"/>
  <c r="AF34" i="63"/>
  <c r="AF8" i="63" s="1"/>
  <c r="AA3" i="63"/>
  <c r="R4" i="63"/>
  <c r="Y4" i="63" s="1"/>
  <c r="AB23" i="63"/>
  <c r="AB30" i="63"/>
  <c r="Y24" i="63"/>
  <c r="AB12" i="63"/>
  <c r="AF28" i="63"/>
  <c r="AF14" i="63" s="1"/>
  <c r="Y30" i="63"/>
  <c r="Y32" i="63"/>
  <c r="R4" i="54"/>
  <c r="Y4" i="54" s="1"/>
  <c r="R16" i="54"/>
  <c r="AB16" i="54" s="1"/>
  <c r="AF34" i="55"/>
  <c r="AF8" i="55" s="1"/>
  <c r="AA7" i="55"/>
  <c r="AA17" i="55"/>
  <c r="AB39" i="55"/>
  <c r="AA16" i="42"/>
  <c r="AF39" i="42"/>
  <c r="AF3" i="42" s="1"/>
  <c r="AB39" i="42"/>
  <c r="AA19" i="42"/>
  <c r="AF23" i="42"/>
  <c r="AF19" i="42" s="1"/>
  <c r="AA10" i="43"/>
  <c r="AB32" i="43"/>
  <c r="AB25" i="43"/>
  <c r="AF30" i="43"/>
  <c r="AF12" i="43" s="1"/>
  <c r="AB28" i="43"/>
  <c r="R14" i="43"/>
  <c r="Y14" i="43" s="1"/>
  <c r="AA5" i="43"/>
  <c r="AA13" i="43"/>
  <c r="AB13" i="43" s="1"/>
  <c r="R11" i="43"/>
  <c r="Y11" i="43" s="1"/>
  <c r="AB37" i="43"/>
  <c r="AB36" i="43"/>
  <c r="AF36" i="46"/>
  <c r="AF31" i="58"/>
  <c r="Y22" i="58"/>
  <c r="AF35" i="58"/>
  <c r="AF29" i="58"/>
  <c r="Y13" i="58"/>
  <c r="AF39" i="58"/>
  <c r="AF22" i="58"/>
  <c r="Y18" i="58"/>
  <c r="AF24" i="58"/>
  <c r="AF28" i="58"/>
  <c r="AF26" i="58"/>
  <c r="AF25" i="58"/>
  <c r="AF23" i="58"/>
  <c r="Y24" i="58"/>
  <c r="AF33" i="58"/>
  <c r="AF30" i="58"/>
  <c r="AF34" i="58"/>
  <c r="AF24" i="46"/>
  <c r="AF25" i="46"/>
  <c r="X5" i="46"/>
  <c r="AF37" i="46"/>
  <c r="AF28" i="46"/>
  <c r="AF26" i="46"/>
  <c r="AF33" i="46"/>
  <c r="AF19" i="46"/>
  <c r="Y29" i="58"/>
  <c r="Y19" i="58"/>
  <c r="Y23" i="58"/>
  <c r="AB39" i="63"/>
  <c r="AB28" i="63"/>
  <c r="AB27" i="63"/>
  <c r="AA15" i="63"/>
  <c r="AB15" i="63" s="1"/>
  <c r="AB31" i="63"/>
  <c r="AB38" i="63"/>
  <c r="AA4" i="63"/>
  <c r="Y39" i="63"/>
  <c r="R3" i="63"/>
  <c r="Y3" i="63" s="1"/>
  <c r="Y28" i="63"/>
  <c r="R14" i="63"/>
  <c r="Y14" i="63" s="1"/>
  <c r="Y33" i="63"/>
  <c r="R9" i="63"/>
  <c r="AB33" i="63"/>
  <c r="Y29" i="63"/>
  <c r="R13" i="63"/>
  <c r="Y13" i="63" s="1"/>
  <c r="Y35" i="63"/>
  <c r="R7" i="63"/>
  <c r="Y7" i="63" s="1"/>
  <c r="Y26" i="63"/>
  <c r="R16" i="63"/>
  <c r="Y16" i="63" s="1"/>
  <c r="Y25" i="63"/>
  <c r="R17" i="63"/>
  <c r="Y17" i="63" s="1"/>
  <c r="AA20" i="63"/>
  <c r="AB22" i="63"/>
  <c r="AF22" i="63"/>
  <c r="AF20" i="63" s="1"/>
  <c r="AB32" i="63"/>
  <c r="AA10" i="63"/>
  <c r="AB10" i="63" s="1"/>
  <c r="AB29" i="63"/>
  <c r="X11" i="63"/>
  <c r="Y11" i="63" s="1"/>
  <c r="Y31" i="63"/>
  <c r="AF32" i="63"/>
  <c r="AF10" i="63" s="1"/>
  <c r="Y37" i="63"/>
  <c r="R5" i="63"/>
  <c r="Y5" i="63" s="1"/>
  <c r="AA7" i="63"/>
  <c r="AB35" i="63"/>
  <c r="AB25" i="63"/>
  <c r="Y22" i="63"/>
  <c r="R20" i="63"/>
  <c r="Y20" i="63" s="1"/>
  <c r="AF35" i="63"/>
  <c r="AF7" i="63" s="1"/>
  <c r="R8" i="63"/>
  <c r="Y8" i="63" s="1"/>
  <c r="Y34" i="63"/>
  <c r="AB26" i="63"/>
  <c r="AA16" i="63"/>
  <c r="R19" i="63"/>
  <c r="Y19" i="63" s="1"/>
  <c r="Y23" i="63"/>
  <c r="AF26" i="63"/>
  <c r="AF16" i="63" s="1"/>
  <c r="AB34" i="63"/>
  <c r="AB37" i="63"/>
  <c r="AA5" i="63"/>
  <c r="AF37" i="63"/>
  <c r="AF5" i="63" s="1"/>
  <c r="Y36" i="63"/>
  <c r="R6" i="63"/>
  <c r="Y6" i="63" s="1"/>
  <c r="R10" i="62"/>
  <c r="Y10" i="62" s="1"/>
  <c r="AB25" i="62"/>
  <c r="AB32" i="62"/>
  <c r="Y31" i="62"/>
  <c r="AB35" i="62"/>
  <c r="R11" i="62"/>
  <c r="Y11" i="62" s="1"/>
  <c r="AB14" i="62"/>
  <c r="AB7" i="62"/>
  <c r="AA17" i="62"/>
  <c r="AA19" i="62"/>
  <c r="AB19" i="62" s="1"/>
  <c r="AB22" i="62"/>
  <c r="AB23" i="62"/>
  <c r="AA20" i="62"/>
  <c r="Y7" i="62"/>
  <c r="Y35" i="62"/>
  <c r="X19" i="62"/>
  <c r="Y19" i="62" s="1"/>
  <c r="Y23" i="62"/>
  <c r="Y34" i="62"/>
  <c r="R8" i="62"/>
  <c r="Y8" i="62" s="1"/>
  <c r="AB16" i="62"/>
  <c r="AB39" i="62"/>
  <c r="AA3" i="62"/>
  <c r="AB3" i="62" s="1"/>
  <c r="Y16" i="62"/>
  <c r="R9" i="62"/>
  <c r="Y9" i="62" s="1"/>
  <c r="Y33" i="62"/>
  <c r="Y26" i="62"/>
  <c r="Y27" i="62"/>
  <c r="R15" i="62"/>
  <c r="Y15" i="62" s="1"/>
  <c r="Y29" i="62"/>
  <c r="R13" i="62"/>
  <c r="Y13" i="62" s="1"/>
  <c r="AA15" i="62"/>
  <c r="AB27" i="62"/>
  <c r="AA8" i="62"/>
  <c r="AB8" i="62" s="1"/>
  <c r="AB34" i="62"/>
  <c r="R17" i="61"/>
  <c r="Y17" i="61" s="1"/>
  <c r="AB25" i="61"/>
  <c r="R11" i="61"/>
  <c r="Y11" i="61" s="1"/>
  <c r="Y31" i="61"/>
  <c r="AB18" i="61"/>
  <c r="Y29" i="61"/>
  <c r="R13" i="61"/>
  <c r="Y13" i="61" s="1"/>
  <c r="X4" i="61"/>
  <c r="Y4" i="61" s="1"/>
  <c r="Y38" i="61"/>
  <c r="AB39" i="61"/>
  <c r="AA3" i="61"/>
  <c r="AB3" i="61" s="1"/>
  <c r="AF39" i="61"/>
  <c r="AF3" i="61" s="1"/>
  <c r="Y36" i="61"/>
  <c r="R6" i="61"/>
  <c r="Y6" i="61" s="1"/>
  <c r="AA7" i="61"/>
  <c r="AB35" i="61"/>
  <c r="AF35" i="61"/>
  <c r="AF7" i="61" s="1"/>
  <c r="AA10" i="61"/>
  <c r="AB32" i="61"/>
  <c r="AF32" i="61"/>
  <c r="AF10" i="61" s="1"/>
  <c r="Y27" i="61"/>
  <c r="R15" i="61"/>
  <c r="Y15" i="61" s="1"/>
  <c r="AB37" i="61"/>
  <c r="AA5" i="61"/>
  <c r="AB5" i="61" s="1"/>
  <c r="AF37" i="61"/>
  <c r="AF5" i="61" s="1"/>
  <c r="Y35" i="61"/>
  <c r="R7" i="61"/>
  <c r="Y7" i="61" s="1"/>
  <c r="AB26" i="61"/>
  <c r="AA16" i="61"/>
  <c r="Y32" i="61"/>
  <c r="R10" i="61"/>
  <c r="Y10" i="61" s="1"/>
  <c r="AB29" i="61"/>
  <c r="Y33" i="61"/>
  <c r="R9" i="61"/>
  <c r="Y9" i="61" s="1"/>
  <c r="Y22" i="61"/>
  <c r="R20" i="61"/>
  <c r="Y20" i="61" s="1"/>
  <c r="AB36" i="61"/>
  <c r="Y26" i="61"/>
  <c r="R16" i="61"/>
  <c r="Y16" i="61" s="1"/>
  <c r="AB15" i="61"/>
  <c r="Y24" i="61"/>
  <c r="AB31" i="61"/>
  <c r="AA11" i="61"/>
  <c r="AF31" i="61"/>
  <c r="AF11" i="61" s="1"/>
  <c r="AB22" i="61"/>
  <c r="Y18" i="61"/>
  <c r="AB12" i="61"/>
  <c r="AA14" i="61"/>
  <c r="AB14" i="61" s="1"/>
  <c r="AB28" i="61"/>
  <c r="AF28" i="61"/>
  <c r="AF14" i="61" s="1"/>
  <c r="Y34" i="61"/>
  <c r="R8" i="61"/>
  <c r="AB34" i="61"/>
  <c r="R19" i="61"/>
  <c r="Y19" i="61" s="1"/>
  <c r="Y23" i="61"/>
  <c r="AB23" i="61"/>
  <c r="Y36" i="60"/>
  <c r="R6" i="60"/>
  <c r="AB36" i="60"/>
  <c r="Y25" i="60"/>
  <c r="R17" i="60"/>
  <c r="Y17" i="60" s="1"/>
  <c r="AB25" i="60"/>
  <c r="AA4" i="60"/>
  <c r="AB38" i="60"/>
  <c r="Y33" i="60"/>
  <c r="R9" i="60"/>
  <c r="Y9" i="60" s="1"/>
  <c r="Y32" i="60"/>
  <c r="R10" i="60"/>
  <c r="AB32" i="60"/>
  <c r="AB33" i="60"/>
  <c r="AA9" i="60"/>
  <c r="R18" i="60"/>
  <c r="Y18" i="60" s="1"/>
  <c r="Y24" i="60"/>
  <c r="R8" i="60"/>
  <c r="Y34" i="60"/>
  <c r="AB34" i="60"/>
  <c r="Y21" i="60"/>
  <c r="AB21" i="60"/>
  <c r="R4" i="60"/>
  <c r="Y4" i="60" s="1"/>
  <c r="Y38" i="60"/>
  <c r="Y23" i="60"/>
  <c r="R19" i="60"/>
  <c r="AB23" i="60"/>
  <c r="R12" i="60"/>
  <c r="Y12" i="60" s="1"/>
  <c r="Y30" i="60"/>
  <c r="AA7" i="60"/>
  <c r="AB35" i="60"/>
  <c r="Y28" i="60"/>
  <c r="R14" i="60"/>
  <c r="AB28" i="60"/>
  <c r="R11" i="60"/>
  <c r="Y11" i="60" s="1"/>
  <c r="Y31" i="60"/>
  <c r="AA18" i="60"/>
  <c r="AB24" i="60"/>
  <c r="Y35" i="60"/>
  <c r="R7" i="60"/>
  <c r="Y7" i="60" s="1"/>
  <c r="AA11" i="60"/>
  <c r="AB31" i="60"/>
  <c r="AF31" i="60"/>
  <c r="AF11" i="60" s="1"/>
  <c r="Y5" i="60"/>
  <c r="AB5" i="60"/>
  <c r="AF33" i="60"/>
  <c r="AF9" i="60" s="1"/>
  <c r="AF24" i="60"/>
  <c r="AF18" i="60" s="1"/>
  <c r="R3" i="60"/>
  <c r="Y3" i="60" s="1"/>
  <c r="Y39" i="60"/>
  <c r="Y29" i="60"/>
  <c r="R13" i="60"/>
  <c r="AB29" i="60"/>
  <c r="AB39" i="60"/>
  <c r="AB20" i="60"/>
  <c r="AB19" i="59"/>
  <c r="AF31" i="59"/>
  <c r="AF11" i="59" s="1"/>
  <c r="AA20" i="59"/>
  <c r="Y35" i="59"/>
  <c r="R7" i="59"/>
  <c r="Y7" i="59" s="1"/>
  <c r="Y29" i="59"/>
  <c r="R13" i="59"/>
  <c r="Y13" i="59" s="1"/>
  <c r="AA7" i="59"/>
  <c r="AB35" i="59"/>
  <c r="R9" i="59"/>
  <c r="Y9" i="59" s="1"/>
  <c r="Y33" i="59"/>
  <c r="AA8" i="59"/>
  <c r="AB34" i="59"/>
  <c r="AF34" i="59"/>
  <c r="AF8" i="59" s="1"/>
  <c r="AA13" i="59"/>
  <c r="AB29" i="59"/>
  <c r="R5" i="59"/>
  <c r="Y5" i="59" s="1"/>
  <c r="Y37" i="59"/>
  <c r="AB37" i="59"/>
  <c r="R12" i="59"/>
  <c r="Y12" i="59" s="1"/>
  <c r="Y30" i="59"/>
  <c r="R4" i="59"/>
  <c r="Y4" i="59" s="1"/>
  <c r="Y38" i="59"/>
  <c r="AB12" i="59"/>
  <c r="R8" i="59"/>
  <c r="Y8" i="59" s="1"/>
  <c r="Y34" i="59"/>
  <c r="AF29" i="59"/>
  <c r="AF13" i="59" s="1"/>
  <c r="AF35" i="59"/>
  <c r="AF7" i="59" s="1"/>
  <c r="Y22" i="59"/>
  <c r="R20" i="59"/>
  <c r="Y20" i="59" s="1"/>
  <c r="AB30" i="59"/>
  <c r="R15" i="59"/>
  <c r="Y15" i="59" s="1"/>
  <c r="Y27" i="59"/>
  <c r="Y25" i="59"/>
  <c r="R17" i="59"/>
  <c r="Y17" i="59" s="1"/>
  <c r="R18" i="59"/>
  <c r="Y24" i="59"/>
  <c r="AB24" i="59"/>
  <c r="R3" i="59"/>
  <c r="Y3" i="59" s="1"/>
  <c r="Y39" i="59"/>
  <c r="AB25" i="59"/>
  <c r="AB22" i="59"/>
  <c r="Y36" i="59"/>
  <c r="R6" i="59"/>
  <c r="Y6" i="59" s="1"/>
  <c r="R11" i="59"/>
  <c r="Y31" i="59"/>
  <c r="AB31" i="59"/>
  <c r="R16" i="59"/>
  <c r="Y16" i="59" s="1"/>
  <c r="Y26" i="59"/>
  <c r="AB6" i="59"/>
  <c r="Y32" i="59"/>
  <c r="R10" i="59"/>
  <c r="Y10" i="59" s="1"/>
  <c r="Y28" i="59"/>
  <c r="R14" i="59"/>
  <c r="Y14" i="59" s="1"/>
  <c r="AB36" i="59"/>
  <c r="AB32" i="59"/>
  <c r="Y30" i="58"/>
  <c r="R12" i="58"/>
  <c r="Y12" i="58" s="1"/>
  <c r="Y37" i="58"/>
  <c r="R5" i="58"/>
  <c r="Y5" i="58" s="1"/>
  <c r="Y33" i="58"/>
  <c r="R9" i="58"/>
  <c r="Y38" i="58"/>
  <c r="R4" i="58"/>
  <c r="Y4" i="58" s="1"/>
  <c r="Y28" i="58"/>
  <c r="R14" i="58"/>
  <c r="Y14" i="58" s="1"/>
  <c r="R15" i="58"/>
  <c r="Y15" i="58" s="1"/>
  <c r="Y27" i="58"/>
  <c r="R3" i="58"/>
  <c r="Y39" i="58"/>
  <c r="Y32" i="58"/>
  <c r="R10" i="58"/>
  <c r="Y10" i="58" s="1"/>
  <c r="Y16" i="58"/>
  <c r="Y26" i="58"/>
  <c r="R6" i="58"/>
  <c r="Y6" i="58" s="1"/>
  <c r="Y36" i="58"/>
  <c r="Y35" i="58"/>
  <c r="R7" i="58"/>
  <c r="Y7" i="58" s="1"/>
  <c r="R8" i="58"/>
  <c r="Y8" i="58" s="1"/>
  <c r="Y34" i="58"/>
  <c r="AF10" i="58"/>
  <c r="R20" i="58"/>
  <c r="R17" i="58"/>
  <c r="Y17" i="58" s="1"/>
  <c r="Y25" i="58"/>
  <c r="R11" i="58"/>
  <c r="Y31" i="58"/>
  <c r="AA14" i="57"/>
  <c r="AB22" i="57"/>
  <c r="Y37" i="57"/>
  <c r="R18" i="57"/>
  <c r="Y18" i="57" s="1"/>
  <c r="Y24" i="57"/>
  <c r="R16" i="57"/>
  <c r="Y16" i="57" s="1"/>
  <c r="Y26" i="57"/>
  <c r="R3" i="57"/>
  <c r="Y3" i="57" s="1"/>
  <c r="Y39" i="57"/>
  <c r="Y25" i="57"/>
  <c r="R17" i="57"/>
  <c r="Y17" i="57" s="1"/>
  <c r="AA16" i="57"/>
  <c r="AB26" i="57"/>
  <c r="AF26" i="57"/>
  <c r="AF16" i="57" s="1"/>
  <c r="Y22" i="57"/>
  <c r="R20" i="57"/>
  <c r="Y20" i="57" s="1"/>
  <c r="AB32" i="57"/>
  <c r="AA10" i="57"/>
  <c r="AF32" i="57"/>
  <c r="AF10" i="57" s="1"/>
  <c r="Y35" i="57"/>
  <c r="R7" i="57"/>
  <c r="Y7" i="57" s="1"/>
  <c r="R19" i="57"/>
  <c r="Y23" i="57"/>
  <c r="AB23" i="57"/>
  <c r="AB11" i="57"/>
  <c r="AB24" i="57"/>
  <c r="AA18" i="57"/>
  <c r="AF24" i="57"/>
  <c r="AF18" i="57" s="1"/>
  <c r="Y34" i="57"/>
  <c r="R8" i="57"/>
  <c r="Y8" i="57" s="1"/>
  <c r="Y28" i="57"/>
  <c r="R14" i="57"/>
  <c r="Y14" i="57" s="1"/>
  <c r="Y29" i="57"/>
  <c r="R13" i="57"/>
  <c r="Y13" i="57" s="1"/>
  <c r="Y27" i="57"/>
  <c r="R15" i="57"/>
  <c r="Y15" i="57" s="1"/>
  <c r="Y33" i="57"/>
  <c r="R9" i="57"/>
  <c r="Y9" i="57" s="1"/>
  <c r="Y36" i="57"/>
  <c r="R6" i="57"/>
  <c r="Y6" i="57" s="1"/>
  <c r="Y32" i="57"/>
  <c r="R10" i="57"/>
  <c r="Y10" i="57" s="1"/>
  <c r="AB39" i="57"/>
  <c r="AA3" i="57"/>
  <c r="AB3" i="57" s="1"/>
  <c r="AB27" i="57"/>
  <c r="AA9" i="57"/>
  <c r="AB33" i="57"/>
  <c r="AB38" i="57"/>
  <c r="AA4" i="57"/>
  <c r="AF38" i="57"/>
  <c r="AF4" i="57" s="1"/>
  <c r="AB28" i="57"/>
  <c r="AB34" i="57"/>
  <c r="AB29" i="57"/>
  <c r="AB37" i="56"/>
  <c r="R5" i="56"/>
  <c r="AA4" i="56"/>
  <c r="AB4" i="56" s="1"/>
  <c r="AB38" i="56"/>
  <c r="AB25" i="56"/>
  <c r="Y25" i="56"/>
  <c r="Y17" i="56"/>
  <c r="Y26" i="56"/>
  <c r="X18" i="56"/>
  <c r="Y18" i="56" s="1"/>
  <c r="Y24" i="56"/>
  <c r="R19" i="56"/>
  <c r="Y19" i="56" s="1"/>
  <c r="Y23" i="56"/>
  <c r="AA19" i="56"/>
  <c r="AB19" i="56" s="1"/>
  <c r="AB23" i="56"/>
  <c r="AF23" i="56"/>
  <c r="AF19" i="56" s="1"/>
  <c r="AB26" i="56"/>
  <c r="AA16" i="56"/>
  <c r="AB16" i="56" s="1"/>
  <c r="Y33" i="56"/>
  <c r="R9" i="56"/>
  <c r="Y9" i="56" s="1"/>
  <c r="AB33" i="56"/>
  <c r="Y35" i="56"/>
  <c r="Y32" i="56"/>
  <c r="R10" i="56"/>
  <c r="Y10" i="56" s="1"/>
  <c r="Y29" i="56"/>
  <c r="R13" i="56"/>
  <c r="Y13" i="56" s="1"/>
  <c r="Y28" i="56"/>
  <c r="R14" i="56"/>
  <c r="Y14" i="56" s="1"/>
  <c r="X11" i="56"/>
  <c r="Y11" i="56" s="1"/>
  <c r="Y31" i="56"/>
  <c r="AB28" i="56"/>
  <c r="AB7" i="56"/>
  <c r="AF26" i="56"/>
  <c r="AF16" i="56" s="1"/>
  <c r="AB32" i="56"/>
  <c r="AA10" i="56"/>
  <c r="Y4" i="56"/>
  <c r="AB29" i="56"/>
  <c r="Y38" i="56"/>
  <c r="Y22" i="56"/>
  <c r="R20" i="56"/>
  <c r="Y20" i="56" s="1"/>
  <c r="AB12" i="56"/>
  <c r="Y36" i="56"/>
  <c r="R6" i="56"/>
  <c r="AB36" i="56"/>
  <c r="X15" i="56"/>
  <c r="Y15" i="56" s="1"/>
  <c r="Y27" i="56"/>
  <c r="AF32" i="56"/>
  <c r="AF10" i="56" s="1"/>
  <c r="AF39" i="55"/>
  <c r="AF3" i="55" s="1"/>
  <c r="Y35" i="55"/>
  <c r="R7" i="55"/>
  <c r="Y7" i="55" s="1"/>
  <c r="Y31" i="55"/>
  <c r="R11" i="55"/>
  <c r="Y11" i="55" s="1"/>
  <c r="AA16" i="55"/>
  <c r="AB26" i="55"/>
  <c r="AA13" i="55"/>
  <c r="AB29" i="55"/>
  <c r="AA4" i="55"/>
  <c r="AB38" i="55"/>
  <c r="AF38" i="55"/>
  <c r="AF4" i="55" s="1"/>
  <c r="R13" i="55"/>
  <c r="Y13" i="55" s="1"/>
  <c r="Y29" i="55"/>
  <c r="AB37" i="55"/>
  <c r="AA5" i="55"/>
  <c r="AF37" i="55"/>
  <c r="AF5" i="55" s="1"/>
  <c r="AA11" i="55"/>
  <c r="AB31" i="55"/>
  <c r="AF31" i="55"/>
  <c r="AF11" i="55" s="1"/>
  <c r="R16" i="55"/>
  <c r="Y16" i="55" s="1"/>
  <c r="Y26" i="55"/>
  <c r="AA9" i="55"/>
  <c r="AB33" i="55"/>
  <c r="Y30" i="55"/>
  <c r="R12" i="55"/>
  <c r="Y12" i="55" s="1"/>
  <c r="R18" i="55"/>
  <c r="Y18" i="55" s="1"/>
  <c r="Y24" i="55"/>
  <c r="R20" i="55"/>
  <c r="Y20" i="55" s="1"/>
  <c r="Y22" i="55"/>
  <c r="R9" i="55"/>
  <c r="Y9" i="55" s="1"/>
  <c r="Y33" i="55"/>
  <c r="R6" i="55"/>
  <c r="Y6" i="55" s="1"/>
  <c r="Y36" i="55"/>
  <c r="Y34" i="55"/>
  <c r="R8" i="55"/>
  <c r="Y8" i="55" s="1"/>
  <c r="R3" i="55"/>
  <c r="Y3" i="55" s="1"/>
  <c r="Y39" i="55"/>
  <c r="AB34" i="55"/>
  <c r="AB23" i="55"/>
  <c r="AA19" i="55"/>
  <c r="AF23" i="55"/>
  <c r="AF19" i="55" s="1"/>
  <c r="AB32" i="55"/>
  <c r="AA10" i="55"/>
  <c r="AF32" i="55"/>
  <c r="AF10" i="55" s="1"/>
  <c r="AA14" i="55"/>
  <c r="AB14" i="55" s="1"/>
  <c r="AB28" i="55"/>
  <c r="AF28" i="55"/>
  <c r="AF14" i="55" s="1"/>
  <c r="AB24" i="55"/>
  <c r="AA18" i="55"/>
  <c r="AB35" i="55"/>
  <c r="R19" i="55"/>
  <c r="Y19" i="55" s="1"/>
  <c r="Y23" i="55"/>
  <c r="R17" i="55"/>
  <c r="Y17" i="55" s="1"/>
  <c r="Y25" i="55"/>
  <c r="AF24" i="55"/>
  <c r="AF18" i="55" s="1"/>
  <c r="Y37" i="55"/>
  <c r="R5" i="55"/>
  <c r="Y5" i="55" s="1"/>
  <c r="AF33" i="55"/>
  <c r="AF9" i="55" s="1"/>
  <c r="R4" i="55"/>
  <c r="Y4" i="55" s="1"/>
  <c r="Y38" i="55"/>
  <c r="AB30" i="55"/>
  <c r="AA12" i="55"/>
  <c r="AF30" i="55"/>
  <c r="AF12" i="55" s="1"/>
  <c r="R10" i="55"/>
  <c r="Y10" i="55" s="1"/>
  <c r="Y32" i="55"/>
  <c r="AB21" i="55"/>
  <c r="AF27" i="54"/>
  <c r="AF15" i="54" s="1"/>
  <c r="Y37" i="54"/>
  <c r="AB37" i="54"/>
  <c r="AB36" i="54"/>
  <c r="R6" i="54"/>
  <c r="AB6" i="54" s="1"/>
  <c r="R12" i="54"/>
  <c r="Y12" i="54" s="1"/>
  <c r="AB5" i="54"/>
  <c r="Y30" i="54"/>
  <c r="Y16" i="54"/>
  <c r="Y26" i="54"/>
  <c r="X6" i="54"/>
  <c r="Y6" i="54" s="1"/>
  <c r="Y36" i="54"/>
  <c r="Y39" i="54"/>
  <c r="Y3" i="54"/>
  <c r="R11" i="54"/>
  <c r="Y11" i="54" s="1"/>
  <c r="Y31" i="54"/>
  <c r="Y34" i="54"/>
  <c r="R8" i="54"/>
  <c r="Y8" i="54" s="1"/>
  <c r="R15" i="54"/>
  <c r="Y27" i="54"/>
  <c r="AB27" i="54"/>
  <c r="Y22" i="54"/>
  <c r="R20" i="54"/>
  <c r="Y20" i="54" s="1"/>
  <c r="AA17" i="54"/>
  <c r="AB17" i="54" s="1"/>
  <c r="AB25" i="54"/>
  <c r="Y28" i="54"/>
  <c r="R14" i="54"/>
  <c r="Y14" i="54" s="1"/>
  <c r="Y29" i="54"/>
  <c r="R13" i="54"/>
  <c r="Y13" i="54" s="1"/>
  <c r="AF25" i="54"/>
  <c r="AF17" i="54" s="1"/>
  <c r="AB22" i="54"/>
  <c r="AA20" i="54"/>
  <c r="AF22" i="54"/>
  <c r="AF20" i="54" s="1"/>
  <c r="AA3" i="54"/>
  <c r="AB3" i="54" s="1"/>
  <c r="AB39" i="54"/>
  <c r="AF39" i="54"/>
  <c r="AF3" i="54" s="1"/>
  <c r="R18" i="54"/>
  <c r="Y18" i="54" s="1"/>
  <c r="Y24" i="54"/>
  <c r="AB32" i="54"/>
  <c r="AA10" i="54"/>
  <c r="AF32" i="54"/>
  <c r="AF10" i="54" s="1"/>
  <c r="Y9" i="54"/>
  <c r="AB9" i="54"/>
  <c r="AB38" i="54"/>
  <c r="AA4" i="54"/>
  <c r="AB4" i="54" s="1"/>
  <c r="AF38" i="54"/>
  <c r="AF4" i="54" s="1"/>
  <c r="Y35" i="54"/>
  <c r="R7" i="54"/>
  <c r="Y7" i="54" s="1"/>
  <c r="AB19" i="54"/>
  <c r="AB29" i="54"/>
  <c r="AA8" i="54"/>
  <c r="AB34" i="54"/>
  <c r="AB24" i="54"/>
  <c r="AA18" i="54"/>
  <c r="AB18" i="54" s="1"/>
  <c r="AF24" i="54"/>
  <c r="AF18" i="54" s="1"/>
  <c r="Y32" i="54"/>
  <c r="R10" i="54"/>
  <c r="Y10" i="54" s="1"/>
  <c r="AF34" i="54"/>
  <c r="AF8" i="54" s="1"/>
  <c r="AA14" i="54"/>
  <c r="AB28" i="54"/>
  <c r="AF28" i="54"/>
  <c r="AF14" i="54" s="1"/>
  <c r="R17" i="54"/>
  <c r="Y17" i="54" s="1"/>
  <c r="Y25" i="54"/>
  <c r="AB31" i="54"/>
  <c r="AA11" i="54"/>
  <c r="AF31" i="54"/>
  <c r="AF11" i="54" s="1"/>
  <c r="AA11" i="43"/>
  <c r="AB11" i="43" s="1"/>
  <c r="AB31" i="43"/>
  <c r="AF31" i="43"/>
  <c r="AF11" i="43" s="1"/>
  <c r="AB23" i="43"/>
  <c r="Y24" i="43"/>
  <c r="R18" i="43"/>
  <c r="Y18" i="43" s="1"/>
  <c r="AB4" i="43"/>
  <c r="AF36" i="43"/>
  <c r="AF6" i="43" s="1"/>
  <c r="R8" i="43"/>
  <c r="AB8" i="43" s="1"/>
  <c r="AB34" i="43"/>
  <c r="AA19" i="43"/>
  <c r="AB38" i="43"/>
  <c r="AB36" i="51"/>
  <c r="Y30" i="51"/>
  <c r="AB30" i="51"/>
  <c r="AB12" i="51"/>
  <c r="AB28" i="51"/>
  <c r="AA13" i="51"/>
  <c r="R19" i="51"/>
  <c r="Y23" i="51"/>
  <c r="AB23" i="51"/>
  <c r="R16" i="51"/>
  <c r="Y16" i="51" s="1"/>
  <c r="Y26" i="51"/>
  <c r="AB32" i="51"/>
  <c r="AA10" i="51"/>
  <c r="AF32" i="51"/>
  <c r="AF10" i="51" s="1"/>
  <c r="AA16" i="51"/>
  <c r="AB26" i="51"/>
  <c r="AB38" i="51"/>
  <c r="AA4" i="51"/>
  <c r="AF38" i="51"/>
  <c r="AF4" i="51" s="1"/>
  <c r="Y36" i="51"/>
  <c r="R6" i="51"/>
  <c r="Y6" i="51" s="1"/>
  <c r="Y27" i="51"/>
  <c r="R15" i="51"/>
  <c r="Y15" i="51" s="1"/>
  <c r="Y34" i="51"/>
  <c r="R8" i="51"/>
  <c r="Y8" i="51" s="1"/>
  <c r="AB27" i="51"/>
  <c r="AF26" i="51"/>
  <c r="AF16" i="51" s="1"/>
  <c r="Y29" i="51"/>
  <c r="R13" i="51"/>
  <c r="Y13" i="51" s="1"/>
  <c r="Y32" i="51"/>
  <c r="R10" i="51"/>
  <c r="Y10" i="51" s="1"/>
  <c r="R18" i="51"/>
  <c r="Y18" i="51" s="1"/>
  <c r="Y24" i="51"/>
  <c r="Y33" i="51"/>
  <c r="R9" i="51"/>
  <c r="Y9" i="51" s="1"/>
  <c r="AB24" i="51"/>
  <c r="AA18" i="51"/>
  <c r="AF24" i="51"/>
  <c r="AF18" i="51" s="1"/>
  <c r="AA9" i="51"/>
  <c r="AB9" i="51" s="1"/>
  <c r="AB33" i="51"/>
  <c r="R3" i="51"/>
  <c r="Y3" i="51" s="1"/>
  <c r="Y39" i="51"/>
  <c r="AB39" i="51"/>
  <c r="AA3" i="51"/>
  <c r="Y35" i="51"/>
  <c r="R7" i="51"/>
  <c r="Y7" i="51" s="1"/>
  <c r="AB11" i="51"/>
  <c r="Y25" i="51"/>
  <c r="R17" i="51"/>
  <c r="Y17" i="51" s="1"/>
  <c r="Y22" i="51"/>
  <c r="R20" i="51"/>
  <c r="Y20" i="51" s="1"/>
  <c r="AB37" i="51"/>
  <c r="AA5" i="51"/>
  <c r="AF37" i="51"/>
  <c r="AF5" i="51" s="1"/>
  <c r="AF39" i="51"/>
  <c r="AF3" i="51" s="1"/>
  <c r="AB13" i="51"/>
  <c r="AB7" i="50"/>
  <c r="AB24" i="50"/>
  <c r="AA18" i="50"/>
  <c r="AB18" i="50" s="1"/>
  <c r="AF24" i="50"/>
  <c r="AF18" i="50" s="1"/>
  <c r="Y28" i="50"/>
  <c r="R14" i="50"/>
  <c r="Y14" i="50" s="1"/>
  <c r="Y22" i="50"/>
  <c r="R20" i="50"/>
  <c r="Y20" i="50" s="1"/>
  <c r="R9" i="50"/>
  <c r="Y9" i="50" s="1"/>
  <c r="Y33" i="50"/>
  <c r="Y32" i="50"/>
  <c r="R10" i="50"/>
  <c r="Y10" i="50" s="1"/>
  <c r="R17" i="50"/>
  <c r="Y17" i="50" s="1"/>
  <c r="Y25" i="50"/>
  <c r="AB39" i="50"/>
  <c r="AA3" i="50"/>
  <c r="Y26" i="50"/>
  <c r="R16" i="50"/>
  <c r="Y16" i="50" s="1"/>
  <c r="Y36" i="50"/>
  <c r="R6" i="50"/>
  <c r="Y6" i="50" s="1"/>
  <c r="AA9" i="50"/>
  <c r="AB33" i="50"/>
  <c r="R19" i="50"/>
  <c r="Y23" i="50"/>
  <c r="AB23" i="50"/>
  <c r="Y29" i="50"/>
  <c r="R13" i="50"/>
  <c r="Y13" i="50" s="1"/>
  <c r="AA14" i="50"/>
  <c r="AB28" i="50"/>
  <c r="AB25" i="50"/>
  <c r="AA17" i="50"/>
  <c r="Y34" i="50"/>
  <c r="R8" i="50"/>
  <c r="Y8" i="50" s="1"/>
  <c r="AB30" i="50"/>
  <c r="AA12" i="50"/>
  <c r="AB12" i="50" s="1"/>
  <c r="AF30" i="50"/>
  <c r="AF12" i="50" s="1"/>
  <c r="AA8" i="50"/>
  <c r="AB34" i="50"/>
  <c r="AA10" i="50"/>
  <c r="AB32" i="50"/>
  <c r="AB5" i="50"/>
  <c r="AF33" i="50"/>
  <c r="AF9" i="50" s="1"/>
  <c r="R4" i="50"/>
  <c r="Y4" i="50" s="1"/>
  <c r="Y38" i="50"/>
  <c r="R3" i="50"/>
  <c r="Y3" i="50" s="1"/>
  <c r="Y39" i="50"/>
  <c r="AB26" i="50"/>
  <c r="AB38" i="50"/>
  <c r="Y27" i="50"/>
  <c r="R15" i="50"/>
  <c r="Y15" i="50" s="1"/>
  <c r="Y27" i="49"/>
  <c r="R15" i="49"/>
  <c r="Y15" i="49" s="1"/>
  <c r="Y35" i="49"/>
  <c r="R7" i="49"/>
  <c r="Y7" i="49" s="1"/>
  <c r="AB13" i="49"/>
  <c r="R8" i="49"/>
  <c r="Y8" i="49" s="1"/>
  <c r="Y34" i="49"/>
  <c r="AB37" i="49"/>
  <c r="AA5" i="49"/>
  <c r="AF37" i="49"/>
  <c r="AF5" i="49" s="1"/>
  <c r="R10" i="49"/>
  <c r="Y10" i="49" s="1"/>
  <c r="Y32" i="49"/>
  <c r="Y28" i="49"/>
  <c r="R14" i="49"/>
  <c r="Y14" i="49" s="1"/>
  <c r="Y26" i="49"/>
  <c r="R16" i="49"/>
  <c r="Y16" i="49" s="1"/>
  <c r="AA15" i="49"/>
  <c r="AB27" i="49"/>
  <c r="R4" i="49"/>
  <c r="Y4" i="49" s="1"/>
  <c r="Y38" i="49"/>
  <c r="AB24" i="49"/>
  <c r="AA18" i="49"/>
  <c r="AB18" i="49" s="1"/>
  <c r="R19" i="49"/>
  <c r="Y19" i="49" s="1"/>
  <c r="Y23" i="49"/>
  <c r="R11" i="49"/>
  <c r="Y11" i="49" s="1"/>
  <c r="Y31" i="49"/>
  <c r="Y22" i="49"/>
  <c r="R20" i="49"/>
  <c r="Y20" i="49" s="1"/>
  <c r="Y36" i="49"/>
  <c r="R6" i="49"/>
  <c r="Y6" i="49" s="1"/>
  <c r="R18" i="49"/>
  <c r="Y18" i="49" s="1"/>
  <c r="Y24" i="49"/>
  <c r="AA16" i="49"/>
  <c r="AB16" i="49" s="1"/>
  <c r="AB26" i="49"/>
  <c r="AF26" i="49"/>
  <c r="AF16" i="49" s="1"/>
  <c r="R17" i="49"/>
  <c r="Y17" i="49" s="1"/>
  <c r="Y25" i="49"/>
  <c r="AB38" i="49"/>
  <c r="AB9" i="49"/>
  <c r="AB35" i="49"/>
  <c r="AB31" i="49"/>
  <c r="R12" i="49"/>
  <c r="Y12" i="49" s="1"/>
  <c r="Y30" i="49"/>
  <c r="AF27" i="49"/>
  <c r="AF15" i="49" s="1"/>
  <c r="AB6" i="49"/>
  <c r="AB30" i="49"/>
  <c r="AA12" i="49"/>
  <c r="AB23" i="49"/>
  <c r="AA19" i="49"/>
  <c r="AA8" i="49"/>
  <c r="AB34" i="49"/>
  <c r="R5" i="49"/>
  <c r="Y5" i="49" s="1"/>
  <c r="Y37" i="49"/>
  <c r="R3" i="49"/>
  <c r="Y3" i="49" s="1"/>
  <c r="Y39" i="49"/>
  <c r="AB21" i="49"/>
  <c r="AF22" i="48"/>
  <c r="AF20" i="48" s="1"/>
  <c r="AB12" i="48"/>
  <c r="AB30" i="48"/>
  <c r="AB22" i="48"/>
  <c r="AB28" i="48"/>
  <c r="AA13" i="48"/>
  <c r="AB13" i="48" s="1"/>
  <c r="AA14" i="48"/>
  <c r="AB14" i="48" s="1"/>
  <c r="AB29" i="48"/>
  <c r="Y5" i="48"/>
  <c r="R19" i="48"/>
  <c r="Y23" i="48"/>
  <c r="AB23" i="48"/>
  <c r="R16" i="48"/>
  <c r="Y16" i="48" s="1"/>
  <c r="Y26" i="48"/>
  <c r="AB32" i="48"/>
  <c r="AA10" i="48"/>
  <c r="AF32" i="48"/>
  <c r="AF10" i="48" s="1"/>
  <c r="AA16" i="48"/>
  <c r="AB26" i="48"/>
  <c r="AB38" i="48"/>
  <c r="AA4" i="48"/>
  <c r="AB4" i="48" s="1"/>
  <c r="AF38" i="48"/>
  <c r="AF4" i="48" s="1"/>
  <c r="Y36" i="48"/>
  <c r="R6" i="48"/>
  <c r="Y6" i="48" s="1"/>
  <c r="Y27" i="48"/>
  <c r="R15" i="48"/>
  <c r="Y15" i="48" s="1"/>
  <c r="Y34" i="48"/>
  <c r="R8" i="48"/>
  <c r="Y8" i="48" s="1"/>
  <c r="AB27" i="48"/>
  <c r="AF26" i="48"/>
  <c r="AF16" i="48" s="1"/>
  <c r="Y29" i="48"/>
  <c r="R13" i="48"/>
  <c r="Y13" i="48" s="1"/>
  <c r="Y32" i="48"/>
  <c r="R10" i="48"/>
  <c r="Y10" i="48" s="1"/>
  <c r="R18" i="48"/>
  <c r="Y18" i="48" s="1"/>
  <c r="Y24" i="48"/>
  <c r="Y33" i="48"/>
  <c r="R9" i="48"/>
  <c r="Y9" i="48" s="1"/>
  <c r="AB24" i="48"/>
  <c r="AA18" i="48"/>
  <c r="AF24" i="48"/>
  <c r="AF18" i="48" s="1"/>
  <c r="AA9" i="48"/>
  <c r="AB33" i="48"/>
  <c r="R3" i="48"/>
  <c r="Y3" i="48" s="1"/>
  <c r="Y39" i="48"/>
  <c r="AB39" i="48"/>
  <c r="AA3" i="48"/>
  <c r="AB3" i="48" s="1"/>
  <c r="Y35" i="48"/>
  <c r="R7" i="48"/>
  <c r="Y7" i="48" s="1"/>
  <c r="AB11" i="48"/>
  <c r="Y25" i="48"/>
  <c r="R17" i="48"/>
  <c r="Y17" i="48" s="1"/>
  <c r="Y22" i="48"/>
  <c r="R20" i="48"/>
  <c r="Y20" i="48" s="1"/>
  <c r="AB37" i="48"/>
  <c r="AA5" i="48"/>
  <c r="AB5" i="48" s="1"/>
  <c r="AF37" i="48"/>
  <c r="AF5" i="48" s="1"/>
  <c r="AF39" i="48"/>
  <c r="AF3" i="48" s="1"/>
  <c r="AB8" i="48"/>
  <c r="Y30" i="47"/>
  <c r="AB30" i="47"/>
  <c r="AB28" i="47"/>
  <c r="Y5" i="47"/>
  <c r="R19" i="47"/>
  <c r="Y23" i="47"/>
  <c r="AB23" i="47"/>
  <c r="R16" i="47"/>
  <c r="Y16" i="47" s="1"/>
  <c r="Y26" i="47"/>
  <c r="AB32" i="47"/>
  <c r="AA10" i="47"/>
  <c r="AF32" i="47"/>
  <c r="AF10" i="47" s="1"/>
  <c r="AA16" i="47"/>
  <c r="AB26" i="47"/>
  <c r="AB38" i="47"/>
  <c r="AA4" i="47"/>
  <c r="AB4" i="47" s="1"/>
  <c r="AF38" i="47"/>
  <c r="AF4" i="47" s="1"/>
  <c r="Y36" i="47"/>
  <c r="R6" i="47"/>
  <c r="Y6" i="47" s="1"/>
  <c r="Y27" i="47"/>
  <c r="R15" i="47"/>
  <c r="Y15" i="47" s="1"/>
  <c r="Y34" i="47"/>
  <c r="R8" i="47"/>
  <c r="Y8" i="47" s="1"/>
  <c r="AB27" i="47"/>
  <c r="AF26" i="47"/>
  <c r="AF16" i="47" s="1"/>
  <c r="AB7" i="47"/>
  <c r="Y29" i="47"/>
  <c r="R13" i="47"/>
  <c r="Y13" i="47" s="1"/>
  <c r="Y32" i="47"/>
  <c r="R10" i="47"/>
  <c r="Y10" i="47" s="1"/>
  <c r="R18" i="47"/>
  <c r="Y18" i="47" s="1"/>
  <c r="Y24" i="47"/>
  <c r="Y33" i="47"/>
  <c r="R9" i="47"/>
  <c r="Y9" i="47" s="1"/>
  <c r="AB24" i="47"/>
  <c r="AA18" i="47"/>
  <c r="AF24" i="47"/>
  <c r="AF18" i="47" s="1"/>
  <c r="AA9" i="47"/>
  <c r="AB33" i="47"/>
  <c r="R3" i="47"/>
  <c r="Y3" i="47" s="1"/>
  <c r="Y39" i="47"/>
  <c r="AB39" i="47"/>
  <c r="AA3" i="47"/>
  <c r="Y35" i="47"/>
  <c r="R7" i="47"/>
  <c r="Y7" i="47" s="1"/>
  <c r="AB11" i="47"/>
  <c r="AB14" i="47"/>
  <c r="Y25" i="47"/>
  <c r="R17" i="47"/>
  <c r="Y17" i="47" s="1"/>
  <c r="Y22" i="47"/>
  <c r="R20" i="47"/>
  <c r="Y20" i="47" s="1"/>
  <c r="AB20" i="47"/>
  <c r="AB37" i="47"/>
  <c r="AA5" i="47"/>
  <c r="AB5" i="47" s="1"/>
  <c r="AF37" i="47"/>
  <c r="AF5" i="47" s="1"/>
  <c r="AF39" i="47"/>
  <c r="AF3" i="47" s="1"/>
  <c r="AB13" i="47"/>
  <c r="R3" i="46"/>
  <c r="Y3" i="46" s="1"/>
  <c r="Y39" i="46"/>
  <c r="AF3" i="46"/>
  <c r="Y37" i="45"/>
  <c r="AB38" i="45"/>
  <c r="AA4" i="45"/>
  <c r="AB4" i="45" s="1"/>
  <c r="Y7" i="45"/>
  <c r="AA10" i="45"/>
  <c r="AB32" i="45"/>
  <c r="AF32" i="45"/>
  <c r="AF10" i="45" s="1"/>
  <c r="AB7" i="45"/>
  <c r="AA8" i="45"/>
  <c r="AB34" i="45"/>
  <c r="AF34" i="45"/>
  <c r="AF8" i="45" s="1"/>
  <c r="Y36" i="45"/>
  <c r="R6" i="45"/>
  <c r="AB36" i="45"/>
  <c r="R3" i="45"/>
  <c r="Y3" i="45" s="1"/>
  <c r="Y39" i="45"/>
  <c r="Y29" i="45"/>
  <c r="R13" i="45"/>
  <c r="AB29" i="45"/>
  <c r="R18" i="45"/>
  <c r="Y18" i="45" s="1"/>
  <c r="Y24" i="45"/>
  <c r="AB37" i="45"/>
  <c r="AA5" i="45"/>
  <c r="AB5" i="45" s="1"/>
  <c r="AF37" i="45"/>
  <c r="AF5" i="45" s="1"/>
  <c r="Y34" i="45"/>
  <c r="R8" i="45"/>
  <c r="Y8" i="45" s="1"/>
  <c r="Y33" i="45"/>
  <c r="R9" i="45"/>
  <c r="Y9" i="45" s="1"/>
  <c r="Y21" i="45"/>
  <c r="AB21" i="45"/>
  <c r="AB22" i="45"/>
  <c r="AA20" i="45"/>
  <c r="Y32" i="45"/>
  <c r="R10" i="45"/>
  <c r="Y10" i="45" s="1"/>
  <c r="Y28" i="45"/>
  <c r="R14" i="45"/>
  <c r="Y14" i="45" s="1"/>
  <c r="R11" i="45"/>
  <c r="Y11" i="45" s="1"/>
  <c r="Y31" i="45"/>
  <c r="Y23" i="45"/>
  <c r="R19" i="45"/>
  <c r="Y19" i="45" s="1"/>
  <c r="AB31" i="45"/>
  <c r="R15" i="45"/>
  <c r="Y15" i="45" s="1"/>
  <c r="Y27" i="45"/>
  <c r="AA14" i="45"/>
  <c r="AB28" i="45"/>
  <c r="AB39" i="45"/>
  <c r="AA3" i="45"/>
  <c r="AF39" i="45"/>
  <c r="AF3" i="45" s="1"/>
  <c r="AB18" i="45"/>
  <c r="AB24" i="45"/>
  <c r="Y30" i="45"/>
  <c r="R12" i="45"/>
  <c r="Y12" i="45" s="1"/>
  <c r="AA15" i="45"/>
  <c r="AB27" i="45"/>
  <c r="Y22" i="45"/>
  <c r="R20" i="45"/>
  <c r="Y20" i="45" s="1"/>
  <c r="AB16" i="45"/>
  <c r="Y25" i="45"/>
  <c r="R17" i="45"/>
  <c r="Y17" i="45" s="1"/>
  <c r="Y35" i="45"/>
  <c r="AB25" i="45"/>
  <c r="Y29" i="44"/>
  <c r="R13" i="44"/>
  <c r="Y13" i="44" s="1"/>
  <c r="AA16" i="44"/>
  <c r="AB13" i="44"/>
  <c r="R5" i="44"/>
  <c r="Y37" i="44"/>
  <c r="AB37" i="44"/>
  <c r="AB29" i="44"/>
  <c r="Y24" i="44"/>
  <c r="AA7" i="44"/>
  <c r="AB7" i="44" s="1"/>
  <c r="AB35" i="44"/>
  <c r="AF35" i="44"/>
  <c r="AF7" i="44" s="1"/>
  <c r="R15" i="44"/>
  <c r="Y15" i="44" s="1"/>
  <c r="Y27" i="44"/>
  <c r="Y39" i="44"/>
  <c r="R3" i="44"/>
  <c r="Y3" i="44" s="1"/>
  <c r="AB27" i="44"/>
  <c r="R17" i="44"/>
  <c r="Y17" i="44" s="1"/>
  <c r="Y25" i="44"/>
  <c r="R19" i="44"/>
  <c r="Y19" i="44" s="1"/>
  <c r="Y23" i="44"/>
  <c r="R20" i="44"/>
  <c r="Y20" i="44" s="1"/>
  <c r="Y22" i="44"/>
  <c r="AB31" i="44"/>
  <c r="AA11" i="44"/>
  <c r="AB11" i="44" s="1"/>
  <c r="Y34" i="44"/>
  <c r="R8" i="44"/>
  <c r="Y8" i="44" s="1"/>
  <c r="AB23" i="44"/>
  <c r="AA19" i="44"/>
  <c r="AF23" i="44"/>
  <c r="AF19" i="44" s="1"/>
  <c r="X7" i="44"/>
  <c r="Y7" i="44" s="1"/>
  <c r="Y35" i="44"/>
  <c r="AF25" i="44"/>
  <c r="AF17" i="44" s="1"/>
  <c r="AA17" i="44"/>
  <c r="AB25" i="44"/>
  <c r="AA6" i="44"/>
  <c r="AB36" i="44"/>
  <c r="AF36" i="44"/>
  <c r="AF6" i="44" s="1"/>
  <c r="AF31" i="44"/>
  <c r="AF11" i="44" s="1"/>
  <c r="AB33" i="44"/>
  <c r="AA9" i="44"/>
  <c r="AF33" i="44"/>
  <c r="AF9" i="44" s="1"/>
  <c r="AB34" i="44"/>
  <c r="R9" i="44"/>
  <c r="Y9" i="44" s="1"/>
  <c r="Y33" i="44"/>
  <c r="AA20" i="44"/>
  <c r="AB22" i="44"/>
  <c r="AB39" i="44"/>
  <c r="AA3" i="44"/>
  <c r="AB3" i="44" s="1"/>
  <c r="Y28" i="44"/>
  <c r="R14" i="44"/>
  <c r="AB28" i="44"/>
  <c r="Y36" i="44"/>
  <c r="R6" i="44"/>
  <c r="Y6" i="44" s="1"/>
  <c r="AF22" i="44"/>
  <c r="AF20" i="44" s="1"/>
  <c r="Y32" i="44"/>
  <c r="R10" i="44"/>
  <c r="Y10" i="44" s="1"/>
  <c r="Y26" i="44"/>
  <c r="R16" i="44"/>
  <c r="Y16" i="44" s="1"/>
  <c r="AB12" i="44"/>
  <c r="Y35" i="43"/>
  <c r="R7" i="43"/>
  <c r="AB35" i="43"/>
  <c r="R12" i="43"/>
  <c r="Y30" i="43"/>
  <c r="AB30" i="43"/>
  <c r="Y33" i="43"/>
  <c r="R9" i="43"/>
  <c r="Y9" i="43" s="1"/>
  <c r="AA16" i="43"/>
  <c r="AB26" i="43"/>
  <c r="Y22" i="43"/>
  <c r="R20" i="43"/>
  <c r="Y20" i="43" s="1"/>
  <c r="AB22" i="43"/>
  <c r="AA20" i="43"/>
  <c r="R10" i="43"/>
  <c r="Y10" i="43" s="1"/>
  <c r="Y32" i="43"/>
  <c r="Y29" i="43"/>
  <c r="R13" i="43"/>
  <c r="Y13" i="43" s="1"/>
  <c r="X8" i="43"/>
  <c r="Y34" i="43"/>
  <c r="AB29" i="43"/>
  <c r="Y27" i="43"/>
  <c r="R15" i="43"/>
  <c r="Y15" i="43" s="1"/>
  <c r="AA9" i="43"/>
  <c r="AB33" i="43"/>
  <c r="Y37" i="43"/>
  <c r="R5" i="43"/>
  <c r="Y5" i="43" s="1"/>
  <c r="AB27" i="43"/>
  <c r="Y26" i="43"/>
  <c r="R16" i="43"/>
  <c r="Y16" i="43" s="1"/>
  <c r="X17" i="43"/>
  <c r="Y17" i="43" s="1"/>
  <c r="Y25" i="43"/>
  <c r="Y36" i="43"/>
  <c r="R6" i="43"/>
  <c r="Y6" i="43" s="1"/>
  <c r="R19" i="43"/>
  <c r="Y19" i="43" s="1"/>
  <c r="Y23" i="43"/>
  <c r="R3" i="43"/>
  <c r="Y3" i="43" s="1"/>
  <c r="Y39" i="43"/>
  <c r="AB26" i="42"/>
  <c r="R19" i="42"/>
  <c r="Y23" i="42"/>
  <c r="AB23" i="42"/>
  <c r="Y33" i="42"/>
  <c r="R9" i="42"/>
  <c r="Y9" i="42" s="1"/>
  <c r="Y11" i="42"/>
  <c r="AA9" i="42"/>
  <c r="AB33" i="42"/>
  <c r="AF33" i="42"/>
  <c r="AF9" i="42" s="1"/>
  <c r="R5" i="42"/>
  <c r="Y5" i="42" s="1"/>
  <c r="Y37" i="42"/>
  <c r="AA20" i="42"/>
  <c r="AB22" i="42"/>
  <c r="AF22" i="42"/>
  <c r="AF20" i="42" s="1"/>
  <c r="R10" i="42"/>
  <c r="Y32" i="42"/>
  <c r="AB32" i="42"/>
  <c r="AA7" i="42"/>
  <c r="AB35" i="42"/>
  <c r="AF35" i="42"/>
  <c r="AF7" i="42" s="1"/>
  <c r="AB11" i="42"/>
  <c r="R20" i="42"/>
  <c r="Y20" i="42" s="1"/>
  <c r="Y22" i="42"/>
  <c r="Y35" i="42"/>
  <c r="R7" i="42"/>
  <c r="Y7" i="42" s="1"/>
  <c r="Y36" i="42"/>
  <c r="R6" i="42"/>
  <c r="AB36" i="42"/>
  <c r="R16" i="42"/>
  <c r="Y16" i="42" s="1"/>
  <c r="Y26" i="42"/>
  <c r="AB37" i="42"/>
  <c r="Y27" i="42"/>
  <c r="R15" i="42"/>
  <c r="Y15" i="42" s="1"/>
  <c r="R18" i="42"/>
  <c r="Y18" i="42" s="1"/>
  <c r="Y24" i="42"/>
  <c r="R8" i="42"/>
  <c r="Y8" i="42" s="1"/>
  <c r="Y34" i="42"/>
  <c r="R3" i="42"/>
  <c r="Y3" i="42" s="1"/>
  <c r="Y39" i="42"/>
  <c r="R4" i="42"/>
  <c r="Y4" i="42" s="1"/>
  <c r="Y38" i="42"/>
  <c r="Y29" i="42"/>
  <c r="R13" i="42"/>
  <c r="Y13" i="42" s="1"/>
  <c r="Y21" i="42"/>
  <c r="AB21" i="42"/>
  <c r="AA8" i="42"/>
  <c r="AB34" i="42"/>
  <c r="Y28" i="42"/>
  <c r="R14" i="42"/>
  <c r="Y14" i="42" s="1"/>
  <c r="AB29" i="42"/>
  <c r="R12" i="42"/>
  <c r="Y12" i="42" s="1"/>
  <c r="Y30" i="42"/>
  <c r="Y25" i="42"/>
  <c r="R17" i="42"/>
  <c r="Y17" i="42" s="1"/>
  <c r="AB25" i="42"/>
  <c r="Y31" i="42"/>
  <c r="AF4" i="46" l="1"/>
  <c r="AF9" i="46"/>
  <c r="AF16" i="46"/>
  <c r="AF14" i="46"/>
  <c r="AF15" i="46"/>
  <c r="AF5" i="46"/>
  <c r="AF12" i="46"/>
  <c r="AF18" i="46"/>
  <c r="AF8" i="46"/>
  <c r="AF20" i="46"/>
  <c r="AF10" i="46"/>
  <c r="AF17" i="46"/>
  <c r="AF13" i="46"/>
  <c r="AF6" i="46"/>
  <c r="AF7" i="46"/>
  <c r="AF6" i="58"/>
  <c r="AF20" i="58"/>
  <c r="AF4" i="58"/>
  <c r="AF15" i="58"/>
  <c r="AF9" i="58"/>
  <c r="AF11" i="58"/>
  <c r="AF19" i="58"/>
  <c r="AF17" i="58"/>
  <c r="AF16" i="58"/>
  <c r="D153" i="16"/>
  <c r="AF18" i="58"/>
  <c r="AF8" i="58"/>
  <c r="AF13" i="58"/>
  <c r="AF12" i="58"/>
  <c r="AF7" i="58"/>
  <c r="C153" i="16"/>
  <c r="E153" i="16"/>
  <c r="S168" i="16" s="1"/>
  <c r="G178" i="16"/>
  <c r="AB17" i="44"/>
  <c r="AB9" i="44"/>
  <c r="AB18" i="47"/>
  <c r="AB9" i="47"/>
  <c r="AB16" i="47"/>
  <c r="AB20" i="48"/>
  <c r="AB17" i="48"/>
  <c r="AB7" i="49"/>
  <c r="AB3" i="49"/>
  <c r="AB12" i="49"/>
  <c r="AB11" i="49"/>
  <c r="AB15" i="49"/>
  <c r="AB20" i="50"/>
  <c r="AB8" i="50"/>
  <c r="AB13" i="50"/>
  <c r="AB4" i="51"/>
  <c r="AB3" i="51"/>
  <c r="AB5" i="51"/>
  <c r="AB18" i="51"/>
  <c r="AB13" i="56"/>
  <c r="AB4" i="57"/>
  <c r="AB6" i="57"/>
  <c r="AB20" i="57"/>
  <c r="AB16" i="57"/>
  <c r="AB12" i="57"/>
  <c r="AB17" i="59"/>
  <c r="AB12" i="60"/>
  <c r="AB17" i="60"/>
  <c r="AB18" i="60"/>
  <c r="AB11" i="61"/>
  <c r="AB17" i="61"/>
  <c r="AB12" i="62"/>
  <c r="AB17" i="62"/>
  <c r="AB10" i="62"/>
  <c r="AB5" i="62"/>
  <c r="AB20" i="62"/>
  <c r="AB5" i="63"/>
  <c r="AB6" i="63"/>
  <c r="AB13" i="63"/>
  <c r="AB4" i="63"/>
  <c r="AB20" i="55"/>
  <c r="AB7" i="55"/>
  <c r="AB9" i="55"/>
  <c r="AB17" i="42"/>
  <c r="AB9" i="42"/>
  <c r="AB16" i="42"/>
  <c r="AB14" i="43"/>
  <c r="AB6" i="43"/>
  <c r="AF3" i="58"/>
  <c r="AF14" i="58"/>
  <c r="AB14" i="63"/>
  <c r="AB17" i="63"/>
  <c r="AB19" i="63"/>
  <c r="AB3" i="63"/>
  <c r="AB16" i="63"/>
  <c r="Y9" i="63"/>
  <c r="AB9" i="63"/>
  <c r="AB8" i="63"/>
  <c r="AB7" i="63"/>
  <c r="AB20" i="63"/>
  <c r="AB11" i="62"/>
  <c r="AB13" i="62"/>
  <c r="AB15" i="62"/>
  <c r="AB9" i="62"/>
  <c r="AB6" i="61"/>
  <c r="AB16" i="61"/>
  <c r="AB20" i="61"/>
  <c r="AB7" i="61"/>
  <c r="Y8" i="61"/>
  <c r="AB8" i="61"/>
  <c r="AB13" i="61"/>
  <c r="AB10" i="61"/>
  <c r="AB19" i="61"/>
  <c r="AB7" i="60"/>
  <c r="Y19" i="60"/>
  <c r="AB19" i="60"/>
  <c r="Y8" i="60"/>
  <c r="AB8" i="60"/>
  <c r="AB11" i="60"/>
  <c r="AB9" i="60"/>
  <c r="Y6" i="60"/>
  <c r="AB6" i="60"/>
  <c r="Y13" i="60"/>
  <c r="AB13" i="60"/>
  <c r="Y10" i="60"/>
  <c r="AB10" i="60"/>
  <c r="AB3" i="60"/>
  <c r="Y14" i="60"/>
  <c r="AB14" i="60"/>
  <c r="AB4" i="60"/>
  <c r="AB10" i="59"/>
  <c r="AB20" i="59"/>
  <c r="AB7" i="59"/>
  <c r="AB4" i="59"/>
  <c r="AB5" i="59"/>
  <c r="AB3" i="59"/>
  <c r="AB8" i="59"/>
  <c r="AB9" i="59"/>
  <c r="Y18" i="59"/>
  <c r="AB18" i="59"/>
  <c r="Y11" i="59"/>
  <c r="AB11" i="59"/>
  <c r="AB14" i="59"/>
  <c r="AB13" i="59"/>
  <c r="AB16" i="59"/>
  <c r="AB15" i="59"/>
  <c r="Y9" i="58"/>
  <c r="Y11" i="58"/>
  <c r="Y20" i="58"/>
  <c r="Y3" i="58"/>
  <c r="AB17" i="57"/>
  <c r="AB9" i="57"/>
  <c r="AB18" i="57"/>
  <c r="AB13" i="57"/>
  <c r="AB8" i="57"/>
  <c r="AB10" i="57"/>
  <c r="Y19" i="57"/>
  <c r="AB19" i="57"/>
  <c r="AB15" i="57"/>
  <c r="AB7" i="57"/>
  <c r="AB14" i="57"/>
  <c r="AB20" i="56"/>
  <c r="AB5" i="56"/>
  <c r="Y5" i="56"/>
  <c r="AB14" i="56"/>
  <c r="AB10" i="56"/>
  <c r="Y6" i="56"/>
  <c r="AB6" i="56"/>
  <c r="AB9" i="56"/>
  <c r="AB4" i="55"/>
  <c r="AB18" i="55"/>
  <c r="AB12" i="55"/>
  <c r="AB13" i="55"/>
  <c r="AB16" i="55"/>
  <c r="AB8" i="55"/>
  <c r="AB11" i="55"/>
  <c r="AB10" i="55"/>
  <c r="AB6" i="55"/>
  <c r="AB5" i="55"/>
  <c r="AB3" i="55"/>
  <c r="AB19" i="55"/>
  <c r="AB17" i="55"/>
  <c r="AB14" i="54"/>
  <c r="AB20" i="54"/>
  <c r="AB12" i="54"/>
  <c r="Y15" i="54"/>
  <c r="AB15" i="54"/>
  <c r="AB10" i="54"/>
  <c r="AB11" i="54"/>
  <c r="AB13" i="54"/>
  <c r="AB8" i="54"/>
  <c r="AB7" i="54"/>
  <c r="AB15" i="43"/>
  <c r="AB3" i="43"/>
  <c r="AB18" i="43"/>
  <c r="AB10" i="43"/>
  <c r="Y8" i="43"/>
  <c r="AB6" i="51"/>
  <c r="AB17" i="51"/>
  <c r="AB15" i="51"/>
  <c r="AB20" i="51"/>
  <c r="AB7" i="51"/>
  <c r="AB16" i="51"/>
  <c r="AB10" i="51"/>
  <c r="AB8" i="51"/>
  <c r="Y19" i="51"/>
  <c r="AB19" i="51"/>
  <c r="AB6" i="50"/>
  <c r="AB16" i="50"/>
  <c r="Y19" i="50"/>
  <c r="AB19" i="50"/>
  <c r="AB15" i="50"/>
  <c r="AB9" i="50"/>
  <c r="AB17" i="50"/>
  <c r="AB4" i="50"/>
  <c r="AB3" i="50"/>
  <c r="AB10" i="50"/>
  <c r="AB14" i="50"/>
  <c r="AB19" i="49"/>
  <c r="AB20" i="49"/>
  <c r="AB4" i="49"/>
  <c r="AB14" i="49"/>
  <c r="AB10" i="49"/>
  <c r="AB8" i="49"/>
  <c r="AB5" i="49"/>
  <c r="AB17" i="49"/>
  <c r="AB6" i="48"/>
  <c r="AB15" i="48"/>
  <c r="AB7" i="48"/>
  <c r="AB16" i="48"/>
  <c r="AB9" i="48"/>
  <c r="Y19" i="48"/>
  <c r="AB19" i="48"/>
  <c r="AB10" i="48"/>
  <c r="AB18" i="48"/>
  <c r="AB17" i="47"/>
  <c r="AB6" i="47"/>
  <c r="AB3" i="47"/>
  <c r="AB15" i="47"/>
  <c r="AB10" i="47"/>
  <c r="AB8" i="47"/>
  <c r="Y19" i="47"/>
  <c r="AB19" i="47"/>
  <c r="AB9" i="45"/>
  <c r="AB15" i="45"/>
  <c r="Y6" i="45"/>
  <c r="AB6" i="45"/>
  <c r="AB11" i="45"/>
  <c r="AB3" i="45"/>
  <c r="AB19" i="45"/>
  <c r="AB8" i="45"/>
  <c r="AB12" i="45"/>
  <c r="AB17" i="45"/>
  <c r="AB14" i="45"/>
  <c r="AB20" i="45"/>
  <c r="Y13" i="45"/>
  <c r="AB13" i="45"/>
  <c r="AB10" i="45"/>
  <c r="AB6" i="44"/>
  <c r="Y5" i="44"/>
  <c r="AB5" i="44"/>
  <c r="AB15" i="44"/>
  <c r="AB20" i="44"/>
  <c r="AB8" i="44"/>
  <c r="AB10" i="44"/>
  <c r="Y14" i="44"/>
  <c r="AB14" i="44"/>
  <c r="AB16" i="44"/>
  <c r="AB19" i="44"/>
  <c r="AB16" i="43"/>
  <c r="AB20" i="43"/>
  <c r="Y12" i="43"/>
  <c r="AB12" i="43"/>
  <c r="AB9" i="43"/>
  <c r="Y7" i="43"/>
  <c r="AB7" i="43"/>
  <c r="AB19" i="43"/>
  <c r="AB5" i="43"/>
  <c r="AB12" i="42"/>
  <c r="AB13" i="42"/>
  <c r="AB4" i="42"/>
  <c r="AB3" i="42"/>
  <c r="Y19" i="42"/>
  <c r="AB19" i="42"/>
  <c r="AB8" i="42"/>
  <c r="AB18" i="42"/>
  <c r="AB7" i="42"/>
  <c r="AB14" i="42"/>
  <c r="AB15" i="42"/>
  <c r="Y10" i="42"/>
  <c r="AB10" i="42"/>
  <c r="Y6" i="42"/>
  <c r="AB6" i="42"/>
  <c r="AB5" i="42"/>
  <c r="AB20" i="42"/>
  <c r="BC335" i="16" l="1"/>
  <c r="BC336" i="16"/>
  <c r="BC337" i="16"/>
  <c r="BC338" i="16"/>
  <c r="BC339" i="16"/>
  <c r="BC340" i="16"/>
  <c r="BC341" i="16"/>
  <c r="BC334" i="16"/>
  <c r="BC333" i="16"/>
  <c r="BC332" i="16"/>
  <c r="BC331" i="16"/>
  <c r="BD331" i="16" s="1"/>
  <c r="BC329" i="16"/>
  <c r="BC328" i="16"/>
  <c r="BC327" i="16"/>
  <c r="BC326" i="16"/>
  <c r="BC322" i="16"/>
  <c r="BC323" i="16"/>
  <c r="BC324" i="16"/>
  <c r="BC321" i="16"/>
  <c r="BD321" i="16" s="1"/>
  <c r="Q10" i="16" a="1"/>
  <c r="M103" i="16"/>
  <c r="F103" i="16"/>
  <c r="Q25" i="16" a="1"/>
  <c r="L109" i="16"/>
  <c r="N108" i="16"/>
  <c r="Q102" i="16"/>
  <c r="O108" i="16"/>
  <c r="K108" i="16"/>
  <c r="Q103" i="16" a="1"/>
  <c r="O102" i="16"/>
  <c r="H107" i="16"/>
  <c r="Q73" i="16" a="1"/>
  <c r="J108" i="16"/>
  <c r="E104" i="16"/>
  <c r="E108" i="16"/>
  <c r="F108" i="16"/>
  <c r="D103" i="16"/>
  <c r="N104" i="16"/>
  <c r="P108" i="16"/>
  <c r="E107" i="16"/>
  <c r="Q68" i="16" a="1"/>
  <c r="N102" i="16"/>
  <c r="L107" i="16"/>
  <c r="M108" i="16"/>
  <c r="I102" i="16"/>
  <c r="H104" i="16"/>
  <c r="Q5" i="16" a="1"/>
  <c r="Q93" i="16" a="1"/>
  <c r="K103" i="16"/>
  <c r="F107" i="16"/>
  <c r="G108" i="16"/>
  <c r="Q98" i="16" a="1"/>
  <c r="Q40" i="16" a="1"/>
  <c r="Q104" i="16"/>
  <c r="D102" i="16"/>
  <c r="L102" i="16"/>
  <c r="K109" i="16"/>
  <c r="F109" i="16"/>
  <c r="K107" i="16"/>
  <c r="N109" i="16"/>
  <c r="M102" i="16"/>
  <c r="P102" i="16"/>
  <c r="D109" i="16"/>
  <c r="N103" i="16"/>
  <c r="Q78" i="16" a="1"/>
  <c r="L104" i="16"/>
  <c r="E103" i="16"/>
  <c r="P103" i="16"/>
  <c r="Q108" i="16" a="1"/>
  <c r="Q88" i="16" a="1"/>
  <c r="Q107" i="16"/>
  <c r="G103" i="16"/>
  <c r="D108" i="16"/>
  <c r="M109" i="16"/>
  <c r="E109" i="16"/>
  <c r="P107" i="16"/>
  <c r="Q109" i="16"/>
  <c r="P109" i="16"/>
  <c r="H109" i="16"/>
  <c r="Q63" i="16" a="1"/>
  <c r="N107" i="16"/>
  <c r="H102" i="16"/>
  <c r="E102" i="16"/>
  <c r="G102" i="16"/>
  <c r="J103" i="16"/>
  <c r="Q87" i="16"/>
  <c r="I107" i="16"/>
  <c r="Q83" i="16" a="1"/>
  <c r="G109" i="16"/>
  <c r="F102" i="16"/>
  <c r="M107" i="16"/>
  <c r="P104" i="16"/>
  <c r="J109" i="16"/>
  <c r="I104" i="16"/>
  <c r="D107" i="16"/>
  <c r="I109" i="16"/>
  <c r="J102" i="16"/>
  <c r="G107" i="16"/>
  <c r="I103" i="16"/>
  <c r="K104" i="16"/>
  <c r="O104" i="16"/>
  <c r="Q41" i="16"/>
  <c r="H103" i="16"/>
  <c r="H108" i="16"/>
  <c r="J107" i="16"/>
  <c r="O103" i="16"/>
  <c r="I108" i="16"/>
  <c r="L108" i="16"/>
  <c r="F104" i="16"/>
  <c r="J104" i="16"/>
  <c r="O107" i="16"/>
  <c r="L103" i="16"/>
  <c r="M104" i="16"/>
  <c r="D104" i="16"/>
  <c r="O109" i="16"/>
  <c r="K102" i="16"/>
  <c r="G104" i="16"/>
  <c r="N202" i="16" l="1"/>
  <c r="O202" i="16"/>
  <c r="T202" i="16" s="1"/>
  <c r="P202" i="16"/>
  <c r="U202" i="16" s="1"/>
  <c r="M202" i="16"/>
  <c r="L202" i="16"/>
  <c r="S202" i="16" s="1"/>
  <c r="K202" i="16"/>
  <c r="R202" i="16" s="1"/>
  <c r="L184" i="16"/>
  <c r="S184" i="16" s="1"/>
  <c r="K184" i="16"/>
  <c r="R184" i="16" s="1"/>
  <c r="N184" i="16"/>
  <c r="P184" i="16"/>
  <c r="U184" i="16" s="1"/>
  <c r="O184" i="16"/>
  <c r="T184" i="16" s="1"/>
  <c r="M184" i="16"/>
  <c r="BD338" i="16"/>
  <c r="BD339" i="16"/>
  <c r="BD341" i="16"/>
  <c r="BD337" i="16"/>
  <c r="BD347" i="16"/>
  <c r="BD340" i="16"/>
  <c r="BD328" i="16"/>
  <c r="BD322" i="16"/>
  <c r="BD332" i="16"/>
  <c r="BD333" i="16"/>
  <c r="BD334" i="16"/>
  <c r="BD324" i="16"/>
  <c r="BD323" i="16"/>
  <c r="BD329" i="16"/>
  <c r="BD335" i="16"/>
  <c r="BD327" i="16"/>
  <c r="BD326" i="16"/>
  <c r="U107" i="16"/>
  <c r="U102" i="16"/>
  <c r="D191" i="16"/>
  <c r="D190" i="16"/>
  <c r="C191" i="16"/>
  <c r="C190" i="16"/>
  <c r="Q108" i="16"/>
  <c r="Q103" i="16"/>
  <c r="Q98" i="16"/>
  <c r="Q93" i="16"/>
  <c r="Q88" i="16"/>
  <c r="Q83" i="16"/>
  <c r="Q78" i="16"/>
  <c r="Q73" i="16"/>
  <c r="Q68" i="16"/>
  <c r="Q63" i="16"/>
  <c r="Q25" i="16"/>
  <c r="Q10" i="16"/>
  <c r="Q5" i="16"/>
  <c r="Q40" i="16"/>
  <c r="K111" i="16"/>
  <c r="M111" i="16"/>
  <c r="L106" i="16"/>
  <c r="M106" i="16"/>
  <c r="J111" i="16"/>
  <c r="L111" i="16"/>
  <c r="J106" i="16"/>
  <c r="K106" i="16"/>
  <c r="F191" i="16" l="1"/>
  <c r="L160" i="16" s="1"/>
  <c r="E191" i="16"/>
  <c r="F190" i="16"/>
  <c r="M160" i="16" s="1"/>
  <c r="E190" i="16"/>
  <c r="S160" i="16" s="1"/>
  <c r="G190" i="16"/>
  <c r="O160" i="16" s="1"/>
  <c r="G191" i="16"/>
  <c r="N160" i="16" s="1"/>
  <c r="R313" i="16"/>
  <c r="F44" i="16"/>
  <c r="Q51" i="16"/>
  <c r="O51" i="16"/>
  <c r="P49" i="16"/>
  <c r="P45" i="16"/>
  <c r="J45" i="16"/>
  <c r="M49" i="16"/>
  <c r="L51" i="16"/>
  <c r="F49" i="16"/>
  <c r="N49" i="16"/>
  <c r="D46" i="16"/>
  <c r="I50" i="16"/>
  <c r="O50" i="16"/>
  <c r="I51" i="16"/>
  <c r="I46" i="16"/>
  <c r="E45" i="16"/>
  <c r="E49" i="16"/>
  <c r="G51" i="16"/>
  <c r="N51" i="16"/>
  <c r="E50" i="16"/>
  <c r="G45" i="16"/>
  <c r="H44" i="16"/>
  <c r="F50" i="16"/>
  <c r="I49" i="16"/>
  <c r="D50" i="16"/>
  <c r="K44" i="16"/>
  <c r="N44" i="16"/>
  <c r="D45" i="16"/>
  <c r="D49" i="16"/>
  <c r="N46" i="16"/>
  <c r="M44" i="16"/>
  <c r="H46" i="16"/>
  <c r="G49" i="16"/>
  <c r="D44" i="16"/>
  <c r="L49" i="16"/>
  <c r="Q49" i="16"/>
  <c r="K49" i="16"/>
  <c r="P46" i="16"/>
  <c r="J49" i="16"/>
  <c r="J44" i="16"/>
  <c r="J51" i="16"/>
  <c r="Q44" i="16"/>
  <c r="G46" i="16"/>
  <c r="E44" i="16"/>
  <c r="G50" i="16"/>
  <c r="O49" i="16"/>
  <c r="L44" i="16"/>
  <c r="J46" i="16"/>
  <c r="P44" i="16"/>
  <c r="D51" i="16"/>
  <c r="F45" i="16"/>
  <c r="O44" i="16"/>
  <c r="O46" i="16"/>
  <c r="H51" i="16"/>
  <c r="H49" i="16"/>
  <c r="F46" i="16"/>
  <c r="P50" i="16"/>
  <c r="F51" i="16"/>
  <c r="E46" i="16"/>
  <c r="K46" i="16"/>
  <c r="L46" i="16"/>
  <c r="H45" i="16"/>
  <c r="M46" i="16"/>
  <c r="Q46" i="16"/>
  <c r="I45" i="16"/>
  <c r="J50" i="16"/>
  <c r="O45" i="16"/>
  <c r="G44" i="16"/>
  <c r="H50" i="16"/>
  <c r="E51" i="16"/>
  <c r="P51" i="16"/>
  <c r="I44" i="16"/>
  <c r="K51" i="16"/>
  <c r="M51" i="16"/>
  <c r="U160" i="16" l="1"/>
  <c r="AF160" i="16" s="1"/>
  <c r="L208" i="16"/>
  <c r="W202" i="16" s="1"/>
  <c r="N208" i="16"/>
  <c r="K208" i="16"/>
  <c r="V202" i="16" s="1"/>
  <c r="P208" i="16"/>
  <c r="M208" i="16"/>
  <c r="O208" i="16"/>
  <c r="M190" i="16"/>
  <c r="K190" i="16"/>
  <c r="V184" i="16" s="1"/>
  <c r="P190" i="16"/>
  <c r="L190" i="16"/>
  <c r="W184" i="16" s="1"/>
  <c r="N190" i="16"/>
  <c r="O190" i="16"/>
  <c r="AD160" i="16"/>
  <c r="W160" i="16"/>
  <c r="D228" i="16"/>
  <c r="T223" i="16" s="1"/>
  <c r="X160" i="16"/>
  <c r="Z160" i="16"/>
  <c r="Y160" i="16"/>
  <c r="R160" i="16"/>
  <c r="T160" i="16" s="1"/>
  <c r="AE160" i="16" s="1"/>
  <c r="P160" i="16"/>
  <c r="Q160" i="16"/>
  <c r="E228" i="16"/>
  <c r="L228" i="16" s="1"/>
  <c r="U49" i="16"/>
  <c r="V49" i="16" s="1"/>
  <c r="U44" i="16"/>
  <c r="V44" i="16" s="1"/>
  <c r="D166" i="16"/>
  <c r="D165" i="16"/>
  <c r="C166" i="16"/>
  <c r="C165" i="16"/>
  <c r="J48" i="16"/>
  <c r="J53" i="16"/>
  <c r="K228" i="16" l="1"/>
  <c r="AC160" i="16"/>
  <c r="AA160" i="16"/>
  <c r="F228" i="16"/>
  <c r="AB160" i="16"/>
  <c r="F166" i="16"/>
  <c r="L171" i="16" s="1"/>
  <c r="E166" i="16"/>
  <c r="R171" i="16" s="1"/>
  <c r="F165" i="16"/>
  <c r="M171" i="16" s="1"/>
  <c r="E165" i="16"/>
  <c r="S171" i="16" s="1"/>
  <c r="G165" i="16"/>
  <c r="O171" i="16" s="1"/>
  <c r="G166" i="16"/>
  <c r="N171" i="16" s="1"/>
  <c r="T171" i="16" l="1"/>
  <c r="AE171" i="16" s="1"/>
  <c r="U171" i="16"/>
  <c r="AF171" i="16" s="1"/>
  <c r="M228" i="16"/>
  <c r="T235" i="16"/>
  <c r="AC171" i="16"/>
  <c r="AD171" i="16"/>
  <c r="V160" i="16"/>
  <c r="W171" i="16"/>
  <c r="D241" i="16"/>
  <c r="V223" i="16" s="1"/>
  <c r="X171" i="16"/>
  <c r="E241" i="16"/>
  <c r="L241" i="16" s="1"/>
  <c r="Z171" i="16"/>
  <c r="Y171" i="16"/>
  <c r="Q171" i="16"/>
  <c r="P171" i="16"/>
  <c r="K241" i="16" l="1"/>
  <c r="F241" i="16"/>
  <c r="AB171" i="16"/>
  <c r="AA171" i="16"/>
  <c r="F177" i="16"/>
  <c r="M156" i="16" s="1"/>
  <c r="U156" i="16" s="1"/>
  <c r="G177" i="16"/>
  <c r="O156" i="16" s="1"/>
  <c r="F152" i="16"/>
  <c r="M167" i="16" s="1"/>
  <c r="U167" i="16" s="1"/>
  <c r="M241" i="16" l="1"/>
  <c r="V236" i="16"/>
  <c r="D242" i="16"/>
  <c r="N241" i="16" s="1"/>
  <c r="E229" i="16"/>
  <c r="D229" i="16"/>
  <c r="N228" i="16" s="1"/>
  <c r="O228" i="16"/>
  <c r="G152" i="16"/>
  <c r="O167" i="16" s="1"/>
  <c r="J74" i="16"/>
  <c r="N36" i="16"/>
  <c r="P87" i="16"/>
  <c r="L5" i="16"/>
  <c r="K20" i="16"/>
  <c r="J72" i="16"/>
  <c r="L16" i="16"/>
  <c r="K21" i="16"/>
  <c r="J30" i="16"/>
  <c r="J41" i="16"/>
  <c r="K34" i="16"/>
  <c r="N41" i="16"/>
  <c r="O62" i="16"/>
  <c r="J79" i="16"/>
  <c r="K15" i="16"/>
  <c r="Q4" i="16"/>
  <c r="L6" i="16"/>
  <c r="Q26" i="16"/>
  <c r="Q29" i="16"/>
  <c r="P93" i="16"/>
  <c r="P88" i="16"/>
  <c r="J19" i="16"/>
  <c r="L39" i="16"/>
  <c r="J83" i="16"/>
  <c r="J24" i="16"/>
  <c r="M39" i="16"/>
  <c r="O83" i="16"/>
  <c r="M34" i="16"/>
  <c r="P29" i="16"/>
  <c r="O9" i="16"/>
  <c r="O15" i="16"/>
  <c r="J16" i="16"/>
  <c r="O78" i="16"/>
  <c r="J64" i="16"/>
  <c r="J93" i="16"/>
  <c r="K26" i="16"/>
  <c r="L11" i="16"/>
  <c r="P25" i="16"/>
  <c r="J88" i="16"/>
  <c r="M14" i="16"/>
  <c r="L10" i="16"/>
  <c r="P73" i="16"/>
  <c r="O36" i="16"/>
  <c r="N14" i="16"/>
  <c r="P11" i="16"/>
  <c r="O14" i="16"/>
  <c r="J4" i="16"/>
  <c r="P4" i="16"/>
  <c r="P10" i="16"/>
  <c r="N34" i="16"/>
  <c r="O20" i="16"/>
  <c r="Q14" i="16"/>
  <c r="O21" i="16"/>
  <c r="J87" i="16"/>
  <c r="Q36" i="16"/>
  <c r="J9" i="16"/>
  <c r="J62" i="16"/>
  <c r="N15" i="16"/>
  <c r="P36" i="16"/>
  <c r="N6" i="16"/>
  <c r="M9" i="16"/>
  <c r="P39" i="16"/>
  <c r="L19" i="16"/>
  <c r="L29" i="16"/>
  <c r="M19" i="16"/>
  <c r="P6" i="16"/>
  <c r="O16" i="16"/>
  <c r="N19" i="16"/>
  <c r="J36" i="16"/>
  <c r="N11" i="16"/>
  <c r="N26" i="16"/>
  <c r="J84" i="16"/>
  <c r="L36" i="16"/>
  <c r="Q16" i="16"/>
  <c r="O29" i="16"/>
  <c r="O77" i="16"/>
  <c r="Q31" i="16"/>
  <c r="P16" i="16"/>
  <c r="M31" i="16"/>
  <c r="N31" i="16"/>
  <c r="P20" i="16"/>
  <c r="K11" i="16"/>
  <c r="J14" i="16"/>
  <c r="O41" i="16"/>
  <c r="L4" i="16"/>
  <c r="P40" i="16"/>
  <c r="N16" i="16"/>
  <c r="M21" i="16"/>
  <c r="O98" i="16"/>
  <c r="M11" i="16"/>
  <c r="Q45" i="16" a="1"/>
  <c r="M10" i="16"/>
  <c r="M4" i="16"/>
  <c r="O34" i="16"/>
  <c r="J35" i="16"/>
  <c r="M26" i="16"/>
  <c r="O93" i="16"/>
  <c r="K24" i="16"/>
  <c r="O5" i="16"/>
  <c r="K16" i="16"/>
  <c r="N20" i="16"/>
  <c r="J5" i="16"/>
  <c r="O89" i="16"/>
  <c r="O63" i="16"/>
  <c r="J99" i="16"/>
  <c r="O84" i="16"/>
  <c r="K10" i="16"/>
  <c r="O11" i="16"/>
  <c r="O67" i="16"/>
  <c r="O26" i="16"/>
  <c r="N21" i="16"/>
  <c r="J15" i="16"/>
  <c r="O30" i="16"/>
  <c r="J67" i="16"/>
  <c r="Q39" i="16"/>
  <c r="N29" i="16"/>
  <c r="O64" i="16"/>
  <c r="P98" i="16"/>
  <c r="N39" i="16"/>
  <c r="Q11" i="16"/>
  <c r="N24" i="16"/>
  <c r="N5" i="16"/>
  <c r="O87" i="16"/>
  <c r="J89" i="16"/>
  <c r="Q6" i="16"/>
  <c r="J6" i="16"/>
  <c r="P31" i="16"/>
  <c r="O25" i="16"/>
  <c r="J77" i="16"/>
  <c r="K29" i="16"/>
  <c r="O4" i="16"/>
  <c r="O72" i="16"/>
  <c r="K4" i="16"/>
  <c r="J40" i="16"/>
  <c r="M29" i="16"/>
  <c r="J78" i="16"/>
  <c r="M36" i="16"/>
  <c r="J20" i="16"/>
  <c r="Q24" i="16"/>
  <c r="J63" i="16"/>
  <c r="N30" i="16"/>
  <c r="P5" i="16"/>
  <c r="J97" i="16"/>
  <c r="J98" i="16"/>
  <c r="J26" i="16"/>
  <c r="M16" i="16"/>
  <c r="O68" i="16"/>
  <c r="O31" i="16"/>
  <c r="O24" i="16"/>
  <c r="L34" i="16"/>
  <c r="O99" i="16"/>
  <c r="K41" i="16"/>
  <c r="Q50" i="16" a="1"/>
  <c r="O92" i="16"/>
  <c r="Q9" i="16"/>
  <c r="P9" i="16"/>
  <c r="O94" i="16"/>
  <c r="L9" i="16"/>
  <c r="O97" i="16"/>
  <c r="K36" i="16"/>
  <c r="L20" i="16"/>
  <c r="J31" i="16"/>
  <c r="P83" i="16"/>
  <c r="L31" i="16"/>
  <c r="M41" i="16"/>
  <c r="L26" i="16"/>
  <c r="L21" i="16"/>
  <c r="N9" i="16"/>
  <c r="K39" i="16"/>
  <c r="O40" i="16"/>
  <c r="O88" i="16"/>
  <c r="O79" i="16"/>
  <c r="J11" i="16"/>
  <c r="O10" i="16"/>
  <c r="J10" i="16"/>
  <c r="K6" i="16"/>
  <c r="P19" i="16"/>
  <c r="P68" i="16"/>
  <c r="M30" i="16"/>
  <c r="L14" i="16"/>
  <c r="P34" i="16"/>
  <c r="O73" i="16"/>
  <c r="N4" i="16"/>
  <c r="L24" i="16"/>
  <c r="P41" i="16"/>
  <c r="Q19" i="16"/>
  <c r="P26" i="16"/>
  <c r="Q21" i="16"/>
  <c r="O39" i="16"/>
  <c r="M6" i="16"/>
  <c r="J39" i="16"/>
  <c r="Q34" i="16"/>
  <c r="J94" i="16"/>
  <c r="J25" i="16"/>
  <c r="O6" i="16"/>
  <c r="O19" i="16"/>
  <c r="K19" i="16"/>
  <c r="L41" i="16"/>
  <c r="K14" i="16"/>
  <c r="K30" i="16"/>
  <c r="O74" i="16"/>
  <c r="J92" i="16"/>
  <c r="P14" i="16"/>
  <c r="O69" i="16"/>
  <c r="J21" i="16"/>
  <c r="O35" i="16"/>
  <c r="P24" i="16"/>
  <c r="J68" i="16"/>
  <c r="K9" i="16"/>
  <c r="K5" i="16"/>
  <c r="J82" i="16"/>
  <c r="P21" i="16"/>
  <c r="P78" i="16"/>
  <c r="K31" i="16"/>
  <c r="J69" i="16"/>
  <c r="M24" i="16"/>
  <c r="N10" i="16"/>
  <c r="M20" i="16"/>
  <c r="O82" i="16"/>
  <c r="J34" i="16"/>
  <c r="M5" i="16"/>
  <c r="J29" i="16"/>
  <c r="P35" i="16"/>
  <c r="J73" i="16"/>
  <c r="Q113" i="16" l="1"/>
  <c r="Q56" i="16"/>
  <c r="Q54" i="16"/>
  <c r="J43" i="16"/>
  <c r="C157" i="16"/>
  <c r="E157" i="16" s="1"/>
  <c r="S173" i="16" s="1"/>
  <c r="J38" i="16"/>
  <c r="Q50" i="16"/>
  <c r="Q45" i="16"/>
  <c r="Q156" i="16"/>
  <c r="Q167" i="16"/>
  <c r="E242" i="16"/>
  <c r="O241" i="16" s="1"/>
  <c r="F39" i="16"/>
  <c r="D97" i="16"/>
  <c r="F41" i="16"/>
  <c r="E92" i="16"/>
  <c r="I92" i="16"/>
  <c r="L99" i="16"/>
  <c r="D34" i="16"/>
  <c r="H36" i="16"/>
  <c r="D40" i="16"/>
  <c r="F36" i="16"/>
  <c r="I94" i="16"/>
  <c r="D35" i="16"/>
  <c r="G41" i="16"/>
  <c r="F98" i="16"/>
  <c r="F99" i="16"/>
  <c r="K99" i="16"/>
  <c r="D93" i="16"/>
  <c r="D92" i="16"/>
  <c r="F93" i="16"/>
  <c r="G36" i="16"/>
  <c r="F34" i="16"/>
  <c r="D36" i="16"/>
  <c r="P99" i="16"/>
  <c r="E40" i="16"/>
  <c r="I93" i="16"/>
  <c r="L93" i="16"/>
  <c r="G34" i="16"/>
  <c r="L94" i="16"/>
  <c r="H94" i="16"/>
  <c r="I99" i="16"/>
  <c r="E94" i="16"/>
  <c r="P92" i="16"/>
  <c r="D98" i="16"/>
  <c r="I34" i="16"/>
  <c r="I39" i="16"/>
  <c r="I98" i="16"/>
  <c r="F94" i="16"/>
  <c r="P97" i="16"/>
  <c r="G92" i="16"/>
  <c r="D94" i="16"/>
  <c r="E39" i="16"/>
  <c r="I97" i="16"/>
  <c r="E98" i="16"/>
  <c r="F92" i="16"/>
  <c r="D39" i="16"/>
  <c r="F40" i="16"/>
  <c r="E99" i="16"/>
  <c r="H99" i="16"/>
  <c r="D41" i="16"/>
  <c r="D99" i="16"/>
  <c r="F97" i="16"/>
  <c r="E93" i="16"/>
  <c r="H39" i="16"/>
  <c r="I40" i="16"/>
  <c r="P94" i="16"/>
  <c r="E34" i="16"/>
  <c r="I35" i="16"/>
  <c r="E41" i="16"/>
  <c r="E97" i="16"/>
  <c r="E36" i="16"/>
  <c r="I41" i="16"/>
  <c r="E35" i="16"/>
  <c r="I36" i="16"/>
  <c r="F35" i="16"/>
  <c r="O206" i="16" l="1"/>
  <c r="M206" i="16"/>
  <c r="P200" i="16"/>
  <c r="U200" i="16" s="1"/>
  <c r="O200" i="16"/>
  <c r="T200" i="16" s="1"/>
  <c r="M200" i="16"/>
  <c r="P206" i="16"/>
  <c r="K206" i="16"/>
  <c r="V200" i="16" s="1"/>
  <c r="N206" i="16"/>
  <c r="L206" i="16"/>
  <c r="W200" i="16" s="1"/>
  <c r="K200" i="16"/>
  <c r="R200" i="16" s="1"/>
  <c r="N200" i="16"/>
  <c r="L200" i="16"/>
  <c r="S200" i="16" s="1"/>
  <c r="L182" i="16"/>
  <c r="S182" i="16" s="1"/>
  <c r="M188" i="16"/>
  <c r="P182" i="16"/>
  <c r="M182" i="16"/>
  <c r="O188" i="16"/>
  <c r="L188" i="16"/>
  <c r="W182" i="16" s="1"/>
  <c r="N182" i="16"/>
  <c r="K182" i="16"/>
  <c r="R182" i="16" s="1"/>
  <c r="P188" i="16"/>
  <c r="K188" i="16"/>
  <c r="V182" i="16" s="1"/>
  <c r="N188" i="16"/>
  <c r="O182" i="16"/>
  <c r="AD173" i="16"/>
  <c r="U97" i="16"/>
  <c r="U92" i="16"/>
  <c r="U39" i="16"/>
  <c r="U34" i="16"/>
  <c r="G97" i="16"/>
  <c r="G99" i="16"/>
  <c r="G40" i="16"/>
  <c r="K97" i="16"/>
  <c r="H98" i="16"/>
  <c r="Q94" i="16"/>
  <c r="H93" i="16"/>
  <c r="H92" i="16"/>
  <c r="G39" i="16"/>
  <c r="Q99" i="16"/>
  <c r="L92" i="16"/>
  <c r="K93" i="16"/>
  <c r="Q35" i="16" a="1"/>
  <c r="Q97" i="16"/>
  <c r="K94" i="16"/>
  <c r="K92" i="16"/>
  <c r="K98" i="16"/>
  <c r="L98" i="16"/>
  <c r="H35" i="16"/>
  <c r="G94" i="16"/>
  <c r="H34" i="16"/>
  <c r="H40" i="16"/>
  <c r="G98" i="16"/>
  <c r="H41" i="16"/>
  <c r="G35" i="16"/>
  <c r="G93" i="16"/>
  <c r="H97" i="16"/>
  <c r="Q92" i="16"/>
  <c r="L97" i="16"/>
  <c r="U182" i="16" l="1"/>
  <c r="T182" i="16"/>
  <c r="V34" i="16"/>
  <c r="V39" i="16"/>
  <c r="L101" i="16"/>
  <c r="K101" i="16"/>
  <c r="K96" i="16"/>
  <c r="L96" i="16"/>
  <c r="Q35" i="16"/>
  <c r="D189" i="16"/>
  <c r="C189" i="16"/>
  <c r="E189" i="16" s="1"/>
  <c r="R158" i="16" s="1"/>
  <c r="D188" i="16"/>
  <c r="C188" i="16"/>
  <c r="E188" i="16" s="1"/>
  <c r="S158" i="16" s="1"/>
  <c r="D164" i="16"/>
  <c r="D163" i="16"/>
  <c r="C164" i="16"/>
  <c r="C163" i="16"/>
  <c r="J101" i="16"/>
  <c r="J96" i="16"/>
  <c r="M98" i="16"/>
  <c r="M97" i="16"/>
  <c r="M94" i="16"/>
  <c r="M92" i="16"/>
  <c r="M93" i="16"/>
  <c r="M99" i="16"/>
  <c r="AD158" i="16" l="1"/>
  <c r="AC158" i="16"/>
  <c r="F188" i="16"/>
  <c r="M158" i="16" s="1"/>
  <c r="U158" i="16" s="1"/>
  <c r="AF158" i="16" s="1"/>
  <c r="F164" i="16"/>
  <c r="L169" i="16" s="1"/>
  <c r="E164" i="16"/>
  <c r="R169" i="16" s="1"/>
  <c r="F163" i="16"/>
  <c r="M169" i="16" s="1"/>
  <c r="E163" i="16"/>
  <c r="S169" i="16" s="1"/>
  <c r="M101" i="16"/>
  <c r="M96" i="16"/>
  <c r="F189" i="16"/>
  <c r="L158" i="16" s="1"/>
  <c r="T158" i="16" s="1"/>
  <c r="AE158" i="16" s="1"/>
  <c r="G188" i="16"/>
  <c r="O158" i="16" s="1"/>
  <c r="G189" i="16"/>
  <c r="N158" i="16" s="1"/>
  <c r="G163" i="16"/>
  <c r="O169" i="16" s="1"/>
  <c r="G164" i="16"/>
  <c r="N169" i="16" s="1"/>
  <c r="D197" i="16"/>
  <c r="C197" i="16"/>
  <c r="F197" i="16" s="1"/>
  <c r="D225" i="16" s="1"/>
  <c r="D196" i="16"/>
  <c r="C196" i="16"/>
  <c r="F196" i="16" s="1"/>
  <c r="D224" i="16" s="1"/>
  <c r="D195" i="16"/>
  <c r="C195" i="16"/>
  <c r="F195" i="16" s="1"/>
  <c r="D223" i="16" s="1"/>
  <c r="D194" i="16"/>
  <c r="C194" i="16"/>
  <c r="F194" i="16" s="1"/>
  <c r="D220" i="16" s="1"/>
  <c r="D193" i="16"/>
  <c r="C193" i="16"/>
  <c r="F193" i="16" s="1"/>
  <c r="D219" i="16" s="1"/>
  <c r="D192" i="16"/>
  <c r="C192" i="16"/>
  <c r="F192" i="16" s="1"/>
  <c r="D218" i="16" s="1"/>
  <c r="D172" i="16"/>
  <c r="C172" i="16"/>
  <c r="F172" i="16" s="1"/>
  <c r="D238" i="16" s="1"/>
  <c r="D171" i="16"/>
  <c r="C171" i="16"/>
  <c r="F171" i="16" s="1"/>
  <c r="D237" i="16" s="1"/>
  <c r="D170" i="16"/>
  <c r="C170" i="16"/>
  <c r="F170" i="16" s="1"/>
  <c r="D236" i="16" s="1"/>
  <c r="D169" i="16"/>
  <c r="C169" i="16"/>
  <c r="F169" i="16" s="1"/>
  <c r="D233" i="16" s="1"/>
  <c r="D168" i="16"/>
  <c r="C168" i="16"/>
  <c r="F168" i="16" s="1"/>
  <c r="D232" i="16" s="1"/>
  <c r="D167" i="16"/>
  <c r="C167" i="16"/>
  <c r="F167" i="16" s="1"/>
  <c r="D231" i="16" s="1"/>
  <c r="N92" i="16"/>
  <c r="N93" i="16"/>
  <c r="N97" i="16"/>
  <c r="N99" i="16"/>
  <c r="N94" i="16"/>
  <c r="N98" i="16"/>
  <c r="U169" i="16" l="1"/>
  <c r="AF169" i="16" s="1"/>
  <c r="T169" i="16"/>
  <c r="AE169" i="16" s="1"/>
  <c r="K232" i="16"/>
  <c r="U219" i="16"/>
  <c r="K223" i="16"/>
  <c r="T218" i="16"/>
  <c r="K224" i="16"/>
  <c r="T219" i="16"/>
  <c r="K225" i="16"/>
  <c r="T220" i="16"/>
  <c r="K238" i="16"/>
  <c r="V220" i="16"/>
  <c r="K218" i="16"/>
  <c r="S218" i="16"/>
  <c r="K220" i="16"/>
  <c r="S220" i="16"/>
  <c r="K233" i="16"/>
  <c r="U220" i="16"/>
  <c r="K236" i="16"/>
  <c r="V218" i="16"/>
  <c r="K237" i="16"/>
  <c r="V219" i="16"/>
  <c r="K231" i="16"/>
  <c r="U218" i="16"/>
  <c r="K219" i="16"/>
  <c r="S219" i="16"/>
  <c r="AD169" i="16"/>
  <c r="AC169" i="16"/>
  <c r="V158" i="16"/>
  <c r="Z169" i="16"/>
  <c r="Y169" i="16"/>
  <c r="X169" i="16"/>
  <c r="W169" i="16"/>
  <c r="Z158" i="16"/>
  <c r="Y158" i="16"/>
  <c r="X158" i="16"/>
  <c r="W158" i="16"/>
  <c r="P169" i="16"/>
  <c r="Q158" i="16"/>
  <c r="Q169" i="16"/>
  <c r="H231" i="16"/>
  <c r="N236" i="16"/>
  <c r="N224" i="16"/>
  <c r="H219" i="16"/>
  <c r="H232" i="16"/>
  <c r="N237" i="16"/>
  <c r="N225" i="16"/>
  <c r="H220" i="16"/>
  <c r="N238" i="16"/>
  <c r="H233" i="16"/>
  <c r="N218" i="16"/>
  <c r="N231" i="16"/>
  <c r="N219" i="16"/>
  <c r="N232" i="16"/>
  <c r="N220" i="16"/>
  <c r="N233" i="16"/>
  <c r="H218" i="16"/>
  <c r="N223" i="16"/>
  <c r="P158" i="16"/>
  <c r="G195" i="16"/>
  <c r="G192" i="16"/>
  <c r="G172" i="16"/>
  <c r="E238" i="16" s="1"/>
  <c r="L238" i="16" s="1"/>
  <c r="G197" i="16"/>
  <c r="E225" i="16" s="1"/>
  <c r="L225" i="16" s="1"/>
  <c r="G167" i="16"/>
  <c r="E231" i="16" s="1"/>
  <c r="L231" i="16" s="1"/>
  <c r="G168" i="16"/>
  <c r="E232" i="16" s="1"/>
  <c r="L232" i="16" s="1"/>
  <c r="G169" i="16"/>
  <c r="E233" i="16" s="1"/>
  <c r="L233" i="16" s="1"/>
  <c r="G194" i="16"/>
  <c r="G196" i="16"/>
  <c r="G170" i="16"/>
  <c r="E236" i="16" s="1"/>
  <c r="L236" i="16" s="1"/>
  <c r="G171" i="16"/>
  <c r="E237" i="16" s="1"/>
  <c r="L237" i="16" s="1"/>
  <c r="G193" i="16"/>
  <c r="AA169" i="16" l="1"/>
  <c r="AB169" i="16"/>
  <c r="AB158" i="16"/>
  <c r="AA158" i="16"/>
  <c r="F237" i="16"/>
  <c r="I232" i="16"/>
  <c r="O237" i="16"/>
  <c r="F236" i="16"/>
  <c r="I231" i="16"/>
  <c r="O236" i="16"/>
  <c r="F233" i="16"/>
  <c r="O233" i="16"/>
  <c r="F232" i="16"/>
  <c r="O232" i="16"/>
  <c r="F231" i="16"/>
  <c r="O231" i="16"/>
  <c r="O225" i="16"/>
  <c r="F238" i="16"/>
  <c r="O238" i="16"/>
  <c r="I233" i="16"/>
  <c r="F225" i="16"/>
  <c r="E224" i="16"/>
  <c r="L224" i="16" s="1"/>
  <c r="E220" i="16"/>
  <c r="E218" i="16"/>
  <c r="L218" i="16" s="1"/>
  <c r="E219" i="16"/>
  <c r="L219" i="16" s="1"/>
  <c r="E223" i="16"/>
  <c r="L223" i="16" s="1"/>
  <c r="M232" i="16" l="1"/>
  <c r="U232" i="16"/>
  <c r="M233" i="16"/>
  <c r="U233" i="16"/>
  <c r="M236" i="16"/>
  <c r="V231" i="16"/>
  <c r="M225" i="16"/>
  <c r="T232" i="16"/>
  <c r="M237" i="16"/>
  <c r="V232" i="16"/>
  <c r="M238" i="16"/>
  <c r="V233" i="16"/>
  <c r="M231" i="16"/>
  <c r="U231" i="16"/>
  <c r="I220" i="16"/>
  <c r="L220" i="16"/>
  <c r="J233" i="16"/>
  <c r="F223" i="16"/>
  <c r="O223" i="16"/>
  <c r="I218" i="16"/>
  <c r="F219" i="16"/>
  <c r="O219" i="16"/>
  <c r="F218" i="16"/>
  <c r="O218" i="16"/>
  <c r="J231" i="16"/>
  <c r="F220" i="16"/>
  <c r="O220" i="16"/>
  <c r="F224" i="16"/>
  <c r="O224" i="16"/>
  <c r="I219" i="16"/>
  <c r="J232" i="16"/>
  <c r="M220" i="16" l="1"/>
  <c r="S233" i="16"/>
  <c r="M218" i="16"/>
  <c r="S231" i="16"/>
  <c r="M219" i="16"/>
  <c r="S232" i="16"/>
  <c r="M223" i="16"/>
  <c r="S235" i="16"/>
  <c r="M224" i="16"/>
  <c r="T231" i="16"/>
  <c r="J219" i="16"/>
  <c r="J218" i="16"/>
  <c r="J220" i="16"/>
  <c r="K69" i="16"/>
  <c r="L84" i="16"/>
  <c r="I84" i="16"/>
  <c r="K84" i="16"/>
  <c r="F82" i="16"/>
  <c r="H82" i="16"/>
  <c r="D82" i="16"/>
  <c r="P63" i="16"/>
  <c r="N82" i="16"/>
  <c r="M84" i="16"/>
  <c r="Q84" i="16"/>
  <c r="N84" i="16"/>
  <c r="E88" i="16"/>
  <c r="P82" i="16"/>
  <c r="P84" i="16"/>
  <c r="E82" i="16"/>
  <c r="P64" i="16"/>
  <c r="G82" i="16"/>
  <c r="F88" i="16"/>
  <c r="H88" i="16"/>
  <c r="G84" i="16"/>
  <c r="G88" i="16"/>
  <c r="M82" i="16"/>
  <c r="I88" i="16"/>
  <c r="L69" i="16"/>
  <c r="P62" i="16"/>
  <c r="F84" i="16"/>
  <c r="K82" i="16"/>
  <c r="I82" i="16"/>
  <c r="K64" i="16"/>
  <c r="Q82" i="16"/>
  <c r="L82" i="16"/>
  <c r="L64" i="16"/>
  <c r="E84" i="16"/>
  <c r="D88" i="16"/>
  <c r="P69" i="16"/>
  <c r="P67" i="16"/>
  <c r="H84" i="16"/>
  <c r="M201" i="16" l="1"/>
  <c r="L201" i="16"/>
  <c r="S201" i="16" s="1"/>
  <c r="P201" i="16"/>
  <c r="U201" i="16" s="1"/>
  <c r="P183" i="16"/>
  <c r="U183" i="16" s="1"/>
  <c r="M183" i="16"/>
  <c r="L183" i="16"/>
  <c r="S183" i="16" s="1"/>
  <c r="U82" i="16"/>
  <c r="D187" i="16"/>
  <c r="C186" i="16"/>
  <c r="E186" i="16" s="1"/>
  <c r="S159" i="16" s="1"/>
  <c r="Q64" i="16"/>
  <c r="L63" i="16"/>
  <c r="L68" i="16"/>
  <c r="L67" i="16"/>
  <c r="Q69" i="16"/>
  <c r="K68" i="16"/>
  <c r="K67" i="16"/>
  <c r="Q67" i="16"/>
  <c r="L62" i="16"/>
  <c r="K62" i="16"/>
  <c r="Q62" i="16"/>
  <c r="K63" i="16"/>
  <c r="AD159" i="16" l="1"/>
  <c r="F186" i="16"/>
  <c r="M159" i="16" s="1"/>
  <c r="U159" i="16" s="1"/>
  <c r="AF159" i="16" s="1"/>
  <c r="K71" i="16"/>
  <c r="L71" i="16"/>
  <c r="K66" i="16"/>
  <c r="L66" i="16"/>
  <c r="M62" i="16"/>
  <c r="M63" i="16"/>
  <c r="M64" i="16"/>
  <c r="M67" i="16"/>
  <c r="M69" i="16"/>
  <c r="M68" i="16"/>
  <c r="X159" i="16" l="1"/>
  <c r="M71" i="16"/>
  <c r="M66" i="16"/>
  <c r="E77" i="16"/>
  <c r="G9" i="16"/>
  <c r="E21" i="16"/>
  <c r="H14" i="16"/>
  <c r="I14" i="16"/>
  <c r="F31" i="16"/>
  <c r="D69" i="16"/>
  <c r="D73" i="16"/>
  <c r="F9" i="16"/>
  <c r="K79" i="16"/>
  <c r="N62" i="16"/>
  <c r="F77" i="16"/>
  <c r="F68" i="16"/>
  <c r="D79" i="16"/>
  <c r="I30" i="16"/>
  <c r="I31" i="16"/>
  <c r="N63" i="16"/>
  <c r="P74" i="16"/>
  <c r="F30" i="16"/>
  <c r="G16" i="16"/>
  <c r="F11" i="16"/>
  <c r="P72" i="16"/>
  <c r="I21" i="16"/>
  <c r="F89" i="16"/>
  <c r="F14" i="16"/>
  <c r="D15" i="16"/>
  <c r="F15" i="16"/>
  <c r="I89" i="16"/>
  <c r="F16" i="16"/>
  <c r="D77" i="16"/>
  <c r="E19" i="16"/>
  <c r="P30" i="16"/>
  <c r="P89" i="16"/>
  <c r="E89" i="16"/>
  <c r="I67" i="16"/>
  <c r="P77" i="16"/>
  <c r="D87" i="16"/>
  <c r="I73" i="16"/>
  <c r="G68" i="16"/>
  <c r="F67" i="16"/>
  <c r="F79" i="16"/>
  <c r="F73" i="16"/>
  <c r="H67" i="16"/>
  <c r="E20" i="16"/>
  <c r="D19" i="16"/>
  <c r="H79" i="16"/>
  <c r="I69" i="16"/>
  <c r="D72" i="16"/>
  <c r="E15" i="16"/>
  <c r="D89" i="16"/>
  <c r="F87" i="16"/>
  <c r="D10" i="16"/>
  <c r="H9" i="16"/>
  <c r="E31" i="16"/>
  <c r="I78" i="16"/>
  <c r="E14" i="16"/>
  <c r="D78" i="16"/>
  <c r="D20" i="16"/>
  <c r="E79" i="16"/>
  <c r="G11" i="16"/>
  <c r="I11" i="16"/>
  <c r="E30" i="16"/>
  <c r="D29" i="16"/>
  <c r="G10" i="16"/>
  <c r="D14" i="16"/>
  <c r="P79" i="16"/>
  <c r="N64" i="16"/>
  <c r="N69" i="16"/>
  <c r="I20" i="16"/>
  <c r="P15" i="16"/>
  <c r="E11" i="16"/>
  <c r="D16" i="16"/>
  <c r="E74" i="16"/>
  <c r="I74" i="16"/>
  <c r="D68" i="16"/>
  <c r="I87" i="16"/>
  <c r="I79" i="16"/>
  <c r="I10" i="16"/>
  <c r="F69" i="16"/>
  <c r="H10" i="16"/>
  <c r="H78" i="16"/>
  <c r="I68" i="16"/>
  <c r="E78" i="16"/>
  <c r="H69" i="16"/>
  <c r="F29" i="16"/>
  <c r="D30" i="16"/>
  <c r="H21" i="16"/>
  <c r="F72" i="16"/>
  <c r="E72" i="16"/>
  <c r="N68" i="16"/>
  <c r="E68" i="16"/>
  <c r="D9" i="16"/>
  <c r="I72" i="16"/>
  <c r="E10" i="16"/>
  <c r="I15" i="16"/>
  <c r="I9" i="16"/>
  <c r="E69" i="16"/>
  <c r="G67" i="16"/>
  <c r="E73" i="16"/>
  <c r="F78" i="16"/>
  <c r="D74" i="16"/>
  <c r="G69" i="16"/>
  <c r="E67" i="16"/>
  <c r="F10" i="16"/>
  <c r="H68" i="16"/>
  <c r="I77" i="16"/>
  <c r="D11" i="16"/>
  <c r="D21" i="16"/>
  <c r="E9" i="16"/>
  <c r="I29" i="16"/>
  <c r="E87" i="16"/>
  <c r="D67" i="16"/>
  <c r="D31" i="16"/>
  <c r="F20" i="16"/>
  <c r="E29" i="16"/>
  <c r="F74" i="16"/>
  <c r="H11" i="16"/>
  <c r="I19" i="16"/>
  <c r="N67" i="16"/>
  <c r="G74" i="16"/>
  <c r="F21" i="16"/>
  <c r="E16" i="16"/>
  <c r="I16" i="16"/>
  <c r="F19" i="16"/>
  <c r="K207" i="16" l="1"/>
  <c r="V201" i="16" s="1"/>
  <c r="K203" i="16"/>
  <c r="R203" i="16" s="1"/>
  <c r="K204" i="16"/>
  <c r="R204" i="16" s="1"/>
  <c r="K210" i="16"/>
  <c r="V204" i="16" s="1"/>
  <c r="O203" i="16"/>
  <c r="T203" i="16" s="1"/>
  <c r="M204" i="16"/>
  <c r="K201" i="16"/>
  <c r="R201" i="16" s="1"/>
  <c r="O204" i="16"/>
  <c r="T204" i="16" s="1"/>
  <c r="O209" i="16"/>
  <c r="M209" i="16"/>
  <c r="K209" i="16"/>
  <c r="V203" i="16" s="1"/>
  <c r="M210" i="16"/>
  <c r="O207" i="16"/>
  <c r="M203" i="16"/>
  <c r="O210" i="16"/>
  <c r="N209" i="16"/>
  <c r="O201" i="16"/>
  <c r="T201" i="16" s="1"/>
  <c r="N203" i="16"/>
  <c r="P203" i="16"/>
  <c r="U203" i="16" s="1"/>
  <c r="P209" i="16"/>
  <c r="L209" i="16"/>
  <c r="W203" i="16" s="1"/>
  <c r="M207" i="16"/>
  <c r="L203" i="16"/>
  <c r="S203" i="16" s="1"/>
  <c r="O189" i="16"/>
  <c r="O185" i="16"/>
  <c r="T185" i="16" s="1"/>
  <c r="M192" i="16"/>
  <c r="P191" i="16"/>
  <c r="K191" i="16"/>
  <c r="V185" i="16" s="1"/>
  <c r="M186" i="16"/>
  <c r="O191" i="16"/>
  <c r="M189" i="16"/>
  <c r="K183" i="16"/>
  <c r="R183" i="16" s="1"/>
  <c r="L185" i="16"/>
  <c r="S185" i="16" s="1"/>
  <c r="K185" i="16"/>
  <c r="R185" i="16" s="1"/>
  <c r="N185" i="16"/>
  <c r="O183" i="16"/>
  <c r="T183" i="16" s="1"/>
  <c r="K192" i="16"/>
  <c r="V186" i="16" s="1"/>
  <c r="M191" i="16"/>
  <c r="N191" i="16"/>
  <c r="L191" i="16"/>
  <c r="W185" i="16" s="1"/>
  <c r="O192" i="16"/>
  <c r="M185" i="16"/>
  <c r="K186" i="16"/>
  <c r="R186" i="16" s="1"/>
  <c r="K189" i="16"/>
  <c r="V183" i="16" s="1"/>
  <c r="O186" i="16"/>
  <c r="T186" i="16" s="1"/>
  <c r="P185" i="16"/>
  <c r="U185" i="16" s="1"/>
  <c r="U87" i="16"/>
  <c r="U77" i="16"/>
  <c r="U72" i="16"/>
  <c r="U67" i="16"/>
  <c r="U29" i="16"/>
  <c r="U19" i="16"/>
  <c r="U14" i="16"/>
  <c r="U9" i="16"/>
  <c r="C158" i="16"/>
  <c r="C183" i="16"/>
  <c r="E183" i="16" s="1"/>
  <c r="D158" i="16"/>
  <c r="D183" i="16"/>
  <c r="N13" i="16"/>
  <c r="J71" i="16"/>
  <c r="J13" i="16"/>
  <c r="K72" i="16"/>
  <c r="Q74" i="16"/>
  <c r="G79" i="16"/>
  <c r="H19" i="16"/>
  <c r="H89" i="16"/>
  <c r="G77" i="16"/>
  <c r="L77" i="16"/>
  <c r="G78" i="16"/>
  <c r="H30" i="16"/>
  <c r="L72" i="16"/>
  <c r="Q79" i="16"/>
  <c r="Q20" i="16" a="1"/>
  <c r="K88" i="16"/>
  <c r="H74" i="16"/>
  <c r="G73" i="16"/>
  <c r="G87" i="16"/>
  <c r="G21" i="16"/>
  <c r="G29" i="16"/>
  <c r="G31" i="16"/>
  <c r="H20" i="16"/>
  <c r="G20" i="16"/>
  <c r="L30" i="16"/>
  <c r="H15" i="16"/>
  <c r="H87" i="16"/>
  <c r="K73" i="16"/>
  <c r="L74" i="16"/>
  <c r="L78" i="16"/>
  <c r="G30" i="16"/>
  <c r="Q89" i="16"/>
  <c r="Q15" i="16" a="1"/>
  <c r="G89" i="16"/>
  <c r="L15" i="16"/>
  <c r="G15" i="16"/>
  <c r="Q77" i="16"/>
  <c r="M15" i="16"/>
  <c r="G19" i="16"/>
  <c r="K87" i="16"/>
  <c r="L88" i="16"/>
  <c r="G72" i="16"/>
  <c r="G14" i="16"/>
  <c r="H73" i="16"/>
  <c r="L79" i="16"/>
  <c r="K89" i="16"/>
  <c r="L89" i="16"/>
  <c r="L87" i="16"/>
  <c r="Q30" i="16" a="1"/>
  <c r="Q72" i="16"/>
  <c r="H77" i="16"/>
  <c r="K78" i="16"/>
  <c r="L73" i="16"/>
  <c r="H29" i="16"/>
  <c r="H31" i="16"/>
  <c r="K77" i="16"/>
  <c r="H72" i="16"/>
  <c r="H16" i="16"/>
  <c r="K74" i="16"/>
  <c r="Q114" i="16" l="1"/>
  <c r="Q112" i="16"/>
  <c r="R162" i="16"/>
  <c r="F183" i="16"/>
  <c r="F158" i="16"/>
  <c r="D240" i="16" s="1"/>
  <c r="V222" i="16" s="1"/>
  <c r="E158" i="16"/>
  <c r="R173" i="16" s="1"/>
  <c r="V14" i="16"/>
  <c r="V19" i="16"/>
  <c r="V29" i="16"/>
  <c r="V9" i="16"/>
  <c r="L91" i="16"/>
  <c r="K91" i="16"/>
  <c r="K81" i="16"/>
  <c r="L81" i="16"/>
  <c r="L76" i="16"/>
  <c r="K76" i="16"/>
  <c r="Q20" i="16"/>
  <c r="Q30" i="16"/>
  <c r="Q15" i="16"/>
  <c r="G183" i="16"/>
  <c r="G158" i="16"/>
  <c r="E240" i="16" s="1"/>
  <c r="L240" i="16" s="1"/>
  <c r="C185" i="16"/>
  <c r="E185" i="16" s="1"/>
  <c r="D185" i="16"/>
  <c r="D159" i="16"/>
  <c r="D160" i="16"/>
  <c r="D184" i="16"/>
  <c r="C159" i="16"/>
  <c r="E159" i="16" s="1"/>
  <c r="C184" i="16"/>
  <c r="E184" i="16" s="1"/>
  <c r="S161" i="16" s="1"/>
  <c r="C187" i="16"/>
  <c r="E187" i="16" s="1"/>
  <c r="R159" i="16" s="1"/>
  <c r="C160" i="16"/>
  <c r="D162" i="16"/>
  <c r="C162" i="16"/>
  <c r="J91" i="16"/>
  <c r="J76" i="16"/>
  <c r="L33" i="16"/>
  <c r="K33" i="16"/>
  <c r="J33" i="16"/>
  <c r="J18" i="16"/>
  <c r="J81" i="16"/>
  <c r="J23" i="16"/>
  <c r="K23" i="16"/>
  <c r="L18" i="16"/>
  <c r="L13" i="16"/>
  <c r="M79" i="16"/>
  <c r="M78" i="16"/>
  <c r="M88" i="16"/>
  <c r="M73" i="16"/>
  <c r="M74" i="16"/>
  <c r="M87" i="16"/>
  <c r="M77" i="16"/>
  <c r="N74" i="16"/>
  <c r="M72" i="16"/>
  <c r="M89" i="16"/>
  <c r="Q55" i="16" l="1"/>
  <c r="R50" i="16" s="1"/>
  <c r="K240" i="16"/>
  <c r="AC173" i="16"/>
  <c r="AC162" i="16"/>
  <c r="AD161" i="16"/>
  <c r="AC159" i="16"/>
  <c r="N240" i="16"/>
  <c r="O240" i="16"/>
  <c r="F240" i="16"/>
  <c r="V235" i="16" s="1"/>
  <c r="N173" i="16"/>
  <c r="L173" i="16"/>
  <c r="T173" i="16" s="1"/>
  <c r="AE173" i="16" s="1"/>
  <c r="N162" i="16"/>
  <c r="E227" i="16"/>
  <c r="L227" i="16" s="1"/>
  <c r="L162" i="16"/>
  <c r="T162" i="16" s="1"/>
  <c r="AE162" i="16" s="1"/>
  <c r="D227" i="16"/>
  <c r="T222" i="16" s="1"/>
  <c r="R161" i="16"/>
  <c r="F184" i="16"/>
  <c r="D221" i="16" s="1"/>
  <c r="S221" i="16" s="1"/>
  <c r="F185" i="16"/>
  <c r="F162" i="16"/>
  <c r="L170" i="16" s="1"/>
  <c r="E162" i="16"/>
  <c r="R170" i="16" s="1"/>
  <c r="F160" i="16"/>
  <c r="E160" i="16"/>
  <c r="R172" i="16" s="1"/>
  <c r="F159" i="16"/>
  <c r="S172" i="16"/>
  <c r="M91" i="16"/>
  <c r="M81" i="16"/>
  <c r="M76" i="16"/>
  <c r="G184" i="16"/>
  <c r="E221" i="16" s="1"/>
  <c r="N78" i="16"/>
  <c r="N79" i="16"/>
  <c r="T170" i="16" l="1"/>
  <c r="AE170" i="16" s="1"/>
  <c r="M240" i="16"/>
  <c r="K227" i="16"/>
  <c r="AC172" i="16"/>
  <c r="AC170" i="16"/>
  <c r="AD172" i="16"/>
  <c r="AC161" i="16"/>
  <c r="Y173" i="16"/>
  <c r="W173" i="16"/>
  <c r="W170" i="16"/>
  <c r="Y162" i="16"/>
  <c r="W162" i="16"/>
  <c r="N221" i="16"/>
  <c r="K221" i="16"/>
  <c r="O221" i="16"/>
  <c r="L221" i="16"/>
  <c r="P173" i="16"/>
  <c r="D234" i="16"/>
  <c r="U221" i="16" s="1"/>
  <c r="L172" i="16"/>
  <c r="T172" i="16" s="1"/>
  <c r="AE172" i="16" s="1"/>
  <c r="D235" i="16"/>
  <c r="U222" i="16" s="1"/>
  <c r="N227" i="16"/>
  <c r="F227" i="16"/>
  <c r="O227" i="16"/>
  <c r="L161" i="16"/>
  <c r="T161" i="16" s="1"/>
  <c r="AE161" i="16" s="1"/>
  <c r="D222" i="16"/>
  <c r="M161" i="16"/>
  <c r="U161" i="16" s="1"/>
  <c r="AF161" i="16" s="1"/>
  <c r="M172" i="16"/>
  <c r="U172" i="16" s="1"/>
  <c r="AF172" i="16" s="1"/>
  <c r="R40" i="16"/>
  <c r="R45" i="16"/>
  <c r="R30" i="16"/>
  <c r="R35" i="16"/>
  <c r="R10" i="16"/>
  <c r="R25" i="16"/>
  <c r="R20" i="16"/>
  <c r="R15" i="16"/>
  <c r="R5" i="16"/>
  <c r="P162" i="16"/>
  <c r="G185" i="16"/>
  <c r="G160" i="16"/>
  <c r="G162" i="16"/>
  <c r="N170" i="16" s="1"/>
  <c r="F187" i="16"/>
  <c r="G187" i="16"/>
  <c r="N159" i="16" s="1"/>
  <c r="G159" i="16"/>
  <c r="M33" i="16"/>
  <c r="K18" i="16"/>
  <c r="K13" i="16"/>
  <c r="L23" i="16"/>
  <c r="M23" i="16"/>
  <c r="M18" i="16"/>
  <c r="M13" i="16"/>
  <c r="N88" i="16"/>
  <c r="N77" i="16"/>
  <c r="N72" i="16"/>
  <c r="N87" i="16"/>
  <c r="N89" i="16"/>
  <c r="N73" i="16"/>
  <c r="K222" i="16" l="1"/>
  <c r="S222" i="16"/>
  <c r="K235" i="16"/>
  <c r="M227" i="16"/>
  <c r="T234" i="16"/>
  <c r="AA173" i="16"/>
  <c r="W172" i="16"/>
  <c r="X172" i="16"/>
  <c r="P170" i="16"/>
  <c r="Y170" i="16"/>
  <c r="W161" i="16"/>
  <c r="X161" i="16"/>
  <c r="AA162" i="16"/>
  <c r="Y159" i="16"/>
  <c r="N234" i="16"/>
  <c r="K234" i="16"/>
  <c r="H235" i="16"/>
  <c r="N235" i="16"/>
  <c r="N172" i="16"/>
  <c r="E235" i="16"/>
  <c r="L235" i="16" s="1"/>
  <c r="N161" i="16"/>
  <c r="E222" i="16"/>
  <c r="L222" i="16" s="1"/>
  <c r="H222" i="16"/>
  <c r="N222" i="16"/>
  <c r="O172" i="16"/>
  <c r="E234" i="16"/>
  <c r="L234" i="16" s="1"/>
  <c r="O161" i="16"/>
  <c r="F221" i="16"/>
  <c r="L159" i="16"/>
  <c r="T159" i="16" s="1"/>
  <c r="AE159" i="16" s="1"/>
  <c r="N33" i="16"/>
  <c r="N23" i="16"/>
  <c r="N18" i="16"/>
  <c r="I5" i="16"/>
  <c r="F24" i="16"/>
  <c r="D5" i="16"/>
  <c r="E5" i="16"/>
  <c r="D83" i="16"/>
  <c r="F83" i="16"/>
  <c r="E83" i="16"/>
  <c r="E25" i="16"/>
  <c r="E24" i="16"/>
  <c r="D24" i="16"/>
  <c r="I83" i="16"/>
  <c r="I26" i="16"/>
  <c r="F26" i="16"/>
  <c r="E26" i="16"/>
  <c r="D84" i="16"/>
  <c r="D26" i="16"/>
  <c r="I24" i="16"/>
  <c r="D25" i="16"/>
  <c r="F25" i="16"/>
  <c r="I25" i="16"/>
  <c r="M221" i="16" l="1"/>
  <c r="S234" i="16"/>
  <c r="N201" i="16"/>
  <c r="P207" i="16"/>
  <c r="L207" i="16"/>
  <c r="W201" i="16" s="1"/>
  <c r="N207" i="16"/>
  <c r="L189" i="16"/>
  <c r="W183" i="16" s="1"/>
  <c r="N189" i="16"/>
  <c r="N192" i="16"/>
  <c r="N183" i="16"/>
  <c r="P189" i="16"/>
  <c r="G218" i="16"/>
  <c r="G219" i="16"/>
  <c r="G220" i="16"/>
  <c r="V161" i="16"/>
  <c r="AA170" i="16"/>
  <c r="P172" i="16"/>
  <c r="Y172" i="16"/>
  <c r="Q172" i="16"/>
  <c r="Z172" i="16"/>
  <c r="P161" i="16"/>
  <c r="Y161" i="16"/>
  <c r="Q161" i="16"/>
  <c r="Z161" i="16"/>
  <c r="P159" i="16"/>
  <c r="W159" i="16"/>
  <c r="F235" i="16"/>
  <c r="U235" i="16" s="1"/>
  <c r="I235" i="16"/>
  <c r="O235" i="16"/>
  <c r="F222" i="16"/>
  <c r="M222" i="16" s="1"/>
  <c r="I222" i="16"/>
  <c r="O222" i="16"/>
  <c r="O234" i="16"/>
  <c r="F234" i="16"/>
  <c r="U234" i="16" s="1"/>
  <c r="U24" i="16"/>
  <c r="V24" i="16" s="1"/>
  <c r="I6" i="16"/>
  <c r="E63" i="16"/>
  <c r="I64" i="16"/>
  <c r="F63" i="16"/>
  <c r="E4" i="16"/>
  <c r="F4" i="16"/>
  <c r="D64" i="16"/>
  <c r="F6" i="16"/>
  <c r="E62" i="16"/>
  <c r="F64" i="16"/>
  <c r="F62" i="16"/>
  <c r="I62" i="16"/>
  <c r="D62" i="16"/>
  <c r="F5" i="16"/>
  <c r="D6" i="16"/>
  <c r="I4" i="16"/>
  <c r="E6" i="16"/>
  <c r="D4" i="16"/>
  <c r="G83" i="16"/>
  <c r="I63" i="16"/>
  <c r="E64" i="16"/>
  <c r="M235" i="16" l="1"/>
  <c r="M234" i="16"/>
  <c r="N210" i="16"/>
  <c r="L204" i="16"/>
  <c r="S204" i="16" s="1"/>
  <c r="N204" i="16"/>
  <c r="P210" i="16"/>
  <c r="P204" i="16"/>
  <c r="U204" i="16" s="1"/>
  <c r="L210" i="16"/>
  <c r="W204" i="16" s="1"/>
  <c r="P192" i="16"/>
  <c r="L192" i="16"/>
  <c r="W186" i="16" s="1"/>
  <c r="P186" i="16"/>
  <c r="U186" i="16" s="1"/>
  <c r="L186" i="16"/>
  <c r="S186" i="16" s="1"/>
  <c r="N186" i="16"/>
  <c r="R29" i="16"/>
  <c r="AA172" i="16"/>
  <c r="AB172" i="16"/>
  <c r="AA161" i="16"/>
  <c r="AB161" i="16"/>
  <c r="AA159" i="16"/>
  <c r="J235" i="16"/>
  <c r="J222" i="16"/>
  <c r="U62" i="16"/>
  <c r="U4" i="16"/>
  <c r="R49" i="16"/>
  <c r="R39" i="16"/>
  <c r="R44" i="16"/>
  <c r="R34" i="16"/>
  <c r="R19" i="16"/>
  <c r="R24" i="16"/>
  <c r="R9" i="16"/>
  <c r="R14" i="16"/>
  <c r="R4" i="16"/>
  <c r="F153" i="16"/>
  <c r="H5" i="16"/>
  <c r="G4" i="16"/>
  <c r="L83" i="16"/>
  <c r="H25" i="16"/>
  <c r="G63" i="16"/>
  <c r="G64" i="16"/>
  <c r="H63" i="16"/>
  <c r="H64" i="16"/>
  <c r="H26" i="16"/>
  <c r="G24" i="16"/>
  <c r="H83" i="16"/>
  <c r="G5" i="16"/>
  <c r="D63" i="16"/>
  <c r="G26" i="16"/>
  <c r="G25" i="16"/>
  <c r="H24" i="16"/>
  <c r="K83" i="16"/>
  <c r="H62" i="16"/>
  <c r="H4" i="16"/>
  <c r="G62" i="16"/>
  <c r="G6" i="16"/>
  <c r="H6" i="16"/>
  <c r="R51" i="16" l="1"/>
  <c r="S49" i="16" s="1"/>
  <c r="R37" i="16"/>
  <c r="V4" i="16"/>
  <c r="R41" i="16"/>
  <c r="S39" i="16" s="1"/>
  <c r="R46" i="16"/>
  <c r="S44" i="16" s="1"/>
  <c r="R31" i="16"/>
  <c r="S29" i="16" s="1"/>
  <c r="R36" i="16"/>
  <c r="S34" i="16" s="1"/>
  <c r="R21" i="16"/>
  <c r="S19" i="16" s="1"/>
  <c r="R26" i="16"/>
  <c r="S24" i="16" s="1"/>
  <c r="R11" i="16"/>
  <c r="S9" i="16" s="1"/>
  <c r="R16" i="16"/>
  <c r="S14" i="16" s="1"/>
  <c r="R6" i="16"/>
  <c r="S4" i="16" s="1"/>
  <c r="K86" i="16"/>
  <c r="L86" i="16"/>
  <c r="M168" i="16"/>
  <c r="U168" i="16" s="1"/>
  <c r="G153" i="16"/>
  <c r="O168" i="16" s="1"/>
  <c r="F242" i="16" s="1"/>
  <c r="C161" i="16"/>
  <c r="D157" i="16"/>
  <c r="D161" i="16"/>
  <c r="D186" i="16"/>
  <c r="G186" i="16" s="1"/>
  <c r="O159" i="16" s="1"/>
  <c r="D182" i="16"/>
  <c r="J28" i="16"/>
  <c r="J86" i="16"/>
  <c r="L8" i="16"/>
  <c r="Q159" i="16" l="1"/>
  <c r="Z159" i="16"/>
  <c r="P241" i="16"/>
  <c r="P240" i="16"/>
  <c r="P235" i="16"/>
  <c r="F161" i="16"/>
  <c r="M170" i="16" s="1"/>
  <c r="E161" i="16"/>
  <c r="S170" i="16" s="1"/>
  <c r="P232" i="16"/>
  <c r="P236" i="16"/>
  <c r="P237" i="16"/>
  <c r="P233" i="16"/>
  <c r="P238" i="16"/>
  <c r="P231" i="16"/>
  <c r="P234" i="16"/>
  <c r="R107" i="16"/>
  <c r="R97" i="16"/>
  <c r="R62" i="16"/>
  <c r="R102" i="16"/>
  <c r="R67" i="16"/>
  <c r="R87" i="16"/>
  <c r="R92" i="16"/>
  <c r="R72" i="16"/>
  <c r="R82" i="16"/>
  <c r="R77" i="16"/>
  <c r="R109" i="16"/>
  <c r="R79" i="16"/>
  <c r="R99" i="16"/>
  <c r="R64" i="16"/>
  <c r="R104" i="16"/>
  <c r="R89" i="16"/>
  <c r="R94" i="16"/>
  <c r="R69" i="16"/>
  <c r="R74" i="16"/>
  <c r="R84" i="16"/>
  <c r="Q168" i="16"/>
  <c r="U170" i="16" l="1"/>
  <c r="AF170" i="16" s="1"/>
  <c r="AD170" i="16"/>
  <c r="X170" i="16"/>
  <c r="AB159" i="16"/>
  <c r="S77" i="16"/>
  <c r="T19" i="16" s="1"/>
  <c r="S102" i="16"/>
  <c r="T44" i="16" s="1"/>
  <c r="S97" i="16"/>
  <c r="T39" i="16" s="1"/>
  <c r="S62" i="16"/>
  <c r="T4" i="16" s="1"/>
  <c r="S107" i="16"/>
  <c r="T49" i="16" s="1"/>
  <c r="S87" i="16"/>
  <c r="T29" i="16" s="1"/>
  <c r="S82" i="16"/>
  <c r="T24" i="16" s="1"/>
  <c r="S72" i="16"/>
  <c r="T14" i="16" s="1"/>
  <c r="S92" i="16"/>
  <c r="T34" i="16" s="1"/>
  <c r="S67" i="16"/>
  <c r="T9" i="16" s="1"/>
  <c r="M157" i="16"/>
  <c r="U157" i="16" s="1"/>
  <c r="K8" i="16"/>
  <c r="C182" i="16"/>
  <c r="E182" i="16" s="1"/>
  <c r="S162" i="16" s="1"/>
  <c r="J66" i="16"/>
  <c r="AD162" i="16" l="1"/>
  <c r="F182" i="16"/>
  <c r="M162" i="16" s="1"/>
  <c r="U162" i="16" s="1"/>
  <c r="AF162" i="16" s="1"/>
  <c r="O157" i="16"/>
  <c r="F157" i="16"/>
  <c r="G182" i="16"/>
  <c r="G161" i="16"/>
  <c r="O170" i="16" s="1"/>
  <c r="V159" i="16" s="1"/>
  <c r="Q170" i="16" l="1"/>
  <c r="Z170" i="16"/>
  <c r="X162" i="16"/>
  <c r="D226" i="16"/>
  <c r="T221" i="16" s="1"/>
  <c r="M173" i="16"/>
  <c r="U173" i="16" s="1"/>
  <c r="AF173" i="16" s="1"/>
  <c r="D239" i="16"/>
  <c r="V221" i="16" s="1"/>
  <c r="O162" i="16"/>
  <c r="E226" i="16"/>
  <c r="Q157" i="16"/>
  <c r="F229" i="16"/>
  <c r="G157" i="16"/>
  <c r="N8" i="16"/>
  <c r="J8" i="16"/>
  <c r="P228" i="16" l="1"/>
  <c r="Q228" i="16" s="1"/>
  <c r="T236" i="16"/>
  <c r="K239" i="16"/>
  <c r="AB170" i="16"/>
  <c r="X173" i="16"/>
  <c r="Q162" i="16"/>
  <c r="Z162" i="16"/>
  <c r="N226" i="16"/>
  <c r="K226" i="16"/>
  <c r="O226" i="16"/>
  <c r="L226" i="16"/>
  <c r="P227" i="16"/>
  <c r="P222" i="16"/>
  <c r="H221" i="16"/>
  <c r="P225" i="16"/>
  <c r="P220" i="16"/>
  <c r="P218" i="16"/>
  <c r="P219" i="16"/>
  <c r="P224" i="16"/>
  <c r="P223" i="16"/>
  <c r="P221" i="16"/>
  <c r="N239" i="16"/>
  <c r="H234" i="16"/>
  <c r="F226" i="16"/>
  <c r="T233" i="16" s="1"/>
  <c r="I221" i="16"/>
  <c r="O173" i="16"/>
  <c r="V162" i="16" s="1"/>
  <c r="E239" i="16"/>
  <c r="M8" i="16"/>
  <c r="M83" i="16"/>
  <c r="Q220" i="16" l="1"/>
  <c r="Q219" i="16"/>
  <c r="Q218" i="16"/>
  <c r="L239" i="16"/>
  <c r="G221" i="16"/>
  <c r="Q173" i="16"/>
  <c r="Z173" i="16"/>
  <c r="AB162" i="16"/>
  <c r="Q222" i="16"/>
  <c r="P226" i="16"/>
  <c r="M226" i="16"/>
  <c r="O239" i="16"/>
  <c r="J221" i="16"/>
  <c r="F239" i="16"/>
  <c r="V234" i="16" s="1"/>
  <c r="I234" i="16"/>
  <c r="M86" i="16"/>
  <c r="N83" i="16"/>
  <c r="M239" i="16" l="1"/>
  <c r="AB173" i="16"/>
  <c r="P239" i="16"/>
  <c r="J234" i="16"/>
  <c r="Q221" i="1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<sst xmlns="http://schemas.openxmlformats.org/spreadsheetml/2006/main" count="14630" uniqueCount="1087">
  <si>
    <t>c</t>
  </si>
  <si>
    <t>file</t>
  </si>
  <si>
    <t>a</t>
  </si>
  <si>
    <t>NBANDS</t>
  </si>
  <si>
    <t>HF</t>
  </si>
  <si>
    <t>MP2</t>
  </si>
  <si>
    <t>PBESolD3</t>
  </si>
  <si>
    <t>correl</t>
  </si>
  <si>
    <t>change to h-ZnO</t>
  </si>
  <si>
    <t>VASP energies</t>
  </si>
  <si>
    <t>E_MP2</t>
  </si>
  <si>
    <t>C</t>
  </si>
  <si>
    <t>A</t>
  </si>
  <si>
    <t>A-C</t>
  </si>
  <si>
    <t>RC</t>
  </si>
  <si>
    <t>Zn_Zn_C_PBESolD3_000</t>
  </si>
  <si>
    <t>I</t>
  </si>
  <si>
    <t xml:space="preserve">?     </t>
  </si>
  <si>
    <t>material</t>
  </si>
  <si>
    <t>atoms</t>
  </si>
  <si>
    <t>ENCUT</t>
  </si>
  <si>
    <t>KSPACING</t>
  </si>
  <si>
    <t>KPOINTS</t>
  </si>
  <si>
    <t>R_WS</t>
  </si>
  <si>
    <t>axis vector lengths</t>
  </si>
  <si>
    <t>volume</t>
  </si>
  <si>
    <t>NELECT</t>
  </si>
  <si>
    <t>SCF steps</t>
  </si>
  <si>
    <t>Geo opt steps</t>
  </si>
  <si>
    <t>Energy</t>
  </si>
  <si>
    <t>spin up bandgap</t>
  </si>
  <si>
    <t>spin down bandgap</t>
  </si>
  <si>
    <t>max |Force|</t>
  </si>
  <si>
    <t>max |drift|</t>
  </si>
  <si>
    <t>Pressure</t>
  </si>
  <si>
    <t>Pulay st.</t>
  </si>
  <si>
    <t>DFT alpha HOMO k</t>
  </si>
  <si>
    <t>DFT alpha LUMO k</t>
  </si>
  <si>
    <t>DFT beta HOMO k</t>
  </si>
  <si>
    <t>DFT beta LUMO k</t>
  </si>
  <si>
    <t>cpu time</t>
  </si>
  <si>
    <t>memory</t>
  </si>
  <si>
    <t>ENCUTGW</t>
  </si>
  <si>
    <t>NOMEGA</t>
  </si>
  <si>
    <t>G0W0 results</t>
  </si>
  <si>
    <t>BSE</t>
  </si>
  <si>
    <t>b</t>
  </si>
  <si>
    <t>type</t>
  </si>
  <si>
    <t>HOMO</t>
  </si>
  <si>
    <t>LUMO</t>
  </si>
  <si>
    <t>GAP</t>
  </si>
  <si>
    <t>eV/Ang</t>
  </si>
  <si>
    <t>kbar</t>
  </si>
  <si>
    <t>(h)</t>
  </si>
  <si>
    <t>(GB)</t>
  </si>
  <si>
    <t>BG type</t>
  </si>
  <si>
    <t>Z_HOMO</t>
  </si>
  <si>
    <t>Z_LUMO</t>
  </si>
  <si>
    <t>bandgap</t>
  </si>
  <si>
    <t>eigenv</t>
  </si>
  <si>
    <t>IP</t>
  </si>
  <si>
    <t>D</t>
  </si>
  <si>
    <t>c_z fractional coords</t>
  </si>
  <si>
    <t>Zn</t>
  </si>
  <si>
    <t>O</t>
  </si>
  <si>
    <t>z(Zn-O)</t>
  </si>
  <si>
    <t>interplane ratio</t>
  </si>
  <si>
    <t>A'</t>
  </si>
  <si>
    <t>Struct</t>
  </si>
  <si>
    <t>B'</t>
  </si>
  <si>
    <t>B</t>
  </si>
  <si>
    <t>z(Mg-O)</t>
  </si>
  <si>
    <t>structure</t>
  </si>
  <si>
    <t>Functional</t>
  </si>
  <si>
    <t>filename</t>
  </si>
  <si>
    <t>Metal</t>
  </si>
  <si>
    <t>Mg</t>
  </si>
  <si>
    <t>DFT</t>
  </si>
  <si>
    <t>structural properties</t>
  </si>
  <si>
    <t>Energy changes from C (eV/4_atom cell)</t>
  </si>
  <si>
    <t>z(Zn/Mg-O)</t>
  </si>
  <si>
    <t>Bandgap</t>
  </si>
  <si>
    <t>PBE0D3</t>
  </si>
  <si>
    <t>PBE0</t>
  </si>
  <si>
    <t>PBESol</t>
  </si>
  <si>
    <t>Zn_Zn_C_PBESol_000</t>
  </si>
  <si>
    <t>Zn_Zn_C_PBESol_031</t>
  </si>
  <si>
    <t>Zn_Zn_C_PBESol_063</t>
  </si>
  <si>
    <t>Zn_Zn_C_PBESol_125</t>
  </si>
  <si>
    <t>Zn_Zn_C_PBESol_188</t>
  </si>
  <si>
    <t>Zn_Zn_C_PBESol_250</t>
  </si>
  <si>
    <t>Zn_Zn_C_PBESol_313</t>
  </si>
  <si>
    <t>Zn_Zn_C_PBESol_375</t>
  </si>
  <si>
    <t>Zn_Zn_C_PBESol_438</t>
  </si>
  <si>
    <t>Zn_Zn_C_PBESol_500</t>
  </si>
  <si>
    <t>Zn_Zn_C_PBESol_563</t>
  </si>
  <si>
    <t>Zn_Zn_C_PBESol_625</t>
  </si>
  <si>
    <t>Zn_Zn_C_PBESol_688</t>
  </si>
  <si>
    <t>Zn_Zn_C_PBESol_750</t>
  </si>
  <si>
    <t>Zn_Zn_C_PBESol_813</t>
  </si>
  <si>
    <t>Zn_Zn_C_PBESol_875</t>
  </si>
  <si>
    <t>Zn_Zn_C_PBESol_938</t>
  </si>
  <si>
    <t>Zn_Zn_C_PBESol_969</t>
  </si>
  <si>
    <t>Zn_Zn_C_PBESol_999</t>
  </si>
  <si>
    <t>Zn_Mg_C_PBESol_031</t>
  </si>
  <si>
    <t>Zn_Mg_C_PBESol_063</t>
  </si>
  <si>
    <t>Zn_Mg_C_PBESol_125</t>
  </si>
  <si>
    <t>Zn_Mg_C_PBESol_188</t>
  </si>
  <si>
    <t>Zn_Mg_C_PBESol_250</t>
  </si>
  <si>
    <t>Zn_Mg_C_PBESol_313</t>
  </si>
  <si>
    <t>Zn_Mg_C_PBESol_375</t>
  </si>
  <si>
    <t>Zn_Mg_C_PBESol_438</t>
  </si>
  <si>
    <t>Zn_Mg_C_PBESol_500</t>
  </si>
  <si>
    <t>Zn_Mg_C_PBESol_563</t>
  </si>
  <si>
    <t>Zn_Mg_C_PBESol_625</t>
  </si>
  <si>
    <t>Zn_Mg_C_PBESol_688</t>
  </si>
  <si>
    <t>Zn_Mg_C_PBESol_750</t>
  </si>
  <si>
    <t>Zn_Mg_C_PBESol_813</t>
  </si>
  <si>
    <t>Zn_Mg_C_PBESol_875</t>
  </si>
  <si>
    <t>Zn_Mg_C_PBESol_938</t>
  </si>
  <si>
    <t>Zn_Mg_C_PBESol_969</t>
  </si>
  <si>
    <t>Zn_Mg_C_PBESol_999</t>
  </si>
  <si>
    <t>B-A</t>
  </si>
  <si>
    <t>DFT@332</t>
  </si>
  <si>
    <t>corr</t>
  </si>
  <si>
    <t>MP2 w KP corr</t>
  </si>
  <si>
    <t>MP2 corr</t>
  </si>
  <si>
    <t>Zn_Zn_C_PBESolD3_031</t>
  </si>
  <si>
    <t>Zn_Zn_C_PBESolD3_063</t>
  </si>
  <si>
    <t>Zn_Zn_C_PBESolD3_125</t>
  </si>
  <si>
    <t>Zn_Zn_C_PBESolD3_188</t>
  </si>
  <si>
    <t>Zn_Zn_C_PBESolD3_250</t>
  </si>
  <si>
    <t>Zn_Zn_C_PBESolD3_313</t>
  </si>
  <si>
    <t>Zn_Zn_C_PBESolD3_375</t>
  </si>
  <si>
    <t>Zn_Zn_C_PBESolD3_438</t>
  </si>
  <si>
    <t>Zn_Zn_C_PBESolD3_500</t>
  </si>
  <si>
    <t>Zn_Zn_C_PBESolD3_563</t>
  </si>
  <si>
    <t>Zn_Zn_C_PBESolD3_625</t>
  </si>
  <si>
    <t>Zn_Zn_C_PBESolD3_688</t>
  </si>
  <si>
    <t>Zn_Zn_C_PBESolD3_750</t>
  </si>
  <si>
    <t>Zn_Zn_C_PBESolD3_813</t>
  </si>
  <si>
    <t>Zn_Zn_C_PBESolD3_875</t>
  </si>
  <si>
    <t>Zn_Zn_C_PBESolD3_938</t>
  </si>
  <si>
    <t>Zn_Zn_C_PBESolD3_969</t>
  </si>
  <si>
    <t>Zn_Zn_C_PBESolD3_999</t>
  </si>
  <si>
    <t>HSE06</t>
  </si>
  <si>
    <t>HSE06D3</t>
  </si>
  <si>
    <t>Zn_Mg_C_PBESol_000</t>
  </si>
  <si>
    <t>Zn_Mg_C_PBESolD3_000</t>
  </si>
  <si>
    <t>Zn_Mg_C_PBESolD3_031</t>
  </si>
  <si>
    <t>Zn_Mg_C_PBESolD3_063</t>
  </si>
  <si>
    <t>Zn_Mg_C_PBESolD3_125</t>
  </si>
  <si>
    <t>Zn_Mg_C_PBESolD3_188</t>
  </si>
  <si>
    <t>Zn_Mg_C_PBESolD3_250</t>
  </si>
  <si>
    <t>Zn_Mg_C_PBESolD3_313</t>
  </si>
  <si>
    <t>Zn_Mg_C_PBESolD3_375</t>
  </si>
  <si>
    <t>Zn_Mg_C_PBESolD3_438</t>
  </si>
  <si>
    <t>Zn_Mg_C_PBESolD3_500</t>
  </si>
  <si>
    <t>Zn_Mg_C_PBESolD3_563</t>
  </si>
  <si>
    <t>Zn_Mg_C_PBESolD3_625</t>
  </si>
  <si>
    <t>Zn_Mg_C_PBESolD3_688</t>
  </si>
  <si>
    <t>Zn_Mg_C_PBESolD3_750</t>
  </si>
  <si>
    <t>Zn_Mg_C_PBESolD3_813</t>
  </si>
  <si>
    <t>Zn_Mg_C_PBESolD3_875</t>
  </si>
  <si>
    <t>Zn_Mg_C_PBESolD3_938</t>
  </si>
  <si>
    <t>Zn_Mg_C_PBESolD3_969</t>
  </si>
  <si>
    <t>Zn_Mg_C_PBESolD3_999</t>
  </si>
  <si>
    <t>Zn_Mg_C_HSE06D3_000</t>
  </si>
  <si>
    <t>Zn_Mg_C_HSE06D3_031</t>
  </si>
  <si>
    <t>Zn_Mg_C_HSE06D3_063</t>
  </si>
  <si>
    <t>Zn_Mg_C_HSE06D3_125</t>
  </si>
  <si>
    <t>Zn_Mg_C_HSE06D3_188</t>
  </si>
  <si>
    <t>Zn_Mg_C_HSE06D3_250</t>
  </si>
  <si>
    <t>Zn_Mg_C_HSE06D3_313</t>
  </si>
  <si>
    <t>Zn_Mg_C_HSE06D3_375</t>
  </si>
  <si>
    <t>Zn_Mg_C_HSE06D3_438</t>
  </si>
  <si>
    <t>Zn_Mg_C_HSE06D3_500</t>
  </si>
  <si>
    <t>Zn_Mg_C_HSE06D3_563</t>
  </si>
  <si>
    <t>Zn_Mg_C_HSE06D3_625</t>
  </si>
  <si>
    <t>Zn_Mg_C_HSE06D3_688</t>
  </si>
  <si>
    <t>Zn_Mg_C_HSE06D3_750</t>
  </si>
  <si>
    <t>Zn_Mg_C_HSE06D3_813</t>
  </si>
  <si>
    <t>Zn_Mg_C_HSE06D3_875</t>
  </si>
  <si>
    <t>Zn_Mg_C_HSE06D3_938</t>
  </si>
  <si>
    <t>Zn_Mg_C_HSE06D3_969</t>
  </si>
  <si>
    <t>Zn_Mg_C_HSE06D3_999</t>
  </si>
  <si>
    <t>Zn_Mg_C_PBE0D3_000</t>
  </si>
  <si>
    <t>Zn_Mg_C_PBE0D3_031</t>
  </si>
  <si>
    <t>Zn_Mg_C_PBE0D3_063</t>
  </si>
  <si>
    <t>Zn_Mg_C_PBE0D3_125</t>
  </si>
  <si>
    <t>Zn_Mg_C_PBE0D3_188</t>
  </si>
  <si>
    <t>Zn_Mg_C_PBE0D3_250</t>
  </si>
  <si>
    <t>Zn_Mg_C_PBE0D3_313</t>
  </si>
  <si>
    <t>Zn_Mg_C_PBE0D3_375</t>
  </si>
  <si>
    <t>Zn_Mg_C_PBE0D3_438</t>
  </si>
  <si>
    <t>Zn_Mg_C_PBE0D3_500</t>
  </si>
  <si>
    <t>Zn_Mg_C_PBE0D3_563</t>
  </si>
  <si>
    <t>Zn_Mg_C_PBE0D3_625</t>
  </si>
  <si>
    <t>Zn_Mg_C_PBE0D3_688</t>
  </si>
  <si>
    <t>Zn_Mg_C_PBE0D3_750</t>
  </si>
  <si>
    <t>Zn_Mg_C_PBE0D3_813</t>
  </si>
  <si>
    <t>Zn_Mg_C_PBE0D3_875</t>
  </si>
  <si>
    <t>Zn_Mg_C_PBE0D3_938</t>
  </si>
  <si>
    <t>Zn_Mg_C_PBE0D3_969</t>
  </si>
  <si>
    <t>Zn_Mg_C_PBE0D3_999</t>
  </si>
  <si>
    <t>Zn_Mg_C_HSE06_000</t>
  </si>
  <si>
    <t>Zn_Mg_C_HSE06_031</t>
  </si>
  <si>
    <t>Zn_Mg_C_HSE06_063</t>
  </si>
  <si>
    <t>Zn_Mg_C_HSE06_125</t>
  </si>
  <si>
    <t>Zn_Mg_C_HSE06_188</t>
  </si>
  <si>
    <t>Zn_Mg_C_HSE06_250</t>
  </si>
  <si>
    <t>Zn_Mg_C_HSE06_313</t>
  </si>
  <si>
    <t>Zn_Mg_C_HSE06_375</t>
  </si>
  <si>
    <t>Zn_Mg_C_HSE06_438</t>
  </si>
  <si>
    <t>Zn_Mg_C_HSE06_500</t>
  </si>
  <si>
    <t>Zn_Mg_C_HSE06_563</t>
  </si>
  <si>
    <t>Zn_Mg_C_HSE06_625</t>
  </si>
  <si>
    <t>Zn_Mg_C_HSE06_688</t>
  </si>
  <si>
    <t>Zn_Mg_C_HSE06_750</t>
  </si>
  <si>
    <t>Zn_Mg_C_HSE06_813</t>
  </si>
  <si>
    <t>Zn_Mg_C_HSE06_875</t>
  </si>
  <si>
    <t>Zn_Mg_C_HSE06_938</t>
  </si>
  <si>
    <t>Zn_Mg_C_HSE06_969</t>
  </si>
  <si>
    <t>Zn_Mg_C_HSE06_999</t>
  </si>
  <si>
    <t>Zn_Zn_C_HSE06_000</t>
  </si>
  <si>
    <t>Zn_Zn_C_HSE06_031</t>
  </si>
  <si>
    <t>Zn_Zn_C_HSE06_063</t>
  </si>
  <si>
    <t>Zn_Zn_C_HSE06_125</t>
  </si>
  <si>
    <t>Zn_Zn_C_HSE06_188</t>
  </si>
  <si>
    <t>Zn_Zn_C_HSE06_250</t>
  </si>
  <si>
    <t>Zn_Zn_C_HSE06_313</t>
  </si>
  <si>
    <t>Zn_Zn_C_HSE06_375</t>
  </si>
  <si>
    <t>Zn_Zn_C_HSE06_438</t>
  </si>
  <si>
    <t>Zn_Zn_C_HSE06_500</t>
  </si>
  <si>
    <t>Zn_Zn_C_HSE06_563</t>
  </si>
  <si>
    <t>Zn_Zn_C_HSE06_625</t>
  </si>
  <si>
    <t>Zn_Zn_C_HSE06_688</t>
  </si>
  <si>
    <t>Zn_Zn_C_HSE06_750</t>
  </si>
  <si>
    <t>Zn_Zn_C_HSE06_813</t>
  </si>
  <si>
    <t>Zn_Zn_C_HSE06_875</t>
  </si>
  <si>
    <t>Zn_Zn_C_HSE06_938</t>
  </si>
  <si>
    <t>Zn_Zn_C_HSE06_969</t>
  </si>
  <si>
    <t>Zn_Zn_C_HSE06_999</t>
  </si>
  <si>
    <t>Zn_Zn_C_PBE0_000</t>
  </si>
  <si>
    <t>Zn_Zn_C_PBE0_031</t>
  </si>
  <si>
    <t>Zn_Zn_C_PBE0_063</t>
  </si>
  <si>
    <t>Zn_Zn_C_PBE0_125</t>
  </si>
  <si>
    <t>Zn_Zn_C_PBE0_188</t>
  </si>
  <si>
    <t>Zn_Zn_C_PBE0_250</t>
  </si>
  <si>
    <t>Zn_Zn_C_PBE0_313</t>
  </si>
  <si>
    <t>Zn_Zn_C_PBE0_375</t>
  </si>
  <si>
    <t>Zn_Zn_C_PBE0_438</t>
  </si>
  <si>
    <t>Zn_Zn_C_PBE0_500</t>
  </si>
  <si>
    <t>Zn_Zn_C_PBE0_563</t>
  </si>
  <si>
    <t>Zn_Zn_C_PBE0_625</t>
  </si>
  <si>
    <t>Zn_Zn_C_PBE0_688</t>
  </si>
  <si>
    <t>Zn_Zn_C_PBE0_750</t>
  </si>
  <si>
    <t>Zn_Zn_C_PBE0_813</t>
  </si>
  <si>
    <t>Zn_Zn_C_PBE0_875</t>
  </si>
  <si>
    <t>Zn_Zn_C_PBE0_938</t>
  </si>
  <si>
    <t>Zn_Zn_C_PBE0_969</t>
  </si>
  <si>
    <t>Zn_Zn_C_PBE0_999</t>
  </si>
  <si>
    <t>Zn_Zn_C_HSE06D3_000</t>
  </si>
  <si>
    <t>Zn_Zn_C_HSE06D3_031</t>
  </si>
  <si>
    <t>Zn_Zn_C_HSE06D3_063</t>
  </si>
  <si>
    <t>Zn_Zn_C_HSE06D3_125</t>
  </si>
  <si>
    <t>Zn_Zn_C_HSE06D3_188</t>
  </si>
  <si>
    <t>Zn_Zn_C_HSE06D3_250</t>
  </si>
  <si>
    <t>Zn_Zn_C_HSE06D3_313</t>
  </si>
  <si>
    <t>Zn_Zn_C_HSE06D3_375</t>
  </si>
  <si>
    <t>Zn_Zn_C_HSE06D3_438</t>
  </si>
  <si>
    <t>Zn_Zn_C_HSE06D3_500</t>
  </si>
  <si>
    <t>Zn_Zn_C_HSE06D3_563</t>
  </si>
  <si>
    <t>Zn_Zn_C_HSE06D3_625</t>
  </si>
  <si>
    <t>Zn_Zn_C_HSE06D3_688</t>
  </si>
  <si>
    <t>Zn_Zn_C_HSE06D3_750</t>
  </si>
  <si>
    <t>Zn_Zn_C_HSE06D3_813</t>
  </si>
  <si>
    <t>Zn_Zn_C_HSE06D3_875</t>
  </si>
  <si>
    <t>Zn_Zn_C_HSE06D3_938</t>
  </si>
  <si>
    <t>Zn_Zn_C_HSE06D3_969</t>
  </si>
  <si>
    <t>Zn_Zn_C_HSE06D3_999</t>
  </si>
  <si>
    <t>Zn_Zn_C_PBE0D3_000</t>
  </si>
  <si>
    <t>Zn_Zn_C_PBE0D3_031</t>
  </si>
  <si>
    <t>Zn_Zn_C_PBE0D3_063</t>
  </si>
  <si>
    <t>Zn_Zn_C_PBE0D3_125</t>
  </si>
  <si>
    <t>Zn_Zn_C_PBE0D3_188</t>
  </si>
  <si>
    <t>Zn_Zn_C_PBE0D3_250</t>
  </si>
  <si>
    <t>Zn_Zn_C_PBE0D3_313</t>
  </si>
  <si>
    <t>Zn_Zn_C_PBE0D3_375</t>
  </si>
  <si>
    <t>Zn_Zn_C_PBE0D3_438</t>
  </si>
  <si>
    <t>Zn_Zn_C_PBE0D3_500</t>
  </si>
  <si>
    <t>Zn_Zn_C_PBE0D3_563</t>
  </si>
  <si>
    <t>Zn_Zn_C_PBE0D3_625</t>
  </si>
  <si>
    <t>Zn_Zn_C_PBE0D3_688</t>
  </si>
  <si>
    <t>Zn_Zn_C_PBE0D3_750</t>
  </si>
  <si>
    <t>Zn_Zn_C_PBE0D3_813</t>
  </si>
  <si>
    <t>Zn_Zn_C_PBE0D3_875</t>
  </si>
  <si>
    <t>Zn_Zn_C_PBE0D3_938</t>
  </si>
  <si>
    <t>Zn_Zn_C_PBE0D3_969</t>
  </si>
  <si>
    <t>Zn_Zn_C_PBE0D3_999</t>
  </si>
  <si>
    <t>Zn_Mg_C_PBE0_000</t>
  </si>
  <si>
    <t>Zn_Mg_C_PBE0_031</t>
  </si>
  <si>
    <t>Zn_Mg_C_PBE0_063</t>
  </si>
  <si>
    <t>Zn_Mg_C_PBE0_125</t>
  </si>
  <si>
    <t>Zn_Mg_C_PBE0_188</t>
  </si>
  <si>
    <t>Zn_Mg_C_PBE0_250</t>
  </si>
  <si>
    <t>Zn_Mg_C_PBE0_313</t>
  </si>
  <si>
    <t>Zn_Mg_C_PBE0_375</t>
  </si>
  <si>
    <t>Zn_Mg_C_PBE0_438</t>
  </si>
  <si>
    <t>Zn_Mg_C_PBE0_500</t>
  </si>
  <si>
    <t>Zn_Mg_C_PBE0_563</t>
  </si>
  <si>
    <t>Zn_Mg_C_PBE0_625</t>
  </si>
  <si>
    <t>Zn_Mg_C_PBE0_688</t>
  </si>
  <si>
    <t>Zn_Mg_C_PBE0_750</t>
  </si>
  <si>
    <t>Zn_Mg_C_PBE0_813</t>
  </si>
  <si>
    <t>Zn_Mg_C_PBE0_875</t>
  </si>
  <si>
    <t>Zn_Mg_C_PBE0_938</t>
  </si>
  <si>
    <t>Zn_Mg_C_PBE0_969</t>
  </si>
  <si>
    <t>Zn_Mg_C_PBE0_999</t>
  </si>
  <si>
    <t>metal</t>
  </si>
  <si>
    <t>method</t>
  </si>
  <si>
    <t>B-C</t>
  </si>
  <si>
    <t>C-A</t>
  </si>
  <si>
    <t>?     </t>
  </si>
  <si>
    <t>B</t>
    <phoneticPr fontId="2" type="noConversion"/>
  </si>
  <si>
    <t>A</t>
    <phoneticPr fontId="2" type="noConversion"/>
  </si>
  <si>
    <t>C</t>
    <phoneticPr fontId="2" type="noConversion"/>
  </si>
  <si>
    <t>HSE06 ivdw=3  at HSE06/D3</t>
  </si>
  <si>
    <t>HSE06 ivdw=10  at HSE06/D3</t>
  </si>
  <si>
    <t>HSE06 ivdw=11  at HSE06/D3</t>
  </si>
  <si>
    <t>HF at 996</t>
  </si>
  <si>
    <t>MP2 w DFT KP corr</t>
  </si>
  <si>
    <t>HFD3</t>
  </si>
  <si>
    <t>Zn_Zn_C_PBE0_332_000</t>
  </si>
  <si>
    <t>Zn_Zn_C_PBE0_332_031</t>
  </si>
  <si>
    <t>Zn_Zn_C_PBE0_332_063</t>
  </si>
  <si>
    <t>Zn_Zn_C_PBE0_332_125</t>
  </si>
  <si>
    <t>Zn_Zn_C_PBE0_332_188</t>
  </si>
  <si>
    <t>Zn_Zn_C_PBE0_332_250</t>
  </si>
  <si>
    <t>Zn_Zn_C_PBE0_332_313</t>
  </si>
  <si>
    <t>Zn_Zn_C_PBE0_332_375</t>
  </si>
  <si>
    <t>Zn_Zn_C_PBE0_332_438</t>
  </si>
  <si>
    <t>Zn_Zn_C_PBE0_332_500</t>
  </si>
  <si>
    <t>Zn_Zn_C_PBE0_332_563</t>
  </si>
  <si>
    <t>Zn_Zn_C_PBE0_332_625</t>
  </si>
  <si>
    <t>Zn_Zn_C_PBE0_332_688</t>
  </si>
  <si>
    <t>Zn_Zn_C_PBE0_332_750</t>
  </si>
  <si>
    <t>Zn_Zn_C_PBE0_332_813</t>
  </si>
  <si>
    <t>Zn_Zn_C_PBE0_332_875</t>
  </si>
  <si>
    <t>Zn_Zn_C_PBE0_332_938</t>
  </si>
  <si>
    <t>Zn_Zn_C_PBE0_332_969</t>
  </si>
  <si>
    <t>Zn_Zn_C_PBE0_332_999</t>
  </si>
  <si>
    <t>Zn_Zn_C_HFD3_000</t>
  </si>
  <si>
    <t>Zn_Zn_C_HFD3_031</t>
  </si>
  <si>
    <t>Zn_Zn_C_HFD3_063</t>
  </si>
  <si>
    <t>Zn_Zn_C_HFD3_125</t>
  </si>
  <si>
    <t>Zn_Zn_C_HFD3_188</t>
  </si>
  <si>
    <t>Zn_Zn_C_HFD3_250</t>
  </si>
  <si>
    <t>Zn_Zn_C_HFD3_313</t>
  </si>
  <si>
    <t>Zn_Zn_C_HFD3_375</t>
  </si>
  <si>
    <t>Zn_Zn_C_HFD3_438</t>
  </si>
  <si>
    <t>Zn_Zn_C_HFD3_500</t>
  </si>
  <si>
    <t>Zn_Zn_C_HFD3_563</t>
  </si>
  <si>
    <t>Zn_Zn_C_HFD3_625</t>
  </si>
  <si>
    <t>Zn_Zn_C_HFD3_688</t>
  </si>
  <si>
    <t>Zn_Zn_C_HFD3_750</t>
  </si>
  <si>
    <t>Zn_Zn_C_HFD3_813</t>
  </si>
  <si>
    <t>Zn_Zn_C_HFD3_875</t>
  </si>
  <si>
    <t>Zn_Zn_C_HFD3_938</t>
  </si>
  <si>
    <t>Zn_Zn_C_HFD3_969</t>
  </si>
  <si>
    <t>Zn_Zn_C_HFD3_999</t>
  </si>
  <si>
    <t>Zn_Zn_C_HF_000</t>
  </si>
  <si>
    <t>Zn_Zn_C_HF_031</t>
  </si>
  <si>
    <t>Zn_Zn_C_HF_063</t>
  </si>
  <si>
    <t>Zn_Zn_C_HF_125</t>
  </si>
  <si>
    <t>Zn_Zn_C_HF_188</t>
  </si>
  <si>
    <t>Zn_Zn_C_HF_250</t>
  </si>
  <si>
    <t>Zn_Zn_C_HF_313</t>
  </si>
  <si>
    <t>Zn_Zn_C_HF_375</t>
  </si>
  <si>
    <t>Zn_Zn_C_HF_438</t>
  </si>
  <si>
    <t>Zn_Zn_C_HF_500</t>
  </si>
  <si>
    <t>Zn_Zn_C_HF_563</t>
  </si>
  <si>
    <t>Zn_Zn_C_HF_625</t>
  </si>
  <si>
    <t>Zn_Zn_C_HF_688</t>
  </si>
  <si>
    <t>Zn_Zn_C_HF_750</t>
  </si>
  <si>
    <t>Zn_Zn_C_HF_813</t>
  </si>
  <si>
    <t>Zn_Zn_C_HF_875</t>
  </si>
  <si>
    <t>Zn_Zn_C_HF_938</t>
  </si>
  <si>
    <t>Zn_Zn_C_HF_969</t>
  </si>
  <si>
    <t>Zn_Zn_C_HF_999</t>
  </si>
  <si>
    <t>Zn_Mg_C_HFD3_000</t>
  </si>
  <si>
    <t>Zn_Mg_C_HFD3_031</t>
  </si>
  <si>
    <t>Zn_Mg_C_HFD3_063</t>
  </si>
  <si>
    <t>Zn_Mg_C_HFD3_125</t>
  </si>
  <si>
    <t>Zn_Mg_C_HFD3_188</t>
  </si>
  <si>
    <t>Zn_Mg_C_HFD3_250</t>
  </si>
  <si>
    <t>Zn_Mg_C_HFD3_313</t>
  </si>
  <si>
    <t>Zn_Mg_C_HFD3_375</t>
  </si>
  <si>
    <t>Zn_Mg_C_HFD3_438</t>
  </si>
  <si>
    <t>Zn_Mg_C_HFD3_500</t>
  </si>
  <si>
    <t>Zn_Mg_C_HFD3_563</t>
  </si>
  <si>
    <t>Zn_Mg_C_HFD3_625</t>
  </si>
  <si>
    <t>Zn_Mg_C_HFD3_688</t>
  </si>
  <si>
    <t>Zn_Mg_C_HFD3_750</t>
  </si>
  <si>
    <t>Zn_Mg_C_HFD3_813</t>
  </si>
  <si>
    <t>Zn_Mg_C_HFD3_875</t>
  </si>
  <si>
    <t>Zn_Mg_C_HFD3_938</t>
  </si>
  <si>
    <t>Zn_Mg_C_HFD3_969</t>
  </si>
  <si>
    <t>Zn_Mg_C_HFD3_999</t>
  </si>
  <si>
    <t>Zn_Mg_C_HF_000</t>
  </si>
  <si>
    <t>Zn_Mg_C_HF_031</t>
  </si>
  <si>
    <t>Zn_Mg_C_HF_063</t>
  </si>
  <si>
    <t>Zn_Mg_C_HF_125</t>
  </si>
  <si>
    <t>Zn_Mg_C_HF_188</t>
  </si>
  <si>
    <t>Zn_Mg_C_HF_250</t>
  </si>
  <si>
    <t>Zn_Mg_C_HF_313</t>
  </si>
  <si>
    <t>Zn_Mg_C_HF_375</t>
  </si>
  <si>
    <t>Zn_Mg_C_HF_438</t>
  </si>
  <si>
    <t>Zn_Mg_C_HF_500</t>
  </si>
  <si>
    <t>Zn_Mg_C_HF_563</t>
  </si>
  <si>
    <t>Zn_Mg_C_HF_625</t>
  </si>
  <si>
    <t>Zn_Mg_C_HF_688</t>
  </si>
  <si>
    <t>Zn_Mg_C_HF_750</t>
  </si>
  <si>
    <t>Zn_Mg_C_HF_813</t>
  </si>
  <si>
    <t>Zn_Mg_C_HF_875</t>
  </si>
  <si>
    <t>Zn_Mg_C_HF_938</t>
  </si>
  <si>
    <t>Zn_Mg_C_HF_969</t>
  </si>
  <si>
    <t>Zn_Mg_C_HF_999</t>
  </si>
  <si>
    <t>Zn_Mg_C_HF_atHSE06_000</t>
  </si>
  <si>
    <t>Zn_Mg_C_HF_atHSE06_031</t>
  </si>
  <si>
    <t>Zn_Mg_C_HF_atHSE06_063</t>
  </si>
  <si>
    <t>Zn_Mg_C_HF_atHSE06_125</t>
  </si>
  <si>
    <t>Zn_Mg_C_HF_atHSE06_188</t>
  </si>
  <si>
    <t>Zn_Mg_C_HF_atHSE06_250</t>
  </si>
  <si>
    <t>Zn_Mg_C_HF_atHSE06_313</t>
  </si>
  <si>
    <t>Zn_Mg_C_HF_atHSE06_375</t>
  </si>
  <si>
    <t>Zn_Mg_C_HF_atHSE06_438</t>
  </si>
  <si>
    <t>Zn_Mg_C_HF_atHSE06_500</t>
  </si>
  <si>
    <t>Zn_Mg_C_HF_atHSE06_563</t>
  </si>
  <si>
    <t>Zn_Mg_C_HF_atHSE06_625</t>
  </si>
  <si>
    <t>Zn_Mg_C_HF_atHSE06_688</t>
  </si>
  <si>
    <t>Zn_Mg_C_HF_atHSE06_750</t>
  </si>
  <si>
    <t>Zn_Mg_C_HF_atHSE06_813</t>
  </si>
  <si>
    <t>Zn_Mg_C_HF_atHSE06_875</t>
  </si>
  <si>
    <t>Zn_Mg_C_HF_atHSE06_938</t>
  </si>
  <si>
    <t>Zn_Mg_C_HF_atHSE06_969</t>
  </si>
  <si>
    <t>Zn_Mg_C_HF_atHSE06_999</t>
  </si>
  <si>
    <t>Zn_Mg_C_HF_atHSE06D3_000</t>
  </si>
  <si>
    <t>Zn_Mg_C_HF_atHSE06D3_031</t>
  </si>
  <si>
    <t>Zn_Mg_C_HF_atHSE06D3_063</t>
  </si>
  <si>
    <t>Zn_Mg_C_HF_atHSE06D3_125</t>
  </si>
  <si>
    <t>Zn_Mg_C_HF_atHSE06D3_188</t>
  </si>
  <si>
    <t>Zn_Mg_C_HF_atHSE06D3_250</t>
  </si>
  <si>
    <t>Zn_Mg_C_HF_atHSE06D3_313</t>
  </si>
  <si>
    <t>Zn_Mg_C_HF_atHSE06D3_375</t>
  </si>
  <si>
    <t>Zn_Mg_C_HF_atHSE06D3_438</t>
  </si>
  <si>
    <t>Zn_Mg_C_HF_atHSE06D3_500</t>
  </si>
  <si>
    <t>Zn_Mg_C_HF_atHSE06D3_563</t>
  </si>
  <si>
    <t>Zn_Mg_C_HF_atHSE06D3_625</t>
  </si>
  <si>
    <t>Zn_Mg_C_HF_atHSE06D3_688</t>
  </si>
  <si>
    <t>Zn_Mg_C_HF_atHSE06D3_750</t>
  </si>
  <si>
    <t>Zn_Mg_C_HF_atHSE06D3_813</t>
  </si>
  <si>
    <t>Zn_Mg_C_HF_atHSE06D3_875</t>
  </si>
  <si>
    <t>Zn_Mg_C_HF_atHSE06D3_938</t>
  </si>
  <si>
    <t>Zn_Mg_C_HF_atHSE06D3_969</t>
  </si>
  <si>
    <t>Zn_Mg_C_HF_atHSE06D3_999</t>
  </si>
  <si>
    <t>Zn_Mg_C_HF_atHFD3_000</t>
  </si>
  <si>
    <t>Zn_Mg_C_HF_atHFD3_999</t>
  </si>
  <si>
    <t>Zn_Mg_C_HF_atHF_000</t>
  </si>
  <si>
    <t>Zn_Mg_C_HF_atHF_999</t>
  </si>
  <si>
    <t>Zn_Mg_C_HF_atPBE0D3_000</t>
  </si>
  <si>
    <t>Zn_Mg_C_HF_atPBE0D3_999</t>
  </si>
  <si>
    <t>Zn_Mg_C_HF_atPBE0_000</t>
  </si>
  <si>
    <t>Zn_Mg_C_HF_atPBE0_999</t>
  </si>
  <si>
    <t>Zn_Mg_C_HF_atPBESolD3_000</t>
  </si>
  <si>
    <t>Zn_Mg_C_HF_atPBESolD3_999</t>
  </si>
  <si>
    <t>Zn_Mg_C_HF_atPBESol_000</t>
  </si>
  <si>
    <t>Zn_Mg_C_HF_atPBESol_999</t>
  </si>
  <si>
    <t>change to h-ZnMgO2</t>
  </si>
  <si>
    <t>M</t>
  </si>
  <si>
    <t>Method</t>
  </si>
  <si>
    <r>
      <rPr>
        <b/>
        <i/>
        <sz val="11"/>
        <color theme="1"/>
        <rFont val="Aptos Narrow"/>
        <family val="2"/>
        <scheme val="minor"/>
      </rPr>
      <t>k</t>
    </r>
    <r>
      <rPr>
        <b/>
        <sz val="11"/>
        <color theme="1"/>
        <rFont val="Aptos Narrow"/>
        <family val="2"/>
        <scheme val="minor"/>
      </rPr>
      <t>-points</t>
    </r>
  </si>
  <si>
    <t>6x6x4</t>
  </si>
  <si>
    <t>w D</t>
  </si>
  <si>
    <t>w/o D</t>
  </si>
  <si>
    <t>-</t>
  </si>
  <si>
    <t>3x3x2d</t>
  </si>
  <si>
    <t>ULG</t>
  </si>
  <si>
    <t>D2</t>
  </si>
  <si>
    <t>D3</t>
  </si>
  <si>
    <t>El. Str.</t>
  </si>
  <si>
    <t>D3(BJ)</t>
  </si>
  <si>
    <t>PBE0 ivdw=3 at PBE0/D3</t>
  </si>
  <si>
    <t>PBE0 ivdw=11  at PBE0/D3</t>
  </si>
  <si>
    <t>PBE0 ivdw=10  at PBE0/D3</t>
  </si>
  <si>
    <t>R2SCANRVV10</t>
  </si>
  <si>
    <t>R2SCAN</t>
  </si>
  <si>
    <t>Zn_Zn_C_R2SCANRVV10_000</t>
  </si>
  <si>
    <t>Zn_Zn_C_R2SCANRVV10_031</t>
  </si>
  <si>
    <t>Zn_Zn_C_R2SCANRVV10_063</t>
  </si>
  <si>
    <t>Zn_Zn_C_R2SCANRVV10_125</t>
  </si>
  <si>
    <t>Zn_Zn_C_R2SCANRVV10_188</t>
  </si>
  <si>
    <t>Zn_Zn_C_R2SCANRVV10_250</t>
  </si>
  <si>
    <t>Zn_Zn_C_R2SCANRVV10_313</t>
  </si>
  <si>
    <t>Zn_Zn_C_R2SCANRVV10_375</t>
  </si>
  <si>
    <t>Zn_Zn_C_R2SCANRVV10_438</t>
  </si>
  <si>
    <t>Zn_Zn_C_R2SCANRVV10_500</t>
  </si>
  <si>
    <t>Zn_Zn_C_R2SCANRVV10_563</t>
  </si>
  <si>
    <t>Zn_Zn_C_R2SCANRVV10_625</t>
  </si>
  <si>
    <t>Zn_Zn_C_R2SCANRVV10_688</t>
  </si>
  <si>
    <t>Zn_Zn_C_R2SCANRVV10_750</t>
  </si>
  <si>
    <t>Zn_Zn_C_R2SCANRVV10_813</t>
  </si>
  <si>
    <t>Zn_Zn_C_R2SCANRVV10_875</t>
  </si>
  <si>
    <t>Zn_Zn_C_R2SCANRVV10_938</t>
  </si>
  <si>
    <t>Zn_Zn_C_R2SCANRVV10_969</t>
  </si>
  <si>
    <t>Zn_Zn_C_R2SCANRVV10_999</t>
  </si>
  <si>
    <t>Zn_Mg_C_R2SCANRVV10_000</t>
  </si>
  <si>
    <t>Zn_Mg_C_R2SCANRVV10_031</t>
  </si>
  <si>
    <t>Zn_Mg_C_R2SCANRVV10_063</t>
  </si>
  <si>
    <t>Zn_Mg_C_R2SCANRVV10_125</t>
  </si>
  <si>
    <t>Zn_Mg_C_R2SCANRVV10_188</t>
  </si>
  <si>
    <t>Zn_Mg_C_R2SCANRVV10_250</t>
  </si>
  <si>
    <t>Zn_Mg_C_R2SCANRVV10_313</t>
  </si>
  <si>
    <t>Zn_Mg_C_R2SCANRVV10_375</t>
  </si>
  <si>
    <t>Zn_Mg_C_R2SCANRVV10_438</t>
  </si>
  <si>
    <t>Zn_Mg_C_R2SCANRVV10_500</t>
  </si>
  <si>
    <t>Zn_Mg_C_R2SCANRVV10_563</t>
  </si>
  <si>
    <t>Zn_Mg_C_R2SCANRVV10_625</t>
  </si>
  <si>
    <t>Zn_Mg_C_R2SCANRVV10_688</t>
  </si>
  <si>
    <t>Zn_Mg_C_R2SCANRVV10_750</t>
  </si>
  <si>
    <t>Zn_Mg_C_R2SCANRVV10_813</t>
  </si>
  <si>
    <t>Zn_Mg_C_R2SCANRVV10_875</t>
  </si>
  <si>
    <t>Zn_Mg_C_R2SCANRVV10_938</t>
  </si>
  <si>
    <t>Zn_Mg_C_R2SCANRVV10_969</t>
  </si>
  <si>
    <t>Zn_Mg_C_R2SCANRVV10_999</t>
  </si>
  <si>
    <t>Zn_Zn_C_R2SCAN_000</t>
  </si>
  <si>
    <t>Zn_Zn_C_R2SCAN_031</t>
  </si>
  <si>
    <t>Zn_Zn_C_R2SCAN_063</t>
  </si>
  <si>
    <t>Zn_Zn_C_R2SCAN_125</t>
  </si>
  <si>
    <t>Zn_Zn_C_R2SCAN_188</t>
  </si>
  <si>
    <t>Zn_Zn_C_R2SCAN_250</t>
  </si>
  <si>
    <t>Zn_Zn_C_R2SCAN_313</t>
  </si>
  <si>
    <t>Zn_Zn_C_R2SCAN_375</t>
  </si>
  <si>
    <t>Zn_Zn_C_R2SCAN_438</t>
  </si>
  <si>
    <t>Zn_Zn_C_R2SCAN_500</t>
  </si>
  <si>
    <t>Zn_Zn_C_R2SCAN_563</t>
  </si>
  <si>
    <t>Zn_Zn_C_R2SCAN_625</t>
  </si>
  <si>
    <t>Zn_Zn_C_R2SCAN_688</t>
  </si>
  <si>
    <t>Zn_Zn_C_R2SCAN_750</t>
  </si>
  <si>
    <t>Zn_Zn_C_R2SCAN_813</t>
  </si>
  <si>
    <t>Zn_Zn_C_R2SCAN_875</t>
  </si>
  <si>
    <t>Zn_Zn_C_R2SCAN_938</t>
  </si>
  <si>
    <t>Zn_Zn_C_R2SCAN_969</t>
  </si>
  <si>
    <t>Zn_Zn_C_R2SCAN_999</t>
  </si>
  <si>
    <t>Zn_Mg_C_R2SCAN_000</t>
  </si>
  <si>
    <t>Zn_Mg_C_R2SCAN_031</t>
  </si>
  <si>
    <t>Zn_Mg_C_R2SCAN_063</t>
  </si>
  <si>
    <t>Zn_Mg_C_R2SCAN_125</t>
  </si>
  <si>
    <t>Zn_Mg_C_R2SCAN_188</t>
  </si>
  <si>
    <t>Zn_Mg_C_R2SCAN_250</t>
  </si>
  <si>
    <t>Zn_Mg_C_R2SCAN_313</t>
  </si>
  <si>
    <t>Zn_Mg_C_R2SCAN_375</t>
  </si>
  <si>
    <t>Zn_Mg_C_R2SCAN_438</t>
  </si>
  <si>
    <t>Zn_Mg_C_R2SCAN_500</t>
  </si>
  <si>
    <t>Zn_Mg_C_R2SCAN_563</t>
  </si>
  <si>
    <t>Zn_Mg_C_R2SCAN_625</t>
  </si>
  <si>
    <t>Zn_Mg_C_R2SCAN_688</t>
  </si>
  <si>
    <t>Zn_Mg_C_R2SCAN_750</t>
  </si>
  <si>
    <t>Zn_Mg_C_R2SCAN_813</t>
  </si>
  <si>
    <t>Zn_Mg_C_R2SCAN_875</t>
  </si>
  <si>
    <t>Zn_Mg_C_R2SCAN_938</t>
  </si>
  <si>
    <t>Zn_Mg_C_R2SCAN_969</t>
  </si>
  <si>
    <t>Zn_Mg_C_R2SCAN_999</t>
  </si>
  <si>
    <t>Zn_Zn_C_R2SCANRVV10_332_000</t>
  </si>
  <si>
    <t>Zn_Zn_C_R2SCANRVV10_332_031</t>
  </si>
  <si>
    <t>Zn_Zn_C_R2SCANRVV10_332_063</t>
  </si>
  <si>
    <t>Zn_Zn_C_R2SCANRVV10_332_125</t>
  </si>
  <si>
    <t>Zn_Zn_C_R2SCANRVV10_332_188</t>
  </si>
  <si>
    <t>Zn_Zn_C_R2SCANRVV10_332_250</t>
  </si>
  <si>
    <t>Zn_Zn_C_R2SCANRVV10_332_313</t>
  </si>
  <si>
    <t>Zn_Zn_C_R2SCANRVV10_332_375</t>
  </si>
  <si>
    <t>Zn_Zn_C_R2SCANRVV10_332_438</t>
  </si>
  <si>
    <t>Zn_Zn_C_R2SCANRVV10_332_500</t>
  </si>
  <si>
    <t>Zn_Zn_C_R2SCANRVV10_332_563</t>
  </si>
  <si>
    <t>Zn_Zn_C_R2SCANRVV10_332_625</t>
  </si>
  <si>
    <t>Zn_Zn_C_R2SCANRVV10_332_688</t>
  </si>
  <si>
    <t>Zn_Zn_C_R2SCANRVV10_332_750</t>
  </si>
  <si>
    <t>Zn_Zn_C_R2SCANRVV10_332_813</t>
  </si>
  <si>
    <t>Zn_Zn_C_R2SCANRVV10_332_875</t>
  </si>
  <si>
    <t>Zn_Zn_C_R2SCANRVV10_332_938</t>
  </si>
  <si>
    <t>Zn_Zn_C_R2SCANRVV10_332_969</t>
  </si>
  <si>
    <t>Zn_Zn_C_R2SCANRVV10_332_999</t>
  </si>
  <si>
    <t>Zn_Zn_C_R2SCAN_332_000</t>
  </si>
  <si>
    <t>Zn_Zn_C_R2SCAN_332_031</t>
  </si>
  <si>
    <t>Zn_Zn_C_R2SCAN_332_063</t>
  </si>
  <si>
    <t>Zn_Zn_C_R2SCAN_332_125</t>
  </si>
  <si>
    <t>Zn_Zn_C_R2SCAN_332_188</t>
  </si>
  <si>
    <t>Zn_Zn_C_R2SCAN_332_250</t>
  </si>
  <si>
    <t>Zn_Zn_C_R2SCAN_332_313</t>
  </si>
  <si>
    <t>Zn_Zn_C_R2SCAN_332_375</t>
  </si>
  <si>
    <t>Zn_Zn_C_R2SCAN_332_438</t>
  </si>
  <si>
    <t>Zn_Zn_C_R2SCAN_332_500</t>
  </si>
  <si>
    <t>Zn_Zn_C_R2SCAN_332_563</t>
  </si>
  <si>
    <t>Zn_Zn_C_R2SCAN_332_625</t>
  </si>
  <si>
    <t>Zn_Zn_C_R2SCAN_332_688</t>
  </si>
  <si>
    <t>Zn_Zn_C_R2SCAN_332_750</t>
  </si>
  <si>
    <t>Zn_Zn_C_R2SCAN_332_813</t>
  </si>
  <si>
    <t>Zn_Zn_C_R2SCAN_332_875</t>
  </si>
  <si>
    <t>Zn_Zn_C_R2SCAN_332_938</t>
  </si>
  <si>
    <t>Zn_Zn_C_R2SCAN_332_969</t>
  </si>
  <si>
    <t>Zn_Zn_C_R2SCAN_332_999</t>
  </si>
  <si>
    <t>Zn_Zn_C_HF_atR2SCAN_000</t>
  </si>
  <si>
    <t>Zn_Zn_C_HF_atR2SCAN_999</t>
  </si>
  <si>
    <t>Zn_Zn_C_HF_atR2SCANRVV10_000</t>
  </si>
  <si>
    <t>Zn_Zn_C_HF_atR2SCANRVV10_999</t>
  </si>
  <si>
    <t>Zn_Mg_C_HF_atR2SCAN_000</t>
  </si>
  <si>
    <t>Zn_Mg_C_HF_atR2SCAN_999</t>
  </si>
  <si>
    <t>Zn_Mg_C_HF_atR2SCANRVV10_000</t>
  </si>
  <si>
    <t>Zn_Mg_C_HF_atR2SCANRVV10_999</t>
  </si>
  <si>
    <t>Vertical HF on HSE06D3 geom (all is at A cell)</t>
    <phoneticPr fontId="2" type="noConversion"/>
  </si>
  <si>
    <t>Zn_A_HF_sp_at_HSE06D3_A_cell</t>
    <phoneticPr fontId="2" type="noConversion"/>
  </si>
  <si>
    <t>Zn_B_HF_sp_at_HSE06D3_A_cell</t>
  </si>
  <si>
    <t>Zn_C_HF_sp_at_HSE06D3_A_cell</t>
    <phoneticPr fontId="2" type="noConversion"/>
  </si>
  <si>
    <t>Mg_A_HF_sp_at_HSE06D3_A_cell</t>
  </si>
  <si>
    <t>Figure 1</t>
  </si>
  <si>
    <t>Original unused Table</t>
  </si>
  <si>
    <t>Zn_Mg_C_HF_atHF_500</t>
  </si>
  <si>
    <t>B is at 0.5</t>
  </si>
  <si>
    <t>Zn_Mg_C_HF_atHFD3_500</t>
  </si>
  <si>
    <t>Zn_Mg_C_HF_atPBE0_500</t>
  </si>
  <si>
    <t>Zn_Mg_C_HF_atPBE0D3_500</t>
  </si>
  <si>
    <t>Zn_Mg_C_HF_atR2SCANRVV10_500</t>
  </si>
  <si>
    <t>Zn_Mg_C_HF_atR2SCAN_500</t>
  </si>
  <si>
    <t>Zn_Mg_C_HF_atPBESol_500</t>
  </si>
  <si>
    <t>Zn_Mg_C_HF_atPBESolD3_500</t>
  </si>
  <si>
    <t>Zn_Zn_C_HF_atHFD3_000</t>
  </si>
  <si>
    <t>Zn_Zn_C_HF_atHFD3_999</t>
  </si>
  <si>
    <t>Zn_Zn_C_HF_atHF_000</t>
  </si>
  <si>
    <t>Zn_Zn_C_HF_atHF_999</t>
  </si>
  <si>
    <t>Zn_Zn_C_HF_atHSE06D3_000</t>
  </si>
  <si>
    <t>Zn_Zn_C_HF_atHSE06D3_999</t>
  </si>
  <si>
    <t>Zn_Zn_C_HF_atHSE06_000</t>
  </si>
  <si>
    <t>Zn_Zn_C_HF_atHSE06_999</t>
  </si>
  <si>
    <t>Zn_Zn_C_HF_atPBE0D3_000</t>
  </si>
  <si>
    <t>Zn_Zn_C_HF_atPBE0D3_999</t>
  </si>
  <si>
    <t>Zn_Zn_C_HF_atPBE0_000</t>
  </si>
  <si>
    <t>Zn_Zn_C_HF_atPBE0_999</t>
  </si>
  <si>
    <t>Zn_Zn_C_HF_atPBESolD3_000</t>
  </si>
  <si>
    <t>Zn_Zn_C_HF_atPBESolD3_999</t>
  </si>
  <si>
    <t>Zn_Zn_C_HF_atPBESol_000</t>
  </si>
  <si>
    <t>Zn_Zn_C_HF_atPBESol_999</t>
  </si>
  <si>
    <t>Zn_Zn_C_HF_atHSE06D3_031</t>
  </si>
  <si>
    <t>Zn_Zn_C_HF_atHSE06D3_063</t>
  </si>
  <si>
    <t>Zn_Zn_C_HF_atHSE06D3_125</t>
  </si>
  <si>
    <t>Zn_Zn_C_HF_atHSE06D3_188</t>
  </si>
  <si>
    <t>Zn_Zn_C_HF_atHSE06D3_250</t>
  </si>
  <si>
    <t>diff to C</t>
  </si>
  <si>
    <t>ENCUT400</t>
  </si>
  <si>
    <t>diff to E_MP2 min</t>
  </si>
  <si>
    <t>Min MP2</t>
  </si>
  <si>
    <t>diff sum</t>
  </si>
  <si>
    <t>sum ZnO+ZnMgO2</t>
  </si>
  <si>
    <t>lattice vec sum abs error</t>
  </si>
  <si>
    <t>Zn_Mg_C_HF_atR2SCANRVV10_375</t>
  </si>
  <si>
    <t>Zn_Mg_C_HF_atPBE0_375</t>
  </si>
  <si>
    <t>Zn_Zn_C_HF_atR2SCANRVV10_125</t>
  </si>
  <si>
    <t>Zn_Zn_C_HF_atR2SCANRVV10_188</t>
  </si>
  <si>
    <t>Zn_Zn_C_HF_atR2SCANRVV10_250</t>
  </si>
  <si>
    <t>Zn_Zn_C_HF_atPBE0_125</t>
  </si>
  <si>
    <t>Zn_Zn_C_HF_atPBE0_188</t>
  </si>
  <si>
    <t>Zn_Zn_C_HF_atPBE0_250</t>
  </si>
  <si>
    <t>change</t>
  </si>
  <si>
    <t>total</t>
  </si>
  <si>
    <t>MP2 443 520</t>
  </si>
  <si>
    <t>MP2 332 520</t>
  </si>
  <si>
    <t>MP2 332 400</t>
  </si>
  <si>
    <t>MP2 calcs ENCUT=520 KPOINTS=4x4x3</t>
  </si>
  <si>
    <t>HF calcs ENCUT=520 KPOINTS=9x9x6</t>
  </si>
  <si>
    <t>HF KPOINTS 996 corr to MP2 332 400</t>
  </si>
  <si>
    <t>DFT KPOINTS 664 corr to MP2 332 400</t>
  </si>
  <si>
    <t>Zn_PBE0_A_ULG</t>
  </si>
  <si>
    <t>Zn_PBE0_A_D2</t>
  </si>
  <si>
    <t>Zn_PBE0_A_D3</t>
  </si>
  <si>
    <t>Zn_PBE0_B_ULG</t>
  </si>
  <si>
    <t>Zn_PBE0_B_D2</t>
  </si>
  <si>
    <t>Zn_PBE0_B_D3</t>
  </si>
  <si>
    <t>Zn_PBE0_C_ULG</t>
  </si>
  <si>
    <t>Zn_PBE0_C_D2</t>
  </si>
  <si>
    <t>Zn_PBE0_C_D3</t>
  </si>
  <si>
    <t>Mg_PBE0_A_ULG</t>
  </si>
  <si>
    <t>Mg_PBE0_A_D2</t>
  </si>
  <si>
    <t>Mg_PBE0_A_D3</t>
  </si>
  <si>
    <t>Mg_PBE0_B_ULG</t>
  </si>
  <si>
    <t>Mg_PBE0_B_D2</t>
  </si>
  <si>
    <t>Mg_PBE0_B_D3</t>
  </si>
  <si>
    <t>Mg_PBE0_C_ULG</t>
  </si>
  <si>
    <t>Mg_PBE0_C_D2</t>
  </si>
  <si>
    <t>Mg_PBE0_C_D3</t>
  </si>
  <si>
    <t>Additional Single calculations using different dispersion corrections</t>
  </si>
  <si>
    <t>Zn_HSE06_A_ULG</t>
  </si>
  <si>
    <t>Zn_HSE06_A_D2</t>
  </si>
  <si>
    <t>Zn_HSE06_A_D3</t>
  </si>
  <si>
    <t>Zn_HSE06_B_ULG</t>
  </si>
  <si>
    <t>Zn_HSE06_B_D2</t>
  </si>
  <si>
    <t>Zn_HSE06_B_D3</t>
  </si>
  <si>
    <t>Zn_HSE06_C_ULG</t>
  </si>
  <si>
    <t>Zn_HSE06_C_D2</t>
  </si>
  <si>
    <t>Zn_HSE06_C_D3</t>
  </si>
  <si>
    <t>Mg_HSE06_A_ULG</t>
  </si>
  <si>
    <t>Mg_HSE06_A_D2</t>
  </si>
  <si>
    <t>Mg_HSE06_A_D3</t>
  </si>
  <si>
    <t>Mg_HSE06_B_ULG</t>
  </si>
  <si>
    <t>Mg_HSE06_B_D2</t>
  </si>
  <si>
    <t>Mg_HSE06_B_D3</t>
  </si>
  <si>
    <t>Mg_HSE06_C_ULG</t>
  </si>
  <si>
    <t>Mg_HSE06_C_D2</t>
  </si>
  <si>
    <t>Mg_HSE06_C_D3</t>
  </si>
  <si>
    <t>MP2 calcs ENCUT=400 KPOINTS=3x3x2</t>
  </si>
  <si>
    <t>MP2 calcs ENCUT=520 KPOINTS=3x3x2</t>
  </si>
  <si>
    <t>calc # =</t>
  </si>
  <si>
    <t>MP2 332 520  corr</t>
  </si>
  <si>
    <t>DFT calcs ENCUT=520 KPOINTS=6x6x4</t>
  </si>
  <si>
    <t>DFT calcs ENCUT=520 KPOINTS=3x3x2</t>
  </si>
  <si>
    <t>DFT calcs ENCUT=520 KPOINTS=9x9x6</t>
  </si>
  <si>
    <t>443 520 1248</t>
  </si>
  <si>
    <t>ksu=</t>
  </si>
  <si>
    <t>Zn_Zn_C_HF_atPBE0_375</t>
  </si>
  <si>
    <t>Zn_Mg_C_PBE0_332_000</t>
  </si>
  <si>
    <t>Zn_Mg_C_PBE0_332_031</t>
  </si>
  <si>
    <t>Zn_Mg_C_PBE0_332_063</t>
  </si>
  <si>
    <t>Zn_Mg_C_PBE0_332_125</t>
  </si>
  <si>
    <t>Zn_Mg_C_PBE0_332_188</t>
  </si>
  <si>
    <t>Zn_Mg_C_PBE0_332_250</t>
  </si>
  <si>
    <t>Zn_Mg_C_PBE0_332_313</t>
  </si>
  <si>
    <t>Zn_Mg_C_PBE0_332_375</t>
  </si>
  <si>
    <t>Zn_Mg_C_PBE0_332_438</t>
  </si>
  <si>
    <t>Zn_Mg_C_PBE0_332_500</t>
  </si>
  <si>
    <t>Zn_Mg_C_PBE0_332_563</t>
  </si>
  <si>
    <t>Zn_Mg_C_PBE0_332_625</t>
  </si>
  <si>
    <t>Zn_Mg_C_PBE0_332_688</t>
  </si>
  <si>
    <t>Zn_Mg_C_PBE0_332_750</t>
  </si>
  <si>
    <t>Zn_Mg_C_PBE0_332_813</t>
  </si>
  <si>
    <t>Zn_Mg_C_PBE0_332_875</t>
  </si>
  <si>
    <t>Zn_Mg_C_PBE0_332_938</t>
  </si>
  <si>
    <t>Zn_Mg_C_PBE0_332_969</t>
  </si>
  <si>
    <t>Zn_Mg_C_PBE0_332_999</t>
  </si>
  <si>
    <t>Zn_Mg_C_HF_atPBE0_031</t>
  </si>
  <si>
    <t>Zn_Mg_C_HF_atPBE0_063</t>
  </si>
  <si>
    <t>Zn_Mg_C_HF_atPBE0_125</t>
  </si>
  <si>
    <t>Zn_Mg_C_HF_atPBE0_188</t>
  </si>
  <si>
    <t>Zn_Mg_C_HF_atPBE0_250</t>
  </si>
  <si>
    <t>Zn_Mg_C_HF_atPBE0_313</t>
  </si>
  <si>
    <t>Zn_Mg_C_HF_atPBE0_438</t>
  </si>
  <si>
    <t>Zn_Mg_C_HF_atPBE0_563</t>
  </si>
  <si>
    <t>Zn_Mg_C_HF_atPBE0_625</t>
  </si>
  <si>
    <t>Zn_Mg_C_HF_atPBE0_688</t>
  </si>
  <si>
    <t>Zn_Mg_C_HF_atPBE0_750</t>
  </si>
  <si>
    <t>Zn_Mg_C_HF_atPBE0_813</t>
  </si>
  <si>
    <t>Zn_Mg_C_HF_atPBE0_875</t>
  </si>
  <si>
    <t>Zn_Mg_C_HF_atPBE0_938</t>
  </si>
  <si>
    <t>Zn_Mg_C_HF_atPBE0_969</t>
  </si>
  <si>
    <t>MP2_at_PBE0_332_520 corr</t>
  </si>
  <si>
    <t>RVV10</t>
  </si>
  <si>
    <t>diff HSE06 - PBE0</t>
  </si>
  <si>
    <t>abs diff to MP2</t>
  </si>
  <si>
    <t>Zn_Zn_C_HF_atPBE0_031</t>
  </si>
  <si>
    <t>Zn_Zn_C_HF_atPBE0_063</t>
  </si>
  <si>
    <t>Zn_Zn_C_HF_atPBE0_313</t>
  </si>
  <si>
    <t>Zn_Zn_C_HF_atPBE0_438</t>
  </si>
  <si>
    <t>Zn_Zn_C_HF_atPBE0_500</t>
  </si>
  <si>
    <t>Zn_Zn_C_HF_atPBE0_563</t>
  </si>
  <si>
    <t>Zn_Zn_C_HF_atPBE0_625</t>
  </si>
  <si>
    <t>Zn_Zn_C_HF_atPBE0_688</t>
  </si>
  <si>
    <t>Zn_Zn_C_HF_atPBE0_750</t>
  </si>
  <si>
    <t>Zn_Zn_C_HF_atPBE0_813</t>
  </si>
  <si>
    <t>Zn_Zn_C_HF_atPBE0_875</t>
  </si>
  <si>
    <t>Zn_Zn_C_HF_atPBE0_938</t>
  </si>
  <si>
    <t>Zn_Zn_C_HF_atPBE0_969</t>
  </si>
  <si>
    <t>or else</t>
  </si>
  <si>
    <t>obs A</t>
  </si>
  <si>
    <t>obs C</t>
  </si>
  <si>
    <t>copied exp</t>
  </si>
  <si>
    <t>RPA calcs ENCUT=520 KP=332</t>
  </si>
  <si>
    <t>Zn_Zn_HF_atPBE0_000</t>
  </si>
  <si>
    <t>Zn_Zn_HF_atPBE0_999</t>
  </si>
  <si>
    <t>E_RPA</t>
  </si>
  <si>
    <t>E_RPA_corr</t>
  </si>
  <si>
    <t>RPA calcs ENCUT=520 KP=443</t>
  </si>
  <si>
    <t>RPA calcs ENCUT=520 KP=664</t>
  </si>
  <si>
    <t>RPA calcs ENCUT=520 KP=996</t>
  </si>
  <si>
    <t>RPA calcs ENCUT=520 KP=12 12 8</t>
  </si>
  <si>
    <t>Zn_Zn_HF_atPBE0_125</t>
  </si>
  <si>
    <t>Zn_Mg_HF_atPBE0_000</t>
  </si>
  <si>
    <t>Zn_Mg_HF_atPBE0_375</t>
  </si>
  <si>
    <t>Zn_Mg_HF_atPBE0_438</t>
  </si>
  <si>
    <t>Zn_Mg_HF_atPBE0_500</t>
  </si>
  <si>
    <t>Zn_Mg_HF_atPBE0_999</t>
  </si>
  <si>
    <t>RPA calcs ENCUT=700 KP=664</t>
  </si>
  <si>
    <t>PBE0 calcs ENCUT=520 KP=443</t>
  </si>
  <si>
    <t>Zn_Mg_C_PBE0_443_000</t>
  </si>
  <si>
    <t>Zn_Mg_C_PBE0_443_031</t>
  </si>
  <si>
    <t>Zn_Mg_C_PBE0_443_063</t>
  </si>
  <si>
    <t>Zn_Mg_C_PBE0_443_125</t>
  </si>
  <si>
    <t>Zn_Mg_C_PBE0_443_188</t>
  </si>
  <si>
    <t>Zn_Mg_C_PBE0_443_250</t>
  </si>
  <si>
    <t>Zn_Mg_C_PBE0_443_313</t>
  </si>
  <si>
    <t>Zn_Mg_C_PBE0_443_375</t>
  </si>
  <si>
    <t>Zn_Mg_C_PBE0_443_438</t>
  </si>
  <si>
    <t>Zn_Mg_C_PBE0_443_500</t>
  </si>
  <si>
    <t>Zn_Mg_C_PBE0_443_563</t>
  </si>
  <si>
    <t>Zn_Mg_C_PBE0_443_625</t>
  </si>
  <si>
    <t>Zn_Mg_C_PBE0_443_688</t>
  </si>
  <si>
    <t>Zn_Mg_C_PBE0_443_750</t>
  </si>
  <si>
    <t>Zn_Mg_C_PBE0_443_813</t>
  </si>
  <si>
    <t>Zn_Mg_C_PBE0_443_875</t>
  </si>
  <si>
    <t>Zn_Mg_C_PBE0_443_938</t>
  </si>
  <si>
    <t>Zn_Mg_C_PBE0_443_969</t>
  </si>
  <si>
    <t>Zn_Mg_C_PBE0_443_999</t>
  </si>
  <si>
    <t>Corr to 664</t>
  </si>
  <si>
    <t>A-C corr</t>
  </si>
  <si>
    <t>443MP2+Corr</t>
  </si>
  <si>
    <t>RPA calcs ENCUT=700 GW KP=664</t>
  </si>
  <si>
    <t>Zn_Zn_HF_atPBE0_ver</t>
  </si>
  <si>
    <t>vert from A</t>
  </si>
  <si>
    <t>Zn_Mg_HF_atPBE0_ver</t>
  </si>
  <si>
    <t>vert to A</t>
  </si>
  <si>
    <t>V</t>
  </si>
  <si>
    <t>Zn_Zn_C_PBESolD3_ver</t>
  </si>
  <si>
    <t>Zn_Zn_C_PBESol_ver</t>
  </si>
  <si>
    <t>Zn_Mg_C_PBESol_ver</t>
  </si>
  <si>
    <t>Zn_Mg_C_PBESolD3_ver</t>
  </si>
  <si>
    <t>Zn_Mg_C_HFD3_ver</t>
  </si>
  <si>
    <t>Zn_Mg_C_HF_ver</t>
  </si>
  <si>
    <t>Zn_Mg_C_HSE06D3_ver</t>
  </si>
  <si>
    <t>Zn_Mg_C_HSE06_ver</t>
  </si>
  <si>
    <t>Zn_Mg_C_PBE0D3_ver</t>
  </si>
  <si>
    <t>Zn_Mg_C_PBE0_ver</t>
  </si>
  <si>
    <t>Zn_Mg_C_R2SCANRVV10_ver</t>
  </si>
  <si>
    <t>Zn_Mg_C_R2SCAN_ver</t>
  </si>
  <si>
    <t>Zn_Zn_C_HFD3_ver</t>
  </si>
  <si>
    <t>Zn_Zn_C_HF_ver</t>
  </si>
  <si>
    <t>Zn_Zn_C_HSE06D3_ver</t>
  </si>
  <si>
    <t>Zn_Zn_C_HSE06_ver</t>
  </si>
  <si>
    <t>Zn_Zn_C_PBE0D3_ver</t>
  </si>
  <si>
    <t>Zn_Zn_C_PBE0_ver</t>
  </si>
  <si>
    <t>Zn_Zn_C_R2SCANRVV10_ver</t>
  </si>
  <si>
    <t>Zn_Zn_C_R2SCAN_ver</t>
  </si>
  <si>
    <t>Cv-A</t>
  </si>
  <si>
    <t>Zn_Zn_C_HF_atPBE0_ver</t>
  </si>
  <si>
    <t>Zn_Zn_C_PBE0_332_ver</t>
  </si>
  <si>
    <t>Zn_Mg_C_PBE0_332_ver</t>
  </si>
  <si>
    <t>Zn_Mg_C_PBE0_443_ver</t>
  </si>
  <si>
    <t>Zn_Mg_C_HF_atPBE0_ver</t>
  </si>
  <si>
    <t>RPA</t>
  </si>
  <si>
    <t>6x6x4x</t>
  </si>
  <si>
    <t>12x12x8</t>
  </si>
  <si>
    <t>Zn_on_PBE0D3_A_optB88</t>
  </si>
  <si>
    <t>Zn_on_PBE0D3_B_optB88</t>
  </si>
  <si>
    <t>Zn_on_PBE0D3_C_optB88</t>
  </si>
  <si>
    <t>Mg_on_PBE0D3_A_optB88</t>
  </si>
  <si>
    <t>Mg_on_PBE0D3_B_optB88</t>
  </si>
  <si>
    <t>Mg_on_PBE0D3_C_optB88</t>
  </si>
  <si>
    <t>Zn_on_HSE06D3_A_optB88</t>
  </si>
  <si>
    <t>Zn_on_HSE06D3_B_optB88</t>
  </si>
  <si>
    <t>Zn_on_HSE06D3_C_optB88</t>
  </si>
  <si>
    <t>Mg_on_HSE06D3_A_optB88</t>
  </si>
  <si>
    <t>Mg_on_HSE06D3_B_optB88</t>
  </si>
  <si>
    <t>Mg_on_HSE06D3_C_optB88</t>
  </si>
  <si>
    <t>Zn_Zn_HF_atPBE0_031</t>
  </si>
  <si>
    <t>Zn_Zn_HF_atPBE0_063</t>
  </si>
  <si>
    <t>Zn_Zn_HF_atPBE0_188</t>
  </si>
  <si>
    <t>Zn_Zn_HF_atPBE0_250</t>
  </si>
  <si>
    <t>Zn_Zn_HF_atPBE0_313</t>
  </si>
  <si>
    <t>Zn_Zn_HF_atPBE0_375</t>
  </si>
  <si>
    <t>Zn_Zn_HF_atPBE0_438</t>
  </si>
  <si>
    <t>Zn_Zn_HF_atPBE0_500</t>
  </si>
  <si>
    <t>Zn_Zn_HF_atPBE0_563</t>
  </si>
  <si>
    <t>Zn_Zn_HF_atPBE0_625</t>
  </si>
  <si>
    <t>Zn_Zn_HF_atPBE0_688</t>
  </si>
  <si>
    <t>Zn_Zn_HF_atPBE0_750</t>
  </si>
  <si>
    <t>Zn_Zn_HF_atPBE0_813</t>
  </si>
  <si>
    <t>Zn_Zn_HF_atPBE0_875</t>
  </si>
  <si>
    <t>Zn_Zn_HF_atPBE0_938</t>
  </si>
  <si>
    <t>Zn_Zn_HF_atPBE0_969</t>
  </si>
  <si>
    <t>RPA 664</t>
  </si>
  <si>
    <t>RPA diff to C</t>
  </si>
  <si>
    <t>Zn_Mg_HF_atPBE0_031</t>
  </si>
  <si>
    <t>Zn_Mg_HF_atPBE0_063</t>
  </si>
  <si>
    <t>Zn_Mg_HF_atPBE0_125</t>
  </si>
  <si>
    <t>Zn_Mg_HF_atPBE0_188</t>
  </si>
  <si>
    <t>Zn_Mg_HF_atPBE0_250</t>
  </si>
  <si>
    <t>Zn_Mg_HF_atPBE0_313</t>
  </si>
  <si>
    <t>Zn_Mg_HF_atPBE0_563</t>
  </si>
  <si>
    <t>Zn_Mg_HF_atPBE0_625</t>
  </si>
  <si>
    <t>Zn_Mg_HF_atPBE0_688</t>
  </si>
  <si>
    <t>Zn_Mg_HF_atPBE0_750</t>
  </si>
  <si>
    <t>Zn_Mg_HF_atPBE0_813</t>
  </si>
  <si>
    <t>Zn_Mg_HF_atPBE0_875</t>
  </si>
  <si>
    <t>Zn_Mg_HF_atPBE0_938</t>
  </si>
  <si>
    <t>Zn_Mg_HF_atPBE0_969</t>
  </si>
  <si>
    <t>6x6x4f</t>
  </si>
  <si>
    <t>DFT calcs ENCUT=520 KPOINTS=4x4x3</t>
  </si>
  <si>
    <t>Zn_Zn_C_PBE0_443_000</t>
  </si>
  <si>
    <t>Zn_Zn_C_PBE0_443_031</t>
  </si>
  <si>
    <t>Zn_Zn_C_PBE0_443_063</t>
  </si>
  <si>
    <t>Zn_Zn_C_PBE0_443_125</t>
  </si>
  <si>
    <t>Zn_Zn_C_PBE0_443_188</t>
  </si>
  <si>
    <t>Zn_Zn_C_PBE0_443_250</t>
  </si>
  <si>
    <t>Zn_Zn_C_PBE0_443_313</t>
  </si>
  <si>
    <t>Zn_Zn_C_PBE0_443_375</t>
  </si>
  <si>
    <t>Zn_Zn_C_PBE0_443_438</t>
  </si>
  <si>
    <t>Zn_Zn_C_PBE0_443_500</t>
  </si>
  <si>
    <t>Zn_Zn_C_PBE0_443_563</t>
  </si>
  <si>
    <t>Zn_Zn_C_PBE0_443_625</t>
  </si>
  <si>
    <t>Zn_Zn_C_PBE0_443_688</t>
  </si>
  <si>
    <t>Zn_Zn_C_PBE0_443_750</t>
  </si>
  <si>
    <t>Zn_Zn_C_PBE0_443_813</t>
  </si>
  <si>
    <t>Zn_Zn_C_PBE0_443_875</t>
  </si>
  <si>
    <t>Zn_Zn_C_PBE0_443_938</t>
  </si>
  <si>
    <t>Zn_Zn_C_PBE0_443_969</t>
  </si>
  <si>
    <t>Zn_Zn_C_PBE0_443_999</t>
  </si>
  <si>
    <t>DFT corr</t>
  </si>
  <si>
    <t>MP2 443 520 corr</t>
  </si>
  <si>
    <t>Zn_Zn_C_PBE0_443_ver</t>
  </si>
  <si>
    <t>MP2_at_PBE0_443_520 corr</t>
  </si>
  <si>
    <t>4x4x3d</t>
  </si>
  <si>
    <t>0ptB88</t>
  </si>
  <si>
    <t>intrinsic</t>
  </si>
  <si>
    <t>PBE</t>
  </si>
  <si>
    <t>abs diff to RPA</t>
  </si>
  <si>
    <t>Abs Diff to RPA</t>
  </si>
  <si>
    <t>ave abs diff</t>
  </si>
  <si>
    <t>ave disp effect</t>
  </si>
  <si>
    <t>C-A and B-A</t>
  </si>
  <si>
    <t xml:space="preserve"> Zn a</t>
  </si>
  <si>
    <t>Mg a</t>
  </si>
  <si>
    <t xml:space="preserve"> Zn c</t>
  </si>
  <si>
    <t>Mg c</t>
  </si>
  <si>
    <t>Table 2 a lattice vec</t>
  </si>
  <si>
    <t>Table 3 c lattice vec</t>
  </si>
  <si>
    <t>averaged exp</t>
  </si>
  <si>
    <t>Error to averaged obs</t>
  </si>
  <si>
    <t>Zn A</t>
  </si>
  <si>
    <t>Zn C</t>
  </si>
  <si>
    <t>Mg A</t>
  </si>
  <si>
    <t>Table 4</t>
  </si>
  <si>
    <t>Tables 1-4</t>
  </si>
  <si>
    <t>Table 1 Energetics</t>
  </si>
  <si>
    <t>C-A Zn</t>
  </si>
  <si>
    <t>C-A Mg</t>
  </si>
  <si>
    <t>B-C Zn</t>
  </si>
  <si>
    <t>B-C Mg</t>
  </si>
  <si>
    <r>
      <t>Lingyao Zhang</t>
    </r>
    <r>
      <rPr>
        <i/>
        <vertAlign val="superscript"/>
        <sz val="12"/>
        <color theme="1"/>
        <rFont val="Times New Roman"/>
        <family val="1"/>
      </rPr>
      <t>1,2</t>
    </r>
    <r>
      <rPr>
        <i/>
        <sz val="12"/>
        <color theme="1"/>
        <rFont val="Times New Roman"/>
        <family val="1"/>
      </rPr>
      <t>, Musen Li</t>
    </r>
    <r>
      <rPr>
        <i/>
        <vertAlign val="superscript"/>
        <sz val="12"/>
        <color theme="1"/>
        <rFont val="Times New Roman"/>
        <family val="1"/>
      </rPr>
      <t>1,3,4</t>
    </r>
    <r>
      <rPr>
        <i/>
        <sz val="12"/>
        <color theme="1"/>
        <rFont val="Times New Roman"/>
        <family val="1"/>
      </rPr>
      <t>, Nisha Mehta</t>
    </r>
    <r>
      <rPr>
        <i/>
        <vertAlign val="superscript"/>
        <sz val="12"/>
        <color theme="1"/>
        <rFont val="Times New Roman"/>
        <family val="1"/>
      </rPr>
      <t>3</t>
    </r>
    <r>
      <rPr>
        <i/>
        <sz val="12"/>
        <color theme="1"/>
        <rFont val="Times New Roman"/>
        <family val="1"/>
      </rPr>
      <t>, Carla Verdi</t>
    </r>
    <r>
      <rPr>
        <i/>
        <vertAlign val="superscript"/>
        <sz val="12"/>
        <color theme="1"/>
        <rFont val="Times New Roman"/>
        <family val="1"/>
      </rPr>
      <t>5</t>
    </r>
    <r>
      <rPr>
        <i/>
        <sz val="12"/>
        <color theme="1"/>
        <rFont val="Times New Roman"/>
        <family val="1"/>
      </rPr>
      <t>, Wei Ren,</t>
    </r>
    <r>
      <rPr>
        <i/>
        <vertAlign val="superscript"/>
        <sz val="12"/>
        <color theme="1"/>
        <rFont val="Times New Roman"/>
        <family val="1"/>
      </rPr>
      <t>1,4*</t>
    </r>
    <r>
      <rPr>
        <i/>
        <sz val="12"/>
        <color theme="1"/>
        <rFont val="Times New Roman"/>
        <family val="1"/>
      </rPr>
      <t xml:space="preserve"> and Jeffrey R. Reimers</t>
    </r>
    <r>
      <rPr>
        <i/>
        <vertAlign val="superscript"/>
        <sz val="12"/>
        <color theme="1"/>
        <rFont val="Times New Roman"/>
        <family val="1"/>
      </rPr>
      <t>1,3*</t>
    </r>
  </si>
  <si>
    <t>1 Physics Department, State Key Laboratory of Advanced Refractories, Materials Genome Institute, International Centre for Quantum and Molecular Structures, Shanghai University, Shanghai 200444, China</t>
  </si>
  <si>
    <t>2 Department of Materials Science, University of Milan-Bicocca, Via Roberto Cozzi 55, 20125 Milan, Italy</t>
  </si>
  <si>
    <t>3 University of Technology Sydney, School of Mathematical and Physical Sciences, Ultimo, New South Wales 2007, Australia.</t>
  </si>
  <si>
    <t>4 Institute for Quantum Science and Technology, Shanghai Engineering Research Center for Integrated Circuits and Advanced Display Materials, Shanghai University, Shanghai 200444, China.</t>
  </si>
  <si>
    <t>5 School of Mathematics and Physics, The University of Queensland, Brisbane, Queensland, 4072, Australia</t>
  </si>
  <si>
    <t>Significance of the Dispersion Force for Ferroelectric Switching in ZnO and Related Materials</t>
  </si>
  <si>
    <t>Contents of spreadsheets</t>
  </si>
  <si>
    <r>
      <t>1.</t>
    </r>
    <r>
      <rPr>
        <b/>
        <sz val="7"/>
        <color theme="1"/>
        <rFont val="Times New Roman"/>
        <family val="1"/>
      </rPr>
      <t xml:space="preserve">     </t>
    </r>
    <r>
      <rPr>
        <b/>
        <sz val="12"/>
        <color theme="1"/>
        <rFont val="Times New Roman"/>
        <family val="1"/>
      </rPr>
      <t>Title Page</t>
    </r>
  </si>
  <si>
    <r>
      <t>2.</t>
    </r>
    <r>
      <rPr>
        <b/>
        <sz val="7"/>
        <color theme="1"/>
        <rFont val="Times New Roman"/>
        <family val="1"/>
      </rPr>
      <t xml:space="preserve">     </t>
    </r>
    <r>
      <rPr>
        <b/>
        <sz val="12"/>
        <color theme="1"/>
        <rFont val="Times New Roman"/>
        <family val="1"/>
      </rPr>
      <t>Summary</t>
    </r>
  </si>
  <si>
    <t>This summarises the main results and constructs the tables and figures of the Main text.</t>
  </si>
  <si>
    <r>
      <t>3.</t>
    </r>
    <r>
      <rPr>
        <b/>
        <sz val="7"/>
        <color theme="1"/>
        <rFont val="Times New Roman"/>
        <family val="1"/>
      </rPr>
      <t xml:space="preserve">     </t>
    </r>
    <r>
      <rPr>
        <b/>
        <sz val="12"/>
        <color theme="1"/>
        <rFont val="Times New Roman"/>
        <family val="1"/>
      </rPr>
      <t>DFT difference to MP2</t>
    </r>
  </si>
  <si>
    <t>This is a results collection not used in the Main Text.  In it, the differences in the PES between DFT or HF and MP2 are collected together and plotted.</t>
  </si>
  <si>
    <r>
      <t>4.</t>
    </r>
    <r>
      <rPr>
        <b/>
        <sz val="7"/>
        <color theme="1"/>
        <rFont val="Times New Roman"/>
        <family val="1"/>
      </rPr>
      <t xml:space="preserve">     </t>
    </r>
    <r>
      <rPr>
        <b/>
        <sz val="12"/>
        <color theme="1"/>
        <rFont val="Times New Roman"/>
        <family val="1"/>
      </rPr>
      <t>Results for each method</t>
    </r>
  </si>
  <si>
    <t>This is a collection of 20 spreadsheets, one for each method used to optimise structures.  The methods used are HF, PBESol, PBE0, HSE06, and r2SCAN, each done with and without dispersion correction, and each done for ZnMO2 with M = Zn or Mg.  Each spreadsheet contains:</t>
  </si>
  <si>
    <t>These data sets are:</t>
  </si>
  <si>
    <t>Rows 114-147:    construction of Figure 2</t>
  </si>
  <si>
    <t>Rows 149-214:    on the left is an unused results summary</t>
  </si>
  <si>
    <t xml:space="preserve">                             on the right Tables 1, 2, and 3 are constructed, plus graphical representations</t>
  </si>
  <si>
    <t>Rows 41-255:       Sets of data listing at least 48 properties extracted from VASP files containing input parameters and key output and error-analysis properties fir each VASP calculation preformed.</t>
  </si>
  <si>
    <t>Rows 88-111:      DFT/HF energies using 3x3x2 k-points with cutoff energy = 520 eV</t>
  </si>
  <si>
    <t>Rows 112-135:    MP2 energies using 3x3x2 k-points with cutoff energy = 520 eV</t>
  </si>
  <si>
    <t>Rows 136-159:    MP2 energies using 4x4x3 k-points with cutoff energy = 520 eV</t>
  </si>
  <si>
    <t>Rows 160-168:    RPA energies using 3x3x2 k-points with cutoff energy = 520 eV</t>
  </si>
  <si>
    <t>Rows 169-177:    RPA energies using 4x4x3 k-points with cutoff energy = 520 eV</t>
  </si>
  <si>
    <t>Rows 178-201:    RPA energies using 6x6x4 k-points with cutoff energy = 520 eV</t>
  </si>
  <si>
    <t>Rows 202-210:    RPA energies using 9x9x6 k-points with cutoff energy = 520 eV</t>
  </si>
  <si>
    <t>Rows 212-220:    RPA energies using 6x6x4 k-points with cutoff energy = 700 eV</t>
  </si>
  <si>
    <t>Rows 221-230:    RPA energies using 3x3x2 k-points with cutoff energy = 520 eV</t>
  </si>
  <si>
    <t>Rows 231-254:    DFT/HF energies using 4x4x3 k-points with cutoff energy = 520 eV</t>
  </si>
  <si>
    <t>Rows 1-113:         key structural and energetics properties are collected together from the individual results spreadsheets</t>
  </si>
  <si>
    <r>
      <t xml:space="preserve">Rows 1-40:           Summary of results obtained with this structure including geometrical parameters and different types of energy calculations.  The PES and all structural properties are plotted as a function of </t>
    </r>
    <r>
      <rPr>
        <i/>
        <sz val="12"/>
        <color theme="1"/>
        <rFont val="Times New Roman"/>
        <family val="1"/>
      </rPr>
      <t>RC</t>
    </r>
    <r>
      <rPr>
        <sz val="12"/>
        <color theme="1"/>
        <rFont val="Times New Roman"/>
        <family val="1"/>
      </rPr>
      <t>.</t>
    </r>
  </si>
  <si>
    <t>Rows 41-64:         The DFT/HF calculation used to optimise the structure.</t>
  </si>
  <si>
    <t>Rows 65-87:        MP2 energies using 3x3x2 k-points with cutoff energy = 400 eV</t>
  </si>
  <si>
    <t xml:space="preserve">                             as well as the construction of Figure 3</t>
  </si>
  <si>
    <t>Rows 216-245:    Table 4 is constructed and plotted</t>
  </si>
  <si>
    <t>Rows 248-347:    Raw data from the calculations for the additional dispersion methods used to make Table 4</t>
  </si>
  <si>
    <t>Cv-C</t>
  </si>
  <si>
    <t>ZnO_RPAR-atPBE0_000_520_664</t>
  </si>
  <si>
    <t xml:space="preserve"> </t>
  </si>
  <si>
    <t>ZnO_RPAR-atPBE0_125_520_664</t>
  </si>
  <si>
    <t>ZnO_RPAR-atPBE0_188_520_664</t>
  </si>
  <si>
    <t>ZnO_RPAR-atPBE0_999_520_664</t>
  </si>
  <si>
    <t>ZnO_RPAR-atPBE0_Cv_520_664</t>
  </si>
  <si>
    <t>ZnO_RPAR-atPBE0_000_520_664-NOMEGA16</t>
  </si>
  <si>
    <t>ZnO_RPAR-atPBE0_125_520_664-NOMEGA16</t>
  </si>
  <si>
    <t>ZnO_RPAR-atPBE0_188_520_664-NOMEGA16</t>
  </si>
  <si>
    <t>ZnO_RPAR-atPBE0_999_520_664-NOMEGA16</t>
  </si>
  <si>
    <t>ZnO_RPAR-atPBE0_Cv_520_664-NOMEGA16</t>
  </si>
  <si>
    <t>ZnO_RPAR-atPBE0_000_700_664_GW</t>
  </si>
  <si>
    <t>ZnO_RPAR-atPBE0_125_700_664_GW</t>
  </si>
  <si>
    <t>ZnO_RPAR-atPBE0_999_700_664_GW</t>
  </si>
  <si>
    <t>ZnO_RPAR-atPBE0_Cv_700_664_GW</t>
  </si>
  <si>
    <t>ZnO_RPA-atPBE0_000_520_664</t>
  </si>
  <si>
    <t>ZnO_RPA-atPBE0_125_520_664</t>
  </si>
  <si>
    <t>ZnO_RPA-atPBE0_188_520_664</t>
  </si>
  <si>
    <t>ZnO_RPA-atPBE0_999_520_664</t>
  </si>
  <si>
    <t>ZnO_RPA-atPBE0_Cv_520_664</t>
  </si>
  <si>
    <t>ZnO_RPA-atPBE0_000_520_664-NOMEGA16</t>
  </si>
  <si>
    <t>ZnO_RPA-atPBE0_125_520_664-NOMEGA16</t>
  </si>
  <si>
    <t>ZnO_RPA-atPBE0_188_520_664-NOMEGA16</t>
  </si>
  <si>
    <t>ZnO_RPA-atPBE0_999_520_664-NOMEGA16</t>
  </si>
  <si>
    <t>ZnO_RPA-atPBE0_Cv_520_664-NOMEGA16</t>
  </si>
  <si>
    <t>ZnO_RPA-atPBE0_000_520_664_r2SCANorb</t>
  </si>
  <si>
    <t>ZnO_RPA-atPBE0_125_520_664_r2SCANorb</t>
  </si>
  <si>
    <t>ZnO_RPA-atPBE0_999_520_664_r2SCANorb</t>
  </si>
  <si>
    <t>ZnO_RPA-atPBE0_Cv_520_664_r2SCANorb</t>
  </si>
  <si>
    <t>ZnO_RPA-atPBE0_000_520_664_SCANorb</t>
  </si>
  <si>
    <t>ZnO_RPA-atPBE0_125_520_664_SCANorb</t>
  </si>
  <si>
    <t>ZnO_RPA-atPBE0_999_520_664_SCANorb</t>
  </si>
  <si>
    <t>ZnO_RPA-atPBE0_Cv_520_664_SCANorb</t>
  </si>
  <si>
    <t>ZnO_RPA-atPBE0_000_520_664_HForb</t>
  </si>
  <si>
    <t>ZnO_RPA-atPBE0_125_520_664_HForb</t>
  </si>
  <si>
    <t>ZnO_RPA-atPBE0_999_520_664_HForb</t>
  </si>
  <si>
    <t>ZnO_RPA-atPBE0_Cv_520_664_HForb</t>
  </si>
  <si>
    <t>NOMEGA=16</t>
  </si>
  <si>
    <t>RPAR</t>
  </si>
  <si>
    <t>RPA@r2SCAN</t>
  </si>
  <si>
    <t>RPA@SCAN</t>
  </si>
  <si>
    <t>RPA@HF</t>
  </si>
  <si>
    <t>RPAR 700GW</t>
  </si>
  <si>
    <t>Additional RPA and RPA Calculations</t>
  </si>
  <si>
    <t>RPAR ENCUT=520 KP=664, NOMEGA=16</t>
  </si>
  <si>
    <t>RPAR ENCUT=520 KP=664 (basic calculation: NOEMAGA=12, PBE Pseudopoteantials)</t>
  </si>
  <si>
    <t>RPAR ENCUT=700 KP=664, GW pseudopotentials</t>
  </si>
  <si>
    <t>RPA ENCUT=520 KP=664</t>
  </si>
  <si>
    <t>RPA ENCUT=520 KP=664, NOMEGA=16</t>
  </si>
  <si>
    <t>RPA@r2SCAN ENCUT=520 KP=664</t>
  </si>
  <si>
    <t>RPA@rSCAN ENCUT=520 KP=664</t>
  </si>
  <si>
    <t>Cv</t>
  </si>
  <si>
    <t>RPAR+S</t>
  </si>
  <si>
    <t>Summary</t>
  </si>
  <si>
    <t>NOMEGA=12</t>
  </si>
  <si>
    <t>Rows 256 Onwards:  Additional RPA and RPAR calculations at PBE0 optimised geometries for Table 1 etc.</t>
  </si>
  <si>
    <t>RPA@rHF ENCUT=520 KP=664</t>
  </si>
  <si>
    <t>000</t>
  </si>
  <si>
    <t>RPAR-S</t>
  </si>
  <si>
    <t>ZnMgO2-RPAR-atPBE0_000_520_664</t>
  </si>
  <si>
    <t>ZnMgO2_RPAR-atPBE0_125_520_664</t>
  </si>
  <si>
    <t>ZnMgO2_RPAR-atPBE0_188_520_664</t>
  </si>
  <si>
    <t>ZnMgO2_RPAR-atPBE0_438_520_664</t>
  </si>
  <si>
    <t>ZnMgO2_RPAR-atPBE0_999_520_664</t>
  </si>
  <si>
    <t>ZnMgO2_RPAR-atPBE0_Cv_520_664</t>
  </si>
  <si>
    <t>ZnMgO2_RPAR-atPBE0_000_520_664-NOMEGA16</t>
  </si>
  <si>
    <t>ZnMgO2_RPAR-atPBE0_188_520_664-NOMEGA16</t>
  </si>
  <si>
    <t>ZnMgO2_RPAR-atPBE0_438_520_664-NOMEGA16</t>
  </si>
  <si>
    <t>ZnMgO2_RPAR-atPBE0_999_520_664-NOMEGA16</t>
  </si>
  <si>
    <t>ZnMgO2_RPAR-atPBE0_Cv_520_664-NOMEGA16</t>
  </si>
  <si>
    <t>ZnMgO2_RPAR-atPBE0_000_700_664_GW</t>
  </si>
  <si>
    <t>ZnMgO2_RPAR-atPBE0_438_700_664_GW</t>
  </si>
  <si>
    <t>ZnMgO2_RPAR-atPBE0_999_700_664_GW</t>
  </si>
  <si>
    <t>ZnMgO2_RPAR-atPBE0_Cv_700_664_GW</t>
  </si>
  <si>
    <t>ZnMgO2_RPA-atPBE0_000_520_664-NOMEGA16</t>
  </si>
  <si>
    <t>ZnMgO2_RPA-atPBE0_125_520_664-NOMEGA16</t>
  </si>
  <si>
    <t>ZnMgO2_RPA-atPBE0_188_520_664-NOMEGA16</t>
  </si>
  <si>
    <t>ZnMgO2_RPA-atPBE0_438_520_664-NOMEGA16</t>
  </si>
  <si>
    <t>ZnMgO2_RPA-atPBE0_999_520_664-NOMEGA16</t>
  </si>
  <si>
    <t>ZnMgO2_RPA-atPBE0_Cv_520_664-NOMEGA16</t>
  </si>
  <si>
    <t>ZnMgO2_RPA-atPBE0_000_520_664-r2SCANorb</t>
  </si>
  <si>
    <t>ZnMgO2_RPA-atPBE0_438_520_664-r2SCANorb</t>
  </si>
  <si>
    <t>ZnMgO2_RPA-atPBE0_999_520_664-r2SCANorb</t>
  </si>
  <si>
    <t>ZnMgO2_RPA-atPBE0_Cv_520_664-r2SCANorb</t>
  </si>
  <si>
    <t>ZnMgO2_RPA-atPBE0_000_520_664-SCANorb</t>
  </si>
  <si>
    <t>ZnMgO2_RPA-atPBE0_438_520_664-SCANorb</t>
  </si>
  <si>
    <t>ZnMgO2_RPA-atPBE0_999_520_664-SCANorb</t>
  </si>
  <si>
    <t>ZnMgO2_RPA-atPBE0_Cv_520_664-SCANorb</t>
  </si>
  <si>
    <t>ZnMgO2_RPA-atPBE0_000_520_664-HForb</t>
  </si>
  <si>
    <t>ZnMgO2_RPA-atPBE0_125_520_664-HForb</t>
  </si>
  <si>
    <t>ZnMgO2_RPA-atPBE0_999_520_664-HForb</t>
  </si>
  <si>
    <t>ZnMgO2_RPA-atPBE0_Cv_520_664-HForb</t>
  </si>
  <si>
    <t>RPA@rSCAN</t>
  </si>
  <si>
    <t>RPAR_700GW</t>
  </si>
  <si>
    <t>RPAR ENCUT=520 KP=664 NOMEGA=16</t>
  </si>
  <si>
    <t>RPAR ENCUT=700 KP=664 GW pseudopotentials</t>
  </si>
  <si>
    <t>RPA ENCUT=520 KP=664 NOMEGA=16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</si>
</sst>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
    <numFmt numFmtId="166" formatCode="0.000000"/>
    <numFmt numFmtId="167" formatCode="0.0000000000000"/>
    <numFmt numFmtId="168" formatCode="0.0"/>
  </numFmts>
  <fonts count="17">
    <font>
      <sz val="11"/>
      <color theme="1"/>
      <name val="Aptos Narrow"/>
      <family val="2"/>
      <scheme val="minor"/>
    </font>
    <font>
      <b/>
      <sz val="11"/>
      <color theme="1"/>
      <name val="Aptos Narrow"/>
      <family val="2"/>
      <scheme val="minor"/>
    </font>
    <font>
      <sz val="8"/>
      <name val="Aptos Narrow"/>
      <family val="2"/>
      <scheme val="minor"/>
    </font>
    <font>
      <sz val="11"/>
      <color rgb="FFFF0000"/>
      <name val="Aptos Narrow"/>
      <family val="2"/>
      <scheme val="minor"/>
    </font>
    <font>
      <u/>
      <sz val="11"/>
      <color theme="10"/>
      <name val="Aptos Narrow"/>
      <family val="2"/>
      <scheme val="minor"/>
    </font>
    <font>
      <b/>
      <sz val="11"/>
      <color rgb="FFFF0000"/>
      <name val="Aptos Narrow"/>
      <family val="2"/>
      <scheme val="minor"/>
    </font>
    <font>
      <sz val="12"/>
      <name val="Calibri"/>
      <family val="2"/>
    </font>
    <font>
      <sz val="10"/>
      <color rgb="FF000000"/>
      <name val="Helvetica Neue"/>
      <family val="2"/>
    </font>
    <font>
      <b/>
      <sz val="11"/>
      <color theme="1"/>
      <name val="Aptos Narrow"/>
      <family val="4"/>
      <charset val="134"/>
      <scheme val="minor"/>
    </font>
    <font>
      <b/>
      <i/>
      <sz val="11"/>
      <color theme="1"/>
      <name val="Aptos Narrow"/>
      <family val="2"/>
      <scheme val="minor"/>
    </font>
    <font>
      <i/>
      <sz val="11"/>
      <color theme="1"/>
      <name val="Aptos Narrow"/>
      <family val="2"/>
      <scheme val="minor"/>
    </font>
    <font>
      <sz val="22"/>
      <color theme="1"/>
      <name val="Times New Roman"/>
      <family val="1"/>
    </font>
    <font>
      <i/>
      <sz val="12"/>
      <color theme="1"/>
      <name val="Times New Roman"/>
      <family val="1"/>
    </font>
    <font>
      <i/>
      <vertAlign val="superscript"/>
      <sz val="12"/>
      <color theme="1"/>
      <name val="Times New Roman"/>
      <family val="1"/>
    </font>
    <font>
      <sz val="12"/>
      <color theme="1"/>
      <name val="Times New Roman"/>
      <family val="1"/>
    </font>
    <font>
      <b/>
      <sz val="12"/>
      <color theme="1"/>
      <name val="Times New Roman"/>
      <family val="1"/>
    </font>
    <font>
      <b/>
      <sz val="7"/>
      <color theme="1"/>
      <name val="Times New Roman"/>
      <family val="1"/>
    </font>
  </fonts>
  <fills count="8">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indexed="65"/>
        <bgColor indexed="64"/>
      </patternFill>
    </fill>
  </fills>
  <borders count="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18">
    <xf numFmtId="0" fontId="0" fillId="0" borderId="0" xfId="0"/>
    <xf numFmtId="164" fontId="0" fillId="0" borderId="0" xfId="0" applyNumberFormat="1" applyAlignment="1">
      <alignment horizontal="center"/>
    </xf>
    <xf numFmtId="165" fontId="0" fillId="0" borderId="0" xfId="0" applyNumberFormat="1" applyAlignment="1">
      <alignment horizontal="center"/>
    </xf>
    <xf numFmtId="0" fontId="1" fillId="0" borderId="0" xfId="0" applyFont="1"/>
    <xf numFmtId="0" fontId="1" fillId="0" borderId="0" xfId="0" applyFon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166" fontId="0" fillId="0" borderId="0" xfId="0" applyNumberFormat="1" applyAlignment="1">
      <alignment horizontal="center"/>
    </xf>
    <xf numFmtId="0" fontId="0" fillId="0" borderId="0" xfId="0" applyAlignment="1">
      <alignment horizontal="center"/>
    </xf>
    <xf numFmtId="167" fontId="0" fillId="0" borderId="0" xfId="0" applyNumberFormat="1" applyAlignment="1">
      <alignment horizontal="center"/>
    </xf>
    <xf numFmtId="0" fontId="0" fillId="2" borderId="0" xfId="0" applyFill="1" applyAlignment="1">
      <alignment horizontal="center"/>
    </xf>
    <xf numFmtId="0" fontId="0" fillId="3" borderId="0" xfId="0" applyFill="1" applyAlignment="1">
      <alignment horizontal="center"/>
    </xf>
    <xf numFmtId="168" fontId="1" fillId="0" borderId="0" xfId="0" applyNumberFormat="1" applyFont="1" applyAlignment="1">
      <alignment horizontal="center"/>
    </xf>
    <xf numFmtId="2" fontId="1" fillId="0" borderId="0" xfId="0" applyNumberFormat="1" applyFont="1" applyAlignment="1">
      <alignment horizontal="center"/>
    </xf>
    <xf numFmtId="166" fontId="1" fillId="0" borderId="0" xfId="0" applyNumberFormat="1" applyFont="1" applyAlignment="1">
      <alignment horizontal="center"/>
    </xf>
    <xf numFmtId="0" fontId="0" fillId="4" borderId="0" xfId="0" applyFill="1" applyAlignment="1">
      <alignment horizontal="center"/>
    </xf>
    <xf numFmtId="165" fontId="0" fillId="4" borderId="0" xfId="0" applyNumberFormat="1" applyFill="1" applyAlignment="1">
      <alignment horizontal="center"/>
    </xf>
    <xf numFmtId="165" fontId="0" fillId="5" borderId="0" xfId="0" applyNumberFormat="1" applyFill="1" applyAlignment="1">
      <alignment horizontal="center"/>
    </xf>
    <xf numFmtId="2" fontId="0" fillId="0" borderId="0" xfId="0" applyNumberFormat="1" applyAlignment="1">
      <alignment horizontal="center"/>
    </xf>
    <xf numFmtId="168" fontId="0" fillId="0" borderId="0" xfId="0" applyNumberFormat="1" applyAlignment="1">
      <alignment horizontal="center"/>
    </xf>
    <xf numFmtId="1" fontId="0" fillId="0" borderId="0" xfId="0" applyNumberFormat="1" applyAlignment="1">
      <alignment horizontal="center"/>
    </xf>
    <xf numFmtId="1" fontId="1" fillId="0" borderId="0" xfId="0" applyNumberFormat="1" applyFont="1" applyAlignment="1">
      <alignment horizontal="center"/>
    </xf>
    <xf numFmtId="165" fontId="3" fillId="0" borderId="0" xfId="0" applyNumberFormat="1" applyFont="1" applyAlignment="1">
      <alignment horizontal="center"/>
    </xf>
    <xf numFmtId="2" fontId="0" fillId="4" borderId="0" xfId="0" applyNumberFormat="1" applyFill="1" applyAlignment="1">
      <alignment horizontal="center"/>
    </xf>
    <xf numFmtId="164" fontId="0" fillId="4" borderId="0" xfId="0" applyNumberFormat="1" applyFill="1" applyAlignment="1">
      <alignment horizontal="center"/>
    </xf>
    <xf numFmtId="165" fontId="1" fillId="5" borderId="0" xfId="0" applyNumberFormat="1" applyFont="1" applyFill="1" applyAlignment="1">
      <alignment horizontal="center"/>
    </xf>
    <xf numFmtId="0" fontId="0" fillId="5" borderId="0" xfId="0" applyFill="1" applyAlignment="1">
      <alignment horizontal="center"/>
    </xf>
    <xf numFmtId="164" fontId="0" fillId="5" borderId="0" xfId="0" applyNumberFormat="1" applyFill="1" applyAlignment="1">
      <alignment horizontal="center"/>
    </xf>
    <xf numFmtId="2" fontId="0" fillId="5" borderId="0" xfId="0" applyNumberFormat="1" applyFill="1" applyAlignment="1">
      <alignment horizontal="center"/>
    </xf>
    <xf numFmtId="0" fontId="1" fillId="0" borderId="0" xfId="0" applyFont="1" applyAlignment="1">
      <alignment horizontal="left"/>
    </xf>
    <xf numFmtId="0" fontId="0" fillId="0" borderId="1" xfId="0" applyBorder="1" applyAlignment="1">
      <alignment horizontal="center"/>
    </xf>
    <xf numFmtId="164" fontId="0" fillId="0" borderId="1" xfId="0" applyNumberFormat="1" applyBorder="1" applyAlignment="1">
      <alignment horizontal="center"/>
    </xf>
    <xf numFmtId="0" fontId="1" fillId="0" borderId="0" xfId="1" applyFont="1" applyAlignment="1">
      <alignment horizontal="center"/>
    </xf>
    <xf numFmtId="0" fontId="3" fillId="0" borderId="0" xfId="0" applyFont="1" applyAlignment="1">
      <alignment horizontal="center"/>
    </xf>
    <xf numFmtId="165" fontId="5" fillId="0" borderId="0" xfId="0" applyNumberFormat="1" applyFont="1" applyAlignment="1">
      <alignment horizontal="center"/>
    </xf>
    <xf numFmtId="0" fontId="6" fillId="0" borderId="0" xfId="0" applyFont="1" applyAlignment="1">
      <alignment horizontal="center" vertical="center"/>
    </xf>
    <xf numFmtId="0" fontId="1" fillId="6" borderId="0" xfId="0" applyFont="1" applyFill="1" applyAlignment="1">
      <alignment horizontal="center"/>
    </xf>
    <xf numFmtId="164" fontId="0" fillId="6" borderId="0" xfId="0" applyNumberFormat="1" applyFill="1" applyAlignment="1">
      <alignment horizontal="center"/>
    </xf>
    <xf numFmtId="164" fontId="1" fillId="6" borderId="0" xfId="0" applyNumberFormat="1" applyFont="1" applyFill="1" applyAlignment="1">
      <alignment horizontal="center"/>
    </xf>
    <xf numFmtId="0" fontId="0" fillId="6" borderId="0" xfId="0" applyFill="1" applyAlignment="1">
      <alignment horizontal="center"/>
    </xf>
    <xf numFmtId="0" fontId="1" fillId="2" borderId="0" xfId="0" applyFont="1" applyFill="1" applyAlignment="1">
      <alignment horizontal="center"/>
    </xf>
    <xf numFmtId="164" fontId="0" fillId="2" borderId="0" xfId="0" applyNumberFormat="1" applyFill="1" applyAlignment="1">
      <alignment horizontal="center"/>
    </xf>
    <xf numFmtId="165" fontId="0" fillId="2" borderId="0" xfId="0" applyNumberFormat="1" applyFill="1" applyAlignment="1">
      <alignment horizontal="center"/>
    </xf>
    <xf numFmtId="0" fontId="6" fillId="2" borderId="0" xfId="0" applyFont="1" applyFill="1" applyAlignment="1">
      <alignment horizontal="center" vertical="center"/>
    </xf>
    <xf numFmtId="0" fontId="7" fillId="2" borderId="0" xfId="0" applyFont="1" applyFill="1" applyAlignment="1">
      <alignment horizontal="center"/>
    </xf>
    <xf numFmtId="0" fontId="8" fillId="2" borderId="0" xfId="0" applyFont="1" applyFill="1" applyAlignment="1">
      <alignment horizontal="center"/>
    </xf>
    <xf numFmtId="0" fontId="7" fillId="2" borderId="0" xfId="0" applyFont="1" applyFill="1" applyAlignment="1">
      <alignment horizontal="center" vertical="center"/>
    </xf>
    <xf numFmtId="0" fontId="0" fillId="2" borderId="0" xfId="0" applyFill="1" applyAlignment="1">
      <alignment horizontal="center" vertical="center"/>
    </xf>
    <xf numFmtId="165" fontId="0" fillId="0" borderId="1" xfId="0" applyNumberFormat="1" applyBorder="1" applyAlignment="1">
      <alignment horizontal="center"/>
    </xf>
    <xf numFmtId="165" fontId="1" fillId="0" borderId="2" xfId="0" applyNumberFormat="1" applyFont="1" applyBorder="1" applyAlignment="1">
      <alignment horizontal="center"/>
    </xf>
    <xf numFmtId="165" fontId="1" fillId="0" borderId="1" xfId="0" applyNumberFormat="1" applyFont="1" applyBorder="1" applyAlignment="1">
      <alignment horizontal="center"/>
    </xf>
    <xf numFmtId="1" fontId="0" fillId="0" borderId="1" xfId="0" applyNumberFormat="1" applyBorder="1" applyAlignment="1">
      <alignment horizontal="center"/>
    </xf>
    <xf numFmtId="1" fontId="10" fillId="0" borderId="0" xfId="0" applyNumberFormat="1" applyFont="1" applyAlignment="1">
      <alignment horizontal="center"/>
    </xf>
    <xf numFmtId="1" fontId="10" fillId="0" borderId="1" xfId="0" applyNumberFormat="1" applyFont="1" applyBorder="1" applyAlignment="1">
      <alignment horizontal="center"/>
    </xf>
    <xf numFmtId="165" fontId="1" fillId="0" borderId="3" xfId="0" applyNumberFormat="1" applyFont="1" applyBorder="1" applyAlignment="1">
      <alignment horizontal="center"/>
    </xf>
    <xf numFmtId="0" fontId="1" fillId="0" borderId="3" xfId="0" applyFont="1" applyBorder="1" applyAlignment="1">
      <alignment horizontal="center"/>
    </xf>
    <xf numFmtId="164" fontId="1" fillId="0" borderId="2" xfId="0" applyNumberFormat="1" applyFont="1" applyBorder="1" applyAlignment="1">
      <alignment horizontal="center"/>
    </xf>
    <xf numFmtId="164" fontId="1" fillId="0" borderId="1" xfId="0" applyNumberFormat="1" applyFont="1" applyBorder="1"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164" fontId="0" fillId="3" borderId="0" xfId="0" applyNumberFormat="1" applyFill="1" applyAlignment="1">
      <alignment horizontal="center"/>
    </xf>
    <xf numFmtId="165" fontId="5" fillId="0" borderId="0" xfId="0" applyNumberFormat="1" applyFont="1" applyAlignment="1">
      <alignment horizontal="left"/>
    </xf>
    <xf numFmtId="164" fontId="5" fillId="0" borderId="0" xfId="0" applyNumberFormat="1" applyFont="1" applyAlignment="1">
      <alignment horizontal="left"/>
    </xf>
    <xf numFmtId="0" fontId="5" fillId="0" borderId="0" xfId="0" applyFont="1" applyAlignment="1">
      <alignment horizontal="center"/>
    </xf>
    <xf numFmtId="0" fontId="5" fillId="0" borderId="0" xfId="0" applyFont="1" applyAlignment="1">
      <alignment horizontal="left"/>
    </xf>
    <xf numFmtId="1" fontId="3" fillId="0" borderId="0" xfId="0" applyNumberFormat="1" applyFont="1" applyAlignment="1">
      <alignment horizontal="center"/>
    </xf>
    <xf numFmtId="168" fontId="0" fillId="4" borderId="0" xfId="0" applyNumberFormat="1" applyFill="1" applyAlignment="1">
      <alignment horizontal="center"/>
    </xf>
    <xf numFmtId="168" fontId="3" fillId="0" borderId="0" xfId="0" applyNumberFormat="1" applyFont="1" applyAlignment="1">
      <alignment horizontal="center"/>
    </xf>
    <xf numFmtId="164" fontId="10" fillId="0" borderId="0" xfId="0" applyNumberFormat="1" applyFont="1" applyAlignment="1">
      <alignment horizontal="center"/>
    </xf>
    <xf numFmtId="164" fontId="10" fillId="0" borderId="1" xfId="0" applyNumberFormat="1" applyFont="1" applyBorder="1" applyAlignment="1">
      <alignment horizontal="center"/>
    </xf>
    <xf numFmtId="168" fontId="10" fillId="0" borderId="0" xfId="0" applyNumberFormat="1" applyFont="1" applyAlignment="1">
      <alignment horizontal="center"/>
    </xf>
    <xf numFmtId="2" fontId="0" fillId="2" borderId="0" xfId="0" applyNumberFormat="1" applyFill="1" applyAlignment="1">
      <alignment horizontal="center"/>
    </xf>
    <xf numFmtId="165" fontId="1" fillId="4" borderId="0" xfId="0" applyNumberFormat="1" applyFont="1" applyFill="1" applyAlignment="1">
      <alignment horizontal="center"/>
    </xf>
    <xf numFmtId="1" fontId="0" fillId="7" borderId="1" xfId="0" applyNumberFormat="1" applyFill="1" applyBorder="1" applyAlignment="1">
      <alignment horizontal="center"/>
    </xf>
    <xf numFmtId="165" fontId="0" fillId="7" borderId="0" xfId="0" applyNumberFormat="1" applyFill="1" applyAlignment="1">
      <alignment horizontal="center"/>
    </xf>
    <xf numFmtId="1" fontId="0" fillId="7" borderId="0" xfId="0" applyNumberFormat="1" applyFill="1" applyAlignment="1">
      <alignment horizontal="center"/>
    </xf>
    <xf numFmtId="0" fontId="1" fillId="4" borderId="1" xfId="0" applyFont="1" applyFill="1" applyBorder="1" applyAlignment="1">
      <alignment horizontal="center"/>
    </xf>
    <xf numFmtId="165" fontId="1" fillId="4" borderId="3" xfId="0" applyNumberFormat="1" applyFont="1" applyFill="1" applyBorder="1" applyAlignment="1">
      <alignment horizontal="center"/>
    </xf>
    <xf numFmtId="0" fontId="1" fillId="4" borderId="3" xfId="0" applyFont="1" applyFill="1" applyBorder="1" applyAlignment="1">
      <alignment horizontal="center"/>
    </xf>
    <xf numFmtId="165" fontId="1" fillId="4" borderId="1" xfId="0" applyNumberFormat="1" applyFont="1" applyFill="1" applyBorder="1" applyAlignment="1">
      <alignment horizontal="center"/>
    </xf>
    <xf numFmtId="1" fontId="0" fillId="4" borderId="0" xfId="0" applyNumberFormat="1" applyFill="1" applyAlignment="1">
      <alignment horizontal="center"/>
    </xf>
    <xf numFmtId="0" fontId="0" fillId="4" borderId="1" xfId="0" applyFill="1" applyBorder="1" applyAlignment="1">
      <alignment horizontal="center"/>
    </xf>
    <xf numFmtId="1" fontId="0" fillId="2" borderId="0" xfId="0" applyNumberFormat="1" applyFill="1" applyAlignment="1">
      <alignment horizontal="center"/>
    </xf>
    <xf numFmtId="0" fontId="1" fillId="4" borderId="1" xfId="0" applyFont="1" applyFill="1" applyBorder="1"/>
    <xf numFmtId="0" fontId="1" fillId="4" borderId="0" xfId="0" applyFont="1" applyFill="1" applyAlignment="1">
      <alignment horizontal="center"/>
    </xf>
    <xf numFmtId="165" fontId="1" fillId="4" borderId="5" xfId="0" applyNumberFormat="1" applyFont="1" applyFill="1" applyBorder="1" applyAlignment="1">
      <alignment horizontal="center"/>
    </xf>
    <xf numFmtId="0" fontId="0" fillId="4" borderId="4" xfId="0" applyFill="1" applyBorder="1" applyAlignment="1">
      <alignment horizontal="center"/>
    </xf>
    <xf numFmtId="1" fontId="0" fillId="4" borderId="4" xfId="0" applyNumberFormat="1" applyFill="1" applyBorder="1" applyAlignment="1">
      <alignment horizontal="center"/>
    </xf>
    <xf numFmtId="0" fontId="0" fillId="0" borderId="0" xfId="0" applyAlignment="1">
      <alignment horizontal="left"/>
    </xf>
    <xf numFmtId="0" fontId="11" fillId="0" borderId="0" xfId="0" applyFont="1" applyAlignment="1">
      <alignment horizontal="center" vertical="center" wrapText="1"/>
    </xf>
    <xf numFmtId="0" fontId="0" fillId="0" borderId="0" xfId="0" applyAlignment="1">
      <alignment horizontal="center" wrapText="1"/>
    </xf>
    <xf numFmtId="0" fontId="12"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0" fillId="0" borderId="0" xfId="0" applyAlignment="1">
      <alignment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vertical="center" wrapText="1"/>
    </xf>
    <xf numFmtId="0" fontId="1" fillId="0" borderId="0" xfId="0" applyFont="1" applyAlignment="1">
      <alignment horizontal="center"/>
    </xf>
    <xf numFmtId="165" fontId="1" fillId="0" borderId="3" xfId="0" applyNumberFormat="1" applyFont="1" applyBorder="1" applyAlignment="1">
      <alignment horizontal="center"/>
    </xf>
    <xf numFmtId="0" fontId="1" fillId="0" borderId="3" xfId="0" applyFont="1" applyBorder="1" applyAlignment="1">
      <alignment horizontal="center"/>
    </xf>
    <xf numFmtId="0" fontId="1" fillId="4" borderId="1" xfId="0" applyFont="1" applyFill="1" applyBorder="1" applyAlignment="1">
      <alignment horizontal="center"/>
    </xf>
    <xf numFmtId="0" fontId="1" fillId="4" borderId="5" xfId="0" applyFont="1" applyFill="1" applyBorder="1" applyAlignment="1">
      <alignment horizontal="center"/>
    </xf>
    <xf numFmtId="164" fontId="1" fillId="0" borderId="3" xfId="0" applyNumberFormat="1" applyFont="1" applyBorder="1" applyAlignment="1">
      <alignment horizontal="center"/>
    </xf>
    <xf numFmtId="0" fontId="1" fillId="4" borderId="3" xfId="0" applyFont="1" applyFill="1" applyBorder="1" applyAlignment="1">
      <alignment horizontal="center"/>
    </xf>
    <xf numFmtId="0" fontId="1" fillId="4" borderId="6" xfId="0" applyFont="1" applyFill="1" applyBorder="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0" fontId="1" fillId="4" borderId="0" xfId="0" applyFont="1" applyFill="1" applyAlignment="1">
      <alignment horizontal="center"/>
    </xf>
    <xf numFmtId="165" fontId="1" fillId="4" borderId="3" xfId="0" applyNumberFormat="1" applyFont="1" applyFill="1" applyBorder="1" applyAlignment="1">
      <alignment horizontal="center"/>
    </xf>
    <xf numFmtId="1" fontId="1" fillId="0" borderId="0" xfId="0" applyNumberFormat="1" applyFont="1" applyAlignment="1">
      <alignment horizontal="center"/>
    </xf>
    <xf numFmtId="165" fontId="1" fillId="0" borderId="0" xfId="0" applyNumberFormat="1" applyFont="1" applyAlignment="1">
      <alignment horizontal="center"/>
    </xf>
    <xf numFmtId="0" fontId="5" fillId="0" borderId="0" xfId="0" applyFont="1" applyAlignment="1"/>
    <xf numFmtId="49" fontId="0" fillId="0" borderId="0" xfId="0" applyNumberFormat="1" applyAlignment="1">
      <alignment horizontal="center"/>
    </xf>
    <xf numFmtId="0" fontId="1" fillId="0" borderId="0" xfId="0" applyFont="1" applyFill="1" applyAlignment="1">
      <alignment horizontal="center"/>
    </xf>
    <xf numFmtId="1" fontId="0" fillId="0" borderId="0" xfId="0" applyNumberFormat="1" applyFill="1" applyAlignment="1">
      <alignment horizontal="center"/>
    </xf>
    <xf numFmtId="165" fontId="0" fillId="0" borderId="0" xfId="0" applyNumberFormat="1" applyFill="1" applyAlignment="1">
      <alignment horizontal="center"/>
    </xf>
    <xf numFmtId="0" fontId="0" fillId="0"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Mg</a:t>
            </a:r>
            <a:r>
              <a:rPr lang="en-US" baseline="0"/>
              <a:t> with dispersion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108873813377865E-2"/>
          <c:y val="0.17223780102755518"/>
          <c:w val="0.59905994205423285"/>
          <c:h val="0.70607176066177157"/>
        </c:manualLayout>
      </c:layout>
      <c:scatterChart>
        <c:scatterStyle val="lineMarker"/>
        <c:varyColors val="0"/>
        <c:ser>
          <c:idx val="0"/>
          <c:order val="0"/>
          <c:tx>
            <c:strRef>
              <c:f>Mg_PBE0D3!$O$2</c:f>
              <c:strCache>
                <c:ptCount val="1"/>
                <c:pt idx="0">
                  <c:v>PBE0D3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Mg_PBE0D3!$C$3:$C$39</c:f>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f>Mg_PBE0D3!$O$3:$O$39</c:f>
              <c:numCache>
                <c:formatCode>0.0000</c:formatCode>
                <c:ptCount val="37"/>
                <c:pt idx="0">
                  <c:v>5.1999999999949864E-3</c:v>
                </c:pt>
                <c:pt idx="1">
                  <c:v>6.0000000000002274E-3</c:v>
                </c:pt>
                <c:pt idx="2">
                  <c:v>8.0999999999988859E-3</c:v>
                </c:pt>
                <c:pt idx="3">
                  <c:v>1.5699999999995384E-2</c:v>
                </c:pt>
                <c:pt idx="4">
                  <c:v>2.659999999999485E-2</c:v>
                </c:pt>
                <c:pt idx="5">
                  <c:v>3.9200000000001012E-2</c:v>
                </c:pt>
                <c:pt idx="6">
                  <c:v>5.1999999999999602E-2</c:v>
                </c:pt>
                <c:pt idx="7">
                  <c:v>6.339999999999435E-2</c:v>
                </c:pt>
                <c:pt idx="8">
                  <c:v>7.1399999999997021E-2</c:v>
                </c:pt>
                <c:pt idx="9">
                  <c:v>7.349999999999568E-2</c:v>
                </c:pt>
                <c:pt idx="10">
                  <c:v>6.8300000000000693E-2</c:v>
                </c:pt>
                <c:pt idx="11">
                  <c:v>5.7099999999998374E-2</c:v>
                </c:pt>
                <c:pt idx="12">
                  <c:v>4.3199999999998795E-2</c:v>
                </c:pt>
                <c:pt idx="13">
                  <c:v>2.9299999999999216E-2</c:v>
                </c:pt>
                <c:pt idx="14">
                  <c:v>1.7199999999995441E-2</c:v>
                </c:pt>
                <c:pt idx="15">
                  <c:v>7.899999999999352E-3</c:v>
                </c:pt>
                <c:pt idx="16">
                  <c:v>1.9999999999953388E-3</c:v>
                </c:pt>
                <c:pt idx="17">
                  <c:v>4.99999999995282E-4</c:v>
                </c:pt>
                <c:pt idx="18">
                  <c:v>0</c:v>
                </c:pt>
                <c:pt idx="19">
                  <c:v>4.99999999995282E-4</c:v>
                </c:pt>
                <c:pt idx="20">
                  <c:v>1.9999999999953388E-3</c:v>
                </c:pt>
                <c:pt idx="21">
                  <c:v>7.899999999999352E-3</c:v>
                </c:pt>
                <c:pt idx="22">
                  <c:v>1.7199999999995441E-2</c:v>
                </c:pt>
                <c:pt idx="23">
                  <c:v>2.9299999999999216E-2</c:v>
                </c:pt>
                <c:pt idx="24">
                  <c:v>4.3199999999998795E-2</c:v>
                </c:pt>
                <c:pt idx="25">
                  <c:v>5.7099999999998374E-2</c:v>
                </c:pt>
                <c:pt idx="26">
                  <c:v>6.8300000000000693E-2</c:v>
                </c:pt>
                <c:pt idx="27">
                  <c:v>7.349999999999568E-2</c:v>
                </c:pt>
                <c:pt idx="28">
                  <c:v>7.1399999999997021E-2</c:v>
                </c:pt>
                <c:pt idx="29">
                  <c:v>6.339999999999435E-2</c:v>
                </c:pt>
                <c:pt idx="30">
                  <c:v>5.1999999999999602E-2</c:v>
                </c:pt>
                <c:pt idx="31">
                  <c:v>3.9200000000001012E-2</c:v>
                </c:pt>
                <c:pt idx="32">
                  <c:v>2.659999999999485E-2</c:v>
                </c:pt>
                <c:pt idx="33">
                  <c:v>1.5699999999995384E-2</c:v>
                </c:pt>
                <c:pt idx="34">
                  <c:v>8.0999999999988859E-3</c:v>
                </c:pt>
                <c:pt idx="35">
                  <c:v>6.0000000000002274E-3</c:v>
                </c:pt>
                <c:pt idx="36">
                  <c:v>5.1999999999949864E-3</c:v>
                </c:pt>
              </c:numCache>
            </c:numRef>
          </c:yVal>
          <c:smooth val="0"/>
          <c:extLst>
            <c:ext xmlns:c16="http://schemas.microsoft.com/office/drawing/2014/chart" uri="{C3380CC4-5D6E-409C-BE32-E72D297353CC}">
              <c16:uniqueId val="{00000000-88E5-4716-88E6-D09C6F0EC848}"/>
            </c:ext>
          </c:extLst>
        </c:ser>
        <c:ser>
          <c:idx val="1"/>
          <c:order val="1"/>
          <c:tx>
            <c:strRef>
              <c:f>Mg_PBESolD3!$O$2</c:f>
              <c:strCache>
                <c:ptCount val="1"/>
                <c:pt idx="0">
                  <c:v>PBESolD3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Mg_PBESolD3!$C$3:$C$39</c:f>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f>Mg_PBESolD3!$O$3:$O$39</c:f>
              <c:numCache>
                <c:formatCode>0.0000</c:formatCode>
                <c:ptCount val="37"/>
                <c:pt idx="0">
                  <c:v>3.819999999999979E-2</c:v>
                </c:pt>
                <c:pt idx="1">
                  <c:v>3.8799999999998391E-2</c:v>
                </c:pt>
                <c:pt idx="2">
                  <c:v>4.0499999999997982E-2</c:v>
                </c:pt>
                <c:pt idx="3">
                  <c:v>4.6499999999998209E-2</c:v>
                </c:pt>
                <c:pt idx="4">
                  <c:v>5.4700000000000415E-2</c:v>
                </c:pt>
                <c:pt idx="5">
                  <c:v>6.4099999999999824E-2</c:v>
                </c:pt>
                <c:pt idx="6">
                  <c:v>7.3399999999999466E-2</c:v>
                </c:pt>
                <c:pt idx="7">
                  <c:v>8.0400000000000915E-2</c:v>
                </c:pt>
                <c:pt idx="8">
                  <c:v>8.3600000000000563E-2</c:v>
                </c:pt>
                <c:pt idx="9">
                  <c:v>8.1199999999999051E-2</c:v>
                </c:pt>
                <c:pt idx="10">
                  <c:v>7.2299999999998477E-2</c:v>
                </c:pt>
                <c:pt idx="11">
                  <c:v>5.8900000000001285E-2</c:v>
                </c:pt>
                <c:pt idx="12">
                  <c:v>4.410000000000025E-2</c:v>
                </c:pt>
                <c:pt idx="13">
                  <c:v>2.9599999999998516E-2</c:v>
                </c:pt>
                <c:pt idx="14">
                  <c:v>1.7199999999998994E-2</c:v>
                </c:pt>
                <c:pt idx="15">
                  <c:v>7.799999999999585E-3</c:v>
                </c:pt>
                <c:pt idx="16">
                  <c:v>1.9999999999988916E-3</c:v>
                </c:pt>
                <c:pt idx="17">
                  <c:v>4.9999999999883471E-4</c:v>
                </c:pt>
                <c:pt idx="18">
                  <c:v>0</c:v>
                </c:pt>
                <c:pt idx="19">
                  <c:v>4.9999999999883471E-4</c:v>
                </c:pt>
                <c:pt idx="20">
                  <c:v>1.9999999999988916E-3</c:v>
                </c:pt>
                <c:pt idx="21">
                  <c:v>7.799999999999585E-3</c:v>
                </c:pt>
                <c:pt idx="22">
                  <c:v>1.7199999999998994E-2</c:v>
                </c:pt>
                <c:pt idx="23">
                  <c:v>2.9599999999998516E-2</c:v>
                </c:pt>
                <c:pt idx="24">
                  <c:v>4.410000000000025E-2</c:v>
                </c:pt>
                <c:pt idx="25">
                  <c:v>5.8900000000001285E-2</c:v>
                </c:pt>
                <c:pt idx="26">
                  <c:v>7.2299999999998477E-2</c:v>
                </c:pt>
                <c:pt idx="27">
                  <c:v>8.1199999999999051E-2</c:v>
                </c:pt>
                <c:pt idx="28">
                  <c:v>8.3600000000000563E-2</c:v>
                </c:pt>
                <c:pt idx="29">
                  <c:v>8.0400000000000915E-2</c:v>
                </c:pt>
                <c:pt idx="30">
                  <c:v>7.3399999999999466E-2</c:v>
                </c:pt>
                <c:pt idx="31">
                  <c:v>6.4099999999999824E-2</c:v>
                </c:pt>
                <c:pt idx="32">
                  <c:v>5.4700000000000415E-2</c:v>
                </c:pt>
                <c:pt idx="33">
                  <c:v>4.6499999999998209E-2</c:v>
                </c:pt>
                <c:pt idx="34">
                  <c:v>4.0499999999997982E-2</c:v>
                </c:pt>
                <c:pt idx="35">
                  <c:v>3.8799999999998391E-2</c:v>
                </c:pt>
                <c:pt idx="36">
                  <c:v>3.819999999999979E-2</c:v>
                </c:pt>
              </c:numCache>
            </c:numRef>
          </c:yVal>
          <c:smooth val="0"/>
          <c:extLst>
            <c:ext xmlns:c16="http://schemas.microsoft.com/office/drawing/2014/chart" uri="{C3380CC4-5D6E-409C-BE32-E72D297353CC}">
              <c16:uniqueId val="{00000001-88E5-4716-88E6-D09C6F0EC848}"/>
            </c:ext>
          </c:extLst>
        </c:ser>
        <c:ser>
          <c:idx val="2"/>
          <c:order val="2"/>
          <c:tx>
            <c:strRef>
              <c:f>#REF!</c:f>
              <c:strCache>
                <c:ptCount val="1"/>
                <c:pt idx="0">
                  <c:v>#REF!</c:v>
                </c:pt>
              </c:strCache>
              <c:extLst xmlns:c15="http://schemas.microsoft.com/office/drawing/2012/chart"/>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#REF!</c:f>
              <c:extLst xmlns:c15="http://schemas.microsoft.com/office/drawing/2012/chart"/>
            </c:numRef>
          </c:xVal>
          <c:yVal>
            <c:numRef>
              <c:f>#REF!</c:f>
              <c:numCache>
                <c:formatCode>General</c:formatCode>
                <c:ptCount val="1"/>
                <c:pt idx="0">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88E5-4716-88E6-D09C6F0EC848}"/>
            </c:ext>
          </c:extLst>
        </c:ser>
        <c:ser>
          <c:idx val="3"/>
          <c:order val="3"/>
          <c:tx>
            <c:strRef>
              <c:f>Mg_HSE06D3!$O$2</c:f>
              <c:strCache>
                <c:ptCount val="1"/>
                <c:pt idx="0">
                  <c:v>HSE06D3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Mg_HSE06D3!$C$4:$C$39</c:f>
              <c:numCache>
                <c:formatCode>0.000</c:formatCode>
                <c:ptCount val="36"/>
                <c:pt idx="0">
                  <c:v>-0.96874918048550185</c:v>
                </c:pt>
                <c:pt idx="1">
                  <c:v>-0.93749836097100414</c:v>
                </c:pt>
                <c:pt idx="2">
                  <c:v>-0.87499672194200873</c:v>
                </c:pt>
                <c:pt idx="3">
                  <c:v>-0.81250382440098912</c:v>
                </c:pt>
                <c:pt idx="4">
                  <c:v>-0.7500021853719937</c:v>
                </c:pt>
                <c:pt idx="5">
                  <c:v>-0.68750054634299829</c:v>
                </c:pt>
                <c:pt idx="6">
                  <c:v>-0.62499890731400287</c:v>
                </c:pt>
                <c:pt idx="7">
                  <c:v>-0.56249726828500746</c:v>
                </c:pt>
                <c:pt idx="8">
                  <c:v>-0.50000437074398796</c:v>
                </c:pt>
                <c:pt idx="9">
                  <c:v>-0.43750273171499249</c:v>
                </c:pt>
                <c:pt idx="10">
                  <c:v>-0.37500109268599713</c:v>
                </c:pt>
                <c:pt idx="11">
                  <c:v>-0.31249945365700121</c:v>
                </c:pt>
                <c:pt idx="12">
                  <c:v>-0.2499978146280058</c:v>
                </c:pt>
                <c:pt idx="13">
                  <c:v>-0.18749617559901038</c:v>
                </c:pt>
                <c:pt idx="14">
                  <c:v>-0.12500327805799083</c:v>
                </c:pt>
                <c:pt idx="15">
                  <c:v>-6.2501639028995415E-2</c:v>
                </c:pt>
                <c:pt idx="16">
                  <c:v>-3.1250819514497707E-2</c:v>
                </c:pt>
                <c:pt idx="17">
                  <c:v>0</c:v>
                </c:pt>
                <c:pt idx="18">
                  <c:v>3.1250819514497707E-2</c:v>
                </c:pt>
                <c:pt idx="19">
                  <c:v>6.2501639028995415E-2</c:v>
                </c:pt>
                <c:pt idx="20">
                  <c:v>0.12500327805799083</c:v>
                </c:pt>
                <c:pt idx="21">
                  <c:v>0.18749617559901038</c:v>
                </c:pt>
                <c:pt idx="22">
                  <c:v>0.2499978146280058</c:v>
                </c:pt>
                <c:pt idx="23">
                  <c:v>0.31249945365700121</c:v>
                </c:pt>
                <c:pt idx="24">
                  <c:v>0.37500109268599713</c:v>
                </c:pt>
                <c:pt idx="25">
                  <c:v>0.43750273171499249</c:v>
                </c:pt>
                <c:pt idx="26">
                  <c:v>0.50000437074398796</c:v>
                </c:pt>
                <c:pt idx="27">
                  <c:v>0.56249726828500746</c:v>
                </c:pt>
                <c:pt idx="28">
                  <c:v>0.62499890731400287</c:v>
                </c:pt>
                <c:pt idx="29">
                  <c:v>0.68750054634299829</c:v>
                </c:pt>
                <c:pt idx="30">
                  <c:v>0.7500021853719937</c:v>
                </c:pt>
                <c:pt idx="31">
                  <c:v>0.81250382440098912</c:v>
                </c:pt>
                <c:pt idx="32">
                  <c:v>0.87499672194200873</c:v>
                </c:pt>
                <c:pt idx="33">
                  <c:v>0.93749836097100414</c:v>
                </c:pt>
                <c:pt idx="34">
                  <c:v>0.96874918048550185</c:v>
                </c:pt>
                <c:pt idx="35">
                  <c:v>1</c:v>
                </c:pt>
              </c:numCache>
            </c:numRef>
          </c:xVal>
          <c:yVal>
            <c:numRef>
              <c:f>Mg_HSE06D3!$O$3:$O$39</c:f>
              <c:numCache>
                <c:formatCode>0.0000</c:formatCode>
                <c:ptCount val="37"/>
                <c:pt idx="0">
                  <c:v>1.4400000000001967E-2</c:v>
                </c:pt>
                <c:pt idx="1">
                  <c:v>1.5000000000000568E-2</c:v>
                </c:pt>
                <c:pt idx="2">
                  <c:v>1.7099999999999227E-2</c:v>
                </c:pt>
                <c:pt idx="3">
                  <c:v>2.4399999999999977E-2</c:v>
                </c:pt>
                <c:pt idx="4">
                  <c:v>3.5000000000000142E-2</c:v>
                </c:pt>
                <c:pt idx="5">
                  <c:v>4.7100000000000364E-2</c:v>
                </c:pt>
                <c:pt idx="6">
                  <c:v>5.9400000000000119E-2</c:v>
                </c:pt>
                <c:pt idx="7">
                  <c:v>7.0100000000000051E-2</c:v>
                </c:pt>
                <c:pt idx="8">
                  <c:v>7.7000000000001734E-2</c:v>
                </c:pt>
                <c:pt idx="9">
                  <c:v>7.7899999999999636E-2</c:v>
                </c:pt>
                <c:pt idx="10">
                  <c:v>7.1300000000000807E-2</c:v>
                </c:pt>
                <c:pt idx="11">
                  <c:v>5.9000000000001052E-2</c:v>
                </c:pt>
                <c:pt idx="12">
                  <c:v>4.4399999999999551E-2</c:v>
                </c:pt>
                <c:pt idx="13">
                  <c:v>3.0000000000001137E-2</c:v>
                </c:pt>
                <c:pt idx="14">
                  <c:v>1.7500000000001847E-2</c:v>
                </c:pt>
                <c:pt idx="15">
                  <c:v>7.9999999999991189E-3</c:v>
                </c:pt>
                <c:pt idx="16">
                  <c:v>1.9999999999988916E-3</c:v>
                </c:pt>
                <c:pt idx="17">
                  <c:v>4.9999999999883471E-4</c:v>
                </c:pt>
                <c:pt idx="18">
                  <c:v>0</c:v>
                </c:pt>
                <c:pt idx="19">
                  <c:v>4.9999999999883471E-4</c:v>
                </c:pt>
                <c:pt idx="20">
                  <c:v>1.9999999999988916E-3</c:v>
                </c:pt>
                <c:pt idx="21">
                  <c:v>7.9999999999991189E-3</c:v>
                </c:pt>
                <c:pt idx="22">
                  <c:v>1.7500000000001847E-2</c:v>
                </c:pt>
                <c:pt idx="23">
                  <c:v>3.0000000000001137E-2</c:v>
                </c:pt>
                <c:pt idx="24">
                  <c:v>4.4399999999999551E-2</c:v>
                </c:pt>
                <c:pt idx="25">
                  <c:v>5.9000000000001052E-2</c:v>
                </c:pt>
                <c:pt idx="26">
                  <c:v>7.1300000000000807E-2</c:v>
                </c:pt>
                <c:pt idx="27">
                  <c:v>7.7899999999999636E-2</c:v>
                </c:pt>
                <c:pt idx="28">
                  <c:v>7.7000000000001734E-2</c:v>
                </c:pt>
                <c:pt idx="29">
                  <c:v>7.0100000000000051E-2</c:v>
                </c:pt>
                <c:pt idx="30">
                  <c:v>5.9400000000000119E-2</c:v>
                </c:pt>
                <c:pt idx="31">
                  <c:v>4.7100000000000364E-2</c:v>
                </c:pt>
                <c:pt idx="32">
                  <c:v>3.5000000000000142E-2</c:v>
                </c:pt>
                <c:pt idx="33">
                  <c:v>2.4399999999999977E-2</c:v>
                </c:pt>
                <c:pt idx="34">
                  <c:v>1.7099999999999227E-2</c:v>
                </c:pt>
                <c:pt idx="35">
                  <c:v>1.5000000000000568E-2</c:v>
                </c:pt>
                <c:pt idx="36">
                  <c:v>1.4400000000001967E-2</c:v>
                </c:pt>
              </c:numCache>
            </c:numRef>
          </c:yVal>
          <c:smooth val="0"/>
          <c:extLst>
            <c:ext xmlns:c16="http://schemas.microsoft.com/office/drawing/2014/chart" uri="{C3380CC4-5D6E-409C-BE32-E72D297353CC}">
              <c16:uniqueId val="{00000000-9C5C-4959-A1F5-9702DCAD65F0}"/>
            </c:ext>
          </c:extLst>
        </c:ser>
        <c:ser>
          <c:idx val="4"/>
          <c:order val="4"/>
          <c:tx>
            <c:strRef>
              <c:f>Mg_HFD3!$O$2</c:f>
              <c:strCache>
                <c:ptCount val="1"/>
                <c:pt idx="0">
                  <c:v>HFD3</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Mg_HFD3!$C$3:$C$39</c:f>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f>Mg_HFD3!$O$3:$O$39</c:f>
              <c:numCache>
                <c:formatCode>0.0000</c:formatCode>
                <c:ptCount val="37"/>
                <c:pt idx="0">
                  <c:v>0.15160000000000196</c:v>
                </c:pt>
                <c:pt idx="1">
                  <c:v>0.15200000000000102</c:v>
                </c:pt>
                <c:pt idx="2">
                  <c:v>0.15299999999999869</c:v>
                </c:pt>
                <c:pt idx="3">
                  <c:v>0.15589999999999549</c:v>
                </c:pt>
                <c:pt idx="4">
                  <c:v>0.158299999999997</c:v>
                </c:pt>
                <c:pt idx="5">
                  <c:v>0.15859999999999985</c:v>
                </c:pt>
                <c:pt idx="6">
                  <c:v>0.15489999999999782</c:v>
                </c:pt>
                <c:pt idx="7">
                  <c:v>0.14609999999999701</c:v>
                </c:pt>
                <c:pt idx="8">
                  <c:v>0.1319999999999979</c:v>
                </c:pt>
                <c:pt idx="9">
                  <c:v>0.11359999999999815</c:v>
                </c:pt>
                <c:pt idx="10">
                  <c:v>9.2900000000000205E-2</c:v>
                </c:pt>
                <c:pt idx="11">
                  <c:v>7.1799999999996089E-2</c:v>
                </c:pt>
                <c:pt idx="12">
                  <c:v>5.1800000000000068E-2</c:v>
                </c:pt>
                <c:pt idx="13">
                  <c:v>3.4099999999995134E-2</c:v>
                </c:pt>
                <c:pt idx="14">
                  <c:v>1.9599999999996953E-2</c:v>
                </c:pt>
                <c:pt idx="15">
                  <c:v>8.8000000000008072E-3</c:v>
                </c:pt>
                <c:pt idx="16">
                  <c:v>2.2000000000019782E-3</c:v>
                </c:pt>
                <c:pt idx="17">
                  <c:v>5.9999999999860165E-4</c:v>
                </c:pt>
                <c:pt idx="18">
                  <c:v>0</c:v>
                </c:pt>
                <c:pt idx="19">
                  <c:v>5.9999999999860165E-4</c:v>
                </c:pt>
                <c:pt idx="20">
                  <c:v>2.2000000000019782E-3</c:v>
                </c:pt>
                <c:pt idx="21">
                  <c:v>8.8000000000008072E-3</c:v>
                </c:pt>
                <c:pt idx="22">
                  <c:v>1.9599999999996953E-2</c:v>
                </c:pt>
                <c:pt idx="23">
                  <c:v>3.4099999999995134E-2</c:v>
                </c:pt>
                <c:pt idx="24">
                  <c:v>5.1800000000000068E-2</c:v>
                </c:pt>
                <c:pt idx="25">
                  <c:v>7.1799999999996089E-2</c:v>
                </c:pt>
                <c:pt idx="26">
                  <c:v>9.2900000000000205E-2</c:v>
                </c:pt>
                <c:pt idx="27">
                  <c:v>0.11359999999999815</c:v>
                </c:pt>
                <c:pt idx="28">
                  <c:v>0.1319999999999979</c:v>
                </c:pt>
                <c:pt idx="29">
                  <c:v>0.14609999999999701</c:v>
                </c:pt>
                <c:pt idx="30">
                  <c:v>0.15489999999999782</c:v>
                </c:pt>
                <c:pt idx="31">
                  <c:v>0.15859999999999985</c:v>
                </c:pt>
                <c:pt idx="32">
                  <c:v>0.158299999999997</c:v>
                </c:pt>
                <c:pt idx="33">
                  <c:v>0.15589999999999549</c:v>
                </c:pt>
                <c:pt idx="34">
                  <c:v>0.15299999999999869</c:v>
                </c:pt>
                <c:pt idx="35">
                  <c:v>0.15200000000000102</c:v>
                </c:pt>
                <c:pt idx="36">
                  <c:v>0.15160000000000196</c:v>
                </c:pt>
              </c:numCache>
            </c:numRef>
          </c:yVal>
          <c:smooth val="0"/>
          <c:extLst>
            <c:ext xmlns:c16="http://schemas.microsoft.com/office/drawing/2014/chart" uri="{C3380CC4-5D6E-409C-BE32-E72D297353CC}">
              <c16:uniqueId val="{00000000-C48E-493B-8517-CD3C3654D8B7}"/>
            </c:ext>
          </c:extLst>
        </c:ser>
        <c:ser>
          <c:idx val="5"/>
          <c:order val="5"/>
          <c:tx>
            <c:v>MP2_332@PBE0 corr</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Mg_PBE0!$AF$3:$AF$39</c:f>
              <c:numCache>
                <c:formatCode>0.0000</c:formatCode>
                <c:ptCount val="37"/>
                <c:pt idx="0">
                  <c:v>-6.8199999999990268E-2</c:v>
                </c:pt>
                <c:pt idx="1">
                  <c:v>-6.7899999999990968E-2</c:v>
                </c:pt>
                <c:pt idx="2">
                  <c:v>-6.5299999999997027E-2</c:v>
                </c:pt>
                <c:pt idx="3">
                  <c:v>-5.7599999999993656E-2</c:v>
                </c:pt>
                <c:pt idx="4">
                  <c:v>-4.5700000000000074E-2</c:v>
                </c:pt>
                <c:pt idx="5">
                  <c:v>-3.2899999999997931E-2</c:v>
                </c:pt>
                <c:pt idx="6">
                  <c:v>-1.3999999999981583E-2</c:v>
                </c:pt>
                <c:pt idx="7">
                  <c:v>1.6000000000104819E-3</c:v>
                </c:pt>
                <c:pt idx="8">
                  <c:v>1.7999999999997129E-2</c:v>
                </c:pt>
                <c:pt idx="9">
                  <c:v>2.8999999999999915E-2</c:v>
                </c:pt>
                <c:pt idx="10">
                  <c:v>3.7300000000001887E-2</c:v>
                </c:pt>
                <c:pt idx="11">
                  <c:v>3.7500000000004974E-2</c:v>
                </c:pt>
                <c:pt idx="12">
                  <c:v>3.0299999999996885E-2</c:v>
                </c:pt>
                <c:pt idx="13">
                  <c:v>2.1600000000010056E-2</c:v>
                </c:pt>
                <c:pt idx="14">
                  <c:v>1.4000000000010004E-2</c:v>
                </c:pt>
                <c:pt idx="15">
                  <c:v>6.0000000000108855E-3</c:v>
                </c:pt>
                <c:pt idx="16">
                  <c:v>1.2000000000078614E-3</c:v>
                </c:pt>
                <c:pt idx="17">
                  <c:v>4.000000000061732E-4</c:v>
                </c:pt>
                <c:pt idx="18">
                  <c:v>0</c:v>
                </c:pt>
                <c:pt idx="19">
                  <c:v>4.000000000061732E-4</c:v>
                </c:pt>
                <c:pt idx="20">
                  <c:v>1.2000000000078614E-3</c:v>
                </c:pt>
                <c:pt idx="21">
                  <c:v>6.0000000000108855E-3</c:v>
                </c:pt>
                <c:pt idx="22">
                  <c:v>1.4000000000010004E-2</c:v>
                </c:pt>
                <c:pt idx="23">
                  <c:v>2.1600000000010056E-2</c:v>
                </c:pt>
                <c:pt idx="24">
                  <c:v>3.0299999999996885E-2</c:v>
                </c:pt>
                <c:pt idx="25">
                  <c:v>3.7500000000004974E-2</c:v>
                </c:pt>
                <c:pt idx="26">
                  <c:v>3.7300000000001887E-2</c:v>
                </c:pt>
                <c:pt idx="27">
                  <c:v>2.8999999999999915E-2</c:v>
                </c:pt>
                <c:pt idx="28">
                  <c:v>1.7999999999997129E-2</c:v>
                </c:pt>
                <c:pt idx="29">
                  <c:v>1.6000000000104819E-3</c:v>
                </c:pt>
                <c:pt idx="30">
                  <c:v>-1.3999999999981583E-2</c:v>
                </c:pt>
                <c:pt idx="31">
                  <c:v>-3.2899999999997931E-2</c:v>
                </c:pt>
                <c:pt idx="32">
                  <c:v>-4.5700000000000074E-2</c:v>
                </c:pt>
                <c:pt idx="33">
                  <c:v>-5.7599999999993656E-2</c:v>
                </c:pt>
                <c:pt idx="34">
                  <c:v>-6.5299999999997027E-2</c:v>
                </c:pt>
                <c:pt idx="35">
                  <c:v>-6.7899999999990968E-2</c:v>
                </c:pt>
                <c:pt idx="36">
                  <c:v>-6.8199999999990268E-2</c:v>
                </c:pt>
              </c:numCache>
            </c:numRef>
          </c:yVal>
          <c:smooth val="0"/>
          <c:extLst>
            <c:ext xmlns:c16="http://schemas.microsoft.com/office/drawing/2014/chart" uri="{C3380CC4-5D6E-409C-BE32-E72D297353CC}">
              <c16:uniqueId val="{00000000-8A24-440A-99E0-8F42985A7453}"/>
            </c:ext>
          </c:extLst>
        </c:ser>
        <c:ser>
          <c:idx val="6"/>
          <c:order val="6"/>
          <c:tx>
            <c:v>MP2_443@PBE0</c:v>
          </c:tx>
          <c:spPr>
            <a:ln w="19050" cap="rnd">
              <a:solidFill>
                <a:schemeClr val="accent1">
                  <a:lumMod val="60000"/>
                </a:schemeClr>
              </a:solidFill>
              <a:round/>
            </a:ln>
            <a:effectLst/>
          </c:spPr>
          <c:marker>
            <c:symbol val="x"/>
            <c:size val="9"/>
            <c:spPr>
              <a:noFill/>
              <a:ln w="15875">
                <a:solidFill>
                  <a:srgbClr val="FF0000"/>
                </a:solidFill>
              </a:ln>
              <a:effectLst/>
            </c:spPr>
          </c:marker>
          <c:xVal>
            <c:numRef>
              <c:f>Mg_PBE0!$AG$3:$AG$39</c:f>
              <c:numCache>
                <c:formatCode>0.0000</c:formatCode>
                <c:ptCount val="37"/>
                <c:pt idx="0">
                  <c:v>1</c:v>
                </c:pt>
                <c:pt idx="9">
                  <c:v>0.50000000000000022</c:v>
                </c:pt>
                <c:pt idx="10">
                  <c:v>0.43749567084574353</c:v>
                </c:pt>
                <c:pt idx="11">
                  <c:v>0.37499999999999994</c:v>
                </c:pt>
                <c:pt idx="18" formatCode="0.000">
                  <c:v>0</c:v>
                </c:pt>
                <c:pt idx="25" formatCode="0.000">
                  <c:v>0.37499999999999994</c:v>
                </c:pt>
                <c:pt idx="26" formatCode="0.000">
                  <c:v>0.43749567084574353</c:v>
                </c:pt>
                <c:pt idx="27" formatCode="0.000">
                  <c:v>0.50000000000000022</c:v>
                </c:pt>
                <c:pt idx="36" formatCode="0.000">
                  <c:v>1</c:v>
                </c:pt>
              </c:numCache>
            </c:numRef>
          </c:xVal>
          <c:yVal>
            <c:numRef>
              <c:f>Mg_PBE0!$AI$3:$AI$39</c:f>
              <c:numCache>
                <c:formatCode>0.0000</c:formatCode>
                <c:ptCount val="37"/>
                <c:pt idx="0">
                  <c:v>-6.8799999999995975E-2</c:v>
                </c:pt>
                <c:pt idx="9">
                  <c:v>2.8200000000012437E-2</c:v>
                </c:pt>
                <c:pt idx="10">
                  <c:v>3.6600000000007071E-2</c:v>
                </c:pt>
                <c:pt idx="11">
                  <c:v>3.6400000000000432E-2</c:v>
                </c:pt>
                <c:pt idx="18">
                  <c:v>0</c:v>
                </c:pt>
                <c:pt idx="25">
                  <c:v>3.6400000000000432E-2</c:v>
                </c:pt>
                <c:pt idx="26">
                  <c:v>3.6600000000007071E-2</c:v>
                </c:pt>
                <c:pt idx="27">
                  <c:v>2.8200000000012437E-2</c:v>
                </c:pt>
                <c:pt idx="36">
                  <c:v>-6.8799999999995975E-2</c:v>
                </c:pt>
              </c:numCache>
            </c:numRef>
          </c:yVal>
          <c:smooth val="0"/>
          <c:extLst>
            <c:ext xmlns:c16="http://schemas.microsoft.com/office/drawing/2014/chart" uri="{C3380CC4-5D6E-409C-BE32-E72D297353CC}">
              <c16:uniqueId val="{00000001-8A24-440A-99E0-8F42985A7453}"/>
            </c:ext>
          </c:extLst>
        </c:ser>
        <c:ser>
          <c:idx val="7"/>
          <c:order val="7"/>
          <c:tx>
            <c:strRef>
              <c:f>Mg_R2SCANRVV10!$O$2</c:f>
              <c:strCache>
                <c:ptCount val="1"/>
                <c:pt idx="0">
                  <c:v>R2SCANRVV10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Mg_R2SCANRVV10!$C$3:$C$39</c:f>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f>Mg_R2SCANRVV10!$O$3:$O$39</c:f>
              <c:numCache>
                <c:formatCode>0.0000</c:formatCode>
                <c:ptCount val="37"/>
                <c:pt idx="0">
                  <c:v>-1.5800000000012915E-2</c:v>
                </c:pt>
                <c:pt idx="1">
                  <c:v>-1.4600000000001501E-2</c:v>
                </c:pt>
                <c:pt idx="2">
                  <c:v>-1.2100000000003774E-2</c:v>
                </c:pt>
                <c:pt idx="3">
                  <c:v>-3.8000000000124601E-3</c:v>
                </c:pt>
                <c:pt idx="4">
                  <c:v>7.1999999999832198E-3</c:v>
                </c:pt>
                <c:pt idx="5">
                  <c:v>1.989999999997849E-2</c:v>
                </c:pt>
                <c:pt idx="6">
                  <c:v>3.3699999999981856E-2</c:v>
                </c:pt>
                <c:pt idx="7">
                  <c:v>4.589999999998895E-2</c:v>
                </c:pt>
                <c:pt idx="8">
                  <c:v>5.5899999999979855E-2</c:v>
                </c:pt>
                <c:pt idx="9">
                  <c:v>6.0800000000000409E-2</c:v>
                </c:pt>
                <c:pt idx="10">
                  <c:v>5.9699999999992315E-2</c:v>
                </c:pt>
                <c:pt idx="11">
                  <c:v>5.1199999999994361E-2</c:v>
                </c:pt>
                <c:pt idx="12">
                  <c:v>3.9599999999978763E-2</c:v>
                </c:pt>
                <c:pt idx="13">
                  <c:v>2.6999999999986812E-2</c:v>
                </c:pt>
                <c:pt idx="14">
                  <c:v>1.5599999999977854E-2</c:v>
                </c:pt>
                <c:pt idx="15">
                  <c:v>7.0000000000050022E-3</c:v>
                </c:pt>
                <c:pt idx="16">
                  <c:v>1.8000000000029104E-3</c:v>
                </c:pt>
                <c:pt idx="17">
                  <c:v>4.9999999998817657E-4</c:v>
                </c:pt>
                <c:pt idx="18">
                  <c:v>0</c:v>
                </c:pt>
                <c:pt idx="19">
                  <c:v>4.9999999998817657E-4</c:v>
                </c:pt>
                <c:pt idx="20">
                  <c:v>1.8000000000029104E-3</c:v>
                </c:pt>
                <c:pt idx="21">
                  <c:v>7.0000000000050022E-3</c:v>
                </c:pt>
                <c:pt idx="22">
                  <c:v>1.5599999999977854E-2</c:v>
                </c:pt>
                <c:pt idx="23">
                  <c:v>2.6999999999986812E-2</c:v>
                </c:pt>
                <c:pt idx="24">
                  <c:v>3.9599999999978763E-2</c:v>
                </c:pt>
                <c:pt idx="25">
                  <c:v>5.1199999999994361E-2</c:v>
                </c:pt>
                <c:pt idx="26">
                  <c:v>5.9699999999992315E-2</c:v>
                </c:pt>
                <c:pt idx="27">
                  <c:v>6.0800000000000409E-2</c:v>
                </c:pt>
                <c:pt idx="28">
                  <c:v>5.5899999999979855E-2</c:v>
                </c:pt>
                <c:pt idx="29">
                  <c:v>4.589999999998895E-2</c:v>
                </c:pt>
                <c:pt idx="30">
                  <c:v>3.3699999999981856E-2</c:v>
                </c:pt>
                <c:pt idx="31">
                  <c:v>1.989999999997849E-2</c:v>
                </c:pt>
                <c:pt idx="32">
                  <c:v>7.1999999999832198E-3</c:v>
                </c:pt>
                <c:pt idx="33">
                  <c:v>-3.8000000000124601E-3</c:v>
                </c:pt>
                <c:pt idx="34">
                  <c:v>-1.2100000000003774E-2</c:v>
                </c:pt>
                <c:pt idx="35">
                  <c:v>-1.4600000000001501E-2</c:v>
                </c:pt>
                <c:pt idx="36">
                  <c:v>-1.5800000000012915E-2</c:v>
                </c:pt>
              </c:numCache>
            </c:numRef>
          </c:yVal>
          <c:smooth val="0"/>
          <c:extLst>
            <c:ext xmlns:c16="http://schemas.microsoft.com/office/drawing/2014/chart" uri="{C3380CC4-5D6E-409C-BE32-E72D297353CC}">
              <c16:uniqueId val="{00000000-E0B6-4153-A56E-6AA63C684F7F}"/>
            </c:ext>
          </c:extLst>
        </c:ser>
        <c:ser>
          <c:idx val="8"/>
          <c:order val="8"/>
          <c:tx>
            <c:v>RPA 664</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Mg_PBE0!$AB$3:$AB$39</c:f>
              <c:numCache>
                <c:formatCode>0.0000</c:formatCode>
                <c:ptCount val="37"/>
                <c:pt idx="0">
                  <c:v>-5.879999999999086E-2</c:v>
                </c:pt>
                <c:pt idx="1">
                  <c:v>-6.0299999999998022E-2</c:v>
                </c:pt>
                <c:pt idx="2">
                  <c:v>-5.9200000000004138E-2</c:v>
                </c:pt>
                <c:pt idx="3">
                  <c:v>-5.3799999999995407E-2</c:v>
                </c:pt>
                <c:pt idx="4">
                  <c:v>-4.0700000000001069E-2</c:v>
                </c:pt>
                <c:pt idx="5">
                  <c:v>-2.6799999999994384E-2</c:v>
                </c:pt>
                <c:pt idx="6">
                  <c:v>-1.1300000000005639E-2</c:v>
                </c:pt>
                <c:pt idx="7">
                  <c:v>2.6000000000010459E-3</c:v>
                </c:pt>
                <c:pt idx="8">
                  <c:v>1.8499999999988859E-2</c:v>
                </c:pt>
                <c:pt idx="9">
                  <c:v>3.2200000000003115E-2</c:v>
                </c:pt>
                <c:pt idx="10">
                  <c:v>4.0700000000001069E-2</c:v>
                </c:pt>
                <c:pt idx="11">
                  <c:v>3.8800000000009049E-2</c:v>
                </c:pt>
                <c:pt idx="12">
                  <c:v>3.2399999999995543E-2</c:v>
                </c:pt>
                <c:pt idx="13">
                  <c:v>2.3699999999990951E-2</c:v>
                </c:pt>
                <c:pt idx="14">
                  <c:v>1.4299999999991542E-2</c:v>
                </c:pt>
                <c:pt idx="15">
                  <c:v>6.3000000000101863E-3</c:v>
                </c:pt>
                <c:pt idx="16">
                  <c:v>1.5999999999962711E-3</c:v>
                </c:pt>
                <c:pt idx="17">
                  <c:v>3.9999999999906777E-4</c:v>
                </c:pt>
                <c:pt idx="18">
                  <c:v>0</c:v>
                </c:pt>
                <c:pt idx="19">
                  <c:v>3.9999999999906777E-4</c:v>
                </c:pt>
                <c:pt idx="20">
                  <c:v>1.5999999999962711E-3</c:v>
                </c:pt>
                <c:pt idx="21">
                  <c:v>6.3000000000101863E-3</c:v>
                </c:pt>
                <c:pt idx="22">
                  <c:v>1.4299999999991542E-2</c:v>
                </c:pt>
                <c:pt idx="23">
                  <c:v>2.3699999999990951E-2</c:v>
                </c:pt>
                <c:pt idx="24">
                  <c:v>3.2399999999995543E-2</c:v>
                </c:pt>
                <c:pt idx="25">
                  <c:v>3.8800000000009049E-2</c:v>
                </c:pt>
                <c:pt idx="26">
                  <c:v>4.0700000000001069E-2</c:v>
                </c:pt>
                <c:pt idx="27">
                  <c:v>3.2200000000003115E-2</c:v>
                </c:pt>
                <c:pt idx="28">
                  <c:v>1.8499999999988859E-2</c:v>
                </c:pt>
                <c:pt idx="29">
                  <c:v>2.6000000000010459E-3</c:v>
                </c:pt>
                <c:pt idx="30">
                  <c:v>-1.1300000000005639E-2</c:v>
                </c:pt>
                <c:pt idx="31">
                  <c:v>-2.6799999999994384E-2</c:v>
                </c:pt>
                <c:pt idx="32">
                  <c:v>-4.0700000000001069E-2</c:v>
                </c:pt>
                <c:pt idx="33">
                  <c:v>-5.3799999999995407E-2</c:v>
                </c:pt>
                <c:pt idx="34">
                  <c:v>-5.9200000000004138E-2</c:v>
                </c:pt>
                <c:pt idx="35">
                  <c:v>-6.0299999999998022E-2</c:v>
                </c:pt>
                <c:pt idx="36">
                  <c:v>-5.879999999999086E-2</c:v>
                </c:pt>
              </c:numCache>
            </c:numRef>
          </c:yVal>
          <c:smooth val="0"/>
          <c:extLst>
            <c:ext xmlns:c16="http://schemas.microsoft.com/office/drawing/2014/chart" uri="{C3380CC4-5D6E-409C-BE32-E72D297353CC}">
              <c16:uniqueId val="{00000001-9A7B-4E12-911F-BF25B5A76126}"/>
            </c:ext>
          </c:extLst>
        </c:ser>
        <c:dLbls>
          <c:showLegendKey val="0"/>
          <c:showVal val="0"/>
          <c:showCatName val="0"/>
          <c:showSerName val="0"/>
          <c:showPercent val="0"/>
          <c:showBubbleSize val="0"/>
        </c:dLbls>
        <c:axId val="437681199"/>
        <c:axId val="437626959"/>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7808359433567889"/>
          <c:y val="0.16893795090580316"/>
          <c:w val="0.32191645623888127"/>
          <c:h val="0.634829278587945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Mg</a:t>
            </a:r>
            <a:r>
              <a:rPr lang="en-AU" baseline="0"/>
              <a:t> no dispersion</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8.2765096925766224E-2"/>
          <c:y val="0.17223773804848688"/>
          <c:w val="0.60736714906764799"/>
          <c:h val="0.70607186813717204"/>
        </c:manualLayout>
      </c:layout>
      <c:scatterChart>
        <c:scatterStyle val="lineMarker"/>
        <c:varyColors val="0"/>
        <c:ser>
          <c:idx val="0"/>
          <c:order val="0"/>
          <c:tx>
            <c:strRef>
              <c:f>Mg_PBE0!$O$2</c:f>
              <c:strCache>
                <c:ptCount val="1"/>
                <c:pt idx="0">
                  <c:v>PBE0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Mg_PBE0!$O$3:$O$39</c:f>
              <c:numCache>
                <c:formatCode>0.0000</c:formatCode>
                <c:ptCount val="37"/>
                <c:pt idx="0">
                  <c:v>-5.3999999999998494E-2</c:v>
                </c:pt>
                <c:pt idx="1">
                  <c:v>-5.3300000000000125E-2</c:v>
                </c:pt>
                <c:pt idx="2">
                  <c:v>-5.099999999999838E-2</c:v>
                </c:pt>
                <c:pt idx="3">
                  <c:v>-4.269999999999996E-2</c:v>
                </c:pt>
                <c:pt idx="4">
                  <c:v>-3.0300000000000438E-2</c:v>
                </c:pt>
                <c:pt idx="5">
                  <c:v>-1.5200000000000102E-2</c:v>
                </c:pt>
                <c:pt idx="6">
                  <c:v>1.200000000000756E-3</c:v>
                </c:pt>
                <c:pt idx="7">
                  <c:v>1.7500000000001847E-2</c:v>
                </c:pt>
                <c:pt idx="8">
                  <c:v>3.2199999999999562E-2</c:v>
                </c:pt>
                <c:pt idx="9">
                  <c:v>4.3100000000002581E-2</c:v>
                </c:pt>
                <c:pt idx="10">
                  <c:v>4.7800000000002285E-2</c:v>
                </c:pt>
                <c:pt idx="11">
                  <c:v>4.4299999999999784E-2</c:v>
                </c:pt>
                <c:pt idx="12">
                  <c:v>3.5400000000002763E-2</c:v>
                </c:pt>
                <c:pt idx="13">
                  <c:v>2.4800000000002598E-2</c:v>
                </c:pt>
                <c:pt idx="14">
                  <c:v>1.4800000000001035E-2</c:v>
                </c:pt>
                <c:pt idx="15">
                  <c:v>6.8000000000019156E-3</c:v>
                </c:pt>
                <c:pt idx="16">
                  <c:v>1.6999999999995907E-3</c:v>
                </c:pt>
                <c:pt idx="17">
                  <c:v>4.0000000000262048E-4</c:v>
                </c:pt>
                <c:pt idx="18">
                  <c:v>0</c:v>
                </c:pt>
                <c:pt idx="19">
                  <c:v>4.0000000000262048E-4</c:v>
                </c:pt>
                <c:pt idx="20">
                  <c:v>1.6999999999995907E-3</c:v>
                </c:pt>
                <c:pt idx="21">
                  <c:v>6.8000000000019156E-3</c:v>
                </c:pt>
                <c:pt idx="22">
                  <c:v>1.4800000000001035E-2</c:v>
                </c:pt>
                <c:pt idx="23">
                  <c:v>2.4800000000002598E-2</c:v>
                </c:pt>
                <c:pt idx="24">
                  <c:v>3.5400000000002763E-2</c:v>
                </c:pt>
                <c:pt idx="25">
                  <c:v>4.4299999999999784E-2</c:v>
                </c:pt>
                <c:pt idx="26">
                  <c:v>4.7800000000002285E-2</c:v>
                </c:pt>
                <c:pt idx="27">
                  <c:v>4.3100000000002581E-2</c:v>
                </c:pt>
                <c:pt idx="28">
                  <c:v>3.2199999999999562E-2</c:v>
                </c:pt>
                <c:pt idx="29">
                  <c:v>1.7500000000001847E-2</c:v>
                </c:pt>
                <c:pt idx="30">
                  <c:v>1.200000000000756E-3</c:v>
                </c:pt>
                <c:pt idx="31">
                  <c:v>-1.5200000000000102E-2</c:v>
                </c:pt>
                <c:pt idx="32">
                  <c:v>-3.0300000000000438E-2</c:v>
                </c:pt>
                <c:pt idx="33">
                  <c:v>-4.269999999999996E-2</c:v>
                </c:pt>
                <c:pt idx="34">
                  <c:v>-5.099999999999838E-2</c:v>
                </c:pt>
                <c:pt idx="35">
                  <c:v>-5.3300000000000125E-2</c:v>
                </c:pt>
                <c:pt idx="36">
                  <c:v>-5.3999999999998494E-2</c:v>
                </c:pt>
              </c:numCache>
            </c:numRef>
          </c:yVal>
          <c:smooth val="0"/>
          <c:extLst>
            <c:ext xmlns:c16="http://schemas.microsoft.com/office/drawing/2014/chart" uri="{C3380CC4-5D6E-409C-BE32-E72D297353CC}">
              <c16:uniqueId val="{00000000-A806-4307-AFAB-4638541154E7}"/>
            </c:ext>
          </c:extLst>
        </c:ser>
        <c:ser>
          <c:idx val="1"/>
          <c:order val="1"/>
          <c:tx>
            <c:strRef>
              <c:f>Mg_PBESol!$O$2</c:f>
              <c:strCache>
                <c:ptCount val="1"/>
                <c:pt idx="0">
                  <c:v>PBESol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Mg_PBESol!$C$3:$C$39</c:f>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f>Mg_PBESol!$O$3:$O$39</c:f>
              <c:numCache>
                <c:formatCode>0.0000</c:formatCode>
                <c:ptCount val="37"/>
                <c:pt idx="0">
                  <c:v>-1.0600000000000165E-2</c:v>
                </c:pt>
                <c:pt idx="1">
                  <c:v>-9.9999999999980105E-3</c:v>
                </c:pt>
                <c:pt idx="2">
                  <c:v>-8.0999999999988859E-3</c:v>
                </c:pt>
                <c:pt idx="3">
                  <c:v>-1.4000000000002899E-3</c:v>
                </c:pt>
                <c:pt idx="4">
                  <c:v>8.6000000000012733E-3</c:v>
                </c:pt>
                <c:pt idx="5">
                  <c:v>2.0900000000001029E-2</c:v>
                </c:pt>
                <c:pt idx="6">
                  <c:v>3.3300000000000551E-2</c:v>
                </c:pt>
                <c:pt idx="7">
                  <c:v>4.5000000000001705E-2</c:v>
                </c:pt>
                <c:pt idx="8">
                  <c:v>5.4300000000001347E-2</c:v>
                </c:pt>
                <c:pt idx="9">
                  <c:v>5.9400000000000119E-2</c:v>
                </c:pt>
                <c:pt idx="10">
                  <c:v>5.7900000000000063E-2</c:v>
                </c:pt>
                <c:pt idx="11">
                  <c:v>5.0000000000000711E-2</c:v>
                </c:pt>
                <c:pt idx="12">
                  <c:v>3.8299999999999557E-2</c:v>
                </c:pt>
                <c:pt idx="13">
                  <c:v>2.6299999999999102E-2</c:v>
                </c:pt>
                <c:pt idx="14">
                  <c:v>1.5499999999999403E-2</c:v>
                </c:pt>
                <c:pt idx="15">
                  <c:v>7.1000000000012164E-3</c:v>
                </c:pt>
                <c:pt idx="16">
                  <c:v>1.7999999999993577E-3</c:v>
                </c:pt>
                <c:pt idx="17">
                  <c:v>4.9999999999883471E-4</c:v>
                </c:pt>
                <c:pt idx="18">
                  <c:v>0</c:v>
                </c:pt>
                <c:pt idx="19">
                  <c:v>4.9999999999883471E-4</c:v>
                </c:pt>
                <c:pt idx="20">
                  <c:v>1.7999999999993577E-3</c:v>
                </c:pt>
                <c:pt idx="21">
                  <c:v>7.1000000000012164E-3</c:v>
                </c:pt>
                <c:pt idx="22">
                  <c:v>1.5499999999999403E-2</c:v>
                </c:pt>
                <c:pt idx="23">
                  <c:v>2.6299999999999102E-2</c:v>
                </c:pt>
                <c:pt idx="24">
                  <c:v>3.8299999999999557E-2</c:v>
                </c:pt>
                <c:pt idx="25">
                  <c:v>5.0000000000000711E-2</c:v>
                </c:pt>
                <c:pt idx="26">
                  <c:v>5.7900000000000063E-2</c:v>
                </c:pt>
                <c:pt idx="27">
                  <c:v>5.9400000000000119E-2</c:v>
                </c:pt>
                <c:pt idx="28">
                  <c:v>5.4300000000001347E-2</c:v>
                </c:pt>
                <c:pt idx="29">
                  <c:v>4.5000000000001705E-2</c:v>
                </c:pt>
                <c:pt idx="30">
                  <c:v>3.3300000000000551E-2</c:v>
                </c:pt>
                <c:pt idx="31">
                  <c:v>2.0900000000001029E-2</c:v>
                </c:pt>
                <c:pt idx="32">
                  <c:v>8.6000000000012733E-3</c:v>
                </c:pt>
                <c:pt idx="33">
                  <c:v>-1.4000000000002899E-3</c:v>
                </c:pt>
                <c:pt idx="34">
                  <c:v>-8.0999999999988859E-3</c:v>
                </c:pt>
                <c:pt idx="35">
                  <c:v>-9.9999999999980105E-3</c:v>
                </c:pt>
                <c:pt idx="36">
                  <c:v>-1.0600000000000165E-2</c:v>
                </c:pt>
              </c:numCache>
            </c:numRef>
          </c:yVal>
          <c:smooth val="0"/>
          <c:extLst>
            <c:ext xmlns:c16="http://schemas.microsoft.com/office/drawing/2014/chart" uri="{C3380CC4-5D6E-409C-BE32-E72D297353CC}">
              <c16:uniqueId val="{00000001-A806-4307-AFAB-4638541154E7}"/>
            </c:ext>
          </c:extLst>
        </c:ser>
        <c:ser>
          <c:idx val="2"/>
          <c:order val="2"/>
          <c:tx>
            <c:strRef>
              <c:f>#REF!</c:f>
              <c:strCache>
                <c:ptCount val="1"/>
                <c:pt idx="0">
                  <c:v>#REF!</c:v>
                </c:pt>
              </c:strCache>
              <c:extLst xmlns:c15="http://schemas.microsoft.com/office/drawing/2012/chart"/>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#REF!</c:f>
              <c:extLst xmlns:c15="http://schemas.microsoft.com/office/drawing/2012/chart"/>
            </c:numRef>
          </c:xVal>
          <c:yVal>
            <c:numRef>
              <c:f>#REF!</c:f>
              <c:numCache>
                <c:formatCode>General</c:formatCode>
                <c:ptCount val="1"/>
                <c:pt idx="0">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A806-4307-AFAB-4638541154E7}"/>
            </c:ext>
          </c:extLst>
        </c:ser>
        <c:ser>
          <c:idx val="3"/>
          <c:order val="3"/>
          <c:tx>
            <c:strRef>
              <c:f>Mg_HSE06!$O$2</c:f>
              <c:strCache>
                <c:ptCount val="1"/>
                <c:pt idx="0">
                  <c:v>HSE06</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Mg_HSE06!$C$3:$C$39</c:f>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f>Mg_HSE06!$O$3:$O$39</c:f>
              <c:numCache>
                <c:formatCode>0.0000</c:formatCode>
                <c:ptCount val="37"/>
                <c:pt idx="0">
                  <c:v>-5.4099999999998261E-2</c:v>
                </c:pt>
                <c:pt idx="1">
                  <c:v>-5.3300000000000125E-2</c:v>
                </c:pt>
                <c:pt idx="2">
                  <c:v>-5.099999999999838E-2</c:v>
                </c:pt>
                <c:pt idx="3">
                  <c:v>-4.2500000000000426E-2</c:v>
                </c:pt>
                <c:pt idx="4">
                  <c:v>-3.0100000000000904E-2</c:v>
                </c:pt>
                <c:pt idx="5">
                  <c:v>-1.4900000000000801E-2</c:v>
                </c:pt>
                <c:pt idx="6">
                  <c:v>1.5000000000000568E-3</c:v>
                </c:pt>
                <c:pt idx="7">
                  <c:v>1.8000000000000682E-2</c:v>
                </c:pt>
                <c:pt idx="8">
                  <c:v>3.2699999999998397E-2</c:v>
                </c:pt>
                <c:pt idx="9">
                  <c:v>4.3700000000001182E-2</c:v>
                </c:pt>
                <c:pt idx="10">
                  <c:v>4.8400000000000887E-2</c:v>
                </c:pt>
                <c:pt idx="11">
                  <c:v>4.4599999999999085E-2</c:v>
                </c:pt>
                <c:pt idx="12">
                  <c:v>3.5499999999998977E-2</c:v>
                </c:pt>
                <c:pt idx="13">
                  <c:v>2.4799999999999045E-2</c:v>
                </c:pt>
                <c:pt idx="14">
                  <c:v>1.4800000000001035E-2</c:v>
                </c:pt>
                <c:pt idx="15">
                  <c:v>6.7999999999983629E-3</c:v>
                </c:pt>
                <c:pt idx="16">
                  <c:v>1.6999999999995907E-3</c:v>
                </c:pt>
                <c:pt idx="17">
                  <c:v>3.9999999999906777E-4</c:v>
                </c:pt>
                <c:pt idx="18">
                  <c:v>0</c:v>
                </c:pt>
                <c:pt idx="19">
                  <c:v>3.9999999999906777E-4</c:v>
                </c:pt>
                <c:pt idx="20">
                  <c:v>1.6999999999995907E-3</c:v>
                </c:pt>
                <c:pt idx="21">
                  <c:v>6.7999999999983629E-3</c:v>
                </c:pt>
                <c:pt idx="22">
                  <c:v>1.4800000000001035E-2</c:v>
                </c:pt>
                <c:pt idx="23">
                  <c:v>2.4799999999999045E-2</c:v>
                </c:pt>
                <c:pt idx="24">
                  <c:v>3.5499999999998977E-2</c:v>
                </c:pt>
                <c:pt idx="25">
                  <c:v>4.4599999999999085E-2</c:v>
                </c:pt>
                <c:pt idx="26">
                  <c:v>4.8400000000000887E-2</c:v>
                </c:pt>
                <c:pt idx="27">
                  <c:v>4.3700000000001182E-2</c:v>
                </c:pt>
                <c:pt idx="28">
                  <c:v>3.2699999999998397E-2</c:v>
                </c:pt>
                <c:pt idx="29">
                  <c:v>1.8000000000000682E-2</c:v>
                </c:pt>
                <c:pt idx="30">
                  <c:v>1.5000000000000568E-3</c:v>
                </c:pt>
                <c:pt idx="31">
                  <c:v>-1.4900000000000801E-2</c:v>
                </c:pt>
                <c:pt idx="32">
                  <c:v>-3.0100000000000904E-2</c:v>
                </c:pt>
                <c:pt idx="33">
                  <c:v>-4.2500000000000426E-2</c:v>
                </c:pt>
                <c:pt idx="34">
                  <c:v>-5.099999999999838E-2</c:v>
                </c:pt>
                <c:pt idx="35">
                  <c:v>-5.3300000000000125E-2</c:v>
                </c:pt>
                <c:pt idx="36">
                  <c:v>-5.4099999999998261E-2</c:v>
                </c:pt>
              </c:numCache>
            </c:numRef>
          </c:yVal>
          <c:smooth val="0"/>
          <c:extLst>
            <c:ext xmlns:c16="http://schemas.microsoft.com/office/drawing/2014/chart" uri="{C3380CC4-5D6E-409C-BE32-E72D297353CC}">
              <c16:uniqueId val="{00000000-EFA4-4B6D-9CCE-333478DB7215}"/>
            </c:ext>
          </c:extLst>
        </c:ser>
        <c:ser>
          <c:idx val="4"/>
          <c:order val="4"/>
          <c:tx>
            <c:strRef>
              <c:f>Mg_HF!$O$2</c:f>
              <c:strCache>
                <c:ptCount val="1"/>
                <c:pt idx="0">
                  <c:v>HF</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Mg_HF!$C$3:$C$39</c:f>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f>Mg_HF!$O$3:$O$39</c:f>
              <c:numCache>
                <c:formatCode>0.0000</c:formatCode>
                <c:ptCount val="37"/>
                <c:pt idx="0">
                  <c:v>-0.15270000000000294</c:v>
                </c:pt>
                <c:pt idx="1">
                  <c:v>-0.15160000000000196</c:v>
                </c:pt>
                <c:pt idx="2">
                  <c:v>-0.14840000000000231</c:v>
                </c:pt>
                <c:pt idx="3">
                  <c:v>-0.13690000000000424</c:v>
                </c:pt>
                <c:pt idx="4">
                  <c:v>-0.11970000000000169</c:v>
                </c:pt>
                <c:pt idx="5">
                  <c:v>-9.8500000000001364E-2</c:v>
                </c:pt>
                <c:pt idx="6">
                  <c:v>-7.4800000000003308E-2</c:v>
                </c:pt>
                <c:pt idx="7">
                  <c:v>-5.0200000000003797E-2</c:v>
                </c:pt>
                <c:pt idx="8">
                  <c:v>-2.5900000000000034E-2</c:v>
                </c:pt>
                <c:pt idx="9">
                  <c:v>-4.2000000000044224E-3</c:v>
                </c:pt>
                <c:pt idx="10">
                  <c:v>1.2699999999995271E-2</c:v>
                </c:pt>
                <c:pt idx="11">
                  <c:v>2.1299999999996544E-2</c:v>
                </c:pt>
                <c:pt idx="12">
                  <c:v>2.120000000000033E-2</c:v>
                </c:pt>
                <c:pt idx="13">
                  <c:v>1.6399999999997306E-2</c:v>
                </c:pt>
                <c:pt idx="14">
                  <c:v>1.0399999999997078E-2</c:v>
                </c:pt>
                <c:pt idx="15">
                  <c:v>4.8999999999992383E-3</c:v>
                </c:pt>
                <c:pt idx="16">
                  <c:v>1.300000000000523E-3</c:v>
                </c:pt>
                <c:pt idx="17">
                  <c:v>2.9999999999574811E-4</c:v>
                </c:pt>
                <c:pt idx="18">
                  <c:v>0</c:v>
                </c:pt>
                <c:pt idx="19">
                  <c:v>2.9999999999574811E-4</c:v>
                </c:pt>
                <c:pt idx="20">
                  <c:v>1.300000000000523E-3</c:v>
                </c:pt>
                <c:pt idx="21">
                  <c:v>4.8999999999992383E-3</c:v>
                </c:pt>
                <c:pt idx="22">
                  <c:v>1.0399999999997078E-2</c:v>
                </c:pt>
                <c:pt idx="23">
                  <c:v>1.6399999999997306E-2</c:v>
                </c:pt>
                <c:pt idx="24">
                  <c:v>2.120000000000033E-2</c:v>
                </c:pt>
                <c:pt idx="25">
                  <c:v>2.1299999999996544E-2</c:v>
                </c:pt>
                <c:pt idx="26">
                  <c:v>1.2699999999995271E-2</c:v>
                </c:pt>
                <c:pt idx="27">
                  <c:v>-4.2000000000044224E-3</c:v>
                </c:pt>
                <c:pt idx="28">
                  <c:v>-2.5900000000000034E-2</c:v>
                </c:pt>
                <c:pt idx="29">
                  <c:v>-5.0200000000003797E-2</c:v>
                </c:pt>
                <c:pt idx="30">
                  <c:v>-7.4800000000003308E-2</c:v>
                </c:pt>
                <c:pt idx="31">
                  <c:v>-9.8500000000001364E-2</c:v>
                </c:pt>
                <c:pt idx="32">
                  <c:v>-0.11970000000000169</c:v>
                </c:pt>
                <c:pt idx="33">
                  <c:v>-0.13690000000000424</c:v>
                </c:pt>
                <c:pt idx="34">
                  <c:v>-0.14840000000000231</c:v>
                </c:pt>
                <c:pt idx="35">
                  <c:v>-0.15160000000000196</c:v>
                </c:pt>
                <c:pt idx="36">
                  <c:v>-0.15270000000000294</c:v>
                </c:pt>
              </c:numCache>
            </c:numRef>
          </c:yVal>
          <c:smooth val="0"/>
          <c:extLst>
            <c:ext xmlns:c16="http://schemas.microsoft.com/office/drawing/2014/chart" uri="{C3380CC4-5D6E-409C-BE32-E72D297353CC}">
              <c16:uniqueId val="{00000000-7919-434C-BB58-029DA7FE6E62}"/>
            </c:ext>
          </c:extLst>
        </c:ser>
        <c:ser>
          <c:idx val="6"/>
          <c:order val="5"/>
          <c:tx>
            <c:strRef>
              <c:f>Mg_R2SCAN!$O$2</c:f>
              <c:strCache>
                <c:ptCount val="1"/>
                <c:pt idx="0">
                  <c:v>R2SCAN</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Mg_R2SCAN!$C$3:$C$39</c:f>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f>Mg_R2SCAN!$O$3:$O$39</c:f>
              <c:numCache>
                <c:formatCode>0.0000</c:formatCode>
                <c:ptCount val="37"/>
                <c:pt idx="0">
                  <c:v>-3.7299999999987676E-2</c:v>
                </c:pt>
                <c:pt idx="1">
                  <c:v>-3.6000000000001364E-2</c:v>
                </c:pt>
                <c:pt idx="2">
                  <c:v>-3.3299999999996999E-2</c:v>
                </c:pt>
                <c:pt idx="3">
                  <c:v>-2.4299999999982447E-2</c:v>
                </c:pt>
                <c:pt idx="4">
                  <c:v>-1.2499999999988631E-2</c:v>
                </c:pt>
                <c:pt idx="5">
                  <c:v>1.1000000000080945E-3</c:v>
                </c:pt>
                <c:pt idx="6">
                  <c:v>1.5900000000016234E-2</c:v>
                </c:pt>
                <c:pt idx="7">
                  <c:v>3.0100000000004457E-2</c:v>
                </c:pt>
                <c:pt idx="8">
                  <c:v>4.2300000000011551E-2</c:v>
                </c:pt>
                <c:pt idx="9">
                  <c:v>5.0399999999996226E-2</c:v>
                </c:pt>
                <c:pt idx="10">
                  <c:v>5.2400000000005775E-2</c:v>
                </c:pt>
                <c:pt idx="11">
                  <c:v>4.6900000000022146E-2</c:v>
                </c:pt>
                <c:pt idx="12">
                  <c:v>3.67999999999995E-2</c:v>
                </c:pt>
                <c:pt idx="13">
                  <c:v>2.5599999999997181E-2</c:v>
                </c:pt>
                <c:pt idx="14">
                  <c:v>1.470000000000482E-2</c:v>
                </c:pt>
                <c:pt idx="15">
                  <c:v>6.5000000000168257E-3</c:v>
                </c:pt>
                <c:pt idx="16">
                  <c:v>1.5999999999962711E-3</c:v>
                </c:pt>
                <c:pt idx="17">
                  <c:v>4.0000000001327862E-4</c:v>
                </c:pt>
                <c:pt idx="18">
                  <c:v>0</c:v>
                </c:pt>
                <c:pt idx="19">
                  <c:v>4.0000000001327862E-4</c:v>
                </c:pt>
                <c:pt idx="20">
                  <c:v>1.5999999999962711E-3</c:v>
                </c:pt>
                <c:pt idx="21">
                  <c:v>6.5000000000168257E-3</c:v>
                </c:pt>
                <c:pt idx="22">
                  <c:v>1.470000000000482E-2</c:v>
                </c:pt>
                <c:pt idx="23">
                  <c:v>2.5599999999997181E-2</c:v>
                </c:pt>
                <c:pt idx="24">
                  <c:v>3.67999999999995E-2</c:v>
                </c:pt>
                <c:pt idx="25">
                  <c:v>4.6900000000022146E-2</c:v>
                </c:pt>
                <c:pt idx="26">
                  <c:v>5.2400000000005775E-2</c:v>
                </c:pt>
                <c:pt idx="27">
                  <c:v>5.0399999999996226E-2</c:v>
                </c:pt>
                <c:pt idx="28">
                  <c:v>4.2300000000011551E-2</c:v>
                </c:pt>
                <c:pt idx="29">
                  <c:v>3.0100000000004457E-2</c:v>
                </c:pt>
                <c:pt idx="30">
                  <c:v>1.5900000000016234E-2</c:v>
                </c:pt>
                <c:pt idx="31">
                  <c:v>1.1000000000080945E-3</c:v>
                </c:pt>
                <c:pt idx="32">
                  <c:v>-1.2499999999988631E-2</c:v>
                </c:pt>
                <c:pt idx="33">
                  <c:v>-2.4299999999982447E-2</c:v>
                </c:pt>
                <c:pt idx="34">
                  <c:v>-3.3299999999996999E-2</c:v>
                </c:pt>
                <c:pt idx="35">
                  <c:v>-3.6000000000001364E-2</c:v>
                </c:pt>
                <c:pt idx="36">
                  <c:v>-3.7299999999987676E-2</c:v>
                </c:pt>
              </c:numCache>
            </c:numRef>
          </c:yVal>
          <c:smooth val="0"/>
          <c:extLst>
            <c:ext xmlns:c16="http://schemas.microsoft.com/office/drawing/2014/chart" uri="{C3380CC4-5D6E-409C-BE32-E72D297353CC}">
              <c16:uniqueId val="{00000000-D71A-4877-8D6F-5C6888A0AFB7}"/>
            </c:ext>
          </c:extLst>
        </c:ser>
        <c:ser>
          <c:idx val="5"/>
          <c:order val="6"/>
          <c:tx>
            <c:v>MP2_443@PBE0</c:v>
          </c:tx>
          <c:spPr>
            <a:ln w="19050" cap="rnd">
              <a:solidFill>
                <a:schemeClr val="accent6"/>
              </a:solidFill>
              <a:round/>
            </a:ln>
            <a:effectLst/>
          </c:spPr>
          <c:marker>
            <c:symbol val="x"/>
            <c:size val="10"/>
            <c:spPr>
              <a:noFill/>
              <a:ln w="19050">
                <a:solidFill>
                  <a:srgbClr val="FF0000"/>
                </a:solidFill>
              </a:ln>
              <a:effectLst/>
            </c:spPr>
          </c:marker>
          <c:xVal>
            <c:numRef>
              <c:f>Mg_PBE0!$AG$3:$AG$39</c:f>
              <c:numCache>
                <c:formatCode>0.0000</c:formatCode>
                <c:ptCount val="37"/>
                <c:pt idx="0">
                  <c:v>1</c:v>
                </c:pt>
                <c:pt idx="9">
                  <c:v>0.50000000000000022</c:v>
                </c:pt>
                <c:pt idx="10">
                  <c:v>0.43749567084574353</c:v>
                </c:pt>
                <c:pt idx="11">
                  <c:v>0.37499999999999994</c:v>
                </c:pt>
                <c:pt idx="18" formatCode="0.000">
                  <c:v>0</c:v>
                </c:pt>
                <c:pt idx="25" formatCode="0.000">
                  <c:v>0.37499999999999994</c:v>
                </c:pt>
                <c:pt idx="26" formatCode="0.000">
                  <c:v>0.43749567084574353</c:v>
                </c:pt>
                <c:pt idx="27" formatCode="0.000">
                  <c:v>0.50000000000000022</c:v>
                </c:pt>
                <c:pt idx="36" formatCode="0.000">
                  <c:v>1</c:v>
                </c:pt>
              </c:numCache>
            </c:numRef>
          </c:xVal>
          <c:yVal>
            <c:numRef>
              <c:f>Mg_PBE0!$AI$3:$AI$39</c:f>
              <c:numCache>
                <c:formatCode>0.0000</c:formatCode>
                <c:ptCount val="37"/>
                <c:pt idx="0">
                  <c:v>-6.8799999999995975E-2</c:v>
                </c:pt>
                <c:pt idx="9">
                  <c:v>2.8200000000012437E-2</c:v>
                </c:pt>
                <c:pt idx="10">
                  <c:v>3.6600000000007071E-2</c:v>
                </c:pt>
                <c:pt idx="11">
                  <c:v>3.6400000000000432E-2</c:v>
                </c:pt>
                <c:pt idx="18">
                  <c:v>0</c:v>
                </c:pt>
                <c:pt idx="25">
                  <c:v>3.6400000000000432E-2</c:v>
                </c:pt>
                <c:pt idx="26">
                  <c:v>3.6600000000007071E-2</c:v>
                </c:pt>
                <c:pt idx="27">
                  <c:v>2.8200000000012437E-2</c:v>
                </c:pt>
                <c:pt idx="36">
                  <c:v>-6.8799999999995975E-2</c:v>
                </c:pt>
              </c:numCache>
            </c:numRef>
          </c:yVal>
          <c:smooth val="0"/>
          <c:extLst>
            <c:ext xmlns:c16="http://schemas.microsoft.com/office/drawing/2014/chart" uri="{C3380CC4-5D6E-409C-BE32-E72D297353CC}">
              <c16:uniqueId val="{00000000-23DD-4D5A-9EDF-044A86C78D9D}"/>
            </c:ext>
          </c:extLst>
        </c:ser>
        <c:dLbls>
          <c:showLegendKey val="0"/>
          <c:showVal val="0"/>
          <c:showCatName val="0"/>
          <c:showSerName val="0"/>
          <c:showPercent val="0"/>
          <c:showBubbleSize val="0"/>
        </c:dLbls>
        <c:axId val="437681199"/>
        <c:axId val="437626959"/>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1"/>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70822968132587694"/>
          <c:y val="0.32084120398911525"/>
          <c:w val="0.28229522164142007"/>
          <c:h val="0.470185846202449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Zn</a:t>
            </a:r>
            <a:r>
              <a:rPr lang="en-US" baseline="0"/>
              <a:t> with dispersion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142555369741548E-2"/>
          <c:y val="0.17223767506946469"/>
          <c:w val="0.58716514774082385"/>
          <c:h val="0.70607197561249402"/>
        </c:manualLayout>
      </c:layout>
      <c:scatterChart>
        <c:scatterStyle val="lineMarker"/>
        <c:varyColors val="0"/>
        <c:ser>
          <c:idx val="0"/>
          <c:order val="0"/>
          <c:tx>
            <c:strRef>
              <c:f>Zn_PBE0D3!$O$2</c:f>
              <c:strCache>
                <c:ptCount val="1"/>
                <c:pt idx="0">
                  <c:v>PBE0D3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Zn_PBE0D3!$C$3:$C$39</c:f>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f>Zn_PBE0D3!$O$3:$O$39</c:f>
              <c:numCache>
                <c:formatCode>0.0000</c:formatCode>
                <c:ptCount val="37"/>
                <c:pt idx="0">
                  <c:v>-0.21529999999999916</c:v>
                </c:pt>
                <c:pt idx="1">
                  <c:v>-0.21449999999999747</c:v>
                </c:pt>
                <c:pt idx="2">
                  <c:v>-0.21189999999999998</c:v>
                </c:pt>
                <c:pt idx="3">
                  <c:v>-0.20219999999999771</c:v>
                </c:pt>
                <c:pt idx="4">
                  <c:v>-0.1875</c:v>
                </c:pt>
                <c:pt idx="5">
                  <c:v>-0.1687999999999974</c:v>
                </c:pt>
                <c:pt idx="6">
                  <c:v>-0.14739999999999753</c:v>
                </c:pt>
                <c:pt idx="7">
                  <c:v>-0.12419999999999831</c:v>
                </c:pt>
                <c:pt idx="8">
                  <c:v>-0.10040000000000049</c:v>
                </c:pt>
                <c:pt idx="9">
                  <c:v>-7.6799999999998647E-2</c:v>
                </c:pt>
                <c:pt idx="10">
                  <c:v>-5.4499999999997328E-2</c:v>
                </c:pt>
                <c:pt idx="11">
                  <c:v>-3.4499999999997755E-2</c:v>
                </c:pt>
                <c:pt idx="12">
                  <c:v>-1.8299999999999983E-2</c:v>
                </c:pt>
                <c:pt idx="13">
                  <c:v>-7.1999999999974307E-3</c:v>
                </c:pt>
                <c:pt idx="14">
                  <c:v>-1.6999999999995907E-3</c:v>
                </c:pt>
                <c:pt idx="15">
                  <c:v>0</c:v>
                </c:pt>
                <c:pt idx="16">
                  <c:v>9.9999999999766942E-5</c:v>
                </c:pt>
                <c:pt idx="17">
                  <c:v>9.9999999999766942E-5</c:v>
                </c:pt>
                <c:pt idx="18">
                  <c:v>0</c:v>
                </c:pt>
                <c:pt idx="19">
                  <c:v>9.9999999999766942E-5</c:v>
                </c:pt>
                <c:pt idx="20">
                  <c:v>9.9999999999766942E-5</c:v>
                </c:pt>
                <c:pt idx="21">
                  <c:v>0</c:v>
                </c:pt>
                <c:pt idx="22">
                  <c:v>-1.6999999999995907E-3</c:v>
                </c:pt>
                <c:pt idx="23">
                  <c:v>-7.1999999999974307E-3</c:v>
                </c:pt>
                <c:pt idx="24">
                  <c:v>-1.8299999999999983E-2</c:v>
                </c:pt>
                <c:pt idx="25">
                  <c:v>-3.4499999999997755E-2</c:v>
                </c:pt>
                <c:pt idx="26">
                  <c:v>-5.4499999999997328E-2</c:v>
                </c:pt>
                <c:pt idx="27">
                  <c:v>-7.6799999999998647E-2</c:v>
                </c:pt>
                <c:pt idx="28">
                  <c:v>-0.10040000000000049</c:v>
                </c:pt>
                <c:pt idx="29">
                  <c:v>-0.12419999999999831</c:v>
                </c:pt>
                <c:pt idx="30">
                  <c:v>-0.14739999999999753</c:v>
                </c:pt>
                <c:pt idx="31">
                  <c:v>-0.1687999999999974</c:v>
                </c:pt>
                <c:pt idx="32">
                  <c:v>-0.1875</c:v>
                </c:pt>
                <c:pt idx="33">
                  <c:v>-0.20219999999999771</c:v>
                </c:pt>
                <c:pt idx="34">
                  <c:v>-0.21189999999999998</c:v>
                </c:pt>
                <c:pt idx="35">
                  <c:v>-0.21449999999999747</c:v>
                </c:pt>
                <c:pt idx="36">
                  <c:v>-0.21529999999999916</c:v>
                </c:pt>
              </c:numCache>
            </c:numRef>
          </c:yVal>
          <c:smooth val="0"/>
          <c:extLst>
            <c:ext xmlns:c16="http://schemas.microsoft.com/office/drawing/2014/chart" uri="{C3380CC4-5D6E-409C-BE32-E72D297353CC}">
              <c16:uniqueId val="{00000000-33F1-4B84-839A-4CC2D4AF2B29}"/>
            </c:ext>
          </c:extLst>
        </c:ser>
        <c:ser>
          <c:idx val="1"/>
          <c:order val="1"/>
          <c:tx>
            <c:strRef>
              <c:f>Zn_PBESolD3!$O$2</c:f>
              <c:strCache>
                <c:ptCount val="1"/>
                <c:pt idx="0">
                  <c:v>PBESolD3</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Zn_PBESolD3!$C$3:$C$39</c:f>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f>Zn_PBESolD3!$O$3:$O$39</c:f>
              <c:numCache>
                <c:formatCode>0.0000</c:formatCode>
                <c:ptCount val="37"/>
                <c:pt idx="0">
                  <c:v>-0.20309999999999917</c:v>
                </c:pt>
                <c:pt idx="1">
                  <c:v>-0.20220000000000127</c:v>
                </c:pt>
                <c:pt idx="2">
                  <c:v>-0.19969999999999999</c:v>
                </c:pt>
                <c:pt idx="3">
                  <c:v>-0.19050000000000011</c:v>
                </c:pt>
                <c:pt idx="4">
                  <c:v>-0.1767000000000003</c:v>
                </c:pt>
                <c:pt idx="5">
                  <c:v>-0.15919999999999845</c:v>
                </c:pt>
                <c:pt idx="6">
                  <c:v>-0.13909999999999911</c:v>
                </c:pt>
                <c:pt idx="7">
                  <c:v>-0.11730000000000018</c:v>
                </c:pt>
                <c:pt idx="8">
                  <c:v>-9.4899999999999096E-2</c:v>
                </c:pt>
                <c:pt idx="9">
                  <c:v>-7.2500000000001563E-2</c:v>
                </c:pt>
                <c:pt idx="10">
                  <c:v>-5.1600000000000534E-2</c:v>
                </c:pt>
                <c:pt idx="11">
                  <c:v>-3.3200000000000784E-2</c:v>
                </c:pt>
                <c:pt idx="12">
                  <c:v>-1.8200000000000216E-2</c:v>
                </c:pt>
                <c:pt idx="13">
                  <c:v>-8.0999999999988859E-3</c:v>
                </c:pt>
                <c:pt idx="14">
                  <c:v>-2.9000000000003467E-3</c:v>
                </c:pt>
                <c:pt idx="15">
                  <c:v>-1.1000000000009891E-3</c:v>
                </c:pt>
                <c:pt idx="16">
                  <c:v>-7.9999999999813554E-4</c:v>
                </c:pt>
                <c:pt idx="17">
                  <c:v>-6.9999999999836859E-4</c:v>
                </c:pt>
                <c:pt idx="18">
                  <c:v>0</c:v>
                </c:pt>
                <c:pt idx="19">
                  <c:v>-6.9999999999836859E-4</c:v>
                </c:pt>
                <c:pt idx="20">
                  <c:v>-7.9999999999813554E-4</c:v>
                </c:pt>
                <c:pt idx="21">
                  <c:v>-1.1000000000009891E-3</c:v>
                </c:pt>
                <c:pt idx="22">
                  <c:v>-2.9000000000003467E-3</c:v>
                </c:pt>
                <c:pt idx="23">
                  <c:v>-8.0999999999988859E-3</c:v>
                </c:pt>
                <c:pt idx="24">
                  <c:v>-1.8200000000000216E-2</c:v>
                </c:pt>
                <c:pt idx="25">
                  <c:v>-3.3200000000000784E-2</c:v>
                </c:pt>
                <c:pt idx="26">
                  <c:v>-5.1600000000000534E-2</c:v>
                </c:pt>
                <c:pt idx="27">
                  <c:v>-7.2500000000001563E-2</c:v>
                </c:pt>
                <c:pt idx="28">
                  <c:v>-9.4899999999999096E-2</c:v>
                </c:pt>
                <c:pt idx="29">
                  <c:v>-0.11730000000000018</c:v>
                </c:pt>
                <c:pt idx="30">
                  <c:v>-0.13909999999999911</c:v>
                </c:pt>
                <c:pt idx="31">
                  <c:v>-0.15919999999999845</c:v>
                </c:pt>
                <c:pt idx="32">
                  <c:v>-0.1767000000000003</c:v>
                </c:pt>
                <c:pt idx="33">
                  <c:v>-0.19050000000000011</c:v>
                </c:pt>
                <c:pt idx="34">
                  <c:v>-0.19969999999999999</c:v>
                </c:pt>
                <c:pt idx="35">
                  <c:v>-0.20220000000000127</c:v>
                </c:pt>
                <c:pt idx="36">
                  <c:v>-0.20309999999999917</c:v>
                </c:pt>
              </c:numCache>
            </c:numRef>
          </c:yVal>
          <c:smooth val="0"/>
          <c:extLst>
            <c:ext xmlns:c16="http://schemas.microsoft.com/office/drawing/2014/chart" uri="{C3380CC4-5D6E-409C-BE32-E72D297353CC}">
              <c16:uniqueId val="{00000001-33F1-4B84-839A-4CC2D4AF2B29}"/>
            </c:ext>
          </c:extLst>
        </c:ser>
        <c:ser>
          <c:idx val="2"/>
          <c:order val="2"/>
          <c:tx>
            <c:strRef>
              <c:f>#REF!</c:f>
              <c:strCache>
                <c:ptCount val="1"/>
                <c:pt idx="0">
                  <c:v>#REF!</c:v>
                </c:pt>
              </c:strCache>
              <c:extLst xmlns:c15="http://schemas.microsoft.com/office/drawing/2012/chart"/>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#REF!</c:f>
              <c:extLst xmlns:c15="http://schemas.microsoft.com/office/drawing/2012/chart"/>
            </c:numRef>
          </c:xVal>
          <c:yVal>
            <c:numRef>
              <c:f>#REF!</c:f>
              <c:numCache>
                <c:formatCode>General</c:formatCode>
                <c:ptCount val="1"/>
                <c:pt idx="0">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33F1-4B84-839A-4CC2D4AF2B29}"/>
            </c:ext>
          </c:extLst>
        </c:ser>
        <c:ser>
          <c:idx val="3"/>
          <c:order val="3"/>
          <c:tx>
            <c:strRef>
              <c:f>Zn_HSE06D3!$O$2</c:f>
              <c:strCache>
                <c:ptCount val="1"/>
                <c:pt idx="0">
                  <c:v>HSE06D3</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Zn_HSE06D3!$C$3:$C$39</c:f>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f>Zn_HSE06D3!$O$3:$O$39</c:f>
              <c:numCache>
                <c:formatCode>0.0000</c:formatCode>
                <c:ptCount val="37"/>
                <c:pt idx="0">
                  <c:v>-0.20579999999999998</c:v>
                </c:pt>
                <c:pt idx="1">
                  <c:v>-0.20490000000000208</c:v>
                </c:pt>
                <c:pt idx="2">
                  <c:v>-0.2024000000000008</c:v>
                </c:pt>
                <c:pt idx="3">
                  <c:v>-0.19280000000000186</c:v>
                </c:pt>
                <c:pt idx="4">
                  <c:v>-0.17830000000000013</c:v>
                </c:pt>
                <c:pt idx="5">
                  <c:v>-0.15990000000000038</c:v>
                </c:pt>
                <c:pt idx="6">
                  <c:v>-0.13889999999999958</c:v>
                </c:pt>
                <c:pt idx="7">
                  <c:v>-0.11619999999999919</c:v>
                </c:pt>
                <c:pt idx="8">
                  <c:v>-9.2800000000000438E-2</c:v>
                </c:pt>
                <c:pt idx="9">
                  <c:v>-6.980000000000075E-2</c:v>
                </c:pt>
                <c:pt idx="10">
                  <c:v>-4.8200000000001353E-2</c:v>
                </c:pt>
                <c:pt idx="11">
                  <c:v>-2.9099999999999682E-2</c:v>
                </c:pt>
                <c:pt idx="12">
                  <c:v>-1.3999999999999346E-2</c:v>
                </c:pt>
                <c:pt idx="13">
                  <c:v>-4.3000000000006366E-3</c:v>
                </c:pt>
                <c:pt idx="14">
                  <c:v>-9.9999999999766942E-5</c:v>
                </c:pt>
                <c:pt idx="15">
                  <c:v>6.9999999999836859E-4</c:v>
                </c:pt>
                <c:pt idx="16">
                  <c:v>2.9999999999930083E-4</c:v>
                </c:pt>
                <c:pt idx="17">
                  <c:v>9.9999999999766942E-5</c:v>
                </c:pt>
                <c:pt idx="18">
                  <c:v>0</c:v>
                </c:pt>
                <c:pt idx="19">
                  <c:v>9.9999999999766942E-5</c:v>
                </c:pt>
                <c:pt idx="20">
                  <c:v>2.9999999999930083E-4</c:v>
                </c:pt>
                <c:pt idx="21">
                  <c:v>6.9999999999836859E-4</c:v>
                </c:pt>
                <c:pt idx="22">
                  <c:v>-9.9999999999766942E-5</c:v>
                </c:pt>
                <c:pt idx="23">
                  <c:v>-4.3000000000006366E-3</c:v>
                </c:pt>
                <c:pt idx="24">
                  <c:v>-1.3999999999999346E-2</c:v>
                </c:pt>
                <c:pt idx="25">
                  <c:v>-2.9099999999999682E-2</c:v>
                </c:pt>
                <c:pt idx="26">
                  <c:v>-4.8200000000001353E-2</c:v>
                </c:pt>
                <c:pt idx="27">
                  <c:v>-6.980000000000075E-2</c:v>
                </c:pt>
                <c:pt idx="28">
                  <c:v>-9.2800000000000438E-2</c:v>
                </c:pt>
                <c:pt idx="29">
                  <c:v>-0.11619999999999919</c:v>
                </c:pt>
                <c:pt idx="30">
                  <c:v>-0.13889999999999958</c:v>
                </c:pt>
                <c:pt idx="31">
                  <c:v>-0.15990000000000038</c:v>
                </c:pt>
                <c:pt idx="32">
                  <c:v>-0.17830000000000013</c:v>
                </c:pt>
                <c:pt idx="33">
                  <c:v>-0.19280000000000186</c:v>
                </c:pt>
                <c:pt idx="34">
                  <c:v>-0.2024000000000008</c:v>
                </c:pt>
                <c:pt idx="35">
                  <c:v>-0.20490000000000208</c:v>
                </c:pt>
                <c:pt idx="36">
                  <c:v>-0.20579999999999998</c:v>
                </c:pt>
              </c:numCache>
            </c:numRef>
          </c:yVal>
          <c:smooth val="0"/>
          <c:extLst>
            <c:ext xmlns:c16="http://schemas.microsoft.com/office/drawing/2014/chart" uri="{C3380CC4-5D6E-409C-BE32-E72D297353CC}">
              <c16:uniqueId val="{00000000-BDA3-4D6F-8A0C-54249693D651}"/>
            </c:ext>
          </c:extLst>
        </c:ser>
        <c:ser>
          <c:idx val="4"/>
          <c:order val="4"/>
          <c:tx>
            <c:strRef>
              <c:f>Zn_HFD3!$O$2</c:f>
              <c:strCache>
                <c:ptCount val="1"/>
                <c:pt idx="0">
                  <c:v>HFD3</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Zn_HFD3!$C$3:$C$39</c:f>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f>Zn_HFD3!$O$3:$O$39</c:f>
              <c:numCache>
                <c:formatCode>0.0000</c:formatCode>
                <c:ptCount val="37"/>
                <c:pt idx="0">
                  <c:v>-2.7499999999996305E-2</c:v>
                </c:pt>
                <c:pt idx="1">
                  <c:v>-2.6899999999997704E-2</c:v>
                </c:pt>
                <c:pt idx="2">
                  <c:v>-2.4999999999998579E-2</c:v>
                </c:pt>
                <c:pt idx="3">
                  <c:v>-1.8699999999995498E-2</c:v>
                </c:pt>
                <c:pt idx="4">
                  <c:v>-9.5999999999989427E-3</c:v>
                </c:pt>
                <c:pt idx="5">
                  <c:v>9.0000000000145519E-4</c:v>
                </c:pt>
                <c:pt idx="6">
                  <c:v>1.1600000000001387E-2</c:v>
                </c:pt>
                <c:pt idx="7">
                  <c:v>2.1300000000003649E-2</c:v>
                </c:pt>
                <c:pt idx="8">
                  <c:v>2.9000000000003467E-2</c:v>
                </c:pt>
                <c:pt idx="9">
                  <c:v>3.3599999999999852E-2</c:v>
                </c:pt>
                <c:pt idx="10">
                  <c:v>3.4400000000005093E-2</c:v>
                </c:pt>
                <c:pt idx="11">
                  <c:v>3.1400000000004979E-2</c:v>
                </c:pt>
                <c:pt idx="12">
                  <c:v>2.57000000000005E-2</c:v>
                </c:pt>
                <c:pt idx="13">
                  <c:v>1.839999999999975E-2</c:v>
                </c:pt>
                <c:pt idx="14">
                  <c:v>1.1200000000002319E-2</c:v>
                </c:pt>
                <c:pt idx="15">
                  <c:v>5.2000000000020918E-3</c:v>
                </c:pt>
                <c:pt idx="16">
                  <c:v>1.4000000000038426E-3</c:v>
                </c:pt>
                <c:pt idx="17">
                  <c:v>3.9999999999906777E-4</c:v>
                </c:pt>
                <c:pt idx="18">
                  <c:v>0</c:v>
                </c:pt>
                <c:pt idx="19">
                  <c:v>3.9999999999906777E-4</c:v>
                </c:pt>
                <c:pt idx="20">
                  <c:v>1.4000000000038426E-3</c:v>
                </c:pt>
                <c:pt idx="21">
                  <c:v>5.2000000000020918E-3</c:v>
                </c:pt>
                <c:pt idx="22">
                  <c:v>1.1200000000002319E-2</c:v>
                </c:pt>
                <c:pt idx="23">
                  <c:v>1.839999999999975E-2</c:v>
                </c:pt>
                <c:pt idx="24">
                  <c:v>2.57000000000005E-2</c:v>
                </c:pt>
                <c:pt idx="25">
                  <c:v>3.1400000000004979E-2</c:v>
                </c:pt>
                <c:pt idx="26">
                  <c:v>3.4400000000005093E-2</c:v>
                </c:pt>
                <c:pt idx="27">
                  <c:v>3.3599999999999852E-2</c:v>
                </c:pt>
                <c:pt idx="28">
                  <c:v>2.9000000000003467E-2</c:v>
                </c:pt>
                <c:pt idx="29">
                  <c:v>2.1300000000003649E-2</c:v>
                </c:pt>
                <c:pt idx="30">
                  <c:v>1.1600000000001387E-2</c:v>
                </c:pt>
                <c:pt idx="31">
                  <c:v>9.0000000000145519E-4</c:v>
                </c:pt>
                <c:pt idx="32">
                  <c:v>-9.5999999999989427E-3</c:v>
                </c:pt>
                <c:pt idx="33">
                  <c:v>-1.8699999999995498E-2</c:v>
                </c:pt>
                <c:pt idx="34">
                  <c:v>-2.4999999999998579E-2</c:v>
                </c:pt>
                <c:pt idx="35">
                  <c:v>-2.6899999999997704E-2</c:v>
                </c:pt>
                <c:pt idx="36">
                  <c:v>-2.7499999999996305E-2</c:v>
                </c:pt>
              </c:numCache>
            </c:numRef>
          </c:yVal>
          <c:smooth val="0"/>
          <c:extLst>
            <c:ext xmlns:c16="http://schemas.microsoft.com/office/drawing/2014/chart" uri="{C3380CC4-5D6E-409C-BE32-E72D297353CC}">
              <c16:uniqueId val="{00000000-86CB-42ED-A880-D95F8A45E39D}"/>
            </c:ext>
          </c:extLst>
        </c:ser>
        <c:ser>
          <c:idx val="5"/>
          <c:order val="5"/>
          <c:tx>
            <c:v>MP2@PBE0 corr</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Zn_PBE0!$AF$3:$AF$38</c:f>
              <c:numCache>
                <c:formatCode>0.0000</c:formatCode>
                <c:ptCount val="36"/>
                <c:pt idx="0">
                  <c:v>-0.23479999999998924</c:v>
                </c:pt>
                <c:pt idx="1">
                  <c:v>-0.23369999999998825</c:v>
                </c:pt>
                <c:pt idx="2">
                  <c:v>-0.23059999999999548</c:v>
                </c:pt>
                <c:pt idx="3">
                  <c:v>-0.22219999999999374</c:v>
                </c:pt>
                <c:pt idx="4">
                  <c:v>-0.20709999999999695</c:v>
                </c:pt>
                <c:pt idx="5">
                  <c:v>-0.1892999999999958</c:v>
                </c:pt>
                <c:pt idx="6">
                  <c:v>-0.1684999999999981</c:v>
                </c:pt>
                <c:pt idx="7">
                  <c:v>-0.14399999999999835</c:v>
                </c:pt>
                <c:pt idx="8">
                  <c:v>-0.11959999999999127</c:v>
                </c:pt>
                <c:pt idx="9">
                  <c:v>-9.5299999999991059E-2</c:v>
                </c:pt>
                <c:pt idx="10">
                  <c:v>-7.1199999999993935E-2</c:v>
                </c:pt>
                <c:pt idx="11">
                  <c:v>-4.8699999999989529E-2</c:v>
                </c:pt>
                <c:pt idx="12">
                  <c:v>-2.9999999999990479E-2</c:v>
                </c:pt>
                <c:pt idx="13">
                  <c:v>-1.4299999999987989E-2</c:v>
                </c:pt>
                <c:pt idx="14">
                  <c:v>-5.7999999999829299E-3</c:v>
                </c:pt>
                <c:pt idx="15">
                  <c:v>-2.9999999999823501E-3</c:v>
                </c:pt>
                <c:pt idx="16">
                  <c:v>-1.3999999999896318E-3</c:v>
                </c:pt>
                <c:pt idx="17">
                  <c:v>-1.9999999999598117E-4</c:v>
                </c:pt>
                <c:pt idx="18">
                  <c:v>0</c:v>
                </c:pt>
                <c:pt idx="19">
                  <c:v>-1.9999999999598117E-4</c:v>
                </c:pt>
                <c:pt idx="20">
                  <c:v>-1.3999999999896318E-3</c:v>
                </c:pt>
                <c:pt idx="21">
                  <c:v>-2.9999999999823501E-3</c:v>
                </c:pt>
                <c:pt idx="22">
                  <c:v>-5.7999999999829299E-3</c:v>
                </c:pt>
                <c:pt idx="23">
                  <c:v>-1.4299999999987989E-2</c:v>
                </c:pt>
                <c:pt idx="24">
                  <c:v>-2.9999999999990479E-2</c:v>
                </c:pt>
                <c:pt idx="25">
                  <c:v>-4.8699999999989529E-2</c:v>
                </c:pt>
                <c:pt idx="26">
                  <c:v>-7.1199999999993935E-2</c:v>
                </c:pt>
                <c:pt idx="27">
                  <c:v>-9.5299999999991059E-2</c:v>
                </c:pt>
                <c:pt idx="28">
                  <c:v>-0.11959999999999127</c:v>
                </c:pt>
                <c:pt idx="29">
                  <c:v>-0.14399999999999835</c:v>
                </c:pt>
                <c:pt idx="30">
                  <c:v>-0.1684999999999981</c:v>
                </c:pt>
                <c:pt idx="31">
                  <c:v>-0.1892999999999958</c:v>
                </c:pt>
                <c:pt idx="32">
                  <c:v>-0.20709999999999695</c:v>
                </c:pt>
                <c:pt idx="33">
                  <c:v>-0.22219999999999374</c:v>
                </c:pt>
                <c:pt idx="34">
                  <c:v>-0.23059999999999548</c:v>
                </c:pt>
                <c:pt idx="35">
                  <c:v>-0.23369999999998825</c:v>
                </c:pt>
              </c:numCache>
            </c:numRef>
          </c:yVal>
          <c:smooth val="0"/>
          <c:extLst>
            <c:ext xmlns:c16="http://schemas.microsoft.com/office/drawing/2014/chart" uri="{C3380CC4-5D6E-409C-BE32-E72D297353CC}">
              <c16:uniqueId val="{00000001-86CB-42ED-A880-D95F8A45E39D}"/>
            </c:ext>
          </c:extLst>
        </c:ser>
        <c:ser>
          <c:idx val="6"/>
          <c:order val="6"/>
          <c:tx>
            <c:v>MP2_443@PBE0</c:v>
          </c:tx>
          <c:spPr>
            <a:ln w="19050" cap="rnd">
              <a:solidFill>
                <a:schemeClr val="accent1">
                  <a:lumMod val="60000"/>
                </a:schemeClr>
              </a:solidFill>
              <a:round/>
            </a:ln>
            <a:effectLst/>
          </c:spPr>
          <c:marker>
            <c:symbol val="x"/>
            <c:size val="10"/>
            <c:spPr>
              <a:noFill/>
              <a:ln w="15875">
                <a:solidFill>
                  <a:srgbClr val="FF0000"/>
                </a:solidFill>
              </a:ln>
              <a:effectLst/>
            </c:spPr>
          </c:marker>
          <c:xVal>
            <c:numRef>
              <c:f>Zn_PBE0!$AG$3:$AG$39</c:f>
              <c:numCache>
                <c:formatCode>0.0000</c:formatCode>
                <c:ptCount val="37"/>
                <c:pt idx="0" formatCode="0.000">
                  <c:v>-1</c:v>
                </c:pt>
                <c:pt idx="11" formatCode="0.000">
                  <c:v>-0.37499686792673459</c:v>
                </c:pt>
                <c:pt idx="14" formatCode="0.000">
                  <c:v>-0.18749843396336729</c:v>
                </c:pt>
                <c:pt idx="15">
                  <c:v>0.12499895597557803</c:v>
                </c:pt>
                <c:pt idx="18" formatCode="0.000">
                  <c:v>0</c:v>
                </c:pt>
                <c:pt idx="21" formatCode="0.000">
                  <c:v>0.12499895597557803</c:v>
                </c:pt>
                <c:pt idx="22" formatCode="0.000">
                  <c:v>0.18749843396336729</c:v>
                </c:pt>
                <c:pt idx="25" formatCode="0.000">
                  <c:v>0.37499686792673459</c:v>
                </c:pt>
                <c:pt idx="36" formatCode="0.000">
                  <c:v>1</c:v>
                </c:pt>
              </c:numCache>
            </c:numRef>
          </c:xVal>
          <c:yVal>
            <c:numRef>
              <c:f>Zn_PBE0!$AI$3:$AI$39</c:f>
              <c:numCache>
                <c:formatCode>0.0000</c:formatCode>
                <c:ptCount val="37"/>
                <c:pt idx="0">
                  <c:v>-0.23740000000000805</c:v>
                </c:pt>
                <c:pt idx="11">
                  <c:v>-5.0500000000013756E-2</c:v>
                </c:pt>
                <c:pt idx="14">
                  <c:v>-5.8000000000077989E-3</c:v>
                </c:pt>
                <c:pt idx="15">
                  <c:v>-2.3000000000052978E-3</c:v>
                </c:pt>
                <c:pt idx="18">
                  <c:v>0</c:v>
                </c:pt>
                <c:pt idx="21">
                  <c:v>-2.3000000000052978E-3</c:v>
                </c:pt>
                <c:pt idx="22">
                  <c:v>-5.8000000000077989E-3</c:v>
                </c:pt>
                <c:pt idx="25">
                  <c:v>-5.0500000000013756E-2</c:v>
                </c:pt>
                <c:pt idx="36">
                  <c:v>-0.23740000000000805</c:v>
                </c:pt>
              </c:numCache>
            </c:numRef>
          </c:yVal>
          <c:smooth val="0"/>
          <c:extLst>
            <c:ext xmlns:c16="http://schemas.microsoft.com/office/drawing/2014/chart" uri="{C3380CC4-5D6E-409C-BE32-E72D297353CC}">
              <c16:uniqueId val="{00000000-2F0B-4BA1-9DD9-6AC4779310F7}"/>
            </c:ext>
          </c:extLst>
        </c:ser>
        <c:ser>
          <c:idx val="7"/>
          <c:order val="7"/>
          <c:tx>
            <c:strRef>
              <c:f>Zn_R2SCANRVV10!$O$2</c:f>
              <c:strCache>
                <c:ptCount val="1"/>
                <c:pt idx="0">
                  <c:v>R2SCANRVV10</c:v>
                </c:pt>
              </c:strCache>
            </c:strRef>
          </c:tx>
          <c:spPr>
            <a:ln w="1905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Zn_R2SCANRVV10!$C$3:$C$39</c:f>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f>Zn_R2SCANRVV10!$O$3:$O$39</c:f>
              <c:numCache>
                <c:formatCode>0.0000</c:formatCode>
                <c:ptCount val="37"/>
                <c:pt idx="0">
                  <c:v>-0.21609999999998308</c:v>
                </c:pt>
                <c:pt idx="1">
                  <c:v>-0.21510000000000673</c:v>
                </c:pt>
                <c:pt idx="2">
                  <c:v>-0.21250000000003411</c:v>
                </c:pt>
                <c:pt idx="3">
                  <c:v>-0.20370000000002619</c:v>
                </c:pt>
                <c:pt idx="4">
                  <c:v>-0.18990000000002283</c:v>
                </c:pt>
                <c:pt idx="5">
                  <c:v>-0.17180000000001883</c:v>
                </c:pt>
                <c:pt idx="6">
                  <c:v>-0.15080000000000382</c:v>
                </c:pt>
                <c:pt idx="7">
                  <c:v>-0.12889999999998736</c:v>
                </c:pt>
                <c:pt idx="8">
                  <c:v>-0.10599999999999454</c:v>
                </c:pt>
                <c:pt idx="9">
                  <c:v>-8.3500000000015007E-2</c:v>
                </c:pt>
                <c:pt idx="10">
                  <c:v>-6.1800000000005184E-2</c:v>
                </c:pt>
                <c:pt idx="11">
                  <c:v>-4.1800000000023374E-2</c:v>
                </c:pt>
                <c:pt idx="12">
                  <c:v>-2.5100000000009004E-2</c:v>
                </c:pt>
                <c:pt idx="13">
                  <c:v>-1.290000000000191E-2</c:v>
                </c:pt>
                <c:pt idx="14">
                  <c:v>-5.1000000000271939E-3</c:v>
                </c:pt>
                <c:pt idx="15">
                  <c:v>-1.3000000000147338E-3</c:v>
                </c:pt>
                <c:pt idx="16">
                  <c:v>-2.0000000000663931E-4</c:v>
                </c:pt>
                <c:pt idx="17">
                  <c:v>0</c:v>
                </c:pt>
                <c:pt idx="18">
                  <c:v>0</c:v>
                </c:pt>
                <c:pt idx="19">
                  <c:v>0</c:v>
                </c:pt>
                <c:pt idx="20">
                  <c:v>-2.0000000000663931E-4</c:v>
                </c:pt>
                <c:pt idx="21">
                  <c:v>-1.3000000000147338E-3</c:v>
                </c:pt>
                <c:pt idx="22">
                  <c:v>-5.1000000000271939E-3</c:v>
                </c:pt>
                <c:pt idx="23">
                  <c:v>-1.290000000000191E-2</c:v>
                </c:pt>
                <c:pt idx="24">
                  <c:v>-2.5100000000009004E-2</c:v>
                </c:pt>
                <c:pt idx="25">
                  <c:v>-4.1800000000023374E-2</c:v>
                </c:pt>
                <c:pt idx="26">
                  <c:v>-6.1800000000005184E-2</c:v>
                </c:pt>
                <c:pt idx="27">
                  <c:v>-8.3500000000015007E-2</c:v>
                </c:pt>
                <c:pt idx="28">
                  <c:v>-0.10599999999999454</c:v>
                </c:pt>
                <c:pt idx="29">
                  <c:v>-0.12889999999998736</c:v>
                </c:pt>
                <c:pt idx="30">
                  <c:v>-0.15080000000000382</c:v>
                </c:pt>
                <c:pt idx="31">
                  <c:v>-0.17180000000001883</c:v>
                </c:pt>
                <c:pt idx="32">
                  <c:v>-0.18990000000002283</c:v>
                </c:pt>
                <c:pt idx="33">
                  <c:v>-0.20370000000002619</c:v>
                </c:pt>
                <c:pt idx="34">
                  <c:v>-0.21250000000003411</c:v>
                </c:pt>
                <c:pt idx="35">
                  <c:v>-0.21510000000000673</c:v>
                </c:pt>
                <c:pt idx="36">
                  <c:v>-0.21609999999998308</c:v>
                </c:pt>
              </c:numCache>
            </c:numRef>
          </c:yVal>
          <c:smooth val="0"/>
          <c:extLst>
            <c:ext xmlns:c16="http://schemas.microsoft.com/office/drawing/2014/chart" uri="{C3380CC4-5D6E-409C-BE32-E72D297353CC}">
              <c16:uniqueId val="{00000000-0574-4088-A044-D6EE829BB2E6}"/>
            </c:ext>
          </c:extLst>
        </c:ser>
        <c:ser>
          <c:idx val="8"/>
          <c:order val="8"/>
          <c:tx>
            <c:v>RPA 664</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Zn_PBE0!$AB$3:$AB$39</c:f>
              <c:numCache>
                <c:formatCode>0.0000</c:formatCode>
                <c:ptCount val="37"/>
                <c:pt idx="0">
                  <c:v>-0.24840000000000373</c:v>
                </c:pt>
                <c:pt idx="1">
                  <c:v>-0.247099999999989</c:v>
                </c:pt>
                <c:pt idx="2">
                  <c:v>-0.24469999999999459</c:v>
                </c:pt>
                <c:pt idx="3">
                  <c:v>-0.23640000000000327</c:v>
                </c:pt>
                <c:pt idx="4">
                  <c:v>-0.22259999999999991</c:v>
                </c:pt>
                <c:pt idx="5">
                  <c:v>-0.20240000000001146</c:v>
                </c:pt>
                <c:pt idx="6">
                  <c:v>-0.17959999999999354</c:v>
                </c:pt>
                <c:pt idx="7">
                  <c:v>-0.15699999999999648</c:v>
                </c:pt>
                <c:pt idx="8">
                  <c:v>-0.132000000000005</c:v>
                </c:pt>
                <c:pt idx="9">
                  <c:v>-0.10800000000000409</c:v>
                </c:pt>
                <c:pt idx="10">
                  <c:v>-8.1800000000001205E-2</c:v>
                </c:pt>
                <c:pt idx="11">
                  <c:v>-5.8199999999999363E-2</c:v>
                </c:pt>
                <c:pt idx="12">
                  <c:v>-3.9699999999996294E-2</c:v>
                </c:pt>
                <c:pt idx="13">
                  <c:v>-2.3399999999995202E-2</c:v>
                </c:pt>
                <c:pt idx="14">
                  <c:v>-1.0099999999994225E-2</c:v>
                </c:pt>
                <c:pt idx="15">
                  <c:v>-2.299999999991087E-3</c:v>
                </c:pt>
                <c:pt idx="16">
                  <c:v>-1.0000000000047748E-3</c:v>
                </c:pt>
                <c:pt idx="17">
                  <c:v>-2.9999999999574811E-4</c:v>
                </c:pt>
                <c:pt idx="18">
                  <c:v>0</c:v>
                </c:pt>
                <c:pt idx="19">
                  <c:v>-2.9999999999574811E-4</c:v>
                </c:pt>
                <c:pt idx="20">
                  <c:v>-1.0000000000047748E-3</c:v>
                </c:pt>
                <c:pt idx="21">
                  <c:v>-2.299999999991087E-3</c:v>
                </c:pt>
                <c:pt idx="22">
                  <c:v>-1.0099999999994225E-2</c:v>
                </c:pt>
                <c:pt idx="23">
                  <c:v>-2.3399999999995202E-2</c:v>
                </c:pt>
                <c:pt idx="24">
                  <c:v>-3.9699999999996294E-2</c:v>
                </c:pt>
                <c:pt idx="25">
                  <c:v>-5.8199999999999363E-2</c:v>
                </c:pt>
                <c:pt idx="26">
                  <c:v>-8.1800000000001205E-2</c:v>
                </c:pt>
                <c:pt idx="27">
                  <c:v>-0.10800000000000409</c:v>
                </c:pt>
                <c:pt idx="28">
                  <c:v>-0.132000000000005</c:v>
                </c:pt>
                <c:pt idx="29">
                  <c:v>-0.15699999999999648</c:v>
                </c:pt>
                <c:pt idx="30">
                  <c:v>-0.17959999999999354</c:v>
                </c:pt>
                <c:pt idx="31">
                  <c:v>-0.20240000000001146</c:v>
                </c:pt>
                <c:pt idx="32">
                  <c:v>-0.22259999999999991</c:v>
                </c:pt>
                <c:pt idx="33">
                  <c:v>-0.23640000000000327</c:v>
                </c:pt>
                <c:pt idx="34">
                  <c:v>-0.24469999999999459</c:v>
                </c:pt>
                <c:pt idx="35">
                  <c:v>-0.247099999999989</c:v>
                </c:pt>
                <c:pt idx="36">
                  <c:v>-0.24840000000000373</c:v>
                </c:pt>
              </c:numCache>
            </c:numRef>
          </c:yVal>
          <c:smooth val="0"/>
          <c:extLst>
            <c:ext xmlns:c16="http://schemas.microsoft.com/office/drawing/2014/chart" uri="{C3380CC4-5D6E-409C-BE32-E72D297353CC}">
              <c16:uniqueId val="{00000000-69AD-40C0-AFA6-0EA1EBF1E5FA}"/>
            </c:ext>
          </c:extLst>
        </c:ser>
        <c:dLbls>
          <c:showLegendKey val="0"/>
          <c:showVal val="0"/>
          <c:showCatName val="0"/>
          <c:showSerName val="0"/>
          <c:showPercent val="0"/>
          <c:showBubbleSize val="0"/>
        </c:dLbls>
        <c:axId val="437681199"/>
        <c:axId val="437626959"/>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aseline="0"/>
              <a:t>Zn no dispersion</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8.1383642231244641E-2"/>
          <c:y val="0.17223767506946469"/>
          <c:w val="0.59546047186544104"/>
          <c:h val="0.70607197561249402"/>
        </c:manualLayout>
      </c:layout>
      <c:scatterChart>
        <c:scatterStyle val="lineMarker"/>
        <c:varyColors val="0"/>
        <c:ser>
          <c:idx val="0"/>
          <c:order val="0"/>
          <c:tx>
            <c:strRef>
              <c:f>Zn_PBE0!$O$2</c:f>
              <c:strCache>
                <c:ptCount val="1"/>
                <c:pt idx="0">
                  <c:v>PBE0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Zn_PBE0!$O$3:$O$39</c:f>
              <c:numCache>
                <c:formatCode>0.0000</c:formatCode>
                <c:ptCount val="37"/>
                <c:pt idx="0">
                  <c:v>-0.25819999999999865</c:v>
                </c:pt>
                <c:pt idx="1">
                  <c:v>-0.2572999999999972</c:v>
                </c:pt>
                <c:pt idx="2">
                  <c:v>-0.25459999999999994</c:v>
                </c:pt>
                <c:pt idx="3">
                  <c:v>-0.24459999999999837</c:v>
                </c:pt>
                <c:pt idx="4">
                  <c:v>-0.22929999999999851</c:v>
                </c:pt>
                <c:pt idx="5">
                  <c:v>-0.20989999999999753</c:v>
                </c:pt>
                <c:pt idx="6">
                  <c:v>-0.1875</c:v>
                </c:pt>
                <c:pt idx="7">
                  <c:v>-0.16310000000000002</c:v>
                </c:pt>
                <c:pt idx="8">
                  <c:v>-0.13729999999999976</c:v>
                </c:pt>
                <c:pt idx="9">
                  <c:v>-0.11129999999999995</c:v>
                </c:pt>
                <c:pt idx="10">
                  <c:v>-8.5699999999999221E-2</c:v>
                </c:pt>
                <c:pt idx="11">
                  <c:v>-6.1599999999998545E-2</c:v>
                </c:pt>
                <c:pt idx="12">
                  <c:v>-3.9999999999999147E-2</c:v>
                </c:pt>
                <c:pt idx="13">
                  <c:v>-2.1899999999998698E-2</c:v>
                </c:pt>
                <c:pt idx="14">
                  <c:v>-9.3999999999994088E-3</c:v>
                </c:pt>
                <c:pt idx="15">
                  <c:v>-3.0000000000001137E-3</c:v>
                </c:pt>
                <c:pt idx="16">
                  <c:v>-5.9999999999860165E-4</c:v>
                </c:pt>
                <c:pt idx="17">
                  <c:v>-1.9999999999953388E-4</c:v>
                </c:pt>
                <c:pt idx="18">
                  <c:v>0</c:v>
                </c:pt>
                <c:pt idx="19">
                  <c:v>-1.9999999999953388E-4</c:v>
                </c:pt>
                <c:pt idx="20">
                  <c:v>-5.9999999999860165E-4</c:v>
                </c:pt>
                <c:pt idx="21">
                  <c:v>-3.0000000000001137E-3</c:v>
                </c:pt>
                <c:pt idx="22">
                  <c:v>-9.3999999999994088E-3</c:v>
                </c:pt>
                <c:pt idx="23">
                  <c:v>-2.1899999999998698E-2</c:v>
                </c:pt>
                <c:pt idx="24">
                  <c:v>-3.9999999999999147E-2</c:v>
                </c:pt>
                <c:pt idx="25">
                  <c:v>-6.1599999999998545E-2</c:v>
                </c:pt>
                <c:pt idx="26">
                  <c:v>-8.5699999999999221E-2</c:v>
                </c:pt>
                <c:pt idx="27">
                  <c:v>-0.11129999999999995</c:v>
                </c:pt>
                <c:pt idx="28">
                  <c:v>-0.13729999999999976</c:v>
                </c:pt>
                <c:pt idx="29">
                  <c:v>-0.16310000000000002</c:v>
                </c:pt>
                <c:pt idx="30">
                  <c:v>-0.1875</c:v>
                </c:pt>
                <c:pt idx="31">
                  <c:v>-0.20989999999999753</c:v>
                </c:pt>
                <c:pt idx="32">
                  <c:v>-0.22929999999999851</c:v>
                </c:pt>
                <c:pt idx="33">
                  <c:v>-0.24459999999999837</c:v>
                </c:pt>
                <c:pt idx="34">
                  <c:v>-0.25459999999999994</c:v>
                </c:pt>
                <c:pt idx="35">
                  <c:v>-0.2572999999999972</c:v>
                </c:pt>
                <c:pt idx="36">
                  <c:v>-0.25819999999999865</c:v>
                </c:pt>
              </c:numCache>
            </c:numRef>
          </c:yVal>
          <c:smooth val="0"/>
          <c:extLst>
            <c:ext xmlns:c16="http://schemas.microsoft.com/office/drawing/2014/chart" uri="{C3380CC4-5D6E-409C-BE32-E72D297353CC}">
              <c16:uniqueId val="{00000000-657F-4DBA-B20D-16938A587C97}"/>
            </c:ext>
          </c:extLst>
        </c:ser>
        <c:ser>
          <c:idx val="1"/>
          <c:order val="1"/>
          <c:tx>
            <c:strRef>
              <c:f>Zn_PBESol!$O$2</c:f>
              <c:strCache>
                <c:ptCount val="1"/>
                <c:pt idx="0">
                  <c:v>PBESol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Zn_PBESol!$C$3:$C$39</c:f>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f>Zn_PBESol!$O$3:$O$39</c:f>
              <c:numCache>
                <c:formatCode>0.0000</c:formatCode>
                <c:ptCount val="37"/>
                <c:pt idx="0">
                  <c:v>-0.23749999999999716</c:v>
                </c:pt>
                <c:pt idx="1">
                  <c:v>-0.23649999999999949</c:v>
                </c:pt>
                <c:pt idx="2">
                  <c:v>-0.23389999999999844</c:v>
                </c:pt>
                <c:pt idx="3">
                  <c:v>-0.22419999999999973</c:v>
                </c:pt>
                <c:pt idx="4">
                  <c:v>-0.20979999999999777</c:v>
                </c:pt>
                <c:pt idx="5">
                  <c:v>-0.19149999999999778</c:v>
                </c:pt>
                <c:pt idx="6">
                  <c:v>-0.17039999999999722</c:v>
                </c:pt>
                <c:pt idx="7">
                  <c:v>-0.147199999999998</c:v>
                </c:pt>
                <c:pt idx="8">
                  <c:v>-0.12269999999999825</c:v>
                </c:pt>
                <c:pt idx="9">
                  <c:v>-9.8399999999998045E-2</c:v>
                </c:pt>
                <c:pt idx="10">
                  <c:v>-7.4899999999999523E-2</c:v>
                </c:pt>
                <c:pt idx="11">
                  <c:v>-5.2799999999997738E-2</c:v>
                </c:pt>
                <c:pt idx="12">
                  <c:v>-3.3500000000000085E-2</c:v>
                </c:pt>
                <c:pt idx="13">
                  <c:v>-1.7999999999997129E-2</c:v>
                </c:pt>
                <c:pt idx="14">
                  <c:v>-7.6999999999998181E-3</c:v>
                </c:pt>
                <c:pt idx="15">
                  <c:v>-2.4999999999977263E-3</c:v>
                </c:pt>
                <c:pt idx="16">
                  <c:v>-4.9999999999883471E-4</c:v>
                </c:pt>
                <c:pt idx="17">
                  <c:v>-9.9999999999766942E-5</c:v>
                </c:pt>
                <c:pt idx="18">
                  <c:v>0</c:v>
                </c:pt>
                <c:pt idx="19">
                  <c:v>-9.9999999999766942E-5</c:v>
                </c:pt>
                <c:pt idx="20">
                  <c:v>-4.9999999999883471E-4</c:v>
                </c:pt>
                <c:pt idx="21">
                  <c:v>-2.4999999999977263E-3</c:v>
                </c:pt>
                <c:pt idx="22">
                  <c:v>-7.6999999999998181E-3</c:v>
                </c:pt>
                <c:pt idx="23">
                  <c:v>-1.7999999999997129E-2</c:v>
                </c:pt>
                <c:pt idx="24">
                  <c:v>-3.3500000000000085E-2</c:v>
                </c:pt>
                <c:pt idx="25">
                  <c:v>-5.2799999999997738E-2</c:v>
                </c:pt>
                <c:pt idx="26">
                  <c:v>-7.4899999999999523E-2</c:v>
                </c:pt>
                <c:pt idx="27">
                  <c:v>-9.8399999999998045E-2</c:v>
                </c:pt>
                <c:pt idx="28">
                  <c:v>-0.12269999999999825</c:v>
                </c:pt>
                <c:pt idx="29">
                  <c:v>-0.147199999999998</c:v>
                </c:pt>
                <c:pt idx="30">
                  <c:v>-0.17039999999999722</c:v>
                </c:pt>
                <c:pt idx="31">
                  <c:v>-0.19149999999999778</c:v>
                </c:pt>
                <c:pt idx="32">
                  <c:v>-0.20979999999999777</c:v>
                </c:pt>
                <c:pt idx="33">
                  <c:v>-0.22419999999999973</c:v>
                </c:pt>
                <c:pt idx="34">
                  <c:v>-0.23389999999999844</c:v>
                </c:pt>
                <c:pt idx="35">
                  <c:v>-0.23649999999999949</c:v>
                </c:pt>
                <c:pt idx="36">
                  <c:v>-0.23749999999999716</c:v>
                </c:pt>
              </c:numCache>
            </c:numRef>
          </c:yVal>
          <c:smooth val="0"/>
          <c:extLst>
            <c:ext xmlns:c16="http://schemas.microsoft.com/office/drawing/2014/chart" uri="{C3380CC4-5D6E-409C-BE32-E72D297353CC}">
              <c16:uniqueId val="{00000001-657F-4DBA-B20D-16938A587C97}"/>
            </c:ext>
          </c:extLst>
        </c:ser>
        <c:ser>
          <c:idx val="2"/>
          <c:order val="2"/>
          <c:tx>
            <c:strRef>
              <c:f>#REF!</c:f>
              <c:strCache>
                <c:ptCount val="1"/>
                <c:pt idx="0">
                  <c:v>#REF!</c:v>
                </c:pt>
              </c:strCache>
              <c:extLst xmlns:c15="http://schemas.microsoft.com/office/drawing/2012/chart"/>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#REF!</c:f>
              <c:extLst xmlns:c15="http://schemas.microsoft.com/office/drawing/2012/chart"/>
            </c:numRef>
          </c:xVal>
          <c:yVal>
            <c:numRef>
              <c:f>#REF!</c:f>
              <c:numCache>
                <c:formatCode>General</c:formatCode>
                <c:ptCount val="1"/>
                <c:pt idx="0">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657F-4DBA-B20D-16938A587C97}"/>
            </c:ext>
          </c:extLst>
        </c:ser>
        <c:ser>
          <c:idx val="3"/>
          <c:order val="3"/>
          <c:tx>
            <c:strRef>
              <c:f>Zn_HSE06!$O$2</c:f>
              <c:strCache>
                <c:ptCount val="1"/>
                <c:pt idx="0">
                  <c:v>HSE06</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Zn_HSE06!$C$3:$C$39</c:f>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f>Zn_HSE06!$O$3:$O$39</c:f>
              <c:numCache>
                <c:formatCode>0.0000</c:formatCode>
                <c:ptCount val="37"/>
                <c:pt idx="0">
                  <c:v>-0.25600000000000023</c:v>
                </c:pt>
                <c:pt idx="1">
                  <c:v>-0.25509999999999877</c:v>
                </c:pt>
                <c:pt idx="2">
                  <c:v>-0.25239999999999796</c:v>
                </c:pt>
                <c:pt idx="3">
                  <c:v>-0.24230000000000018</c:v>
                </c:pt>
                <c:pt idx="4">
                  <c:v>-0.22700000000000031</c:v>
                </c:pt>
                <c:pt idx="5">
                  <c:v>-0.20769999999999911</c:v>
                </c:pt>
                <c:pt idx="6">
                  <c:v>-0.18529999999999802</c:v>
                </c:pt>
                <c:pt idx="7">
                  <c:v>-0.16089999999999804</c:v>
                </c:pt>
                <c:pt idx="8">
                  <c:v>-0.13530000000000086</c:v>
                </c:pt>
                <c:pt idx="9">
                  <c:v>-0.10929999999999751</c:v>
                </c:pt>
                <c:pt idx="10">
                  <c:v>-8.3899999999999864E-2</c:v>
                </c:pt>
                <c:pt idx="11">
                  <c:v>-5.9799999999999187E-2</c:v>
                </c:pt>
                <c:pt idx="12">
                  <c:v>-3.819999999999979E-2</c:v>
                </c:pt>
                <c:pt idx="13">
                  <c:v>-2.0399999999998641E-2</c:v>
                </c:pt>
                <c:pt idx="14">
                  <c:v>-8.3999999999981867E-3</c:v>
                </c:pt>
                <c:pt idx="15">
                  <c:v>-2.6000000000010459E-3</c:v>
                </c:pt>
                <c:pt idx="16">
                  <c:v>-4.9999999999883471E-4</c:v>
                </c:pt>
                <c:pt idx="17">
                  <c:v>-9.9999999999766942E-5</c:v>
                </c:pt>
                <c:pt idx="18">
                  <c:v>0</c:v>
                </c:pt>
                <c:pt idx="19">
                  <c:v>-9.9999999999766942E-5</c:v>
                </c:pt>
                <c:pt idx="20">
                  <c:v>-4.9999999999883471E-4</c:v>
                </c:pt>
                <c:pt idx="21">
                  <c:v>-2.6000000000010459E-3</c:v>
                </c:pt>
                <c:pt idx="22">
                  <c:v>-8.3999999999981867E-3</c:v>
                </c:pt>
                <c:pt idx="23">
                  <c:v>-2.0399999999998641E-2</c:v>
                </c:pt>
                <c:pt idx="24">
                  <c:v>-3.819999999999979E-2</c:v>
                </c:pt>
                <c:pt idx="25">
                  <c:v>-5.9799999999999187E-2</c:v>
                </c:pt>
                <c:pt idx="26">
                  <c:v>-8.3899999999999864E-2</c:v>
                </c:pt>
                <c:pt idx="27">
                  <c:v>-0.10929999999999751</c:v>
                </c:pt>
                <c:pt idx="28">
                  <c:v>-0.13530000000000086</c:v>
                </c:pt>
                <c:pt idx="29">
                  <c:v>-0.16089999999999804</c:v>
                </c:pt>
                <c:pt idx="30">
                  <c:v>-0.18529999999999802</c:v>
                </c:pt>
                <c:pt idx="31">
                  <c:v>-0.20769999999999911</c:v>
                </c:pt>
                <c:pt idx="32">
                  <c:v>-0.22700000000000031</c:v>
                </c:pt>
                <c:pt idx="33">
                  <c:v>-0.24230000000000018</c:v>
                </c:pt>
                <c:pt idx="34">
                  <c:v>-0.25239999999999796</c:v>
                </c:pt>
                <c:pt idx="35">
                  <c:v>-0.25509999999999877</c:v>
                </c:pt>
                <c:pt idx="36">
                  <c:v>-0.25600000000000023</c:v>
                </c:pt>
              </c:numCache>
            </c:numRef>
          </c:yVal>
          <c:smooth val="0"/>
          <c:extLst>
            <c:ext xmlns:c16="http://schemas.microsoft.com/office/drawing/2014/chart" uri="{C3380CC4-5D6E-409C-BE32-E72D297353CC}">
              <c16:uniqueId val="{00000000-9E6C-4D94-90D8-F01F902313D1}"/>
            </c:ext>
          </c:extLst>
        </c:ser>
        <c:ser>
          <c:idx val="4"/>
          <c:order val="4"/>
          <c:tx>
            <c:strRef>
              <c:f>Zn_HF!$O$2</c:f>
              <c:strCache>
                <c:ptCount val="1"/>
                <c:pt idx="0">
                  <c:v>HF</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Zn_HF!$C$3:$C$39</c:f>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f>Zn_HF!$O$3:$O$39</c:f>
              <c:numCache>
                <c:formatCode>0.0000</c:formatCode>
                <c:ptCount val="37"/>
                <c:pt idx="0">
                  <c:v>-0.30470000000000397</c:v>
                </c:pt>
                <c:pt idx="1">
                  <c:v>-0.30369999999999919</c:v>
                </c:pt>
                <c:pt idx="2">
                  <c:v>-0.30069999999999908</c:v>
                </c:pt>
                <c:pt idx="3">
                  <c:v>-0.2897000000000034</c:v>
                </c:pt>
                <c:pt idx="4">
                  <c:v>-0.27289999999999992</c:v>
                </c:pt>
                <c:pt idx="5">
                  <c:v>-0.25160000000000338</c:v>
                </c:pt>
                <c:pt idx="6">
                  <c:v>-0.22710000000000008</c:v>
                </c:pt>
                <c:pt idx="7">
                  <c:v>-0.20020000000000238</c:v>
                </c:pt>
                <c:pt idx="8">
                  <c:v>-0.17190000000000083</c:v>
                </c:pt>
                <c:pt idx="9">
                  <c:v>-0.14300000000000068</c:v>
                </c:pt>
                <c:pt idx="10">
                  <c:v>-0.11430000000000007</c:v>
                </c:pt>
                <c:pt idx="11">
                  <c:v>-8.6700000000000443E-2</c:v>
                </c:pt>
                <c:pt idx="12">
                  <c:v>-6.0900000000003729E-2</c:v>
                </c:pt>
                <c:pt idx="13">
                  <c:v>-3.7900000000000489E-2</c:v>
                </c:pt>
                <c:pt idx="14">
                  <c:v>-1.8999999999998352E-2</c:v>
                </c:pt>
                <c:pt idx="15">
                  <c:v>-6.7999999999983629E-3</c:v>
                </c:pt>
                <c:pt idx="16">
                  <c:v>-1.4000000000038426E-3</c:v>
                </c:pt>
                <c:pt idx="17">
                  <c:v>-3.0000000000285354E-4</c:v>
                </c:pt>
                <c:pt idx="18">
                  <c:v>0</c:v>
                </c:pt>
                <c:pt idx="19">
                  <c:v>-3.0000000000285354E-4</c:v>
                </c:pt>
                <c:pt idx="20">
                  <c:v>-1.4000000000038426E-3</c:v>
                </c:pt>
                <c:pt idx="21">
                  <c:v>-6.7999999999983629E-3</c:v>
                </c:pt>
                <c:pt idx="22">
                  <c:v>-1.8999999999998352E-2</c:v>
                </c:pt>
                <c:pt idx="23">
                  <c:v>-3.7900000000000489E-2</c:v>
                </c:pt>
                <c:pt idx="24">
                  <c:v>-6.0900000000003729E-2</c:v>
                </c:pt>
                <c:pt idx="25">
                  <c:v>-8.6700000000000443E-2</c:v>
                </c:pt>
                <c:pt idx="26">
                  <c:v>-0.11430000000000007</c:v>
                </c:pt>
                <c:pt idx="27">
                  <c:v>-0.14300000000000068</c:v>
                </c:pt>
                <c:pt idx="28">
                  <c:v>-0.17190000000000083</c:v>
                </c:pt>
                <c:pt idx="29">
                  <c:v>-0.20020000000000238</c:v>
                </c:pt>
                <c:pt idx="30">
                  <c:v>-0.22710000000000008</c:v>
                </c:pt>
                <c:pt idx="31">
                  <c:v>-0.25160000000000338</c:v>
                </c:pt>
                <c:pt idx="32">
                  <c:v>-0.27289999999999992</c:v>
                </c:pt>
                <c:pt idx="33">
                  <c:v>-0.2897000000000034</c:v>
                </c:pt>
                <c:pt idx="34">
                  <c:v>-0.30069999999999908</c:v>
                </c:pt>
                <c:pt idx="35">
                  <c:v>-0.30369999999999919</c:v>
                </c:pt>
                <c:pt idx="36">
                  <c:v>-0.30470000000000397</c:v>
                </c:pt>
              </c:numCache>
            </c:numRef>
          </c:yVal>
          <c:smooth val="0"/>
          <c:extLst>
            <c:ext xmlns:c16="http://schemas.microsoft.com/office/drawing/2014/chart" uri="{C3380CC4-5D6E-409C-BE32-E72D297353CC}">
              <c16:uniqueId val="{00000000-EC18-440B-9F2D-AF6CE33964B0}"/>
            </c:ext>
          </c:extLst>
        </c:ser>
        <c:ser>
          <c:idx val="5"/>
          <c:order val="5"/>
          <c:tx>
            <c:v>MP2_443@PBE0</c:v>
          </c:tx>
          <c:spPr>
            <a:ln w="19050" cap="rnd">
              <a:solidFill>
                <a:schemeClr val="accent6"/>
              </a:solidFill>
              <a:round/>
            </a:ln>
            <a:effectLst/>
          </c:spPr>
          <c:marker>
            <c:symbol val="x"/>
            <c:size val="10"/>
            <c:spPr>
              <a:noFill/>
              <a:ln w="15875">
                <a:solidFill>
                  <a:srgbClr val="FF0000"/>
                </a:solidFill>
              </a:ln>
              <a:effectLst/>
            </c:spPr>
          </c:marker>
          <c:xVal>
            <c:numRef>
              <c:f>Zn_PBE0!$AG$3:$AG$39</c:f>
              <c:numCache>
                <c:formatCode>0.0000</c:formatCode>
                <c:ptCount val="37"/>
                <c:pt idx="0" formatCode="0.000">
                  <c:v>-1</c:v>
                </c:pt>
                <c:pt idx="11" formatCode="0.000">
                  <c:v>-0.37499686792673459</c:v>
                </c:pt>
                <c:pt idx="14" formatCode="0.000">
                  <c:v>-0.18749843396336729</c:v>
                </c:pt>
                <c:pt idx="15">
                  <c:v>0.12499895597557803</c:v>
                </c:pt>
                <c:pt idx="18" formatCode="0.000">
                  <c:v>0</c:v>
                </c:pt>
                <c:pt idx="21" formatCode="0.000">
                  <c:v>0.12499895597557803</c:v>
                </c:pt>
                <c:pt idx="22" formatCode="0.000">
                  <c:v>0.18749843396336729</c:v>
                </c:pt>
                <c:pt idx="25" formatCode="0.000">
                  <c:v>0.37499686792673459</c:v>
                </c:pt>
                <c:pt idx="36" formatCode="0.000">
                  <c:v>1</c:v>
                </c:pt>
              </c:numCache>
            </c:numRef>
          </c:xVal>
          <c:yVal>
            <c:numRef>
              <c:f>Zn_PBE0!$AI$3:$AI$39</c:f>
              <c:numCache>
                <c:formatCode>0.0000</c:formatCode>
                <c:ptCount val="37"/>
                <c:pt idx="0">
                  <c:v>-0.23740000000000805</c:v>
                </c:pt>
                <c:pt idx="11">
                  <c:v>-5.0500000000013756E-2</c:v>
                </c:pt>
                <c:pt idx="14">
                  <c:v>-5.8000000000077989E-3</c:v>
                </c:pt>
                <c:pt idx="15">
                  <c:v>-2.3000000000052978E-3</c:v>
                </c:pt>
                <c:pt idx="18">
                  <c:v>0</c:v>
                </c:pt>
                <c:pt idx="21">
                  <c:v>-2.3000000000052978E-3</c:v>
                </c:pt>
                <c:pt idx="22">
                  <c:v>-5.8000000000077989E-3</c:v>
                </c:pt>
                <c:pt idx="25">
                  <c:v>-5.0500000000013756E-2</c:v>
                </c:pt>
                <c:pt idx="36">
                  <c:v>-0.23740000000000805</c:v>
                </c:pt>
              </c:numCache>
            </c:numRef>
          </c:yVal>
          <c:smooth val="0"/>
          <c:extLst>
            <c:ext xmlns:c16="http://schemas.microsoft.com/office/drawing/2014/chart" uri="{C3380CC4-5D6E-409C-BE32-E72D297353CC}">
              <c16:uniqueId val="{00000000-ACB7-4F69-B91A-6D8B409B64E3}"/>
            </c:ext>
          </c:extLst>
        </c:ser>
        <c:ser>
          <c:idx val="6"/>
          <c:order val="6"/>
          <c:tx>
            <c:strRef>
              <c:f>Zn_R2SCAN!$O$2</c:f>
              <c:strCache>
                <c:ptCount val="1"/>
                <c:pt idx="0">
                  <c:v>R2SCAN</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Zn_R2SCAN!$C$3:$C$39</c:f>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f>Zn_R2SCAN!$O$3:$O$39</c:f>
              <c:numCache>
                <c:formatCode>0.0000</c:formatCode>
                <c:ptCount val="37"/>
                <c:pt idx="0">
                  <c:v>-0.23779999999999291</c:v>
                </c:pt>
                <c:pt idx="1">
                  <c:v>-0.23669999999998481</c:v>
                </c:pt>
                <c:pt idx="2">
                  <c:v>-0.23410000000001219</c:v>
                </c:pt>
                <c:pt idx="3">
                  <c:v>-0.224899999999991</c:v>
                </c:pt>
                <c:pt idx="4">
                  <c:v>-0.21080000000000609</c:v>
                </c:pt>
                <c:pt idx="5">
                  <c:v>-0.19180000000000064</c:v>
                </c:pt>
                <c:pt idx="6">
                  <c:v>-0.17039999999997235</c:v>
                </c:pt>
                <c:pt idx="7">
                  <c:v>-0.14780000000001792</c:v>
                </c:pt>
                <c:pt idx="8">
                  <c:v>-0.12380000000001701</c:v>
                </c:pt>
                <c:pt idx="9">
                  <c:v>-9.9499999999977717E-2</c:v>
                </c:pt>
                <c:pt idx="10">
                  <c:v>-7.6599999999984902E-2</c:v>
                </c:pt>
                <c:pt idx="11">
                  <c:v>-5.4599999999993543E-2</c:v>
                </c:pt>
                <c:pt idx="12">
                  <c:v>-3.5000000000025011E-2</c:v>
                </c:pt>
                <c:pt idx="13">
                  <c:v>-1.9299999999986994E-2</c:v>
                </c:pt>
                <c:pt idx="14">
                  <c:v>-8.8999999999828106E-3</c:v>
                </c:pt>
                <c:pt idx="15">
                  <c:v>-2.9999999999859028E-3</c:v>
                </c:pt>
                <c:pt idx="16">
                  <c:v>-4.9999999998817657E-4</c:v>
                </c:pt>
                <c:pt idx="17">
                  <c:v>-9.9999999974897946E-5</c:v>
                </c:pt>
                <c:pt idx="18">
                  <c:v>0</c:v>
                </c:pt>
                <c:pt idx="19">
                  <c:v>-9.9999999974897946E-5</c:v>
                </c:pt>
                <c:pt idx="20">
                  <c:v>-4.9999999998817657E-4</c:v>
                </c:pt>
                <c:pt idx="21">
                  <c:v>-2.9999999999859028E-3</c:v>
                </c:pt>
                <c:pt idx="22">
                  <c:v>-8.8999999999828106E-3</c:v>
                </c:pt>
                <c:pt idx="23">
                  <c:v>-1.9299999999986994E-2</c:v>
                </c:pt>
                <c:pt idx="24">
                  <c:v>-3.5000000000025011E-2</c:v>
                </c:pt>
                <c:pt idx="25">
                  <c:v>-5.4599999999993543E-2</c:v>
                </c:pt>
                <c:pt idx="26">
                  <c:v>-7.6599999999984902E-2</c:v>
                </c:pt>
                <c:pt idx="27">
                  <c:v>-9.9499999999977717E-2</c:v>
                </c:pt>
                <c:pt idx="28">
                  <c:v>-0.12380000000001701</c:v>
                </c:pt>
                <c:pt idx="29">
                  <c:v>-0.14780000000001792</c:v>
                </c:pt>
                <c:pt idx="30">
                  <c:v>-0.17039999999997235</c:v>
                </c:pt>
                <c:pt idx="31">
                  <c:v>-0.19180000000000064</c:v>
                </c:pt>
                <c:pt idx="32">
                  <c:v>-0.21080000000000609</c:v>
                </c:pt>
                <c:pt idx="33">
                  <c:v>-0.224899999999991</c:v>
                </c:pt>
                <c:pt idx="34">
                  <c:v>-0.23410000000001219</c:v>
                </c:pt>
                <c:pt idx="35">
                  <c:v>-0.23669999999998481</c:v>
                </c:pt>
                <c:pt idx="36">
                  <c:v>-0.23779999999999291</c:v>
                </c:pt>
              </c:numCache>
            </c:numRef>
          </c:yVal>
          <c:smooth val="0"/>
          <c:extLst>
            <c:ext xmlns:c16="http://schemas.microsoft.com/office/drawing/2014/chart" uri="{C3380CC4-5D6E-409C-BE32-E72D297353CC}">
              <c16:uniqueId val="{00000000-EEC9-44E9-9759-21D8A9D3D327}"/>
            </c:ext>
          </c:extLst>
        </c:ser>
        <c:dLbls>
          <c:showLegendKey val="0"/>
          <c:showVal val="0"/>
          <c:showCatName val="0"/>
          <c:showSerName val="0"/>
          <c:showPercent val="0"/>
          <c:showBubbleSize val="0"/>
        </c:dLbls>
        <c:axId val="437681199"/>
        <c:axId val="437626959"/>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953677325432599"/>
          <c:y val="0.32548522895098547"/>
          <c:w val="0.28463018325006567"/>
          <c:h val="0.470185674278194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Figure</a:t>
            </a:r>
            <a:r>
              <a:rPr lang="en-AU" baseline="0"/>
              <a:t> 3  Zn</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spPr>
            <a:solidFill>
              <a:schemeClr val="accent1"/>
            </a:solidFill>
            <a:ln>
              <a:noFill/>
            </a:ln>
            <a:effectLst/>
          </c:spPr>
          <c:invertIfNegative val="0"/>
          <c:val>
            <c:numRef>
              <c:f>(Summary!$AC$159:$AD$159,Summary!$AE$159:$AF$159)</c:f>
              <c:numCache>
                <c:formatCode>0</c:formatCode>
                <c:ptCount val="4"/>
                <c:pt idx="0">
                  <c:v>34.800000000011323</c:v>
                </c:pt>
                <c:pt idx="1">
                  <c:v>2.299999999991087</c:v>
                </c:pt>
                <c:pt idx="2">
                  <c:v>23.900000000004752</c:v>
                </c:pt>
                <c:pt idx="3">
                  <c:v>47.599999999995646</c:v>
                </c:pt>
              </c:numCache>
            </c:numRef>
          </c:val>
          <c:extLst>
            <c:ext xmlns:c16="http://schemas.microsoft.com/office/drawing/2014/chart" uri="{C3380CC4-5D6E-409C-BE32-E72D297353CC}">
              <c16:uniqueId val="{00000000-CCBB-4955-B037-2C9D748371B0}"/>
            </c:ext>
          </c:extLst>
        </c:ser>
        <c:ser>
          <c:idx val="1"/>
          <c:order val="1"/>
          <c:spPr>
            <a:solidFill>
              <a:schemeClr val="accent2"/>
            </a:solidFill>
            <a:ln>
              <a:noFill/>
            </a:ln>
            <a:effectLst/>
          </c:spPr>
          <c:invertIfNegative val="0"/>
          <c:val>
            <c:numRef>
              <c:f>(Summary!$AC$160:$AD$160,Summary!$AE$160:$AF$160)</c:f>
              <c:numCache>
                <c:formatCode>0</c:formatCode>
                <c:ptCount val="4"/>
                <c:pt idx="0">
                  <c:v>37.200000000012778</c:v>
                </c:pt>
                <c:pt idx="1">
                  <c:v>16.80000000001769</c:v>
                </c:pt>
                <c:pt idx="2">
                  <c:v>26.600000000001955</c:v>
                </c:pt>
                <c:pt idx="3">
                  <c:v>15.500000000002956</c:v>
                </c:pt>
              </c:numCache>
            </c:numRef>
          </c:val>
          <c:extLst>
            <c:ext xmlns:c16="http://schemas.microsoft.com/office/drawing/2014/chart" uri="{C3380CC4-5D6E-409C-BE32-E72D297353CC}">
              <c16:uniqueId val="{00000001-CCBB-4955-B037-2C9D748371B0}"/>
            </c:ext>
          </c:extLst>
        </c:ser>
        <c:ser>
          <c:idx val="2"/>
          <c:order val="2"/>
          <c:spPr>
            <a:solidFill>
              <a:schemeClr val="accent3"/>
            </a:solidFill>
            <a:ln>
              <a:noFill/>
            </a:ln>
            <a:effectLst/>
          </c:spPr>
          <c:invertIfNegative val="0"/>
          <c:val>
            <c:numRef>
              <c:f>(Summary!$AC$161:$AD$161,Summary!$AE$161:$AF$161)</c:f>
              <c:numCache>
                <c:formatCode>0</c:formatCode>
                <c:ptCount val="4"/>
                <c:pt idx="0">
                  <c:v>37.600000000008322</c:v>
                </c:pt>
                <c:pt idx="1">
                  <c:v>7.4999999999896545</c:v>
                </c:pt>
                <c:pt idx="2">
                  <c:v>47.400000000003274</c:v>
                </c:pt>
                <c:pt idx="3">
                  <c:v>40.599999999994225</c:v>
                </c:pt>
              </c:numCache>
            </c:numRef>
          </c:val>
          <c:extLst>
            <c:ext xmlns:c16="http://schemas.microsoft.com/office/drawing/2014/chart" uri="{C3380CC4-5D6E-409C-BE32-E72D297353CC}">
              <c16:uniqueId val="{00000002-CCBB-4955-B037-2C9D748371B0}"/>
            </c:ext>
          </c:extLst>
        </c:ser>
        <c:ser>
          <c:idx val="3"/>
          <c:order val="3"/>
          <c:spPr>
            <a:solidFill>
              <a:schemeClr val="accent4"/>
            </a:solidFill>
            <a:ln>
              <a:noFill/>
            </a:ln>
            <a:effectLst/>
          </c:spPr>
          <c:invertIfNegative val="0"/>
          <c:val>
            <c:numRef>
              <c:f>(Summary!$AC$162:$AD$162,Summary!$AE$162:$AF$162)</c:f>
              <c:numCache>
                <c:formatCode>0</c:formatCode>
                <c:ptCount val="4"/>
                <c:pt idx="0">
                  <c:v>39.900000000010095</c:v>
                </c:pt>
                <c:pt idx="1">
                  <c:v>5.9999999999895408</c:v>
                </c:pt>
                <c:pt idx="2">
                  <c:v>47.500000000006594</c:v>
                </c:pt>
                <c:pt idx="3">
                  <c:v>48.599999999993315</c:v>
                </c:pt>
              </c:numCache>
            </c:numRef>
          </c:val>
          <c:extLst>
            <c:ext xmlns:c16="http://schemas.microsoft.com/office/drawing/2014/chart" uri="{C3380CC4-5D6E-409C-BE32-E72D297353CC}">
              <c16:uniqueId val="{00000003-CCBB-4955-B037-2C9D748371B0}"/>
            </c:ext>
          </c:extLst>
        </c:ser>
        <c:dLbls>
          <c:showLegendKey val="0"/>
          <c:showVal val="0"/>
          <c:showCatName val="0"/>
          <c:showSerName val="0"/>
          <c:showPercent val="0"/>
          <c:showBubbleSize val="0"/>
        </c:dLbls>
        <c:gapWidth val="219"/>
        <c:overlap val="-27"/>
        <c:axId val="319010064"/>
        <c:axId val="319010544"/>
      </c:barChart>
      <c:catAx>
        <c:axId val="319010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010544"/>
        <c:crosses val="autoZero"/>
        <c:auto val="1"/>
        <c:lblAlgn val="ctr"/>
        <c:lblOffset val="100"/>
        <c:noMultiLvlLbl val="0"/>
      </c:catAx>
      <c:valAx>
        <c:axId val="319010544"/>
        <c:scaling>
          <c:orientation val="minMax"/>
          <c:max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010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Figure 3</a:t>
            </a:r>
            <a:r>
              <a:rPr lang="en-AU" baseline="0"/>
              <a:t> Mg</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spPr>
            <a:solidFill>
              <a:schemeClr val="accent1"/>
            </a:solidFill>
            <a:ln>
              <a:noFill/>
            </a:ln>
            <a:effectLst/>
          </c:spPr>
          <c:invertIfNegative val="0"/>
          <c:val>
            <c:numRef>
              <c:f>(Summary!$AC$170:$AD$170,Summary!$AE$170:$AF$170)</c:f>
              <c:numCache>
                <c:formatCode>0</c:formatCode>
                <c:ptCount val="4"/>
                <c:pt idx="0">
                  <c:v>79.199999999992997</c:v>
                </c:pt>
                <c:pt idx="1">
                  <c:v>69.399999999994634</c:v>
                </c:pt>
                <c:pt idx="2">
                  <c:v>31.000000000002274</c:v>
                </c:pt>
                <c:pt idx="3">
                  <c:v>27.599999999996044</c:v>
                </c:pt>
              </c:numCache>
            </c:numRef>
          </c:val>
          <c:extLst>
            <c:ext xmlns:c16="http://schemas.microsoft.com/office/drawing/2014/chart" uri="{C3380CC4-5D6E-409C-BE32-E72D297353CC}">
              <c16:uniqueId val="{00000000-A67E-4142-A374-62FC1E95D726}"/>
            </c:ext>
          </c:extLst>
        </c:ser>
        <c:ser>
          <c:idx val="1"/>
          <c:order val="1"/>
          <c:spPr>
            <a:solidFill>
              <a:schemeClr val="accent2"/>
            </a:solidFill>
            <a:ln>
              <a:noFill/>
            </a:ln>
            <a:effectLst/>
          </c:spPr>
          <c:invertIfNegative val="0"/>
          <c:val>
            <c:numRef>
              <c:f>(Summary!$AC$171:$AD$171,Summary!$AE$171:$AF$171)</c:f>
              <c:numCache>
                <c:formatCode>0</c:formatCode>
                <c:ptCount val="4"/>
                <c:pt idx="0">
                  <c:v>52.599999999983993</c:v>
                </c:pt>
                <c:pt idx="1">
                  <c:v>43.099999999981264</c:v>
                </c:pt>
                <c:pt idx="2">
                  <c:v>31.09999999998081</c:v>
                </c:pt>
                <c:pt idx="3">
                  <c:v>0.10000000000331966</c:v>
                </c:pt>
              </c:numCache>
            </c:numRef>
          </c:val>
          <c:extLst>
            <c:ext xmlns:c16="http://schemas.microsoft.com/office/drawing/2014/chart" uri="{C3380CC4-5D6E-409C-BE32-E72D297353CC}">
              <c16:uniqueId val="{00000001-A67E-4142-A374-62FC1E95D726}"/>
            </c:ext>
          </c:extLst>
        </c:ser>
        <c:ser>
          <c:idx val="2"/>
          <c:order val="2"/>
          <c:spPr>
            <a:solidFill>
              <a:schemeClr val="accent3"/>
            </a:solidFill>
            <a:ln>
              <a:noFill/>
            </a:ln>
            <a:effectLst/>
          </c:spPr>
          <c:invertIfNegative val="0"/>
          <c:val>
            <c:numRef>
              <c:f>(Summary!$AC$172:$AD$172,Summary!$AE$172:$AF$172)</c:f>
              <c:numCache>
                <c:formatCode>0</c:formatCode>
                <c:ptCount val="4"/>
                <c:pt idx="0">
                  <c:v>38.399999999995771</c:v>
                </c:pt>
                <c:pt idx="1">
                  <c:v>15.799999999991542</c:v>
                </c:pt>
                <c:pt idx="2">
                  <c:v>33.600000000003433</c:v>
                </c:pt>
                <c:pt idx="3">
                  <c:v>48.199999999994361</c:v>
                </c:pt>
              </c:numCache>
            </c:numRef>
          </c:val>
          <c:extLst>
            <c:ext xmlns:c16="http://schemas.microsoft.com/office/drawing/2014/chart" uri="{C3380CC4-5D6E-409C-BE32-E72D297353CC}">
              <c16:uniqueId val="{00000002-A67E-4142-A374-62FC1E95D726}"/>
            </c:ext>
          </c:extLst>
        </c:ser>
        <c:ser>
          <c:idx val="3"/>
          <c:order val="3"/>
          <c:spPr>
            <a:solidFill>
              <a:schemeClr val="accent4"/>
            </a:solidFill>
            <a:ln>
              <a:noFill/>
            </a:ln>
            <a:effectLst/>
          </c:spPr>
          <c:invertIfNegative val="0"/>
          <c:val>
            <c:numRef>
              <c:f>(Summary!$AC$173:$AD$173,Summary!$AE$173:$AF$173)</c:f>
              <c:numCache>
                <c:formatCode>0</c:formatCode>
                <c:ptCount val="4"/>
                <c:pt idx="0">
                  <c:v>40.799999999997226</c:v>
                </c:pt>
                <c:pt idx="1">
                  <c:v>17.799999999994043</c:v>
                </c:pt>
                <c:pt idx="2">
                  <c:v>36.100000000004684</c:v>
                </c:pt>
                <c:pt idx="3">
                  <c:v>55.399999999998727</c:v>
                </c:pt>
              </c:numCache>
            </c:numRef>
          </c:val>
          <c:extLst>
            <c:ext xmlns:c16="http://schemas.microsoft.com/office/drawing/2014/chart" uri="{C3380CC4-5D6E-409C-BE32-E72D297353CC}">
              <c16:uniqueId val="{00000003-A67E-4142-A374-62FC1E95D726}"/>
            </c:ext>
          </c:extLst>
        </c:ser>
        <c:dLbls>
          <c:showLegendKey val="0"/>
          <c:showVal val="0"/>
          <c:showCatName val="0"/>
          <c:showSerName val="0"/>
          <c:showPercent val="0"/>
          <c:showBubbleSize val="0"/>
        </c:dLbls>
        <c:gapWidth val="219"/>
        <c:overlap val="-27"/>
        <c:axId val="385531648"/>
        <c:axId val="385532608"/>
      </c:barChart>
      <c:catAx>
        <c:axId val="3855316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32608"/>
        <c:crosses val="autoZero"/>
        <c:auto val="1"/>
        <c:lblAlgn val="ctr"/>
        <c:lblOffset val="100"/>
        <c:noMultiLvlLbl val="0"/>
      </c:catAx>
      <c:valAx>
        <c:axId val="385532608"/>
        <c:scaling>
          <c:orientation val="minMax"/>
          <c:max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31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Difference</a:t>
            </a:r>
            <a:r>
              <a:rPr lang="en-AU" baseline="0"/>
              <a:t> DFT a to experiment</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spPr>
            <a:solidFill>
              <a:schemeClr val="accent1"/>
            </a:solidFill>
            <a:ln>
              <a:noFill/>
            </a:ln>
            <a:effectLst/>
          </c:spPr>
          <c:invertIfNegative val="0"/>
          <c:val>
            <c:numRef>
              <c:f>Summary!$R$183:$W$183</c:f>
              <c:numCache>
                <c:formatCode>0.000</c:formatCode>
                <c:ptCount val="6"/>
                <c:pt idx="0">
                  <c:v>-1.2049999999999894E-2</c:v>
                </c:pt>
                <c:pt idx="1">
                  <c:v>-3.0649999999999622E-2</c:v>
                </c:pt>
                <c:pt idx="2">
                  <c:v>-2.4000000000000021E-2</c:v>
                </c:pt>
                <c:pt idx="3">
                  <c:v>-3.8499999999999979E-2</c:v>
                </c:pt>
                <c:pt idx="4">
                  <c:v>1.6750000000000487E-2</c:v>
                </c:pt>
                <c:pt idx="5">
                  <c:v>-3.4999999999962839E-4</c:v>
                </c:pt>
              </c:numCache>
            </c:numRef>
          </c:val>
          <c:extLst>
            <c:ext xmlns:c16="http://schemas.microsoft.com/office/drawing/2014/chart" uri="{C3380CC4-5D6E-409C-BE32-E72D297353CC}">
              <c16:uniqueId val="{00000000-534F-4164-98CA-9EEC04FDCAD9}"/>
            </c:ext>
          </c:extLst>
        </c:ser>
        <c:ser>
          <c:idx val="1"/>
          <c:order val="1"/>
          <c:spPr>
            <a:solidFill>
              <a:schemeClr val="accent2"/>
            </a:solidFill>
            <a:ln>
              <a:noFill/>
            </a:ln>
            <a:effectLst/>
          </c:spPr>
          <c:invertIfNegative val="0"/>
          <c:val>
            <c:numRef>
              <c:f>Summary!$R$184:$W$184</c:f>
              <c:numCache>
                <c:formatCode>0.000</c:formatCode>
                <c:ptCount val="6"/>
                <c:pt idx="0">
                  <c:v>-1.4499999999997293E-3</c:v>
                </c:pt>
                <c:pt idx="1">
                  <c:v>-1.0449999999999626E-2</c:v>
                </c:pt>
                <c:pt idx="2">
                  <c:v>-1.8100000000000005E-2</c:v>
                </c:pt>
                <c:pt idx="3">
                  <c:v>-2.3500000000000298E-2</c:v>
                </c:pt>
                <c:pt idx="4">
                  <c:v>3.0450000000000088E-2</c:v>
                </c:pt>
                <c:pt idx="5">
                  <c:v>2.3550000000000182E-2</c:v>
                </c:pt>
              </c:numCache>
            </c:numRef>
          </c:val>
          <c:extLst>
            <c:ext xmlns:c16="http://schemas.microsoft.com/office/drawing/2014/chart" uri="{C3380CC4-5D6E-409C-BE32-E72D297353CC}">
              <c16:uniqueId val="{00000001-534F-4164-98CA-9EEC04FDCAD9}"/>
            </c:ext>
          </c:extLst>
        </c:ser>
        <c:ser>
          <c:idx val="2"/>
          <c:order val="2"/>
          <c:spPr>
            <a:solidFill>
              <a:schemeClr val="accent3"/>
            </a:solidFill>
            <a:ln>
              <a:noFill/>
            </a:ln>
            <a:effectLst/>
          </c:spPr>
          <c:invertIfNegative val="0"/>
          <c:val>
            <c:numRef>
              <c:f>Summary!$R$185:$W$185</c:f>
              <c:numCache>
                <c:formatCode>0.000</c:formatCode>
                <c:ptCount val="6"/>
                <c:pt idx="0">
                  <c:v>6.5500000000002778E-3</c:v>
                </c:pt>
                <c:pt idx="1">
                  <c:v>-1.584999999999992E-2</c:v>
                </c:pt>
                <c:pt idx="2">
                  <c:v>-1.0000000000000231E-2</c:v>
                </c:pt>
                <c:pt idx="3">
                  <c:v>-2.7100000000000346E-2</c:v>
                </c:pt>
                <c:pt idx="4">
                  <c:v>1.525000000000043E-2</c:v>
                </c:pt>
                <c:pt idx="5">
                  <c:v>-6.4499999999996227E-3</c:v>
                </c:pt>
              </c:numCache>
            </c:numRef>
          </c:val>
          <c:extLst>
            <c:ext xmlns:c16="http://schemas.microsoft.com/office/drawing/2014/chart" uri="{C3380CC4-5D6E-409C-BE32-E72D297353CC}">
              <c16:uniqueId val="{00000002-534F-4164-98CA-9EEC04FDCAD9}"/>
            </c:ext>
          </c:extLst>
        </c:ser>
        <c:ser>
          <c:idx val="3"/>
          <c:order val="3"/>
          <c:spPr>
            <a:solidFill>
              <a:schemeClr val="accent4"/>
            </a:solidFill>
            <a:ln>
              <a:noFill/>
            </a:ln>
            <a:effectLst/>
          </c:spPr>
          <c:invertIfNegative val="0"/>
          <c:val>
            <c:numRef>
              <c:f>Summary!$R$186:$W$186</c:f>
              <c:numCache>
                <c:formatCode>0.000</c:formatCode>
                <c:ptCount val="6"/>
                <c:pt idx="0">
                  <c:v>9.0500000000002245E-3</c:v>
                </c:pt>
                <c:pt idx="1">
                  <c:v>-1.4949999999999797E-2</c:v>
                </c:pt>
                <c:pt idx="2">
                  <c:v>-6.0000000000002274E-3</c:v>
                </c:pt>
                <c:pt idx="3">
                  <c:v>-2.3400000000000087E-2</c:v>
                </c:pt>
                <c:pt idx="4">
                  <c:v>1.7050000000000232E-2</c:v>
                </c:pt>
                <c:pt idx="5">
                  <c:v>-6.3499999999998558E-3</c:v>
                </c:pt>
              </c:numCache>
            </c:numRef>
          </c:val>
          <c:extLst>
            <c:ext xmlns:c16="http://schemas.microsoft.com/office/drawing/2014/chart" uri="{C3380CC4-5D6E-409C-BE32-E72D297353CC}">
              <c16:uniqueId val="{00000003-534F-4164-98CA-9EEC04FDCAD9}"/>
            </c:ext>
          </c:extLst>
        </c:ser>
        <c:dLbls>
          <c:showLegendKey val="0"/>
          <c:showVal val="0"/>
          <c:showCatName val="0"/>
          <c:showSerName val="0"/>
          <c:showPercent val="0"/>
          <c:showBubbleSize val="0"/>
        </c:dLbls>
        <c:gapWidth val="219"/>
        <c:overlap val="-27"/>
        <c:axId val="1995970144"/>
        <c:axId val="1995973024"/>
      </c:barChart>
      <c:catAx>
        <c:axId val="1995970144"/>
        <c:scaling>
          <c:orientation val="minMax"/>
        </c:scaling>
        <c:delete val="1"/>
        <c:axPos val="b"/>
        <c:numFmt formatCode="0.000" sourceLinked="1"/>
        <c:majorTickMark val="none"/>
        <c:minorTickMark val="none"/>
        <c:tickLblPos val="nextTo"/>
        <c:crossAx val="1995973024"/>
        <c:crosses val="autoZero"/>
        <c:auto val="1"/>
        <c:lblAlgn val="ctr"/>
        <c:lblOffset val="100"/>
        <c:tickLblSkip val="1"/>
        <c:noMultiLvlLbl val="0"/>
      </c:catAx>
      <c:valAx>
        <c:axId val="1995973024"/>
        <c:scaling>
          <c:orientation val="minMax"/>
          <c:min val="-4.0000000000000008E-2"/>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9597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Difference</a:t>
            </a:r>
            <a:r>
              <a:rPr lang="en-AU" baseline="0"/>
              <a:t> DFT c to experiment</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spPr>
            <a:solidFill>
              <a:schemeClr val="accent1"/>
            </a:solidFill>
            <a:ln>
              <a:noFill/>
            </a:ln>
            <a:effectLst/>
          </c:spPr>
          <c:invertIfNegative val="0"/>
          <c:val>
            <c:numRef>
              <c:f>Summary!$R$201:$W$201</c:f>
              <c:numCache>
                <c:formatCode>0.000</c:formatCode>
                <c:ptCount val="6"/>
                <c:pt idx="0">
                  <c:v>2.0950000000000024E-2</c:v>
                </c:pt>
                <c:pt idx="1">
                  <c:v>-9.5499999999999474E-3</c:v>
                </c:pt>
                <c:pt idx="2">
                  <c:v>1.7299999999999649E-2</c:v>
                </c:pt>
                <c:pt idx="3">
                  <c:v>-2.9899999999999594E-2</c:v>
                </c:pt>
                <c:pt idx="4">
                  <c:v>-2.0000000000000462E-2</c:v>
                </c:pt>
                <c:pt idx="5">
                  <c:v>-6.8299999999999805E-2</c:v>
                </c:pt>
              </c:numCache>
            </c:numRef>
          </c:val>
          <c:extLst>
            <c:ext xmlns:c16="http://schemas.microsoft.com/office/drawing/2014/chart" uri="{C3380CC4-5D6E-409C-BE32-E72D297353CC}">
              <c16:uniqueId val="{00000000-CC2A-4892-8D3C-717DF8B45988}"/>
            </c:ext>
          </c:extLst>
        </c:ser>
        <c:ser>
          <c:idx val="1"/>
          <c:order val="1"/>
          <c:spPr>
            <a:solidFill>
              <a:schemeClr val="accent2"/>
            </a:solidFill>
            <a:ln>
              <a:noFill/>
            </a:ln>
            <a:effectLst/>
          </c:spPr>
          <c:invertIfNegative val="0"/>
          <c:val>
            <c:numRef>
              <c:f>Summary!$R$202:$W$202</c:f>
              <c:numCache>
                <c:formatCode>0.000</c:formatCode>
                <c:ptCount val="6"/>
                <c:pt idx="0">
                  <c:v>3.1349999999999767E-2</c:v>
                </c:pt>
                <c:pt idx="1">
                  <c:v>1.5550000000000175E-2</c:v>
                </c:pt>
                <c:pt idx="2">
                  <c:v>3.7899999999999601E-2</c:v>
                </c:pt>
                <c:pt idx="3">
                  <c:v>1.0699999999999932E-2</c:v>
                </c:pt>
                <c:pt idx="4">
                  <c:v>1.0299999999999976E-2</c:v>
                </c:pt>
                <c:pt idx="5">
                  <c:v>-1.5999999999998238E-3</c:v>
                </c:pt>
              </c:numCache>
            </c:numRef>
          </c:val>
          <c:extLst>
            <c:ext xmlns:c16="http://schemas.microsoft.com/office/drawing/2014/chart" uri="{C3380CC4-5D6E-409C-BE32-E72D297353CC}">
              <c16:uniqueId val="{00000001-CC2A-4892-8D3C-717DF8B45988}"/>
            </c:ext>
          </c:extLst>
        </c:ser>
        <c:ser>
          <c:idx val="2"/>
          <c:order val="2"/>
          <c:spPr>
            <a:solidFill>
              <a:schemeClr val="accent3"/>
            </a:solidFill>
            <a:ln>
              <a:noFill/>
            </a:ln>
            <a:effectLst/>
          </c:spPr>
          <c:invertIfNegative val="0"/>
          <c:val>
            <c:numRef>
              <c:f>Summary!$R$203:$W$203</c:f>
              <c:numCache>
                <c:formatCode>0.000</c:formatCode>
                <c:ptCount val="6"/>
                <c:pt idx="0">
                  <c:v>3.4749999999999837E-2</c:v>
                </c:pt>
                <c:pt idx="1">
                  <c:v>-3.1499999999997641E-3</c:v>
                </c:pt>
                <c:pt idx="2">
                  <c:v>3.0000000000000249E-2</c:v>
                </c:pt>
                <c:pt idx="3">
                  <c:v>-3.0100000000000016E-2</c:v>
                </c:pt>
                <c:pt idx="4">
                  <c:v>1.1999999999998678E-3</c:v>
                </c:pt>
                <c:pt idx="5">
                  <c:v>-5.2299999999999791E-2</c:v>
                </c:pt>
              </c:numCache>
            </c:numRef>
          </c:val>
          <c:extLst>
            <c:ext xmlns:c16="http://schemas.microsoft.com/office/drawing/2014/chart" uri="{C3380CC4-5D6E-409C-BE32-E72D297353CC}">
              <c16:uniqueId val="{00000002-CC2A-4892-8D3C-717DF8B45988}"/>
            </c:ext>
          </c:extLst>
        </c:ser>
        <c:ser>
          <c:idx val="3"/>
          <c:order val="3"/>
          <c:spPr>
            <a:solidFill>
              <a:schemeClr val="accent4"/>
            </a:solidFill>
            <a:ln>
              <a:noFill/>
            </a:ln>
            <a:effectLst/>
          </c:spPr>
          <c:invertIfNegative val="0"/>
          <c:val>
            <c:numRef>
              <c:f>Summary!$R$204:$W$204</c:f>
              <c:numCache>
                <c:formatCode>0.000</c:formatCode>
                <c:ptCount val="6"/>
                <c:pt idx="0">
                  <c:v>3.6550000000000082E-2</c:v>
                </c:pt>
                <c:pt idx="1">
                  <c:v>-5.550000000000388E-3</c:v>
                </c:pt>
                <c:pt idx="2">
                  <c:v>2.5900000000000034E-2</c:v>
                </c:pt>
                <c:pt idx="3">
                  <c:v>-4.0000000000000036E-2</c:v>
                </c:pt>
                <c:pt idx="4">
                  <c:v>2.6000000000001577E-3</c:v>
                </c:pt>
                <c:pt idx="5">
                  <c:v>-5.5299999999999905E-2</c:v>
                </c:pt>
              </c:numCache>
            </c:numRef>
          </c:val>
          <c:extLst>
            <c:ext xmlns:c16="http://schemas.microsoft.com/office/drawing/2014/chart" uri="{C3380CC4-5D6E-409C-BE32-E72D297353CC}">
              <c16:uniqueId val="{00000003-CC2A-4892-8D3C-717DF8B45988}"/>
            </c:ext>
          </c:extLst>
        </c:ser>
        <c:dLbls>
          <c:showLegendKey val="0"/>
          <c:showVal val="0"/>
          <c:showCatName val="0"/>
          <c:showSerName val="0"/>
          <c:showPercent val="0"/>
          <c:showBubbleSize val="0"/>
        </c:dLbls>
        <c:gapWidth val="219"/>
        <c:overlap val="-27"/>
        <c:axId val="1996097824"/>
        <c:axId val="1996099264"/>
      </c:barChart>
      <c:catAx>
        <c:axId val="1996097824"/>
        <c:scaling>
          <c:orientation val="minMax"/>
        </c:scaling>
        <c:delete val="1"/>
        <c:axPos val="b"/>
        <c:majorTickMark val="none"/>
        <c:minorTickMark val="none"/>
        <c:tickLblPos val="nextTo"/>
        <c:crossAx val="1996099264"/>
        <c:crosses val="autoZero"/>
        <c:auto val="1"/>
        <c:lblAlgn val="ctr"/>
        <c:lblOffset val="100"/>
        <c:noMultiLvlLbl val="0"/>
      </c:catAx>
      <c:valAx>
        <c:axId val="1996099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9609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Table 4 Diff</a:t>
            </a:r>
            <a:r>
              <a:rPr lang="en-AU" baseline="0"/>
              <a:t> C-A DFT to RPA</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spPr>
            <a:solidFill>
              <a:schemeClr val="accent1"/>
            </a:solidFill>
            <a:ln>
              <a:noFill/>
            </a:ln>
            <a:effectLst/>
          </c:spPr>
          <c:invertIfNegative val="0"/>
          <c:val>
            <c:numRef>
              <c:f>Summary!$S$218:$S$223</c:f>
              <c:numCache>
                <c:formatCode>0</c:formatCode>
                <c:ptCount val="6"/>
                <c:pt idx="0">
                  <c:v>-0.4000000000061732</c:v>
                </c:pt>
                <c:pt idx="1">
                  <c:v>105.69999999999879</c:v>
                </c:pt>
                <c:pt idx="2">
                  <c:v>-2.3000000000017451</c:v>
                </c:pt>
                <c:pt idx="3">
                  <c:v>-33.10000000000457</c:v>
                </c:pt>
                <c:pt idx="4">
                  <c:v>9.7999999999949523</c:v>
                </c:pt>
              </c:numCache>
            </c:numRef>
          </c:val>
          <c:extLst>
            <c:ext xmlns:c16="http://schemas.microsoft.com/office/drawing/2014/chart" uri="{C3380CC4-5D6E-409C-BE32-E72D297353CC}">
              <c16:uniqueId val="{00000000-1694-4554-AB50-6A340A1F746D}"/>
            </c:ext>
          </c:extLst>
        </c:ser>
        <c:ser>
          <c:idx val="1"/>
          <c:order val="1"/>
          <c:spPr>
            <a:solidFill>
              <a:schemeClr val="accent2"/>
            </a:solidFill>
            <a:ln>
              <a:noFill/>
            </a:ln>
            <a:effectLst/>
          </c:spPr>
          <c:invertIfNegative val="0"/>
          <c:val>
            <c:numRef>
              <c:f>Summary!$T$218:$T$223</c:f>
              <c:numCache>
                <c:formatCode>0</c:formatCode>
                <c:ptCount val="6"/>
                <c:pt idx="0">
                  <c:v>-2.7000000000043656</c:v>
                </c:pt>
                <c:pt idx="1">
                  <c:v>49.199999999995498</c:v>
                </c:pt>
                <c:pt idx="2">
                  <c:v>-174.30000000000589</c:v>
                </c:pt>
                <c:pt idx="3">
                  <c:v>-42.600000000003746</c:v>
                </c:pt>
                <c:pt idx="4">
                  <c:v>7.5999999999964984</c:v>
                </c:pt>
                <c:pt idx="5">
                  <c:v>-32.300000000020646</c:v>
                </c:pt>
              </c:numCache>
            </c:numRef>
          </c:val>
          <c:extLst>
            <c:ext xmlns:c16="http://schemas.microsoft.com/office/drawing/2014/chart" uri="{C3380CC4-5D6E-409C-BE32-E72D297353CC}">
              <c16:uniqueId val="{00000001-1694-4554-AB50-6A340A1F746D}"/>
            </c:ext>
          </c:extLst>
        </c:ser>
        <c:ser>
          <c:idx val="2"/>
          <c:order val="2"/>
          <c:spPr>
            <a:solidFill>
              <a:schemeClr val="accent3"/>
            </a:solidFill>
            <a:ln>
              <a:noFill/>
            </a:ln>
            <a:effectLst/>
          </c:spPr>
          <c:invertIfNegative val="0"/>
          <c:val>
            <c:numRef>
              <c:f>Summary!$U$218:$U$223</c:f>
              <c:numCache>
                <c:formatCode>0</c:formatCode>
                <c:ptCount val="6"/>
                <c:pt idx="0">
                  <c:v>-18.399999999989092</c:v>
                </c:pt>
                <c:pt idx="1">
                  <c:v>46.000000000010033</c:v>
                </c:pt>
                <c:pt idx="2">
                  <c:v>-52.899999999993952</c:v>
                </c:pt>
                <c:pt idx="3">
                  <c:v>-63.999999999985846</c:v>
                </c:pt>
                <c:pt idx="4">
                  <c:v>-4.7999999999923659</c:v>
                </c:pt>
              </c:numCache>
            </c:numRef>
          </c:val>
          <c:extLst>
            <c:ext xmlns:c16="http://schemas.microsoft.com/office/drawing/2014/chart" uri="{C3380CC4-5D6E-409C-BE32-E72D297353CC}">
              <c16:uniqueId val="{00000002-1694-4554-AB50-6A340A1F746D}"/>
            </c:ext>
          </c:extLst>
        </c:ser>
        <c:ser>
          <c:idx val="3"/>
          <c:order val="3"/>
          <c:spPr>
            <a:solidFill>
              <a:schemeClr val="accent4"/>
            </a:solidFill>
            <a:ln>
              <a:noFill/>
            </a:ln>
            <a:effectLst/>
          </c:spPr>
          <c:invertIfNegative val="0"/>
          <c:val>
            <c:numRef>
              <c:f>Summary!$V$218:$V$223</c:f>
              <c:numCache>
                <c:formatCode>0</c:formatCode>
                <c:ptCount val="6"/>
                <c:pt idx="0">
                  <c:v>-18.099999999993344</c:v>
                </c:pt>
                <c:pt idx="1">
                  <c:v>17.800000000008254</c:v>
                </c:pt>
                <c:pt idx="2">
                  <c:v>-109.29999999999396</c:v>
                </c:pt>
                <c:pt idx="3">
                  <c:v>-73.199999999992826</c:v>
                </c:pt>
                <c:pt idx="4">
                  <c:v>-4.699999999992599</c:v>
                </c:pt>
                <c:pt idx="5">
                  <c:v>-42.999999999977945</c:v>
                </c:pt>
              </c:numCache>
            </c:numRef>
          </c:val>
          <c:extLst>
            <c:ext xmlns:c16="http://schemas.microsoft.com/office/drawing/2014/chart" uri="{C3380CC4-5D6E-409C-BE32-E72D297353CC}">
              <c16:uniqueId val="{00000003-1694-4554-AB50-6A340A1F746D}"/>
            </c:ext>
          </c:extLst>
        </c:ser>
        <c:dLbls>
          <c:showLegendKey val="0"/>
          <c:showVal val="0"/>
          <c:showCatName val="0"/>
          <c:showSerName val="0"/>
          <c:showPercent val="0"/>
          <c:showBubbleSize val="0"/>
        </c:dLbls>
        <c:gapWidth val="219"/>
        <c:overlap val="-27"/>
        <c:axId val="1904248415"/>
        <c:axId val="1904248895"/>
      </c:barChart>
      <c:catAx>
        <c:axId val="1904248415"/>
        <c:scaling>
          <c:orientation val="minMax"/>
        </c:scaling>
        <c:delete val="1"/>
        <c:axPos val="b"/>
        <c:majorTickMark val="none"/>
        <c:minorTickMark val="none"/>
        <c:tickLblPos val="nextTo"/>
        <c:crossAx val="1904248895"/>
        <c:crosses val="autoZero"/>
        <c:auto val="1"/>
        <c:lblAlgn val="ctr"/>
        <c:lblOffset val="100"/>
        <c:noMultiLvlLbl val="0"/>
      </c:catAx>
      <c:valAx>
        <c:axId val="1904248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90424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Table 4 Diff</a:t>
            </a:r>
            <a:r>
              <a:rPr lang="en-AU" baseline="0"/>
              <a:t> B-C DFT to RPA</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barChart>
        <c:barDir val="col"/>
        <c:grouping val="clustered"/>
        <c:varyColors val="0"/>
        <c:ser>
          <c:idx val="0"/>
          <c:order val="0"/>
          <c:spPr>
            <a:solidFill>
              <a:schemeClr val="accent1"/>
            </a:solidFill>
            <a:ln>
              <a:noFill/>
            </a:ln>
            <a:effectLst/>
          </c:spPr>
          <c:invertIfNegative val="0"/>
          <c:val>
            <c:numRef>
              <c:f>Summary!$S$231:$S$236</c:f>
              <c:numCache>
                <c:formatCode>0</c:formatCode>
                <c:ptCount val="6"/>
                <c:pt idx="0">
                  <c:v>-3.7000000000091404</c:v>
                </c:pt>
                <c:pt idx="1">
                  <c:v>-14.1000000000098</c:v>
                </c:pt>
                <c:pt idx="2">
                  <c:v>-0.20000000001019203</c:v>
                </c:pt>
                <c:pt idx="3">
                  <c:v>2.3999999999908539</c:v>
                </c:pt>
                <c:pt idx="4">
                  <c:v>1.2999999999934175</c:v>
                </c:pt>
              </c:numCache>
            </c:numRef>
          </c:val>
          <c:extLst>
            <c:ext xmlns:c16="http://schemas.microsoft.com/office/drawing/2014/chart" uri="{C3380CC4-5D6E-409C-BE32-E72D297353CC}">
              <c16:uniqueId val="{00000000-49EE-4AA5-B546-047EFA517E0A}"/>
            </c:ext>
          </c:extLst>
        </c:ser>
        <c:ser>
          <c:idx val="1"/>
          <c:order val="1"/>
          <c:spPr>
            <a:solidFill>
              <a:schemeClr val="accent2"/>
            </a:solidFill>
            <a:ln>
              <a:noFill/>
            </a:ln>
            <a:effectLst/>
          </c:spPr>
          <c:invertIfNegative val="0"/>
          <c:val>
            <c:numRef>
              <c:f>Summary!$T$231:$T$236</c:f>
              <c:numCache>
                <c:formatCode>0</c:formatCode>
                <c:ptCount val="6"/>
                <c:pt idx="0">
                  <c:v>-0.60000000000928821</c:v>
                </c:pt>
                <c:pt idx="1">
                  <c:v>4.2999999999935312</c:v>
                </c:pt>
                <c:pt idx="2">
                  <c:v>2.9999999999894555</c:v>
                </c:pt>
                <c:pt idx="3">
                  <c:v>-0.30000000000995897</c:v>
                </c:pt>
                <c:pt idx="4">
                  <c:v>0.99999999997635314</c:v>
                </c:pt>
                <c:pt idx="5">
                  <c:v>-0.60000000001281251</c:v>
                </c:pt>
              </c:numCache>
            </c:numRef>
          </c:val>
          <c:extLst>
            <c:ext xmlns:c16="http://schemas.microsoft.com/office/drawing/2014/chart" uri="{C3380CC4-5D6E-409C-BE32-E72D297353CC}">
              <c16:uniqueId val="{00000001-49EE-4AA5-B546-047EFA517E0A}"/>
            </c:ext>
          </c:extLst>
        </c:ser>
        <c:ser>
          <c:idx val="2"/>
          <c:order val="2"/>
          <c:spPr>
            <a:solidFill>
              <a:schemeClr val="accent3"/>
            </a:solidFill>
            <a:ln>
              <a:noFill/>
            </a:ln>
            <a:effectLst/>
          </c:spPr>
          <c:invertIfNegative val="0"/>
          <c:val>
            <c:numRef>
              <c:f>Summary!$U$231:$U$236</c:f>
              <c:numCache>
                <c:formatCode>0</c:formatCode>
                <c:ptCount val="6"/>
                <c:pt idx="0">
                  <c:v>11.499999999998067</c:v>
                </c:pt>
                <c:pt idx="1">
                  <c:v>-29.499999999998749</c:v>
                </c:pt>
                <c:pt idx="2">
                  <c:v>36.7999999999995</c:v>
                </c:pt>
                <c:pt idx="3">
                  <c:v>32.799999999994611</c:v>
                </c:pt>
                <c:pt idx="4">
                  <c:v>7.1000000000012164</c:v>
                </c:pt>
              </c:numCache>
            </c:numRef>
          </c:val>
          <c:extLst>
            <c:ext xmlns:c16="http://schemas.microsoft.com/office/drawing/2014/chart" uri="{C3380CC4-5D6E-409C-BE32-E72D297353CC}">
              <c16:uniqueId val="{00000002-49EE-4AA5-B546-047EFA517E0A}"/>
            </c:ext>
          </c:extLst>
        </c:ser>
        <c:ser>
          <c:idx val="3"/>
          <c:order val="3"/>
          <c:spPr>
            <a:solidFill>
              <a:schemeClr val="accent4"/>
            </a:solidFill>
            <a:ln>
              <a:noFill/>
            </a:ln>
            <a:effectLst/>
          </c:spPr>
          <c:invertIfNegative val="0"/>
          <c:val>
            <c:numRef>
              <c:f>Summary!$V$231:$V$236</c:f>
              <c:numCache>
                <c:formatCode>0</c:formatCode>
                <c:ptCount val="6"/>
                <c:pt idx="0">
                  <c:v>12.100000000000222</c:v>
                </c:pt>
                <c:pt idx="1">
                  <c:v>-8.6000000000012733</c:v>
                </c:pt>
                <c:pt idx="2">
                  <c:v>28.400000000001313</c:v>
                </c:pt>
                <c:pt idx="3">
                  <c:v>37.199999999998568</c:v>
                </c:pt>
                <c:pt idx="4">
                  <c:v>7.6999999999998181</c:v>
                </c:pt>
                <c:pt idx="5">
                  <c:v>20.099999999999341</c:v>
                </c:pt>
              </c:numCache>
            </c:numRef>
          </c:val>
          <c:extLst>
            <c:ext xmlns:c16="http://schemas.microsoft.com/office/drawing/2014/chart" uri="{C3380CC4-5D6E-409C-BE32-E72D297353CC}">
              <c16:uniqueId val="{00000003-49EE-4AA5-B546-047EFA517E0A}"/>
            </c:ext>
          </c:extLst>
        </c:ser>
        <c:dLbls>
          <c:showLegendKey val="0"/>
          <c:showVal val="0"/>
          <c:showCatName val="0"/>
          <c:showSerName val="0"/>
          <c:showPercent val="0"/>
          <c:showBubbleSize val="0"/>
        </c:dLbls>
        <c:gapWidth val="219"/>
        <c:overlap val="-27"/>
        <c:axId val="1904326175"/>
        <c:axId val="1904326655"/>
      </c:barChart>
      <c:catAx>
        <c:axId val="1904326175"/>
        <c:scaling>
          <c:orientation val="minMax"/>
        </c:scaling>
        <c:delete val="1"/>
        <c:axPos val="b"/>
        <c:majorTickMark val="none"/>
        <c:minorTickMark val="none"/>
        <c:tickLblPos val="nextTo"/>
        <c:crossAx val="1904326655"/>
        <c:crosses val="autoZero"/>
        <c:auto val="1"/>
        <c:lblAlgn val="ctr"/>
        <c:lblOffset val="100"/>
        <c:noMultiLvlLbl val="0"/>
      </c:catAx>
      <c:valAx>
        <c:axId val="1904326655"/>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0432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Mg_HFD3!$O$2</c:f>
              <c:strCache>
                <c:ptCount val="1"/>
                <c:pt idx="0">
                  <c:v>HFD3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Mg_HFD3!$C$3:$C$39</c:f>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f>Mg_HFD3!$O$3:$O$39</c:f>
              <c:numCache>
                <c:formatCode>0.0000</c:formatCode>
                <c:ptCount val="37"/>
                <c:pt idx="0">
                  <c:v>0.15160000000000196</c:v>
                </c:pt>
                <c:pt idx="1">
                  <c:v>0.15200000000000102</c:v>
                </c:pt>
                <c:pt idx="2">
                  <c:v>0.15299999999999869</c:v>
                </c:pt>
                <c:pt idx="3">
                  <c:v>0.15589999999999549</c:v>
                </c:pt>
                <c:pt idx="4">
                  <c:v>0.158299999999997</c:v>
                </c:pt>
                <c:pt idx="5">
                  <c:v>0.15859999999999985</c:v>
                </c:pt>
                <c:pt idx="6">
                  <c:v>0.15489999999999782</c:v>
                </c:pt>
                <c:pt idx="7">
                  <c:v>0.14609999999999701</c:v>
                </c:pt>
                <c:pt idx="8">
                  <c:v>0.1319999999999979</c:v>
                </c:pt>
                <c:pt idx="9">
                  <c:v>0.11359999999999815</c:v>
                </c:pt>
                <c:pt idx="10">
                  <c:v>9.2900000000000205E-2</c:v>
                </c:pt>
                <c:pt idx="11">
                  <c:v>7.1799999999996089E-2</c:v>
                </c:pt>
                <c:pt idx="12">
                  <c:v>5.1800000000000068E-2</c:v>
                </c:pt>
                <c:pt idx="13">
                  <c:v>3.4099999999995134E-2</c:v>
                </c:pt>
                <c:pt idx="14">
                  <c:v>1.9599999999996953E-2</c:v>
                </c:pt>
                <c:pt idx="15">
                  <c:v>8.8000000000008072E-3</c:v>
                </c:pt>
                <c:pt idx="16">
                  <c:v>2.2000000000019782E-3</c:v>
                </c:pt>
                <c:pt idx="17">
                  <c:v>5.9999999999860165E-4</c:v>
                </c:pt>
                <c:pt idx="18">
                  <c:v>0</c:v>
                </c:pt>
                <c:pt idx="19">
                  <c:v>5.9999999999860165E-4</c:v>
                </c:pt>
                <c:pt idx="20">
                  <c:v>2.2000000000019782E-3</c:v>
                </c:pt>
                <c:pt idx="21">
                  <c:v>8.8000000000008072E-3</c:v>
                </c:pt>
                <c:pt idx="22">
                  <c:v>1.9599999999996953E-2</c:v>
                </c:pt>
                <c:pt idx="23">
                  <c:v>3.4099999999995134E-2</c:v>
                </c:pt>
                <c:pt idx="24">
                  <c:v>5.1800000000000068E-2</c:v>
                </c:pt>
                <c:pt idx="25">
                  <c:v>7.1799999999996089E-2</c:v>
                </c:pt>
                <c:pt idx="26">
                  <c:v>9.2900000000000205E-2</c:v>
                </c:pt>
                <c:pt idx="27">
                  <c:v>0.11359999999999815</c:v>
                </c:pt>
                <c:pt idx="28">
                  <c:v>0.1319999999999979</c:v>
                </c:pt>
                <c:pt idx="29">
                  <c:v>0.14609999999999701</c:v>
                </c:pt>
                <c:pt idx="30">
                  <c:v>0.15489999999999782</c:v>
                </c:pt>
                <c:pt idx="31">
                  <c:v>0.15859999999999985</c:v>
                </c:pt>
                <c:pt idx="32">
                  <c:v>0.158299999999997</c:v>
                </c:pt>
                <c:pt idx="33">
                  <c:v>0.15589999999999549</c:v>
                </c:pt>
                <c:pt idx="34">
                  <c:v>0.15299999999999869</c:v>
                </c:pt>
                <c:pt idx="35">
                  <c:v>0.15200000000000102</c:v>
                </c:pt>
                <c:pt idx="36">
                  <c:v>0.15160000000000196</c:v>
                </c:pt>
              </c:numCache>
            </c:numRef>
          </c:yVal>
          <c:smooth val="0"/>
          <c:extLst xmlns:c15="http://schemas.microsoft.com/office/drawing/2012/chart">
            <c:ext xmlns:c16="http://schemas.microsoft.com/office/drawing/2014/chart" uri="{C3380CC4-5D6E-409C-BE32-E72D297353CC}">
              <c16:uniqueId val="{00000000-C5E2-48D7-A8BA-D56658E301A1}"/>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Mg_HFD3!$P$2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Mg_HFD3!$C$3:$C$39</c15:sqref>
                        </c15:formulaRef>
                      </c:ext>
                    </c:extLst>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extLst>
                      <c:ext uri="{02D57815-91ED-43cb-92C2-25804820EDAC}">
                        <c15:formulaRef>
                          <c15:sqref>Mg_HFD3!$P$3:$P$39</c15:sqref>
                        </c15:formulaRef>
                      </c:ext>
                    </c:extLst>
                    <c:numCache>
                      <c:formatCode>0.0000</c:formatCode>
                      <c:ptCount val="37"/>
                      <c:pt idx="0">
                        <c:v>-8.7900000000004752E-2</c:v>
                      </c:pt>
                      <c:pt idx="1">
                        <c:v>58.354799999999997</c:v>
                      </c:pt>
                      <c:pt idx="2">
                        <c:v>58.354799999999997</c:v>
                      </c:pt>
                      <c:pt idx="3">
                        <c:v>58.354799999999997</c:v>
                      </c:pt>
                      <c:pt idx="4">
                        <c:v>58.354799999999997</c:v>
                      </c:pt>
                      <c:pt idx="5">
                        <c:v>58.354799999999997</c:v>
                      </c:pt>
                      <c:pt idx="6">
                        <c:v>58.354799999999997</c:v>
                      </c:pt>
                      <c:pt idx="7">
                        <c:v>58.354799999999997</c:v>
                      </c:pt>
                      <c:pt idx="8">
                        <c:v>58.354799999999997</c:v>
                      </c:pt>
                      <c:pt idx="9">
                        <c:v>5.1499999999997215E-2</c:v>
                      </c:pt>
                      <c:pt idx="10">
                        <c:v>58.354799999999997</c:v>
                      </c:pt>
                      <c:pt idx="11">
                        <c:v>58.354799999999997</c:v>
                      </c:pt>
                      <c:pt idx="12">
                        <c:v>58.354799999999997</c:v>
                      </c:pt>
                      <c:pt idx="13">
                        <c:v>58.354799999999997</c:v>
                      </c:pt>
                      <c:pt idx="14">
                        <c:v>58.354799999999997</c:v>
                      </c:pt>
                      <c:pt idx="15">
                        <c:v>58.354799999999997</c:v>
                      </c:pt>
                      <c:pt idx="16">
                        <c:v>58.354799999999997</c:v>
                      </c:pt>
                      <c:pt idx="17">
                        <c:v>58.354799999999997</c:v>
                      </c:pt>
                      <c:pt idx="18">
                        <c:v>0</c:v>
                      </c:pt>
                      <c:pt idx="19">
                        <c:v>58.354799999999997</c:v>
                      </c:pt>
                      <c:pt idx="20">
                        <c:v>58.354799999999997</c:v>
                      </c:pt>
                      <c:pt idx="21">
                        <c:v>58.354799999999997</c:v>
                      </c:pt>
                      <c:pt idx="22">
                        <c:v>58.354799999999997</c:v>
                      </c:pt>
                      <c:pt idx="23">
                        <c:v>58.354799999999997</c:v>
                      </c:pt>
                      <c:pt idx="24">
                        <c:v>58.354799999999997</c:v>
                      </c:pt>
                      <c:pt idx="25">
                        <c:v>58.354799999999997</c:v>
                      </c:pt>
                      <c:pt idx="26">
                        <c:v>58.354799999999997</c:v>
                      </c:pt>
                      <c:pt idx="27">
                        <c:v>5.1499999999997215E-2</c:v>
                      </c:pt>
                      <c:pt idx="28">
                        <c:v>58.354799999999997</c:v>
                      </c:pt>
                      <c:pt idx="29">
                        <c:v>58.354799999999997</c:v>
                      </c:pt>
                      <c:pt idx="30">
                        <c:v>58.354799999999997</c:v>
                      </c:pt>
                      <c:pt idx="31">
                        <c:v>58.354799999999997</c:v>
                      </c:pt>
                      <c:pt idx="32">
                        <c:v>58.354799999999997</c:v>
                      </c:pt>
                      <c:pt idx="33">
                        <c:v>58.354799999999997</c:v>
                      </c:pt>
                      <c:pt idx="34">
                        <c:v>58.354799999999997</c:v>
                      </c:pt>
                      <c:pt idx="35">
                        <c:v>58.354799999999997</c:v>
                      </c:pt>
                      <c:pt idx="36">
                        <c:v>-8.7900000000004752E-2</c:v>
                      </c:pt>
                    </c:numCache>
                  </c:numRef>
                </c:yVal>
                <c:smooth val="0"/>
                <c:extLst>
                  <c:ext xmlns:c16="http://schemas.microsoft.com/office/drawing/2014/chart" uri="{C3380CC4-5D6E-409C-BE32-E72D297353CC}">
                    <c16:uniqueId val="{00000001-C5E2-48D7-A8BA-D56658E301A1}"/>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Mg_HFD3!$AF$2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Mg_HFD3!$C$3:$C$39</c15:sqref>
                        </c15:formulaRef>
                      </c:ext>
                    </c:extLst>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extLst xmlns:c15="http://schemas.microsoft.com/office/drawing/2012/chart">
                      <c:ext xmlns:c15="http://schemas.microsoft.com/office/drawing/2012/chart" uri="{02D57815-91ED-43cb-92C2-25804820EDAC}">
                        <c15:formulaRef>
                          <c15:sqref>Mg_HFD3!$AF$3:$AF$39</c15:sqref>
                        </c15:formulaRef>
                      </c:ext>
                    </c:extLst>
                    <c:numCache>
                      <c:formatCode>0.0000</c:formatCode>
                      <c:ptCount val="37"/>
                      <c:pt idx="0">
                        <c:v>8.7900000000004752E-2</c:v>
                      </c:pt>
                      <c:pt idx="1">
                        <c:v>-58.354799999999997</c:v>
                      </c:pt>
                      <c:pt idx="2">
                        <c:v>-58.354799999999997</c:v>
                      </c:pt>
                      <c:pt idx="3">
                        <c:v>-58.354799999999997</c:v>
                      </c:pt>
                      <c:pt idx="4">
                        <c:v>-58.354799999999997</c:v>
                      </c:pt>
                      <c:pt idx="5">
                        <c:v>-58.354799999999997</c:v>
                      </c:pt>
                      <c:pt idx="6">
                        <c:v>-58.354799999999997</c:v>
                      </c:pt>
                      <c:pt idx="7">
                        <c:v>-58.354799999999997</c:v>
                      </c:pt>
                      <c:pt idx="8">
                        <c:v>-58.354799999999997</c:v>
                      </c:pt>
                      <c:pt idx="9">
                        <c:v>-5.1499999999997215E-2</c:v>
                      </c:pt>
                      <c:pt idx="10">
                        <c:v>-58.354799999999997</c:v>
                      </c:pt>
                      <c:pt idx="11">
                        <c:v>-58.354799999999997</c:v>
                      </c:pt>
                      <c:pt idx="12">
                        <c:v>-58.354799999999997</c:v>
                      </c:pt>
                      <c:pt idx="13">
                        <c:v>-58.354799999999997</c:v>
                      </c:pt>
                      <c:pt idx="14">
                        <c:v>-58.354799999999997</c:v>
                      </c:pt>
                      <c:pt idx="15">
                        <c:v>-58.354799999999997</c:v>
                      </c:pt>
                      <c:pt idx="16">
                        <c:v>-58.354799999999997</c:v>
                      </c:pt>
                      <c:pt idx="17">
                        <c:v>-58.354799999999997</c:v>
                      </c:pt>
                      <c:pt idx="18">
                        <c:v>0</c:v>
                      </c:pt>
                      <c:pt idx="19">
                        <c:v>-58.354799999999997</c:v>
                      </c:pt>
                      <c:pt idx="20">
                        <c:v>-58.354799999999997</c:v>
                      </c:pt>
                      <c:pt idx="21">
                        <c:v>-58.354799999999997</c:v>
                      </c:pt>
                      <c:pt idx="22">
                        <c:v>-58.354799999999997</c:v>
                      </c:pt>
                      <c:pt idx="23">
                        <c:v>-58.354799999999997</c:v>
                      </c:pt>
                      <c:pt idx="24">
                        <c:v>-58.354799999999997</c:v>
                      </c:pt>
                      <c:pt idx="25">
                        <c:v>-58.354799999999997</c:v>
                      </c:pt>
                      <c:pt idx="26">
                        <c:v>-58.354799999999997</c:v>
                      </c:pt>
                      <c:pt idx="27">
                        <c:v>-5.1499999999997215E-2</c:v>
                      </c:pt>
                      <c:pt idx="28">
                        <c:v>-58.354799999999997</c:v>
                      </c:pt>
                      <c:pt idx="29">
                        <c:v>-58.354799999999997</c:v>
                      </c:pt>
                      <c:pt idx="30">
                        <c:v>-58.354799999999997</c:v>
                      </c:pt>
                      <c:pt idx="31">
                        <c:v>-58.354799999999997</c:v>
                      </c:pt>
                      <c:pt idx="32">
                        <c:v>-58.354799999999997</c:v>
                      </c:pt>
                      <c:pt idx="33">
                        <c:v>-58.354799999999997</c:v>
                      </c:pt>
                      <c:pt idx="34">
                        <c:v>-58.354799999999997</c:v>
                      </c:pt>
                      <c:pt idx="35">
                        <c:v>-58.354799999999997</c:v>
                      </c:pt>
                      <c:pt idx="36">
                        <c:v>8.7900000000004752E-2</c:v>
                      </c:pt>
                    </c:numCache>
                  </c:numRef>
                </c:yVal>
                <c:smooth val="0"/>
                <c:extLst xmlns:c15="http://schemas.microsoft.com/office/drawing/2012/chart">
                  <c:ext xmlns:c16="http://schemas.microsoft.com/office/drawing/2014/chart" uri="{C3380CC4-5D6E-409C-BE32-E72D297353CC}">
                    <c16:uniqueId val="{00000002-C5E2-48D7-A8BA-D56658E301A1}"/>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Mg_HFD3!$Y$2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Mg_HFD3!$C$3:$C$39</c15:sqref>
                        </c15:formulaRef>
                      </c:ext>
                    </c:extLst>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extLst xmlns:c15="http://schemas.microsoft.com/office/drawing/2012/chart">
                      <c:ext xmlns:c15="http://schemas.microsoft.com/office/drawing/2012/chart" uri="{02D57815-91ED-43cb-92C2-25804820EDAC}">
                        <c15:formulaRef>
                          <c15:sqref>Mg_HFD3!$Y$3:$Y$39</c15:sqref>
                        </c15:formulaRef>
                      </c:ext>
                    </c:extLst>
                    <c:numCache>
                      <c:formatCode>0.0000</c:formatCode>
                      <c:ptCount val="37"/>
                      <c:pt idx="0">
                        <c:v>0.14809999999998524</c:v>
                      </c:pt>
                      <c:pt idx="1">
                        <c:v>77.441599999999994</c:v>
                      </c:pt>
                      <c:pt idx="2">
                        <c:v>77.442599999999999</c:v>
                      </c:pt>
                      <c:pt idx="3">
                        <c:v>77.445499999999981</c:v>
                      </c:pt>
                      <c:pt idx="4">
                        <c:v>77.44789999999999</c:v>
                      </c:pt>
                      <c:pt idx="5">
                        <c:v>77.448199999999986</c:v>
                      </c:pt>
                      <c:pt idx="6">
                        <c:v>77.444499999999991</c:v>
                      </c:pt>
                      <c:pt idx="7">
                        <c:v>77.435699999999997</c:v>
                      </c:pt>
                      <c:pt idx="8">
                        <c:v>77.421599999999984</c:v>
                      </c:pt>
                      <c:pt idx="9">
                        <c:v>0.19379999999998887</c:v>
                      </c:pt>
                      <c:pt idx="10">
                        <c:v>77.382499999999993</c:v>
                      </c:pt>
                      <c:pt idx="11">
                        <c:v>77.361399999999989</c:v>
                      </c:pt>
                      <c:pt idx="12">
                        <c:v>77.341399999999993</c:v>
                      </c:pt>
                      <c:pt idx="13">
                        <c:v>77.323699999999988</c:v>
                      </c:pt>
                      <c:pt idx="14">
                        <c:v>77.30919999999999</c:v>
                      </c:pt>
                      <c:pt idx="15">
                        <c:v>77.298399999999987</c:v>
                      </c:pt>
                      <c:pt idx="16">
                        <c:v>77.291799999999995</c:v>
                      </c:pt>
                      <c:pt idx="17">
                        <c:v>77.290199999999999</c:v>
                      </c:pt>
                      <c:pt idx="18">
                        <c:v>0</c:v>
                      </c:pt>
                      <c:pt idx="19">
                        <c:v>77.290199999999999</c:v>
                      </c:pt>
                      <c:pt idx="20">
                        <c:v>77.291799999999995</c:v>
                      </c:pt>
                      <c:pt idx="21">
                        <c:v>77.298399999999987</c:v>
                      </c:pt>
                      <c:pt idx="22">
                        <c:v>77.30919999999999</c:v>
                      </c:pt>
                      <c:pt idx="23">
                        <c:v>77.323699999999988</c:v>
                      </c:pt>
                      <c:pt idx="24">
                        <c:v>77.341399999999993</c:v>
                      </c:pt>
                      <c:pt idx="25">
                        <c:v>77.361399999999989</c:v>
                      </c:pt>
                      <c:pt idx="26">
                        <c:v>77.382499999999993</c:v>
                      </c:pt>
                      <c:pt idx="27">
                        <c:v>0.19379999999998887</c:v>
                      </c:pt>
                      <c:pt idx="28">
                        <c:v>77.421599999999984</c:v>
                      </c:pt>
                      <c:pt idx="29">
                        <c:v>77.435699999999997</c:v>
                      </c:pt>
                      <c:pt idx="30">
                        <c:v>77.444499999999991</c:v>
                      </c:pt>
                      <c:pt idx="31">
                        <c:v>77.448199999999986</c:v>
                      </c:pt>
                      <c:pt idx="32">
                        <c:v>77.44789999999999</c:v>
                      </c:pt>
                      <c:pt idx="33">
                        <c:v>77.445499999999981</c:v>
                      </c:pt>
                      <c:pt idx="34">
                        <c:v>77.442599999999999</c:v>
                      </c:pt>
                      <c:pt idx="35">
                        <c:v>77.441599999999994</c:v>
                      </c:pt>
                      <c:pt idx="36">
                        <c:v>0.14809999999998524</c:v>
                      </c:pt>
                    </c:numCache>
                  </c:numRef>
                </c:yVal>
                <c:smooth val="0"/>
                <c:extLst xmlns:c15="http://schemas.microsoft.com/office/drawing/2012/chart">
                  <c:ext xmlns:c16="http://schemas.microsoft.com/office/drawing/2014/chart" uri="{C3380CC4-5D6E-409C-BE32-E72D297353CC}">
                    <c16:uniqueId val="{00000003-C5E2-48D7-A8BA-D56658E301A1}"/>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Mg_HFD3!$D$2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Mg_HFD3!$C$3:$C$39</c:f>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f>Mg_HFD3!$D$3:$D$39</c:f>
              <c:numCache>
                <c:formatCode>0.000</c:formatCode>
                <c:ptCount val="37"/>
                <c:pt idx="0">
                  <c:v>3.1941000000000002</c:v>
                </c:pt>
                <c:pt idx="1">
                  <c:v>3.2017000000000002</c:v>
                </c:pt>
                <c:pt idx="2">
                  <c:v>3.2094</c:v>
                </c:pt>
                <c:pt idx="3">
                  <c:v>3.2250999999999999</c:v>
                </c:pt>
                <c:pt idx="4">
                  <c:v>3.2412999999999998</c:v>
                </c:pt>
                <c:pt idx="5">
                  <c:v>3.2581000000000002</c:v>
                </c:pt>
                <c:pt idx="6">
                  <c:v>3.2755000000000001</c:v>
                </c:pt>
                <c:pt idx="7">
                  <c:v>3.2927</c:v>
                </c:pt>
                <c:pt idx="8">
                  <c:v>3.3090999999999999</c:v>
                </c:pt>
                <c:pt idx="9">
                  <c:v>3.3233999999999999</c:v>
                </c:pt>
                <c:pt idx="10">
                  <c:v>3.3353000000000002</c:v>
                </c:pt>
                <c:pt idx="11">
                  <c:v>3.3450000000000002</c:v>
                </c:pt>
                <c:pt idx="12">
                  <c:v>3.3529</c:v>
                </c:pt>
                <c:pt idx="13">
                  <c:v>3.359</c:v>
                </c:pt>
                <c:pt idx="14">
                  <c:v>3.3635999999999999</c:v>
                </c:pt>
                <c:pt idx="15">
                  <c:v>3.3668999999999998</c:v>
                </c:pt>
                <c:pt idx="16">
                  <c:v>3.3687</c:v>
                </c:pt>
                <c:pt idx="17">
                  <c:v>3.3692000000000002</c:v>
                </c:pt>
                <c:pt idx="18">
                  <c:v>3.3694999999999999</c:v>
                </c:pt>
                <c:pt idx="19">
                  <c:v>3.3692000000000002</c:v>
                </c:pt>
                <c:pt idx="20">
                  <c:v>3.3687</c:v>
                </c:pt>
                <c:pt idx="21">
                  <c:v>3.3668999999999998</c:v>
                </c:pt>
                <c:pt idx="22">
                  <c:v>3.3635999999999999</c:v>
                </c:pt>
                <c:pt idx="23">
                  <c:v>3.359</c:v>
                </c:pt>
                <c:pt idx="24">
                  <c:v>3.3529</c:v>
                </c:pt>
                <c:pt idx="25">
                  <c:v>3.3450000000000002</c:v>
                </c:pt>
                <c:pt idx="26">
                  <c:v>3.3353000000000002</c:v>
                </c:pt>
                <c:pt idx="27">
                  <c:v>3.3233999999999999</c:v>
                </c:pt>
                <c:pt idx="28">
                  <c:v>3.3090999999999999</c:v>
                </c:pt>
                <c:pt idx="29">
                  <c:v>3.2927</c:v>
                </c:pt>
                <c:pt idx="30">
                  <c:v>3.2755000000000001</c:v>
                </c:pt>
                <c:pt idx="31">
                  <c:v>3.2581000000000002</c:v>
                </c:pt>
                <c:pt idx="32">
                  <c:v>3.2412999999999998</c:v>
                </c:pt>
                <c:pt idx="33">
                  <c:v>3.2250999999999999</c:v>
                </c:pt>
                <c:pt idx="34">
                  <c:v>3.2094</c:v>
                </c:pt>
                <c:pt idx="35">
                  <c:v>3.2017000000000002</c:v>
                </c:pt>
                <c:pt idx="36">
                  <c:v>3.1941000000000002</c:v>
                </c:pt>
              </c:numCache>
            </c:numRef>
          </c:yVal>
          <c:smooth val="0"/>
          <c:extLst>
            <c:ext xmlns:c16="http://schemas.microsoft.com/office/drawing/2014/chart" uri="{C3380CC4-5D6E-409C-BE32-E72D297353CC}">
              <c16:uniqueId val="{00000000-52EC-47A1-8A65-EA7189D84EC0}"/>
            </c:ext>
          </c:extLst>
        </c:ser>
        <c:ser>
          <c:idx val="1"/>
          <c:order val="1"/>
          <c:tx>
            <c:strRef>
              <c:f>Mg_HFD3!$E$2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Mg_HFD3!$C$3:$C$39</c:f>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f>Mg_HFD3!$E$3:$E$39</c:f>
              <c:numCache>
                <c:formatCode>0.000</c:formatCode>
                <c:ptCount val="37"/>
                <c:pt idx="0">
                  <c:v>4.9122000000000003</c:v>
                </c:pt>
                <c:pt idx="1">
                  <c:v>4.8829000000000002</c:v>
                </c:pt>
                <c:pt idx="2">
                  <c:v>4.8529999999999998</c:v>
                </c:pt>
                <c:pt idx="3">
                  <c:v>4.7900999999999998</c:v>
                </c:pt>
                <c:pt idx="4">
                  <c:v>4.7225000000000001</c:v>
                </c:pt>
                <c:pt idx="5">
                  <c:v>4.6496000000000004</c:v>
                </c:pt>
                <c:pt idx="6">
                  <c:v>4.5730000000000004</c:v>
                </c:pt>
                <c:pt idx="7">
                  <c:v>4.4964000000000004</c:v>
                </c:pt>
                <c:pt idx="8">
                  <c:v>4.4253</c:v>
                </c:pt>
                <c:pt idx="9">
                  <c:v>4.3639999999999999</c:v>
                </c:pt>
                <c:pt idx="10">
                  <c:v>4.3143000000000002</c:v>
                </c:pt>
                <c:pt idx="11">
                  <c:v>4.274</c:v>
                </c:pt>
                <c:pt idx="12">
                  <c:v>4.2420999999999998</c:v>
                </c:pt>
                <c:pt idx="13">
                  <c:v>4.2172999999999998</c:v>
                </c:pt>
                <c:pt idx="14">
                  <c:v>4.1985999999999999</c:v>
                </c:pt>
                <c:pt idx="15">
                  <c:v>4.1855000000000002</c:v>
                </c:pt>
                <c:pt idx="16">
                  <c:v>4.1780999999999997</c:v>
                </c:pt>
                <c:pt idx="17">
                  <c:v>4.1760000000000002</c:v>
                </c:pt>
                <c:pt idx="18">
                  <c:v>4.1753</c:v>
                </c:pt>
                <c:pt idx="19">
                  <c:v>4.1760000000000002</c:v>
                </c:pt>
                <c:pt idx="20">
                  <c:v>4.1780999999999997</c:v>
                </c:pt>
                <c:pt idx="21">
                  <c:v>4.1855000000000002</c:v>
                </c:pt>
                <c:pt idx="22">
                  <c:v>4.1985999999999999</c:v>
                </c:pt>
                <c:pt idx="23">
                  <c:v>4.2172999999999998</c:v>
                </c:pt>
                <c:pt idx="24">
                  <c:v>4.2420999999999998</c:v>
                </c:pt>
                <c:pt idx="25">
                  <c:v>4.274</c:v>
                </c:pt>
                <c:pt idx="26">
                  <c:v>4.3143000000000002</c:v>
                </c:pt>
                <c:pt idx="27">
                  <c:v>4.3639999999999999</c:v>
                </c:pt>
                <c:pt idx="28">
                  <c:v>4.4253</c:v>
                </c:pt>
                <c:pt idx="29">
                  <c:v>4.4964000000000004</c:v>
                </c:pt>
                <c:pt idx="30">
                  <c:v>4.5730000000000004</c:v>
                </c:pt>
                <c:pt idx="31">
                  <c:v>4.6496000000000004</c:v>
                </c:pt>
                <c:pt idx="32">
                  <c:v>4.7225000000000001</c:v>
                </c:pt>
                <c:pt idx="33">
                  <c:v>4.7900999999999998</c:v>
                </c:pt>
                <c:pt idx="34">
                  <c:v>4.8529999999999998</c:v>
                </c:pt>
                <c:pt idx="35">
                  <c:v>4.8829000000000002</c:v>
                </c:pt>
                <c:pt idx="36">
                  <c:v>4.9122000000000003</c:v>
                </c:pt>
              </c:numCache>
            </c:numRef>
          </c:yVal>
          <c:smooth val="0"/>
          <c:extLst>
            <c:ext xmlns:c16="http://schemas.microsoft.com/office/drawing/2014/chart" uri="{C3380CC4-5D6E-409C-BE32-E72D297353CC}">
              <c16:uniqueId val="{00000001-52EC-47A1-8A65-EA7189D84EC0}"/>
            </c:ext>
          </c:extLst>
        </c:ser>
        <c:ser>
          <c:idx val="2"/>
          <c:order val="2"/>
          <c:tx>
            <c:strRef>
              <c:f>Mg_HFD3!$F$2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Mg_HFD3!$C$3:$C$39</c:f>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f>Mg_HFD3!$F$3:$F$39</c:f>
              <c:numCache>
                <c:formatCode>0.000</c:formatCode>
                <c:ptCount val="37"/>
                <c:pt idx="0">
                  <c:v>-0.55264706100000016</c:v>
                </c:pt>
                <c:pt idx="1">
                  <c:v>-0.53318826549999998</c:v>
                </c:pt>
                <c:pt idx="2">
                  <c:v>-0.51334548700000004</c:v>
                </c:pt>
                <c:pt idx="3">
                  <c:v>-0.47265353729999976</c:v>
                </c:pt>
                <c:pt idx="4">
                  <c:v>-0.42999779249999998</c:v>
                </c:pt>
                <c:pt idx="5">
                  <c:v>-0.38503802559999989</c:v>
                </c:pt>
                <c:pt idx="6">
                  <c:v>-0.33809560899999991</c:v>
                </c:pt>
                <c:pt idx="7">
                  <c:v>-0.29073722400000002</c:v>
                </c:pt>
                <c:pt idx="8">
                  <c:v>-0.24521472360000007</c:v>
                </c:pt>
                <c:pt idx="9">
                  <c:v>-0.2041697400000001</c:v>
                </c:pt>
                <c:pt idx="10">
                  <c:v>-0.16867618709999999</c:v>
                </c:pt>
                <c:pt idx="11">
                  <c:v>-0.13775956800000017</c:v>
                </c:pt>
                <c:pt idx="12">
                  <c:v>-0.11019278959999999</c:v>
                </c:pt>
                <c:pt idx="13">
                  <c:v>-8.5682884099999884E-2</c:v>
                </c:pt>
                <c:pt idx="14">
                  <c:v>-6.2865637799999818E-2</c:v>
                </c:pt>
                <c:pt idx="15">
                  <c:v>-4.1218803999999866E-2</c:v>
                </c:pt>
                <c:pt idx="16">
                  <c:v>-2.0531183400000121E-2</c:v>
                </c:pt>
                <c:pt idx="17">
                  <c:v>-1.0227023999999913E-2</c:v>
                </c:pt>
                <c:pt idx="18">
                  <c:v>0</c:v>
                </c:pt>
                <c:pt idx="19">
                  <c:v>1.0227023999999913E-2</c:v>
                </c:pt>
                <c:pt idx="20">
                  <c:v>2.0531183400000121E-2</c:v>
                </c:pt>
                <c:pt idx="21">
                  <c:v>4.1218803999999866E-2</c:v>
                </c:pt>
                <c:pt idx="22">
                  <c:v>6.2865637799999818E-2</c:v>
                </c:pt>
                <c:pt idx="23">
                  <c:v>8.5682884099999884E-2</c:v>
                </c:pt>
                <c:pt idx="24">
                  <c:v>0.11019278959999999</c:v>
                </c:pt>
                <c:pt idx="25">
                  <c:v>0.13775956800000017</c:v>
                </c:pt>
                <c:pt idx="26">
                  <c:v>0.16867618709999999</c:v>
                </c:pt>
                <c:pt idx="27">
                  <c:v>0.2041697400000001</c:v>
                </c:pt>
                <c:pt idx="28">
                  <c:v>0.24521472360000007</c:v>
                </c:pt>
                <c:pt idx="29">
                  <c:v>0.29073722400000002</c:v>
                </c:pt>
                <c:pt idx="30">
                  <c:v>0.33809560899999991</c:v>
                </c:pt>
                <c:pt idx="31">
                  <c:v>0.38503802559999989</c:v>
                </c:pt>
                <c:pt idx="32">
                  <c:v>0.42999779249999998</c:v>
                </c:pt>
                <c:pt idx="33">
                  <c:v>0.47265353729999976</c:v>
                </c:pt>
                <c:pt idx="34">
                  <c:v>0.51334548700000004</c:v>
                </c:pt>
                <c:pt idx="35">
                  <c:v>0.53318826549999998</c:v>
                </c:pt>
                <c:pt idx="36">
                  <c:v>0.55264706100000016</c:v>
                </c:pt>
              </c:numCache>
            </c:numRef>
          </c:yVal>
          <c:smooth val="0"/>
          <c:extLst>
            <c:ext xmlns:c16="http://schemas.microsoft.com/office/drawing/2014/chart" uri="{C3380CC4-5D6E-409C-BE32-E72D297353CC}">
              <c16:uniqueId val="{00000002-52EC-47A1-8A65-EA7189D84EC0}"/>
            </c:ext>
          </c:extLst>
        </c:ser>
        <c:ser>
          <c:idx val="3"/>
          <c:order val="3"/>
          <c:tx>
            <c:strRef>
              <c:f>Mg_HFD3!$G$2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Mg_HFD3!$C$3:$C$39</c:f>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f>Mg_HFD3!$G$3:$G$39</c:f>
              <c:numCache>
                <c:formatCode>0.000</c:formatCode>
                <c:ptCount val="37"/>
                <c:pt idx="0">
                  <c:v>-0.48761935740000001</c:v>
                </c:pt>
                <c:pt idx="1">
                  <c:v>-0.46957872720000016</c:v>
                </c:pt>
                <c:pt idx="2">
                  <c:v>-0.45158620900000024</c:v>
                </c:pt>
                <c:pt idx="3">
                  <c:v>-0.41462147580000064</c:v>
                </c:pt>
                <c:pt idx="4">
                  <c:v>-0.37634074749999979</c:v>
                </c:pt>
                <c:pt idx="5">
                  <c:v>-0.3363613631999996</c:v>
                </c:pt>
                <c:pt idx="6">
                  <c:v>-0.29544323799999977</c:v>
                </c:pt>
                <c:pt idx="7">
                  <c:v>-0.25487393759999982</c:v>
                </c:pt>
                <c:pt idx="8">
                  <c:v>-0.21663171090000011</c:v>
                </c:pt>
                <c:pt idx="9">
                  <c:v>-0.18210535600000055</c:v>
                </c:pt>
                <c:pt idx="10">
                  <c:v>-0.15202298909999984</c:v>
                </c:pt>
                <c:pt idx="11">
                  <c:v>-0.12531368000000007</c:v>
                </c:pt>
                <c:pt idx="12">
                  <c:v>-0.10125044279999999</c:v>
                </c:pt>
                <c:pt idx="13">
                  <c:v>-7.909124419999973E-2</c:v>
                </c:pt>
                <c:pt idx="14">
                  <c:v>-5.8209390399999478E-2</c:v>
                </c:pt>
                <c:pt idx="15">
                  <c:v>-3.8427075499999512E-2</c:v>
                </c:pt>
                <c:pt idx="16">
                  <c:v>-1.9131519900000463E-2</c:v>
                </c:pt>
                <c:pt idx="17">
                  <c:v>-9.5296320000004906E-3</c:v>
                </c:pt>
                <c:pt idx="18">
                  <c:v>0</c:v>
                </c:pt>
                <c:pt idx="19">
                  <c:v>9.5296320000004906E-3</c:v>
                </c:pt>
                <c:pt idx="20">
                  <c:v>1.9131519900000463E-2</c:v>
                </c:pt>
                <c:pt idx="21">
                  <c:v>3.8427075499999512E-2</c:v>
                </c:pt>
                <c:pt idx="22">
                  <c:v>5.8209390399999478E-2</c:v>
                </c:pt>
                <c:pt idx="23">
                  <c:v>7.909124419999973E-2</c:v>
                </c:pt>
                <c:pt idx="24">
                  <c:v>0.10125044279999999</c:v>
                </c:pt>
                <c:pt idx="25">
                  <c:v>0.12531368000000007</c:v>
                </c:pt>
                <c:pt idx="26">
                  <c:v>0.15202298909999984</c:v>
                </c:pt>
                <c:pt idx="27">
                  <c:v>0.18210535600000055</c:v>
                </c:pt>
                <c:pt idx="28">
                  <c:v>0.21663171090000011</c:v>
                </c:pt>
                <c:pt idx="29">
                  <c:v>0.25487393759999982</c:v>
                </c:pt>
                <c:pt idx="30">
                  <c:v>0.29544323799999977</c:v>
                </c:pt>
                <c:pt idx="31">
                  <c:v>0.3363613631999996</c:v>
                </c:pt>
                <c:pt idx="32">
                  <c:v>0.37634074749999979</c:v>
                </c:pt>
                <c:pt idx="33">
                  <c:v>0.41462147580000064</c:v>
                </c:pt>
                <c:pt idx="34">
                  <c:v>0.45158620900000024</c:v>
                </c:pt>
                <c:pt idx="35">
                  <c:v>0.46957872720000016</c:v>
                </c:pt>
                <c:pt idx="36">
                  <c:v>0.48761935740000001</c:v>
                </c:pt>
              </c:numCache>
            </c:numRef>
          </c:yVal>
          <c:smooth val="0"/>
          <c:extLst>
            <c:ext xmlns:c16="http://schemas.microsoft.com/office/drawing/2014/chart" uri="{C3380CC4-5D6E-409C-BE32-E72D297353CC}">
              <c16:uniqueId val="{00000003-52EC-47A1-8A65-EA7189D84EC0}"/>
            </c:ext>
          </c:extLst>
        </c:ser>
        <c:ser>
          <c:idx val="4"/>
          <c:order val="4"/>
          <c:tx>
            <c:strRef>
              <c:f>Mg_HFD3!$H$2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Mg_HFD3!$C$3:$C$39</c:f>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f>Mg_HFD3!$H$3:$H$39</c:f>
              <c:numCache>
                <c:formatCode>0.000</c:formatCode>
                <c:ptCount val="37"/>
                <c:pt idx="0">
                  <c:v>0.50187000000000004</c:v>
                </c:pt>
                <c:pt idx="1">
                  <c:v>0.50201799999999996</c:v>
                </c:pt>
                <c:pt idx="2">
                  <c:v>0.50205900000000003</c:v>
                </c:pt>
                <c:pt idx="3">
                  <c:v>0.50186799999999998</c:v>
                </c:pt>
                <c:pt idx="4">
                  <c:v>0.501162</c:v>
                </c:pt>
                <c:pt idx="5">
                  <c:v>0.49983499999999997</c:v>
                </c:pt>
                <c:pt idx="6">
                  <c:v>0.49787199999999998</c:v>
                </c:pt>
                <c:pt idx="7">
                  <c:v>0.49551299999999998</c:v>
                </c:pt>
                <c:pt idx="8">
                  <c:v>0.49318000000000001</c:v>
                </c:pt>
                <c:pt idx="9">
                  <c:v>0.49146800000000002</c:v>
                </c:pt>
                <c:pt idx="10">
                  <c:v>0.49069400000000002</c:v>
                </c:pt>
                <c:pt idx="11">
                  <c:v>0.49074400000000001</c:v>
                </c:pt>
                <c:pt idx="12">
                  <c:v>0.49140299999999998</c:v>
                </c:pt>
                <c:pt idx="13">
                  <c:v>0.49265799999999998</c:v>
                </c:pt>
                <c:pt idx="14">
                  <c:v>0.49422899999999997</c:v>
                </c:pt>
                <c:pt idx="15">
                  <c:v>0.49601899999999999</c:v>
                </c:pt>
                <c:pt idx="16">
                  <c:v>0.49799900000000002</c:v>
                </c:pt>
                <c:pt idx="17">
                  <c:v>0.49899199999999999</c:v>
                </c:pt>
                <c:pt idx="18">
                  <c:v>0.5</c:v>
                </c:pt>
                <c:pt idx="19">
                  <c:v>0.49899199999999999</c:v>
                </c:pt>
                <c:pt idx="20">
                  <c:v>0.49799900000000002</c:v>
                </c:pt>
                <c:pt idx="21">
                  <c:v>0.49601899999999999</c:v>
                </c:pt>
                <c:pt idx="22">
                  <c:v>0.49422899999999997</c:v>
                </c:pt>
                <c:pt idx="23">
                  <c:v>0.49265799999999998</c:v>
                </c:pt>
                <c:pt idx="24">
                  <c:v>0.49140299999999998</c:v>
                </c:pt>
                <c:pt idx="25">
                  <c:v>0.49074400000000001</c:v>
                </c:pt>
                <c:pt idx="26">
                  <c:v>0.49069400000000002</c:v>
                </c:pt>
                <c:pt idx="27">
                  <c:v>0.49146800000000002</c:v>
                </c:pt>
                <c:pt idx="28">
                  <c:v>0.49318000000000001</c:v>
                </c:pt>
                <c:pt idx="29">
                  <c:v>0.49551299999999998</c:v>
                </c:pt>
                <c:pt idx="30">
                  <c:v>0.49787199999999998</c:v>
                </c:pt>
                <c:pt idx="31">
                  <c:v>0.49983499999999997</c:v>
                </c:pt>
                <c:pt idx="32">
                  <c:v>0.501162</c:v>
                </c:pt>
                <c:pt idx="33">
                  <c:v>0.50186799999999998</c:v>
                </c:pt>
                <c:pt idx="34">
                  <c:v>0.50205900000000003</c:v>
                </c:pt>
                <c:pt idx="35">
                  <c:v>0.50201799999999996</c:v>
                </c:pt>
                <c:pt idx="36">
                  <c:v>0.50187000000000004</c:v>
                </c:pt>
              </c:numCache>
            </c:numRef>
          </c:yVal>
          <c:smooth val="0"/>
          <c:extLst>
            <c:ext xmlns:c16="http://schemas.microsoft.com/office/drawing/2014/chart" uri="{C3380CC4-5D6E-409C-BE32-E72D297353CC}">
              <c16:uniqueId val="{00000004-52EC-47A1-8A65-EA7189D84EC0}"/>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Mg_HFD3!$T$2</c:f>
              <c:strCache>
                <c:ptCount val="1"/>
                <c:pt idx="0">
                  <c:v>HFD3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Mg_HFD3!$C$3:$C$39</c:f>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f>Mg_HFD3!$T$3:$T$39</c:f>
              <c:numCache>
                <c:formatCode>0.00</c:formatCode>
                <c:ptCount val="37"/>
                <c:pt idx="0">
                  <c:v>12.766999999999999</c:v>
                </c:pt>
                <c:pt idx="1">
                  <c:v>12.776999999999999</c:v>
                </c:pt>
                <c:pt idx="2">
                  <c:v>12.787000000000001</c:v>
                </c:pt>
                <c:pt idx="3">
                  <c:v>12.811999999999999</c:v>
                </c:pt>
                <c:pt idx="4">
                  <c:v>12.845000000000001</c:v>
                </c:pt>
                <c:pt idx="5">
                  <c:v>12.885</c:v>
                </c:pt>
                <c:pt idx="6">
                  <c:v>12.856999999999999</c:v>
                </c:pt>
                <c:pt idx="7">
                  <c:v>12.706</c:v>
                </c:pt>
                <c:pt idx="8">
                  <c:v>12.57</c:v>
                </c:pt>
                <c:pt idx="9">
                  <c:v>12.459</c:v>
                </c:pt>
                <c:pt idx="10">
                  <c:v>12.375</c:v>
                </c:pt>
                <c:pt idx="11">
                  <c:v>12.311999999999999</c:v>
                </c:pt>
                <c:pt idx="12">
                  <c:v>12.265000000000001</c:v>
                </c:pt>
                <c:pt idx="13">
                  <c:v>12.228999999999999</c:v>
                </c:pt>
                <c:pt idx="14">
                  <c:v>12.204000000000001</c:v>
                </c:pt>
                <c:pt idx="15">
                  <c:v>12.186999999999999</c:v>
                </c:pt>
                <c:pt idx="16">
                  <c:v>12.177</c:v>
                </c:pt>
                <c:pt idx="17">
                  <c:v>12.175000000000001</c:v>
                </c:pt>
                <c:pt idx="18">
                  <c:v>12.177</c:v>
                </c:pt>
                <c:pt idx="19">
                  <c:v>12.175000000000001</c:v>
                </c:pt>
                <c:pt idx="20">
                  <c:v>12.177</c:v>
                </c:pt>
                <c:pt idx="21">
                  <c:v>12.186999999999999</c:v>
                </c:pt>
                <c:pt idx="22">
                  <c:v>12.204000000000001</c:v>
                </c:pt>
                <c:pt idx="23">
                  <c:v>12.228999999999999</c:v>
                </c:pt>
                <c:pt idx="24">
                  <c:v>12.265000000000001</c:v>
                </c:pt>
                <c:pt idx="25">
                  <c:v>12.311999999999999</c:v>
                </c:pt>
                <c:pt idx="26">
                  <c:v>12.375</c:v>
                </c:pt>
                <c:pt idx="27">
                  <c:v>12.459</c:v>
                </c:pt>
                <c:pt idx="28">
                  <c:v>12.57</c:v>
                </c:pt>
                <c:pt idx="29">
                  <c:v>12.706</c:v>
                </c:pt>
                <c:pt idx="30">
                  <c:v>12.856999999999999</c:v>
                </c:pt>
                <c:pt idx="31">
                  <c:v>12.885</c:v>
                </c:pt>
                <c:pt idx="32">
                  <c:v>12.845000000000001</c:v>
                </c:pt>
                <c:pt idx="33">
                  <c:v>12.811999999999999</c:v>
                </c:pt>
                <c:pt idx="34">
                  <c:v>12.787000000000001</c:v>
                </c:pt>
                <c:pt idx="35">
                  <c:v>12.776999999999999</c:v>
                </c:pt>
                <c:pt idx="36">
                  <c:v>12.766999999999999</c:v>
                </c:pt>
              </c:numCache>
            </c:numRef>
          </c:yVal>
          <c:smooth val="0"/>
          <c:extLst>
            <c:ext xmlns:c16="http://schemas.microsoft.com/office/drawing/2014/chart" uri="{C3380CC4-5D6E-409C-BE32-E72D297353CC}">
              <c16:uniqueId val="{00000000-C225-4D67-9E25-56120278B1A2}"/>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Mg_HFD3!$U$2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Mg_HFD3!$C$3:$C$39</c15:sqref>
                        </c15:formulaRef>
                      </c:ext>
                    </c:extLst>
                    <c:numCache>
                      <c:formatCode>0.000</c:formatCode>
                      <c:ptCount val="37"/>
                      <c:pt idx="0">
                        <c:v>-1</c:v>
                      </c:pt>
                      <c:pt idx="1">
                        <c:v>-0.96874406833280646</c:v>
                      </c:pt>
                      <c:pt idx="2">
                        <c:v>-0.93749717539657429</c:v>
                      </c:pt>
                      <c:pt idx="3">
                        <c:v>-0.87499435079314858</c:v>
                      </c:pt>
                      <c:pt idx="4">
                        <c:v>-0.81250056492068523</c:v>
                      </c:pt>
                      <c:pt idx="5">
                        <c:v>-0.74999774031725952</c:v>
                      </c:pt>
                      <c:pt idx="6">
                        <c:v>-0.68749491571383381</c:v>
                      </c:pt>
                      <c:pt idx="7">
                        <c:v>-0.62500112984137046</c:v>
                      </c:pt>
                      <c:pt idx="8">
                        <c:v>-0.56249830523794475</c:v>
                      </c:pt>
                      <c:pt idx="9">
                        <c:v>-0.49999548063451904</c:v>
                      </c:pt>
                      <c:pt idx="10">
                        <c:v>-0.43750169476205525</c:v>
                      </c:pt>
                      <c:pt idx="11">
                        <c:v>-0.37499887015862998</c:v>
                      </c:pt>
                      <c:pt idx="12">
                        <c:v>-0.31249604555520427</c:v>
                      </c:pt>
                      <c:pt idx="13">
                        <c:v>-0.25000225968274048</c:v>
                      </c:pt>
                      <c:pt idx="14">
                        <c:v>-0.18749943507931474</c:v>
                      </c:pt>
                      <c:pt idx="15">
                        <c:v>-0.12499661047588903</c:v>
                      </c:pt>
                      <c:pt idx="16">
                        <c:v>-6.2502824603425725E-2</c:v>
                      </c:pt>
                      <c:pt idx="17">
                        <c:v>-3.124689293623165E-2</c:v>
                      </c:pt>
                      <c:pt idx="18">
                        <c:v>0</c:v>
                      </c:pt>
                      <c:pt idx="19">
                        <c:v>3.124689293623165E-2</c:v>
                      </c:pt>
                      <c:pt idx="20">
                        <c:v>6.2502824603425725E-2</c:v>
                      </c:pt>
                      <c:pt idx="21">
                        <c:v>0.12499661047588903</c:v>
                      </c:pt>
                      <c:pt idx="22">
                        <c:v>0.18749943507931474</c:v>
                      </c:pt>
                      <c:pt idx="23">
                        <c:v>0.25000225968274048</c:v>
                      </c:pt>
                      <c:pt idx="24">
                        <c:v>0.31249604555520427</c:v>
                      </c:pt>
                      <c:pt idx="25">
                        <c:v>0.37499887015862998</c:v>
                      </c:pt>
                      <c:pt idx="26">
                        <c:v>0.43750169476205525</c:v>
                      </c:pt>
                      <c:pt idx="27">
                        <c:v>0.49999548063451904</c:v>
                      </c:pt>
                      <c:pt idx="28">
                        <c:v>0.56249830523794475</c:v>
                      </c:pt>
                      <c:pt idx="29">
                        <c:v>0.62500112984137046</c:v>
                      </c:pt>
                      <c:pt idx="30">
                        <c:v>0.68749491571383381</c:v>
                      </c:pt>
                      <c:pt idx="31">
                        <c:v>0.74999774031725952</c:v>
                      </c:pt>
                      <c:pt idx="32">
                        <c:v>0.81250056492068523</c:v>
                      </c:pt>
                      <c:pt idx="33">
                        <c:v>0.87499435079314858</c:v>
                      </c:pt>
                      <c:pt idx="34">
                        <c:v>0.93749717539657429</c:v>
                      </c:pt>
                      <c:pt idx="35">
                        <c:v>0.96874406833280646</c:v>
                      </c:pt>
                      <c:pt idx="36">
                        <c:v>1</c:v>
                      </c:pt>
                    </c:numCache>
                  </c:numRef>
                </c:xVal>
                <c:yVal>
                  <c:numRef>
                    <c:extLst>
                      <c:ext uri="{02D57815-91ED-43cb-92C2-25804820EDAC}">
                        <c15:formulaRef>
                          <c15:sqref>Mg_HFD3!$U$3:$U$39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C225-4D67-9E25-56120278B1A2}"/>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Mg_HF!$O$2</c:f>
              <c:strCache>
                <c:ptCount val="1"/>
                <c:pt idx="0">
                  <c:v>HF</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Mg_HF!$C$3:$C$39</c:f>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f>Mg_HF!$O$3:$O$39</c:f>
              <c:numCache>
                <c:formatCode>0.0000</c:formatCode>
                <c:ptCount val="37"/>
                <c:pt idx="0">
                  <c:v>-0.15270000000000294</c:v>
                </c:pt>
                <c:pt idx="1">
                  <c:v>-0.15160000000000196</c:v>
                </c:pt>
                <c:pt idx="2">
                  <c:v>-0.14840000000000231</c:v>
                </c:pt>
                <c:pt idx="3">
                  <c:v>-0.13690000000000424</c:v>
                </c:pt>
                <c:pt idx="4">
                  <c:v>-0.11970000000000169</c:v>
                </c:pt>
                <c:pt idx="5">
                  <c:v>-9.8500000000001364E-2</c:v>
                </c:pt>
                <c:pt idx="6">
                  <c:v>-7.4800000000003308E-2</c:v>
                </c:pt>
                <c:pt idx="7">
                  <c:v>-5.0200000000003797E-2</c:v>
                </c:pt>
                <c:pt idx="8">
                  <c:v>-2.5900000000000034E-2</c:v>
                </c:pt>
                <c:pt idx="9">
                  <c:v>-4.2000000000044224E-3</c:v>
                </c:pt>
                <c:pt idx="10">
                  <c:v>1.2699999999995271E-2</c:v>
                </c:pt>
                <c:pt idx="11">
                  <c:v>2.1299999999996544E-2</c:v>
                </c:pt>
                <c:pt idx="12">
                  <c:v>2.120000000000033E-2</c:v>
                </c:pt>
                <c:pt idx="13">
                  <c:v>1.6399999999997306E-2</c:v>
                </c:pt>
                <c:pt idx="14">
                  <c:v>1.0399999999997078E-2</c:v>
                </c:pt>
                <c:pt idx="15">
                  <c:v>4.8999999999992383E-3</c:v>
                </c:pt>
                <c:pt idx="16">
                  <c:v>1.300000000000523E-3</c:v>
                </c:pt>
                <c:pt idx="17">
                  <c:v>2.9999999999574811E-4</c:v>
                </c:pt>
                <c:pt idx="18">
                  <c:v>0</c:v>
                </c:pt>
                <c:pt idx="19">
                  <c:v>2.9999999999574811E-4</c:v>
                </c:pt>
                <c:pt idx="20">
                  <c:v>1.300000000000523E-3</c:v>
                </c:pt>
                <c:pt idx="21">
                  <c:v>4.8999999999992383E-3</c:v>
                </c:pt>
                <c:pt idx="22">
                  <c:v>1.0399999999997078E-2</c:v>
                </c:pt>
                <c:pt idx="23">
                  <c:v>1.6399999999997306E-2</c:v>
                </c:pt>
                <c:pt idx="24">
                  <c:v>2.120000000000033E-2</c:v>
                </c:pt>
                <c:pt idx="25">
                  <c:v>2.1299999999996544E-2</c:v>
                </c:pt>
                <c:pt idx="26">
                  <c:v>1.2699999999995271E-2</c:v>
                </c:pt>
                <c:pt idx="27">
                  <c:v>-4.2000000000044224E-3</c:v>
                </c:pt>
                <c:pt idx="28">
                  <c:v>-2.5900000000000034E-2</c:v>
                </c:pt>
                <c:pt idx="29">
                  <c:v>-5.0200000000003797E-2</c:v>
                </c:pt>
                <c:pt idx="30">
                  <c:v>-7.4800000000003308E-2</c:v>
                </c:pt>
                <c:pt idx="31">
                  <c:v>-9.8500000000001364E-2</c:v>
                </c:pt>
                <c:pt idx="32">
                  <c:v>-0.11970000000000169</c:v>
                </c:pt>
                <c:pt idx="33">
                  <c:v>-0.13690000000000424</c:v>
                </c:pt>
                <c:pt idx="34">
                  <c:v>-0.14840000000000231</c:v>
                </c:pt>
                <c:pt idx="35">
                  <c:v>-0.15160000000000196</c:v>
                </c:pt>
                <c:pt idx="36">
                  <c:v>-0.15270000000000294</c:v>
                </c:pt>
              </c:numCache>
            </c:numRef>
          </c:yVal>
          <c:smooth val="0"/>
          <c:extLst xmlns:c15="http://schemas.microsoft.com/office/drawing/2012/chart">
            <c:ext xmlns:c16="http://schemas.microsoft.com/office/drawing/2014/chart" uri="{C3380CC4-5D6E-409C-BE32-E72D297353CC}">
              <c16:uniqueId val="{00000000-5B68-4C8D-B808-30E9B01E0CA0}"/>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Mg_HF!$P$2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Mg_HF!$C$3:$C$39</c15:sqref>
                        </c15:formulaRef>
                      </c:ext>
                    </c:extLst>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extLst>
                      <c:ext uri="{02D57815-91ED-43cb-92C2-25804820EDAC}">
                        <c15:formulaRef>
                          <c15:sqref>Mg_HF!$P$3:$P$39</c15:sqref>
                        </c15:formulaRef>
                      </c:ext>
                    </c:extLst>
                    <c:numCache>
                      <c:formatCode>0.0000</c:formatCode>
                      <c:ptCount val="37"/>
                      <c:pt idx="0">
                        <c:v>-0.11500000000000199</c:v>
                      </c:pt>
                      <c:pt idx="1">
                        <c:v>58.5259</c:v>
                      </c:pt>
                      <c:pt idx="2">
                        <c:v>58.5259</c:v>
                      </c:pt>
                      <c:pt idx="3">
                        <c:v>58.5259</c:v>
                      </c:pt>
                      <c:pt idx="4">
                        <c:v>58.5259</c:v>
                      </c:pt>
                      <c:pt idx="5">
                        <c:v>58.5259</c:v>
                      </c:pt>
                      <c:pt idx="6">
                        <c:v>58.5259</c:v>
                      </c:pt>
                      <c:pt idx="7">
                        <c:v>58.5259</c:v>
                      </c:pt>
                      <c:pt idx="8">
                        <c:v>58.5259</c:v>
                      </c:pt>
                      <c:pt idx="9">
                        <c:v>1.1200000000002319E-2</c:v>
                      </c:pt>
                      <c:pt idx="10">
                        <c:v>58.5259</c:v>
                      </c:pt>
                      <c:pt idx="11">
                        <c:v>58.5259</c:v>
                      </c:pt>
                      <c:pt idx="12">
                        <c:v>58.5259</c:v>
                      </c:pt>
                      <c:pt idx="13">
                        <c:v>58.5259</c:v>
                      </c:pt>
                      <c:pt idx="14">
                        <c:v>58.5259</c:v>
                      </c:pt>
                      <c:pt idx="15">
                        <c:v>58.5259</c:v>
                      </c:pt>
                      <c:pt idx="16">
                        <c:v>58.5259</c:v>
                      </c:pt>
                      <c:pt idx="17">
                        <c:v>58.5259</c:v>
                      </c:pt>
                      <c:pt idx="18">
                        <c:v>0</c:v>
                      </c:pt>
                      <c:pt idx="19">
                        <c:v>58.5259</c:v>
                      </c:pt>
                      <c:pt idx="20">
                        <c:v>58.5259</c:v>
                      </c:pt>
                      <c:pt idx="21">
                        <c:v>58.5259</c:v>
                      </c:pt>
                      <c:pt idx="22">
                        <c:v>58.5259</c:v>
                      </c:pt>
                      <c:pt idx="23">
                        <c:v>58.5259</c:v>
                      </c:pt>
                      <c:pt idx="24">
                        <c:v>58.5259</c:v>
                      </c:pt>
                      <c:pt idx="25">
                        <c:v>58.5259</c:v>
                      </c:pt>
                      <c:pt idx="26">
                        <c:v>58.5259</c:v>
                      </c:pt>
                      <c:pt idx="27">
                        <c:v>1.1200000000002319E-2</c:v>
                      </c:pt>
                      <c:pt idx="28">
                        <c:v>58.5259</c:v>
                      </c:pt>
                      <c:pt idx="29">
                        <c:v>58.5259</c:v>
                      </c:pt>
                      <c:pt idx="30">
                        <c:v>58.5259</c:v>
                      </c:pt>
                      <c:pt idx="31">
                        <c:v>58.5259</c:v>
                      </c:pt>
                      <c:pt idx="32">
                        <c:v>58.5259</c:v>
                      </c:pt>
                      <c:pt idx="33">
                        <c:v>58.5259</c:v>
                      </c:pt>
                      <c:pt idx="34">
                        <c:v>58.5259</c:v>
                      </c:pt>
                      <c:pt idx="35">
                        <c:v>58.5259</c:v>
                      </c:pt>
                      <c:pt idx="36">
                        <c:v>-0.11500000000000199</c:v>
                      </c:pt>
                    </c:numCache>
                  </c:numRef>
                </c:yVal>
                <c:smooth val="0"/>
                <c:extLst>
                  <c:ext xmlns:c16="http://schemas.microsoft.com/office/drawing/2014/chart" uri="{C3380CC4-5D6E-409C-BE32-E72D297353CC}">
                    <c16:uniqueId val="{00000001-5B68-4C8D-B808-30E9B01E0CA0}"/>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Mg_HF!$AF$2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Mg_HF!$C$3:$C$39</c15:sqref>
                        </c15:formulaRef>
                      </c:ext>
                    </c:extLst>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extLst xmlns:c15="http://schemas.microsoft.com/office/drawing/2012/chart">
                      <c:ext xmlns:c15="http://schemas.microsoft.com/office/drawing/2012/chart" uri="{02D57815-91ED-43cb-92C2-25804820EDAC}">
                        <c15:formulaRef>
                          <c15:sqref>Mg_HF!$AF$3:$AF$39</c15:sqref>
                        </c15:formulaRef>
                      </c:ext>
                    </c:extLst>
                    <c:numCache>
                      <c:formatCode>0.0000</c:formatCode>
                      <c:ptCount val="37"/>
                      <c:pt idx="0">
                        <c:v>0.11500000000000199</c:v>
                      </c:pt>
                      <c:pt idx="1">
                        <c:v>-58.5259</c:v>
                      </c:pt>
                      <c:pt idx="2">
                        <c:v>-58.5259</c:v>
                      </c:pt>
                      <c:pt idx="3">
                        <c:v>-58.5259</c:v>
                      </c:pt>
                      <c:pt idx="4">
                        <c:v>-58.5259</c:v>
                      </c:pt>
                      <c:pt idx="5">
                        <c:v>-58.5259</c:v>
                      </c:pt>
                      <c:pt idx="6">
                        <c:v>-58.5259</c:v>
                      </c:pt>
                      <c:pt idx="7">
                        <c:v>-58.5259</c:v>
                      </c:pt>
                      <c:pt idx="8">
                        <c:v>-58.5259</c:v>
                      </c:pt>
                      <c:pt idx="9">
                        <c:v>-1.1200000000002319E-2</c:v>
                      </c:pt>
                      <c:pt idx="10">
                        <c:v>-58.5259</c:v>
                      </c:pt>
                      <c:pt idx="11">
                        <c:v>-58.5259</c:v>
                      </c:pt>
                      <c:pt idx="12">
                        <c:v>-58.5259</c:v>
                      </c:pt>
                      <c:pt idx="13">
                        <c:v>-58.5259</c:v>
                      </c:pt>
                      <c:pt idx="14">
                        <c:v>-58.5259</c:v>
                      </c:pt>
                      <c:pt idx="15">
                        <c:v>-58.5259</c:v>
                      </c:pt>
                      <c:pt idx="16">
                        <c:v>-58.5259</c:v>
                      </c:pt>
                      <c:pt idx="17">
                        <c:v>-58.5259</c:v>
                      </c:pt>
                      <c:pt idx="18">
                        <c:v>0</c:v>
                      </c:pt>
                      <c:pt idx="19">
                        <c:v>-58.5259</c:v>
                      </c:pt>
                      <c:pt idx="20">
                        <c:v>-58.5259</c:v>
                      </c:pt>
                      <c:pt idx="21">
                        <c:v>-58.5259</c:v>
                      </c:pt>
                      <c:pt idx="22">
                        <c:v>-58.5259</c:v>
                      </c:pt>
                      <c:pt idx="23">
                        <c:v>-58.5259</c:v>
                      </c:pt>
                      <c:pt idx="24">
                        <c:v>-58.5259</c:v>
                      </c:pt>
                      <c:pt idx="25">
                        <c:v>-58.5259</c:v>
                      </c:pt>
                      <c:pt idx="26">
                        <c:v>-58.5259</c:v>
                      </c:pt>
                      <c:pt idx="27">
                        <c:v>-1.1200000000002319E-2</c:v>
                      </c:pt>
                      <c:pt idx="28">
                        <c:v>-58.5259</c:v>
                      </c:pt>
                      <c:pt idx="29">
                        <c:v>-58.5259</c:v>
                      </c:pt>
                      <c:pt idx="30">
                        <c:v>-58.5259</c:v>
                      </c:pt>
                      <c:pt idx="31">
                        <c:v>-58.5259</c:v>
                      </c:pt>
                      <c:pt idx="32">
                        <c:v>-58.5259</c:v>
                      </c:pt>
                      <c:pt idx="33">
                        <c:v>-58.5259</c:v>
                      </c:pt>
                      <c:pt idx="34">
                        <c:v>-58.5259</c:v>
                      </c:pt>
                      <c:pt idx="35">
                        <c:v>-58.5259</c:v>
                      </c:pt>
                      <c:pt idx="36">
                        <c:v>0.11500000000000199</c:v>
                      </c:pt>
                    </c:numCache>
                  </c:numRef>
                </c:yVal>
                <c:smooth val="0"/>
                <c:extLst xmlns:c15="http://schemas.microsoft.com/office/drawing/2012/chart">
                  <c:ext xmlns:c16="http://schemas.microsoft.com/office/drawing/2014/chart" uri="{C3380CC4-5D6E-409C-BE32-E72D297353CC}">
                    <c16:uniqueId val="{00000002-5B68-4C8D-B808-30E9B01E0CA0}"/>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Mg_HF!$Y$2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Mg_HF!$C$3:$C$39</c15:sqref>
                        </c15:formulaRef>
                      </c:ext>
                    </c:extLst>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extLst xmlns:c15="http://schemas.microsoft.com/office/drawing/2012/chart">
                      <c:ext xmlns:c15="http://schemas.microsoft.com/office/drawing/2012/chart" uri="{02D57815-91ED-43cb-92C2-25804820EDAC}">
                        <c15:formulaRef>
                          <c15:sqref>Mg_HF!$Y$3:$Y$39</c15:sqref>
                        </c15:formulaRef>
                      </c:ext>
                    </c:extLst>
                    <c:numCache>
                      <c:formatCode>0.0000</c:formatCode>
                      <c:ptCount val="37"/>
                      <c:pt idx="0">
                        <c:v>-0.16790000000001015</c:v>
                      </c:pt>
                      <c:pt idx="1">
                        <c:v>77.372699999999995</c:v>
                      </c:pt>
                      <c:pt idx="2">
                        <c:v>77.375900000000001</c:v>
                      </c:pt>
                      <c:pt idx="3">
                        <c:v>77.387399999999985</c:v>
                      </c:pt>
                      <c:pt idx="4">
                        <c:v>77.404599999999988</c:v>
                      </c:pt>
                      <c:pt idx="5">
                        <c:v>77.425799999999995</c:v>
                      </c:pt>
                      <c:pt idx="6">
                        <c:v>77.4495</c:v>
                      </c:pt>
                      <c:pt idx="7">
                        <c:v>77.474099999999993</c:v>
                      </c:pt>
                      <c:pt idx="8">
                        <c:v>77.498400000000004</c:v>
                      </c:pt>
                      <c:pt idx="9">
                        <c:v>3.8199999999996237E-2</c:v>
                      </c:pt>
                      <c:pt idx="10">
                        <c:v>77.536999999999992</c:v>
                      </c:pt>
                      <c:pt idx="11">
                        <c:v>77.545599999999993</c:v>
                      </c:pt>
                      <c:pt idx="12">
                        <c:v>77.545500000000004</c:v>
                      </c:pt>
                      <c:pt idx="13">
                        <c:v>77.540699999999987</c:v>
                      </c:pt>
                      <c:pt idx="14">
                        <c:v>77.534699999999987</c:v>
                      </c:pt>
                      <c:pt idx="15">
                        <c:v>77.529200000000003</c:v>
                      </c:pt>
                      <c:pt idx="16">
                        <c:v>77.525599999999997</c:v>
                      </c:pt>
                      <c:pt idx="17">
                        <c:v>77.524599999999992</c:v>
                      </c:pt>
                      <c:pt idx="18">
                        <c:v>0</c:v>
                      </c:pt>
                      <c:pt idx="19">
                        <c:v>77.524599999999992</c:v>
                      </c:pt>
                      <c:pt idx="20">
                        <c:v>77.525599999999997</c:v>
                      </c:pt>
                      <c:pt idx="21">
                        <c:v>77.529200000000003</c:v>
                      </c:pt>
                      <c:pt idx="22">
                        <c:v>77.534699999999987</c:v>
                      </c:pt>
                      <c:pt idx="23">
                        <c:v>77.540699999999987</c:v>
                      </c:pt>
                      <c:pt idx="24">
                        <c:v>77.545500000000004</c:v>
                      </c:pt>
                      <c:pt idx="25">
                        <c:v>77.545599999999993</c:v>
                      </c:pt>
                      <c:pt idx="26">
                        <c:v>77.536999999999992</c:v>
                      </c:pt>
                      <c:pt idx="27">
                        <c:v>3.8199999999996237E-2</c:v>
                      </c:pt>
                      <c:pt idx="28">
                        <c:v>77.498400000000004</c:v>
                      </c:pt>
                      <c:pt idx="29">
                        <c:v>77.474099999999993</c:v>
                      </c:pt>
                      <c:pt idx="30">
                        <c:v>77.4495</c:v>
                      </c:pt>
                      <c:pt idx="31">
                        <c:v>77.425799999999995</c:v>
                      </c:pt>
                      <c:pt idx="32">
                        <c:v>77.404599999999988</c:v>
                      </c:pt>
                      <c:pt idx="33">
                        <c:v>77.387399999999985</c:v>
                      </c:pt>
                      <c:pt idx="34">
                        <c:v>77.375900000000001</c:v>
                      </c:pt>
                      <c:pt idx="35">
                        <c:v>77.372699999999995</c:v>
                      </c:pt>
                      <c:pt idx="36">
                        <c:v>-0.16790000000001015</c:v>
                      </c:pt>
                    </c:numCache>
                  </c:numRef>
                </c:yVal>
                <c:smooth val="0"/>
                <c:extLst xmlns:c15="http://schemas.microsoft.com/office/drawing/2012/chart">
                  <c:ext xmlns:c16="http://schemas.microsoft.com/office/drawing/2014/chart" uri="{C3380CC4-5D6E-409C-BE32-E72D297353CC}">
                    <c16:uniqueId val="{00000003-5B68-4C8D-B808-30E9B01E0CA0}"/>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Mg_HF!$D$2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Mg_HF!$C$3:$C$39</c:f>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f>Mg_HF!$D$3:$D$39</c:f>
              <c:numCache>
                <c:formatCode>0.000</c:formatCode>
                <c:ptCount val="37"/>
                <c:pt idx="0">
                  <c:v>3.2690000000000001</c:v>
                </c:pt>
                <c:pt idx="1">
                  <c:v>3.2745000000000002</c:v>
                </c:pt>
                <c:pt idx="2">
                  <c:v>3.2801</c:v>
                </c:pt>
                <c:pt idx="3">
                  <c:v>3.2911999999999999</c:v>
                </c:pt>
                <c:pt idx="4">
                  <c:v>3.3026</c:v>
                </c:pt>
                <c:pt idx="5">
                  <c:v>3.3140000000000001</c:v>
                </c:pt>
                <c:pt idx="6">
                  <c:v>3.3260000000000001</c:v>
                </c:pt>
                <c:pt idx="7">
                  <c:v>3.3386999999999998</c:v>
                </c:pt>
                <c:pt idx="8">
                  <c:v>3.3527999999999998</c:v>
                </c:pt>
                <c:pt idx="9">
                  <c:v>3.3694000000000002</c:v>
                </c:pt>
                <c:pt idx="10">
                  <c:v>3.3904000000000001</c:v>
                </c:pt>
                <c:pt idx="11">
                  <c:v>3.4150999999999998</c:v>
                </c:pt>
                <c:pt idx="12">
                  <c:v>3.4367999999999999</c:v>
                </c:pt>
                <c:pt idx="13">
                  <c:v>3.4517000000000002</c:v>
                </c:pt>
                <c:pt idx="14">
                  <c:v>3.4618000000000002</c:v>
                </c:pt>
                <c:pt idx="15">
                  <c:v>3.4685999999999999</c:v>
                </c:pt>
                <c:pt idx="16">
                  <c:v>3.4723000000000002</c:v>
                </c:pt>
                <c:pt idx="17">
                  <c:v>3.4733000000000001</c:v>
                </c:pt>
                <c:pt idx="18">
                  <c:v>3.4735</c:v>
                </c:pt>
                <c:pt idx="19">
                  <c:v>3.4733000000000001</c:v>
                </c:pt>
                <c:pt idx="20">
                  <c:v>3.4723000000000002</c:v>
                </c:pt>
                <c:pt idx="21">
                  <c:v>3.4685999999999999</c:v>
                </c:pt>
                <c:pt idx="22">
                  <c:v>3.4618000000000002</c:v>
                </c:pt>
                <c:pt idx="23">
                  <c:v>3.4517000000000002</c:v>
                </c:pt>
                <c:pt idx="24">
                  <c:v>3.4367999999999999</c:v>
                </c:pt>
                <c:pt idx="25">
                  <c:v>3.4150999999999998</c:v>
                </c:pt>
                <c:pt idx="26">
                  <c:v>3.3904000000000001</c:v>
                </c:pt>
                <c:pt idx="27">
                  <c:v>3.3694000000000002</c:v>
                </c:pt>
                <c:pt idx="28">
                  <c:v>3.3527999999999998</c:v>
                </c:pt>
                <c:pt idx="29">
                  <c:v>3.3386999999999998</c:v>
                </c:pt>
                <c:pt idx="30">
                  <c:v>3.3260000000000001</c:v>
                </c:pt>
                <c:pt idx="31">
                  <c:v>3.3140000000000001</c:v>
                </c:pt>
                <c:pt idx="32">
                  <c:v>3.3026</c:v>
                </c:pt>
                <c:pt idx="33">
                  <c:v>3.2911999999999999</c:v>
                </c:pt>
                <c:pt idx="34">
                  <c:v>3.2801</c:v>
                </c:pt>
                <c:pt idx="35">
                  <c:v>3.2745000000000002</c:v>
                </c:pt>
                <c:pt idx="36">
                  <c:v>3.2690000000000001</c:v>
                </c:pt>
              </c:numCache>
            </c:numRef>
          </c:yVal>
          <c:smooth val="0"/>
          <c:extLst>
            <c:ext xmlns:c16="http://schemas.microsoft.com/office/drawing/2014/chart" uri="{C3380CC4-5D6E-409C-BE32-E72D297353CC}">
              <c16:uniqueId val="{00000000-866A-4D9B-91AF-EF8C9FB898F9}"/>
            </c:ext>
          </c:extLst>
        </c:ser>
        <c:ser>
          <c:idx val="1"/>
          <c:order val="1"/>
          <c:tx>
            <c:strRef>
              <c:f>Mg_HF!$E$2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Mg_HF!$C$3:$C$39</c:f>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f>Mg_HF!$E$3:$E$39</c:f>
              <c:numCache>
                <c:formatCode>0.000</c:formatCode>
                <c:ptCount val="37"/>
                <c:pt idx="0">
                  <c:v>5.1723999999999997</c:v>
                </c:pt>
                <c:pt idx="1">
                  <c:v>5.1531000000000002</c:v>
                </c:pt>
                <c:pt idx="2">
                  <c:v>5.1337999999999999</c:v>
                </c:pt>
                <c:pt idx="3">
                  <c:v>5.0942999999999996</c:v>
                </c:pt>
                <c:pt idx="4">
                  <c:v>5.0529999999999999</c:v>
                </c:pt>
                <c:pt idx="5">
                  <c:v>5.0090000000000003</c:v>
                </c:pt>
                <c:pt idx="6">
                  <c:v>4.9611999999999998</c:v>
                </c:pt>
                <c:pt idx="7">
                  <c:v>4.9074</c:v>
                </c:pt>
                <c:pt idx="8">
                  <c:v>4.8440000000000003</c:v>
                </c:pt>
                <c:pt idx="9">
                  <c:v>4.7648000000000001</c:v>
                </c:pt>
                <c:pt idx="10">
                  <c:v>4.6627000000000001</c:v>
                </c:pt>
                <c:pt idx="11">
                  <c:v>4.5476000000000001</c:v>
                </c:pt>
                <c:pt idx="12">
                  <c:v>4.4545000000000003</c:v>
                </c:pt>
                <c:pt idx="13">
                  <c:v>4.3952999999999998</c:v>
                </c:pt>
                <c:pt idx="14">
                  <c:v>4.3566000000000003</c:v>
                </c:pt>
                <c:pt idx="15">
                  <c:v>4.3319999999999999</c:v>
                </c:pt>
                <c:pt idx="16">
                  <c:v>4.3178999999999998</c:v>
                </c:pt>
                <c:pt idx="17">
                  <c:v>4.3144</c:v>
                </c:pt>
                <c:pt idx="18">
                  <c:v>4.3132000000000001</c:v>
                </c:pt>
                <c:pt idx="19">
                  <c:v>4.3144</c:v>
                </c:pt>
                <c:pt idx="20">
                  <c:v>4.3178999999999998</c:v>
                </c:pt>
                <c:pt idx="21">
                  <c:v>4.3319999999999999</c:v>
                </c:pt>
                <c:pt idx="22">
                  <c:v>4.3566000000000003</c:v>
                </c:pt>
                <c:pt idx="23">
                  <c:v>4.3952999999999998</c:v>
                </c:pt>
                <c:pt idx="24">
                  <c:v>4.4545000000000003</c:v>
                </c:pt>
                <c:pt idx="25">
                  <c:v>4.5476000000000001</c:v>
                </c:pt>
                <c:pt idx="26">
                  <c:v>4.6627000000000001</c:v>
                </c:pt>
                <c:pt idx="27">
                  <c:v>4.7648000000000001</c:v>
                </c:pt>
                <c:pt idx="28">
                  <c:v>4.8440000000000003</c:v>
                </c:pt>
                <c:pt idx="29">
                  <c:v>4.9074</c:v>
                </c:pt>
                <c:pt idx="30">
                  <c:v>4.9611999999999998</c:v>
                </c:pt>
                <c:pt idx="31">
                  <c:v>5.0090000000000003</c:v>
                </c:pt>
                <c:pt idx="32">
                  <c:v>5.0529999999999999</c:v>
                </c:pt>
                <c:pt idx="33">
                  <c:v>5.0942999999999996</c:v>
                </c:pt>
                <c:pt idx="34">
                  <c:v>5.1337999999999999</c:v>
                </c:pt>
                <c:pt idx="35">
                  <c:v>5.1531000000000002</c:v>
                </c:pt>
                <c:pt idx="36">
                  <c:v>5.1723999999999997</c:v>
                </c:pt>
              </c:numCache>
            </c:numRef>
          </c:yVal>
          <c:smooth val="0"/>
          <c:extLst>
            <c:ext xmlns:c16="http://schemas.microsoft.com/office/drawing/2014/chart" uri="{C3380CC4-5D6E-409C-BE32-E72D297353CC}">
              <c16:uniqueId val="{00000001-866A-4D9B-91AF-EF8C9FB898F9}"/>
            </c:ext>
          </c:extLst>
        </c:ser>
        <c:ser>
          <c:idx val="2"/>
          <c:order val="2"/>
          <c:tx>
            <c:strRef>
              <c:f>Mg_HF!$F$2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Mg_HF!$C$3:$C$39</c:f>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f>Mg_HF!$F$3:$F$39</c:f>
              <c:numCache>
                <c:formatCode>0.000</c:formatCode>
                <c:ptCount val="37"/>
                <c:pt idx="0">
                  <c:v>-0.62662591519999988</c:v>
                </c:pt>
                <c:pt idx="1">
                  <c:v>-0.60989515049999998</c:v>
                </c:pt>
                <c:pt idx="2">
                  <c:v>-0.59322085760000021</c:v>
                </c:pt>
                <c:pt idx="3">
                  <c:v>-0.55967508089999962</c:v>
                </c:pt>
                <c:pt idx="4">
                  <c:v>-0.52564843099999992</c:v>
                </c:pt>
                <c:pt idx="5">
                  <c:v>-0.49095713500000043</c:v>
                </c:pt>
                <c:pt idx="6">
                  <c:v>-0.45490235040000027</c:v>
                </c:pt>
                <c:pt idx="7">
                  <c:v>-0.4170750185999999</c:v>
                </c:pt>
                <c:pt idx="8">
                  <c:v>-0.37593315200000005</c:v>
                </c:pt>
                <c:pt idx="9">
                  <c:v>-0.32901420480000015</c:v>
                </c:pt>
                <c:pt idx="10">
                  <c:v>-0.27225971570000013</c:v>
                </c:pt>
                <c:pt idx="11">
                  <c:v>-0.20811636639999986</c:v>
                </c:pt>
                <c:pt idx="12">
                  <c:v>-0.15137281900000008</c:v>
                </c:pt>
                <c:pt idx="13">
                  <c:v>-0.10972866450000006</c:v>
                </c:pt>
                <c:pt idx="14">
                  <c:v>-7.6850423999999959E-2</c:v>
                </c:pt>
                <c:pt idx="15">
                  <c:v>-4.928516400000011E-2</c:v>
                </c:pt>
                <c:pt idx="16">
                  <c:v>-2.4102517799999897E-2</c:v>
                </c:pt>
                <c:pt idx="17">
                  <c:v>-1.1976774400000003E-2</c:v>
                </c:pt>
                <c:pt idx="18">
                  <c:v>0</c:v>
                </c:pt>
                <c:pt idx="19">
                  <c:v>1.1976774400000003E-2</c:v>
                </c:pt>
                <c:pt idx="20">
                  <c:v>2.4102517799999897E-2</c:v>
                </c:pt>
                <c:pt idx="21">
                  <c:v>4.928516400000011E-2</c:v>
                </c:pt>
                <c:pt idx="22">
                  <c:v>7.6850423999999959E-2</c:v>
                </c:pt>
                <c:pt idx="23">
                  <c:v>0.10972866450000006</c:v>
                </c:pt>
                <c:pt idx="24">
                  <c:v>0.15137281900000008</c:v>
                </c:pt>
                <c:pt idx="25">
                  <c:v>0.20811636639999986</c:v>
                </c:pt>
                <c:pt idx="26">
                  <c:v>0.27225971570000013</c:v>
                </c:pt>
                <c:pt idx="27">
                  <c:v>0.32901420480000015</c:v>
                </c:pt>
                <c:pt idx="28">
                  <c:v>0.37593315200000005</c:v>
                </c:pt>
                <c:pt idx="29">
                  <c:v>0.4170750185999999</c:v>
                </c:pt>
                <c:pt idx="30">
                  <c:v>0.45490235040000027</c:v>
                </c:pt>
                <c:pt idx="31">
                  <c:v>0.49095713500000043</c:v>
                </c:pt>
                <c:pt idx="32">
                  <c:v>0.52564843099999992</c:v>
                </c:pt>
                <c:pt idx="33">
                  <c:v>0.55967508089999962</c:v>
                </c:pt>
                <c:pt idx="34">
                  <c:v>0.59322085760000021</c:v>
                </c:pt>
                <c:pt idx="35">
                  <c:v>0.60989515049999998</c:v>
                </c:pt>
                <c:pt idx="36">
                  <c:v>0.62662591519999988</c:v>
                </c:pt>
              </c:numCache>
            </c:numRef>
          </c:yVal>
          <c:smooth val="0"/>
          <c:extLst>
            <c:ext xmlns:c16="http://schemas.microsoft.com/office/drawing/2014/chart" uri="{C3380CC4-5D6E-409C-BE32-E72D297353CC}">
              <c16:uniqueId val="{00000002-866A-4D9B-91AF-EF8C9FB898F9}"/>
            </c:ext>
          </c:extLst>
        </c:ser>
        <c:ser>
          <c:idx val="3"/>
          <c:order val="3"/>
          <c:tx>
            <c:strRef>
              <c:f>Mg_HF!$G$2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Mg_HF!$C$3:$C$39</c:f>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f>Mg_HF!$G$3:$G$39</c:f>
              <c:numCache>
                <c:formatCode>0.000</c:formatCode>
                <c:ptCount val="37"/>
                <c:pt idx="0">
                  <c:v>-0.5682812432000004</c:v>
                </c:pt>
                <c:pt idx="1">
                  <c:v>-0.5527575777</c:v>
                </c:pt>
                <c:pt idx="2">
                  <c:v>-0.53707248699999954</c:v>
                </c:pt>
                <c:pt idx="3">
                  <c:v>-0.50557870920000048</c:v>
                </c:pt>
                <c:pt idx="4">
                  <c:v>-0.47339535799999966</c:v>
                </c:pt>
                <c:pt idx="5">
                  <c:v>-0.44044137000000033</c:v>
                </c:pt>
                <c:pt idx="6">
                  <c:v>-0.40626274559999981</c:v>
                </c:pt>
                <c:pt idx="7">
                  <c:v>-0.3703811076000002</c:v>
                </c:pt>
                <c:pt idx="8">
                  <c:v>-0.33175587199999945</c:v>
                </c:pt>
                <c:pt idx="9">
                  <c:v>-0.28869923199999964</c:v>
                </c:pt>
                <c:pt idx="10">
                  <c:v>-0.23883748210000008</c:v>
                </c:pt>
                <c:pt idx="11">
                  <c:v>-0.18505548680000042</c:v>
                </c:pt>
                <c:pt idx="12">
                  <c:v>-0.1383879514999998</c:v>
                </c:pt>
                <c:pt idx="13">
                  <c:v>-0.10285441530000002</c:v>
                </c:pt>
                <c:pt idx="14">
                  <c:v>-7.3478415600000208E-2</c:v>
                </c:pt>
                <c:pt idx="15">
                  <c:v>-4.7660663999999811E-2</c:v>
                </c:pt>
                <c:pt idx="16">
                  <c:v>-2.3359838999999633E-2</c:v>
                </c:pt>
                <c:pt idx="17">
                  <c:v>-1.1700652800000206E-2</c:v>
                </c:pt>
                <c:pt idx="18">
                  <c:v>0</c:v>
                </c:pt>
                <c:pt idx="19">
                  <c:v>1.1700652800000206E-2</c:v>
                </c:pt>
                <c:pt idx="20">
                  <c:v>2.3359838999999633E-2</c:v>
                </c:pt>
                <c:pt idx="21">
                  <c:v>4.7660663999999811E-2</c:v>
                </c:pt>
                <c:pt idx="22">
                  <c:v>7.3478415600000208E-2</c:v>
                </c:pt>
                <c:pt idx="23">
                  <c:v>0.10285441530000002</c:v>
                </c:pt>
                <c:pt idx="24">
                  <c:v>0.1383879514999998</c:v>
                </c:pt>
                <c:pt idx="25">
                  <c:v>0.18505548680000042</c:v>
                </c:pt>
                <c:pt idx="26">
                  <c:v>0.23883748210000008</c:v>
                </c:pt>
                <c:pt idx="27">
                  <c:v>0.28869923199999964</c:v>
                </c:pt>
                <c:pt idx="28">
                  <c:v>0.33175587199999945</c:v>
                </c:pt>
                <c:pt idx="29">
                  <c:v>0.3703811076000002</c:v>
                </c:pt>
                <c:pt idx="30">
                  <c:v>0.40626274559999981</c:v>
                </c:pt>
                <c:pt idx="31">
                  <c:v>0.44044137000000033</c:v>
                </c:pt>
                <c:pt idx="32">
                  <c:v>0.47339535799999966</c:v>
                </c:pt>
                <c:pt idx="33">
                  <c:v>0.50557870920000048</c:v>
                </c:pt>
                <c:pt idx="34">
                  <c:v>0.53707248699999954</c:v>
                </c:pt>
                <c:pt idx="35">
                  <c:v>0.5527575777</c:v>
                </c:pt>
                <c:pt idx="36">
                  <c:v>0.5682812432000004</c:v>
                </c:pt>
              </c:numCache>
            </c:numRef>
          </c:yVal>
          <c:smooth val="0"/>
          <c:extLst>
            <c:ext xmlns:c16="http://schemas.microsoft.com/office/drawing/2014/chart" uri="{C3380CC4-5D6E-409C-BE32-E72D297353CC}">
              <c16:uniqueId val="{00000003-866A-4D9B-91AF-EF8C9FB898F9}"/>
            </c:ext>
          </c:extLst>
        </c:ser>
        <c:ser>
          <c:idx val="4"/>
          <c:order val="4"/>
          <c:tx>
            <c:strRef>
              <c:f>Mg_HF!$H$2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Mg_HF!$C$3:$C$39</c:f>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f>Mg_HF!$H$3:$H$39</c:f>
              <c:numCache>
                <c:formatCode>0.000</c:formatCode>
                <c:ptCount val="37"/>
                <c:pt idx="0">
                  <c:v>0.50162899999999999</c:v>
                </c:pt>
                <c:pt idx="1">
                  <c:v>0.50257099999999999</c:v>
                </c:pt>
                <c:pt idx="2">
                  <c:v>0.50350300000000003</c:v>
                </c:pt>
                <c:pt idx="3">
                  <c:v>0.50528399999999996</c:v>
                </c:pt>
                <c:pt idx="4">
                  <c:v>0.50691799999999998</c:v>
                </c:pt>
                <c:pt idx="5">
                  <c:v>0.50837600000000005</c:v>
                </c:pt>
                <c:pt idx="6">
                  <c:v>0.50952200000000003</c:v>
                </c:pt>
                <c:pt idx="7">
                  <c:v>0.51028899999999999</c:v>
                </c:pt>
                <c:pt idx="8">
                  <c:v>0.510378</c:v>
                </c:pt>
                <c:pt idx="9">
                  <c:v>0.50929100000000005</c:v>
                </c:pt>
                <c:pt idx="10">
                  <c:v>0.50610100000000002</c:v>
                </c:pt>
                <c:pt idx="11">
                  <c:v>0.50094399999999994</c:v>
                </c:pt>
                <c:pt idx="12">
                  <c:v>0.49663200000000002</c:v>
                </c:pt>
                <c:pt idx="13">
                  <c:v>0.495085</c:v>
                </c:pt>
                <c:pt idx="14">
                  <c:v>0.49523</c:v>
                </c:pt>
                <c:pt idx="15">
                  <c:v>0.49643700000000002</c:v>
                </c:pt>
                <c:pt idx="16">
                  <c:v>0.498112</c:v>
                </c:pt>
                <c:pt idx="17">
                  <c:v>0.49904100000000001</c:v>
                </c:pt>
                <c:pt idx="18">
                  <c:v>0.5</c:v>
                </c:pt>
                <c:pt idx="19">
                  <c:v>0.49904100000000001</c:v>
                </c:pt>
                <c:pt idx="20">
                  <c:v>0.498112</c:v>
                </c:pt>
                <c:pt idx="21">
                  <c:v>0.49643700000000002</c:v>
                </c:pt>
                <c:pt idx="22">
                  <c:v>0.49523</c:v>
                </c:pt>
                <c:pt idx="23">
                  <c:v>0.495085</c:v>
                </c:pt>
                <c:pt idx="24">
                  <c:v>0.49663200000000002</c:v>
                </c:pt>
                <c:pt idx="25">
                  <c:v>0.50094399999999994</c:v>
                </c:pt>
                <c:pt idx="26">
                  <c:v>0.50610100000000002</c:v>
                </c:pt>
                <c:pt idx="27">
                  <c:v>0.50929100000000005</c:v>
                </c:pt>
                <c:pt idx="28">
                  <c:v>0.510378</c:v>
                </c:pt>
                <c:pt idx="29">
                  <c:v>0.51028899999999999</c:v>
                </c:pt>
                <c:pt idx="30">
                  <c:v>0.50952200000000003</c:v>
                </c:pt>
                <c:pt idx="31">
                  <c:v>0.50837600000000005</c:v>
                </c:pt>
                <c:pt idx="32">
                  <c:v>0.50691799999999998</c:v>
                </c:pt>
                <c:pt idx="33">
                  <c:v>0.50528399999999996</c:v>
                </c:pt>
                <c:pt idx="34">
                  <c:v>0.50350300000000003</c:v>
                </c:pt>
                <c:pt idx="35">
                  <c:v>0.50257099999999999</c:v>
                </c:pt>
                <c:pt idx="36">
                  <c:v>0.50162899999999999</c:v>
                </c:pt>
              </c:numCache>
            </c:numRef>
          </c:yVal>
          <c:smooth val="0"/>
          <c:extLst>
            <c:ext xmlns:c16="http://schemas.microsoft.com/office/drawing/2014/chart" uri="{C3380CC4-5D6E-409C-BE32-E72D297353CC}">
              <c16:uniqueId val="{00000004-866A-4D9B-91AF-EF8C9FB898F9}"/>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Mg_HF!$T$2</c:f>
              <c:strCache>
                <c:ptCount val="1"/>
                <c:pt idx="0">
                  <c:v>HF</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Mg_HF!$C$3:$C$39</c:f>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f>Mg_HF!$T$3:$T$39</c:f>
              <c:numCache>
                <c:formatCode>0.00</c:formatCode>
                <c:ptCount val="37"/>
                <c:pt idx="0">
                  <c:v>12.180999999999999</c:v>
                </c:pt>
                <c:pt idx="1">
                  <c:v>12.179</c:v>
                </c:pt>
                <c:pt idx="2">
                  <c:v>12.176</c:v>
                </c:pt>
                <c:pt idx="3">
                  <c:v>12.173</c:v>
                </c:pt>
                <c:pt idx="4">
                  <c:v>12.173999999999999</c:v>
                </c:pt>
                <c:pt idx="5">
                  <c:v>12.179</c:v>
                </c:pt>
                <c:pt idx="6">
                  <c:v>12.191000000000001</c:v>
                </c:pt>
                <c:pt idx="7">
                  <c:v>12.212</c:v>
                </c:pt>
                <c:pt idx="8">
                  <c:v>12.243</c:v>
                </c:pt>
                <c:pt idx="9">
                  <c:v>12.26</c:v>
                </c:pt>
                <c:pt idx="10">
                  <c:v>12.16</c:v>
                </c:pt>
                <c:pt idx="11">
                  <c:v>11.974</c:v>
                </c:pt>
                <c:pt idx="12">
                  <c:v>11.835000000000001</c:v>
                </c:pt>
                <c:pt idx="13">
                  <c:v>11.755000000000001</c:v>
                </c:pt>
                <c:pt idx="14">
                  <c:v>11.707000000000001</c:v>
                </c:pt>
                <c:pt idx="15">
                  <c:v>11.679</c:v>
                </c:pt>
                <c:pt idx="16">
                  <c:v>11.663</c:v>
                </c:pt>
                <c:pt idx="17">
                  <c:v>11.66</c:v>
                </c:pt>
                <c:pt idx="18">
                  <c:v>11.663</c:v>
                </c:pt>
                <c:pt idx="19">
                  <c:v>11.66</c:v>
                </c:pt>
                <c:pt idx="20">
                  <c:v>11.663</c:v>
                </c:pt>
                <c:pt idx="21">
                  <c:v>11.679</c:v>
                </c:pt>
                <c:pt idx="22">
                  <c:v>11.707000000000001</c:v>
                </c:pt>
                <c:pt idx="23">
                  <c:v>11.755000000000001</c:v>
                </c:pt>
                <c:pt idx="24">
                  <c:v>11.835000000000001</c:v>
                </c:pt>
                <c:pt idx="25">
                  <c:v>11.974</c:v>
                </c:pt>
                <c:pt idx="26">
                  <c:v>12.16</c:v>
                </c:pt>
                <c:pt idx="27">
                  <c:v>12.26</c:v>
                </c:pt>
                <c:pt idx="28">
                  <c:v>12.243</c:v>
                </c:pt>
                <c:pt idx="29">
                  <c:v>12.212</c:v>
                </c:pt>
                <c:pt idx="30">
                  <c:v>12.191000000000001</c:v>
                </c:pt>
                <c:pt idx="31">
                  <c:v>12.179</c:v>
                </c:pt>
                <c:pt idx="32">
                  <c:v>12.173999999999999</c:v>
                </c:pt>
                <c:pt idx="33">
                  <c:v>12.173</c:v>
                </c:pt>
                <c:pt idx="34">
                  <c:v>12.176</c:v>
                </c:pt>
                <c:pt idx="35">
                  <c:v>12.179</c:v>
                </c:pt>
                <c:pt idx="36">
                  <c:v>12.180999999999999</c:v>
                </c:pt>
              </c:numCache>
            </c:numRef>
          </c:yVal>
          <c:smooth val="0"/>
          <c:extLst>
            <c:ext xmlns:c16="http://schemas.microsoft.com/office/drawing/2014/chart" uri="{C3380CC4-5D6E-409C-BE32-E72D297353CC}">
              <c16:uniqueId val="{00000000-5E9F-48E9-86AE-61918375D8C6}"/>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Mg_HF!$U$2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Mg_HF!$C$3:$C$39</c15:sqref>
                        </c15:formulaRef>
                      </c:ext>
                    </c:extLst>
                    <c:numCache>
                      <c:formatCode>0.000</c:formatCode>
                      <c:ptCount val="37"/>
                      <c:pt idx="0">
                        <c:v>-1</c:v>
                      </c:pt>
                      <c:pt idx="1">
                        <c:v>-0.96874973853529578</c:v>
                      </c:pt>
                      <c:pt idx="2">
                        <c:v>-0.93749947707059145</c:v>
                      </c:pt>
                      <c:pt idx="3">
                        <c:v>-0.87499895414118245</c:v>
                      </c:pt>
                      <c:pt idx="4">
                        <c:v>-0.81249843121177401</c:v>
                      </c:pt>
                      <c:pt idx="5">
                        <c:v>-0.74999790828236546</c:v>
                      </c:pt>
                      <c:pt idx="6">
                        <c:v>-0.68750575222349608</c:v>
                      </c:pt>
                      <c:pt idx="7">
                        <c:v>-0.62500522929408708</c:v>
                      </c:pt>
                      <c:pt idx="8">
                        <c:v>-0.56250470636467853</c:v>
                      </c:pt>
                      <c:pt idx="9">
                        <c:v>-0.50000418343526964</c:v>
                      </c:pt>
                      <c:pt idx="10">
                        <c:v>-0.43750366050586109</c:v>
                      </c:pt>
                      <c:pt idx="11">
                        <c:v>-0.37500313757645254</c:v>
                      </c:pt>
                      <c:pt idx="12">
                        <c:v>-0.31250261464704354</c:v>
                      </c:pt>
                      <c:pt idx="13">
                        <c:v>-0.25000209171763504</c:v>
                      </c:pt>
                      <c:pt idx="14">
                        <c:v>-0.18750156878822605</c:v>
                      </c:pt>
                      <c:pt idx="15">
                        <c:v>-0.12500104585881752</c:v>
                      </c:pt>
                      <c:pt idx="16">
                        <c:v>-6.2500522929408525E-2</c:v>
                      </c:pt>
                      <c:pt idx="17">
                        <c:v>-3.1250261464704263E-2</c:v>
                      </c:pt>
                      <c:pt idx="18">
                        <c:v>0</c:v>
                      </c:pt>
                      <c:pt idx="19">
                        <c:v>3.1250261464704263E-2</c:v>
                      </c:pt>
                      <c:pt idx="20">
                        <c:v>6.2500522929408525E-2</c:v>
                      </c:pt>
                      <c:pt idx="21">
                        <c:v>0.12500104585881752</c:v>
                      </c:pt>
                      <c:pt idx="22">
                        <c:v>0.18750156878822605</c:v>
                      </c:pt>
                      <c:pt idx="23">
                        <c:v>0.25000209171763504</c:v>
                      </c:pt>
                      <c:pt idx="24">
                        <c:v>0.31250261464704354</c:v>
                      </c:pt>
                      <c:pt idx="25">
                        <c:v>0.37500313757645254</c:v>
                      </c:pt>
                      <c:pt idx="26">
                        <c:v>0.43750366050586109</c:v>
                      </c:pt>
                      <c:pt idx="27">
                        <c:v>0.50000418343526964</c:v>
                      </c:pt>
                      <c:pt idx="28">
                        <c:v>0.56250470636467853</c:v>
                      </c:pt>
                      <c:pt idx="29">
                        <c:v>0.62500522929408708</c:v>
                      </c:pt>
                      <c:pt idx="30">
                        <c:v>0.68750575222349608</c:v>
                      </c:pt>
                      <c:pt idx="31">
                        <c:v>0.74999790828236546</c:v>
                      </c:pt>
                      <c:pt idx="32">
                        <c:v>0.81249843121177401</c:v>
                      </c:pt>
                      <c:pt idx="33">
                        <c:v>0.87499895414118245</c:v>
                      </c:pt>
                      <c:pt idx="34">
                        <c:v>0.93749947707059145</c:v>
                      </c:pt>
                      <c:pt idx="35">
                        <c:v>0.96874973853529578</c:v>
                      </c:pt>
                      <c:pt idx="36">
                        <c:v>1</c:v>
                      </c:pt>
                    </c:numCache>
                  </c:numRef>
                </c:xVal>
                <c:yVal>
                  <c:numRef>
                    <c:extLst>
                      <c:ext uri="{02D57815-91ED-43cb-92C2-25804820EDAC}">
                        <c15:formulaRef>
                          <c15:sqref>Mg_HF!$U$3:$U$39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5E9F-48E9-86AE-61918375D8C6}"/>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Mg_HSE06D3!$O$2</c:f>
              <c:strCache>
                <c:ptCount val="1"/>
                <c:pt idx="0">
                  <c:v>HSE06D3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Mg_HSE06D3!$C$3:$C$39</c:f>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f>Mg_HSE06D3!$O$3:$O$39</c:f>
              <c:numCache>
                <c:formatCode>0.0000</c:formatCode>
                <c:ptCount val="37"/>
                <c:pt idx="0">
                  <c:v>1.4400000000001967E-2</c:v>
                </c:pt>
                <c:pt idx="1">
                  <c:v>1.5000000000000568E-2</c:v>
                </c:pt>
                <c:pt idx="2">
                  <c:v>1.7099999999999227E-2</c:v>
                </c:pt>
                <c:pt idx="3">
                  <c:v>2.4399999999999977E-2</c:v>
                </c:pt>
                <c:pt idx="4">
                  <c:v>3.5000000000000142E-2</c:v>
                </c:pt>
                <c:pt idx="5">
                  <c:v>4.7100000000000364E-2</c:v>
                </c:pt>
                <c:pt idx="6">
                  <c:v>5.9400000000000119E-2</c:v>
                </c:pt>
                <c:pt idx="7">
                  <c:v>7.0100000000000051E-2</c:v>
                </c:pt>
                <c:pt idx="8">
                  <c:v>7.7000000000001734E-2</c:v>
                </c:pt>
                <c:pt idx="9">
                  <c:v>7.7899999999999636E-2</c:v>
                </c:pt>
                <c:pt idx="10">
                  <c:v>7.1300000000000807E-2</c:v>
                </c:pt>
                <c:pt idx="11">
                  <c:v>5.9000000000001052E-2</c:v>
                </c:pt>
                <c:pt idx="12">
                  <c:v>4.4399999999999551E-2</c:v>
                </c:pt>
                <c:pt idx="13">
                  <c:v>3.0000000000001137E-2</c:v>
                </c:pt>
                <c:pt idx="14">
                  <c:v>1.7500000000001847E-2</c:v>
                </c:pt>
                <c:pt idx="15">
                  <c:v>7.9999999999991189E-3</c:v>
                </c:pt>
                <c:pt idx="16">
                  <c:v>1.9999999999988916E-3</c:v>
                </c:pt>
                <c:pt idx="17">
                  <c:v>4.9999999999883471E-4</c:v>
                </c:pt>
                <c:pt idx="18">
                  <c:v>0</c:v>
                </c:pt>
                <c:pt idx="19">
                  <c:v>4.9999999999883471E-4</c:v>
                </c:pt>
                <c:pt idx="20">
                  <c:v>1.9999999999988916E-3</c:v>
                </c:pt>
                <c:pt idx="21">
                  <c:v>7.9999999999991189E-3</c:v>
                </c:pt>
                <c:pt idx="22">
                  <c:v>1.7500000000001847E-2</c:v>
                </c:pt>
                <c:pt idx="23">
                  <c:v>3.0000000000001137E-2</c:v>
                </c:pt>
                <c:pt idx="24">
                  <c:v>4.4399999999999551E-2</c:v>
                </c:pt>
                <c:pt idx="25">
                  <c:v>5.9000000000001052E-2</c:v>
                </c:pt>
                <c:pt idx="26">
                  <c:v>7.1300000000000807E-2</c:v>
                </c:pt>
                <c:pt idx="27">
                  <c:v>7.7899999999999636E-2</c:v>
                </c:pt>
                <c:pt idx="28">
                  <c:v>7.7000000000001734E-2</c:v>
                </c:pt>
                <c:pt idx="29">
                  <c:v>7.0100000000000051E-2</c:v>
                </c:pt>
                <c:pt idx="30">
                  <c:v>5.9400000000000119E-2</c:v>
                </c:pt>
                <c:pt idx="31">
                  <c:v>4.7100000000000364E-2</c:v>
                </c:pt>
                <c:pt idx="32">
                  <c:v>3.5000000000000142E-2</c:v>
                </c:pt>
                <c:pt idx="33">
                  <c:v>2.4399999999999977E-2</c:v>
                </c:pt>
                <c:pt idx="34">
                  <c:v>1.7099999999999227E-2</c:v>
                </c:pt>
                <c:pt idx="35">
                  <c:v>1.5000000000000568E-2</c:v>
                </c:pt>
                <c:pt idx="36">
                  <c:v>1.4400000000001967E-2</c:v>
                </c:pt>
              </c:numCache>
            </c:numRef>
          </c:yVal>
          <c:smooth val="0"/>
          <c:extLst xmlns:c15="http://schemas.microsoft.com/office/drawing/2012/chart">
            <c:ext xmlns:c16="http://schemas.microsoft.com/office/drawing/2014/chart" uri="{C3380CC4-5D6E-409C-BE32-E72D297353CC}">
              <c16:uniqueId val="{00000000-9966-4109-8126-DF9DDB4C644B}"/>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Mg_HSE06D3!$P$2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Mg_HSE06D3!$C$3:$C$39</c15:sqref>
                        </c15:formulaRef>
                      </c:ext>
                    </c:extLst>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extLst>
                      <c:ext uri="{02D57815-91ED-43cb-92C2-25804820EDAC}">
                        <c15:formulaRef>
                          <c15:sqref>Mg_HSE06D3!$P$3:$P$39</c15:sqref>
                        </c15:formulaRef>
                      </c:ext>
                    </c:extLst>
                    <c:numCache>
                      <c:formatCode>0.0000</c:formatCode>
                      <c:ptCount val="37"/>
                      <c:pt idx="0">
                        <c:v>-0.10329999999999728</c:v>
                      </c:pt>
                      <c:pt idx="1">
                        <c:v>-0.10289999999999822</c:v>
                      </c:pt>
                      <c:pt idx="2">
                        <c:v>-9.9699999999998568E-2</c:v>
                      </c:pt>
                      <c:pt idx="3">
                        <c:v>-8.6899999999999977E-2</c:v>
                      </c:pt>
                      <c:pt idx="4">
                        <c:v>-7.0700000000002206E-2</c:v>
                      </c:pt>
                      <c:pt idx="5">
                        <c:v>-5.1800000000000068E-2</c:v>
                      </c:pt>
                      <c:pt idx="6">
                        <c:v>-2.8999999999996362E-2</c:v>
                      </c:pt>
                      <c:pt idx="7">
                        <c:v>-5.49999999999784E-3</c:v>
                      </c:pt>
                      <c:pt idx="8">
                        <c:v>1.290000000000191E-2</c:v>
                      </c:pt>
                      <c:pt idx="9">
                        <c:v>2.8900000000000148E-2</c:v>
                      </c:pt>
                      <c:pt idx="10">
                        <c:v>3.5299999999999443E-2</c:v>
                      </c:pt>
                      <c:pt idx="11">
                        <c:v>3.410000000000224E-2</c:v>
                      </c:pt>
                      <c:pt idx="12">
                        <c:v>2.5300000000001432E-2</c:v>
                      </c:pt>
                      <c:pt idx="13">
                        <c:v>1.8999999999998352E-2</c:v>
                      </c:pt>
                      <c:pt idx="14">
                        <c:v>9.9000000000017963E-3</c:v>
                      </c:pt>
                      <c:pt idx="15">
                        <c:v>4.3000000000006366E-3</c:v>
                      </c:pt>
                      <c:pt idx="16">
                        <c:v>9.0000000000145519E-4</c:v>
                      </c:pt>
                      <c:pt idx="17">
                        <c:v>5.0000000000238742E-4</c:v>
                      </c:pt>
                      <c:pt idx="18">
                        <c:v>0</c:v>
                      </c:pt>
                      <c:pt idx="19">
                        <c:v>5.0000000000238742E-4</c:v>
                      </c:pt>
                      <c:pt idx="20">
                        <c:v>9.0000000000145519E-4</c:v>
                      </c:pt>
                      <c:pt idx="21">
                        <c:v>4.3000000000006366E-3</c:v>
                      </c:pt>
                      <c:pt idx="22">
                        <c:v>9.9000000000017963E-3</c:v>
                      </c:pt>
                      <c:pt idx="23">
                        <c:v>1.8999999999998352E-2</c:v>
                      </c:pt>
                      <c:pt idx="24">
                        <c:v>2.5300000000001432E-2</c:v>
                      </c:pt>
                      <c:pt idx="25">
                        <c:v>3.410000000000224E-2</c:v>
                      </c:pt>
                      <c:pt idx="26">
                        <c:v>3.5299999999999443E-2</c:v>
                      </c:pt>
                      <c:pt idx="27">
                        <c:v>2.8900000000000148E-2</c:v>
                      </c:pt>
                      <c:pt idx="28">
                        <c:v>1.290000000000191E-2</c:v>
                      </c:pt>
                      <c:pt idx="29">
                        <c:v>-5.49999999999784E-3</c:v>
                      </c:pt>
                      <c:pt idx="30">
                        <c:v>-2.8999999999996362E-2</c:v>
                      </c:pt>
                      <c:pt idx="31">
                        <c:v>-5.1800000000000068E-2</c:v>
                      </c:pt>
                      <c:pt idx="32">
                        <c:v>-7.0700000000002206E-2</c:v>
                      </c:pt>
                      <c:pt idx="33">
                        <c:v>-8.6899999999999977E-2</c:v>
                      </c:pt>
                      <c:pt idx="34">
                        <c:v>-9.9699999999998568E-2</c:v>
                      </c:pt>
                      <c:pt idx="35">
                        <c:v>-0.10289999999999822</c:v>
                      </c:pt>
                      <c:pt idx="36">
                        <c:v>-0.10329999999999728</c:v>
                      </c:pt>
                    </c:numCache>
                  </c:numRef>
                </c:yVal>
                <c:smooth val="0"/>
                <c:extLst>
                  <c:ext xmlns:c16="http://schemas.microsoft.com/office/drawing/2014/chart" uri="{C3380CC4-5D6E-409C-BE32-E72D297353CC}">
                    <c16:uniqueId val="{00000001-9966-4109-8126-DF9DDB4C644B}"/>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Mg_HSE06D3!$AF$2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Mg_HSE06D3!$C$3:$C$39</c15:sqref>
                        </c15:formulaRef>
                      </c:ext>
                    </c:extLst>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extLst xmlns:c15="http://schemas.microsoft.com/office/drawing/2012/chart">
                      <c:ext xmlns:c15="http://schemas.microsoft.com/office/drawing/2012/chart" uri="{02D57815-91ED-43cb-92C2-25804820EDAC}">
                        <c15:formulaRef>
                          <c15:sqref>Mg_HSE06D3!$AF$3:$AF$39</c15:sqref>
                        </c15:formulaRef>
                      </c:ext>
                    </c:extLst>
                    <c:numCache>
                      <c:formatCode>0.0000</c:formatCode>
                      <c:ptCount val="37"/>
                      <c:pt idx="0">
                        <c:v>0.10329999999999728</c:v>
                      </c:pt>
                      <c:pt idx="1">
                        <c:v>0.10289999999999822</c:v>
                      </c:pt>
                      <c:pt idx="2">
                        <c:v>9.9699999999998568E-2</c:v>
                      </c:pt>
                      <c:pt idx="3">
                        <c:v>8.6899999999999977E-2</c:v>
                      </c:pt>
                      <c:pt idx="4">
                        <c:v>7.0700000000002206E-2</c:v>
                      </c:pt>
                      <c:pt idx="5">
                        <c:v>5.1800000000000068E-2</c:v>
                      </c:pt>
                      <c:pt idx="6">
                        <c:v>2.8999999999996362E-2</c:v>
                      </c:pt>
                      <c:pt idx="7">
                        <c:v>5.49999999999784E-3</c:v>
                      </c:pt>
                      <c:pt idx="8">
                        <c:v>-1.290000000000191E-2</c:v>
                      </c:pt>
                      <c:pt idx="9">
                        <c:v>-2.8900000000000148E-2</c:v>
                      </c:pt>
                      <c:pt idx="10">
                        <c:v>-3.5299999999999443E-2</c:v>
                      </c:pt>
                      <c:pt idx="11">
                        <c:v>-3.410000000000224E-2</c:v>
                      </c:pt>
                      <c:pt idx="12">
                        <c:v>-2.5300000000001432E-2</c:v>
                      </c:pt>
                      <c:pt idx="13">
                        <c:v>-1.8999999999998352E-2</c:v>
                      </c:pt>
                      <c:pt idx="14">
                        <c:v>-9.9000000000017963E-3</c:v>
                      </c:pt>
                      <c:pt idx="15">
                        <c:v>-4.3000000000006366E-3</c:v>
                      </c:pt>
                      <c:pt idx="16">
                        <c:v>-9.0000000000145519E-4</c:v>
                      </c:pt>
                      <c:pt idx="17">
                        <c:v>-5.0000000000238742E-4</c:v>
                      </c:pt>
                      <c:pt idx="18">
                        <c:v>0</c:v>
                      </c:pt>
                      <c:pt idx="19">
                        <c:v>-5.0000000000238742E-4</c:v>
                      </c:pt>
                      <c:pt idx="20">
                        <c:v>-9.0000000000145519E-4</c:v>
                      </c:pt>
                      <c:pt idx="21">
                        <c:v>-4.3000000000006366E-3</c:v>
                      </c:pt>
                      <c:pt idx="22">
                        <c:v>-9.9000000000017963E-3</c:v>
                      </c:pt>
                      <c:pt idx="23">
                        <c:v>-1.8999999999998352E-2</c:v>
                      </c:pt>
                      <c:pt idx="24">
                        <c:v>-2.5300000000001432E-2</c:v>
                      </c:pt>
                      <c:pt idx="25">
                        <c:v>-3.410000000000224E-2</c:v>
                      </c:pt>
                      <c:pt idx="26">
                        <c:v>-3.5299999999999443E-2</c:v>
                      </c:pt>
                      <c:pt idx="27">
                        <c:v>-2.8900000000000148E-2</c:v>
                      </c:pt>
                      <c:pt idx="28">
                        <c:v>-1.290000000000191E-2</c:v>
                      </c:pt>
                      <c:pt idx="29">
                        <c:v>5.49999999999784E-3</c:v>
                      </c:pt>
                      <c:pt idx="30">
                        <c:v>2.8999999999996362E-2</c:v>
                      </c:pt>
                      <c:pt idx="31">
                        <c:v>5.1800000000000068E-2</c:v>
                      </c:pt>
                      <c:pt idx="32">
                        <c:v>7.0700000000002206E-2</c:v>
                      </c:pt>
                      <c:pt idx="33">
                        <c:v>8.6899999999999977E-2</c:v>
                      </c:pt>
                      <c:pt idx="34">
                        <c:v>9.9699999999998568E-2</c:v>
                      </c:pt>
                      <c:pt idx="35">
                        <c:v>0.10289999999999822</c:v>
                      </c:pt>
                      <c:pt idx="36">
                        <c:v>0.10329999999999728</c:v>
                      </c:pt>
                    </c:numCache>
                  </c:numRef>
                </c:yVal>
                <c:smooth val="0"/>
                <c:extLst xmlns:c15="http://schemas.microsoft.com/office/drawing/2012/chart">
                  <c:ext xmlns:c16="http://schemas.microsoft.com/office/drawing/2014/chart" uri="{C3380CC4-5D6E-409C-BE32-E72D297353CC}">
                    <c16:uniqueId val="{00000002-9966-4109-8126-DF9DDB4C644B}"/>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Mg_HSE06D3!$Y$2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Mg_HSE06D3!$C$3:$C$39</c15:sqref>
                        </c15:formulaRef>
                      </c:ext>
                    </c:extLst>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extLst xmlns:c15="http://schemas.microsoft.com/office/drawing/2012/chart">
                      <c:ext xmlns:c15="http://schemas.microsoft.com/office/drawing/2012/chart" uri="{02D57815-91ED-43cb-92C2-25804820EDAC}">
                        <c15:formulaRef>
                          <c15:sqref>Mg_HSE06D3!$Y$3:$Y$39</c15:sqref>
                        </c15:formulaRef>
                      </c:ext>
                    </c:extLst>
                    <c:numCache>
                      <c:formatCode>0.0000</c:formatCode>
                      <c:ptCount val="37"/>
                      <c:pt idx="0">
                        <c:v>1.8999999999991246E-3</c:v>
                      </c:pt>
                      <c:pt idx="1">
                        <c:v>-2.3000000000052978E-3</c:v>
                      </c:pt>
                      <c:pt idx="2">
                        <c:v>-1.1999999999972033E-3</c:v>
                      </c:pt>
                      <c:pt idx="3">
                        <c:v>1.4899999999997249E-2</c:v>
                      </c:pt>
                      <c:pt idx="4">
                        <c:v>3.2799999999998164E-2</c:v>
                      </c:pt>
                      <c:pt idx="5">
                        <c:v>5.2700000000001523E-2</c:v>
                      </c:pt>
                      <c:pt idx="6">
                        <c:v>8.1199999999999051E-2</c:v>
                      </c:pt>
                      <c:pt idx="7">
                        <c:v>0.10820000000000007</c:v>
                      </c:pt>
                      <c:pt idx="8">
                        <c:v>0.12160000000000437</c:v>
                      </c:pt>
                      <c:pt idx="9">
                        <c:v>0.13419999999999277</c:v>
                      </c:pt>
                      <c:pt idx="10">
                        <c:v>0.12700000000000244</c:v>
                      </c:pt>
                      <c:pt idx="11">
                        <c:v>0.10750000000000526</c:v>
                      </c:pt>
                      <c:pt idx="12">
                        <c:v>7.6100000000000279E-2</c:v>
                      </c:pt>
                      <c:pt idx="13">
                        <c:v>5.3799999999995407E-2</c:v>
                      </c:pt>
                      <c:pt idx="14">
                        <c:v>2.7900000000006031E-2</c:v>
                      </c:pt>
                      <c:pt idx="15">
                        <c:v>1.2000000000004007E-2</c:v>
                      </c:pt>
                      <c:pt idx="16">
                        <c:v>2.500000000001279E-3</c:v>
                      </c:pt>
                      <c:pt idx="17">
                        <c:v>1.1000000000045418E-3</c:v>
                      </c:pt>
                      <c:pt idx="18">
                        <c:v>0</c:v>
                      </c:pt>
                      <c:pt idx="19">
                        <c:v>1.1000000000045418E-3</c:v>
                      </c:pt>
                      <c:pt idx="20">
                        <c:v>2.500000000001279E-3</c:v>
                      </c:pt>
                      <c:pt idx="21">
                        <c:v>1.2000000000004007E-2</c:v>
                      </c:pt>
                      <c:pt idx="22">
                        <c:v>2.7900000000006031E-2</c:v>
                      </c:pt>
                      <c:pt idx="23">
                        <c:v>5.3799999999995407E-2</c:v>
                      </c:pt>
                      <c:pt idx="24">
                        <c:v>7.6100000000000279E-2</c:v>
                      </c:pt>
                      <c:pt idx="25">
                        <c:v>0.10750000000000526</c:v>
                      </c:pt>
                      <c:pt idx="26">
                        <c:v>0.12700000000000244</c:v>
                      </c:pt>
                      <c:pt idx="27">
                        <c:v>0.13419999999999277</c:v>
                      </c:pt>
                      <c:pt idx="28">
                        <c:v>0.12160000000000437</c:v>
                      </c:pt>
                      <c:pt idx="29">
                        <c:v>0.10820000000000007</c:v>
                      </c:pt>
                      <c:pt idx="30">
                        <c:v>8.1199999999999051E-2</c:v>
                      </c:pt>
                      <c:pt idx="31">
                        <c:v>5.2700000000001523E-2</c:v>
                      </c:pt>
                      <c:pt idx="32">
                        <c:v>3.2799999999998164E-2</c:v>
                      </c:pt>
                      <c:pt idx="33">
                        <c:v>1.4899999999997249E-2</c:v>
                      </c:pt>
                      <c:pt idx="34">
                        <c:v>-1.1999999999972033E-3</c:v>
                      </c:pt>
                      <c:pt idx="35">
                        <c:v>-2.3000000000052978E-3</c:v>
                      </c:pt>
                      <c:pt idx="36">
                        <c:v>1.8999999999991246E-3</c:v>
                      </c:pt>
                    </c:numCache>
                  </c:numRef>
                </c:yVal>
                <c:smooth val="0"/>
                <c:extLst xmlns:c15="http://schemas.microsoft.com/office/drawing/2012/chart">
                  <c:ext xmlns:c16="http://schemas.microsoft.com/office/drawing/2014/chart" uri="{C3380CC4-5D6E-409C-BE32-E72D297353CC}">
                    <c16:uniqueId val="{00000003-9966-4109-8126-DF9DDB4C644B}"/>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Mg_HSE06D3!$D$2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Mg_HSE06D3!$C$3:$C$39</c:f>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f>Mg_HSE06D3!$D$3:$D$39</c:f>
              <c:numCache>
                <c:formatCode>0.000</c:formatCode>
                <c:ptCount val="37"/>
                <c:pt idx="0">
                  <c:v>3.2452999999999999</c:v>
                </c:pt>
                <c:pt idx="1">
                  <c:v>3.2517999999999998</c:v>
                </c:pt>
                <c:pt idx="2">
                  <c:v>3.2584</c:v>
                </c:pt>
                <c:pt idx="3">
                  <c:v>3.2719</c:v>
                </c:pt>
                <c:pt idx="4">
                  <c:v>3.2852000000000001</c:v>
                </c:pt>
                <c:pt idx="5">
                  <c:v>3.2989999999999999</c:v>
                </c:pt>
                <c:pt idx="6">
                  <c:v>3.3151000000000002</c:v>
                </c:pt>
                <c:pt idx="7">
                  <c:v>3.3325999999999998</c:v>
                </c:pt>
                <c:pt idx="8">
                  <c:v>3.3513000000000002</c:v>
                </c:pt>
                <c:pt idx="9">
                  <c:v>3.3706</c:v>
                </c:pt>
                <c:pt idx="10">
                  <c:v>3.3923999999999999</c:v>
                </c:pt>
                <c:pt idx="11">
                  <c:v>3.4108999999999998</c:v>
                </c:pt>
                <c:pt idx="12">
                  <c:v>3.4247000000000001</c:v>
                </c:pt>
                <c:pt idx="13">
                  <c:v>3.4344000000000001</c:v>
                </c:pt>
                <c:pt idx="14">
                  <c:v>3.4413</c:v>
                </c:pt>
                <c:pt idx="15">
                  <c:v>3.4460999999999999</c:v>
                </c:pt>
                <c:pt idx="16">
                  <c:v>3.4485999999999999</c:v>
                </c:pt>
                <c:pt idx="17">
                  <c:v>3.4493999999999998</c:v>
                </c:pt>
                <c:pt idx="18">
                  <c:v>3.4497</c:v>
                </c:pt>
                <c:pt idx="19">
                  <c:v>3.4493999999999998</c:v>
                </c:pt>
                <c:pt idx="20">
                  <c:v>3.4485999999999999</c:v>
                </c:pt>
                <c:pt idx="21">
                  <c:v>3.4460999999999999</c:v>
                </c:pt>
                <c:pt idx="22">
                  <c:v>3.4413</c:v>
                </c:pt>
                <c:pt idx="23">
                  <c:v>3.4344000000000001</c:v>
                </c:pt>
                <c:pt idx="24">
                  <c:v>3.4247000000000001</c:v>
                </c:pt>
                <c:pt idx="25">
                  <c:v>3.4108999999999998</c:v>
                </c:pt>
                <c:pt idx="26">
                  <c:v>3.3923999999999999</c:v>
                </c:pt>
                <c:pt idx="27">
                  <c:v>3.3706</c:v>
                </c:pt>
                <c:pt idx="28">
                  <c:v>3.3513000000000002</c:v>
                </c:pt>
                <c:pt idx="29">
                  <c:v>3.3325999999999998</c:v>
                </c:pt>
                <c:pt idx="30">
                  <c:v>3.3151000000000002</c:v>
                </c:pt>
                <c:pt idx="31">
                  <c:v>3.2989999999999999</c:v>
                </c:pt>
                <c:pt idx="32">
                  <c:v>3.2852000000000001</c:v>
                </c:pt>
                <c:pt idx="33">
                  <c:v>3.2719</c:v>
                </c:pt>
                <c:pt idx="34">
                  <c:v>3.2584</c:v>
                </c:pt>
                <c:pt idx="35">
                  <c:v>3.2517999999999998</c:v>
                </c:pt>
                <c:pt idx="36">
                  <c:v>3.2452999999999999</c:v>
                </c:pt>
              </c:numCache>
            </c:numRef>
          </c:yVal>
          <c:smooth val="0"/>
          <c:extLst>
            <c:ext xmlns:c16="http://schemas.microsoft.com/office/drawing/2014/chart" uri="{C3380CC4-5D6E-409C-BE32-E72D297353CC}">
              <c16:uniqueId val="{00000000-1261-4308-8670-ABE7A78A5D92}"/>
            </c:ext>
          </c:extLst>
        </c:ser>
        <c:ser>
          <c:idx val="1"/>
          <c:order val="1"/>
          <c:tx>
            <c:strRef>
              <c:f>Mg_HSE06D3!$E$2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Mg_HSE06D3!$C$3:$C$39</c:f>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f>Mg_HSE06D3!$E$3:$E$39</c:f>
              <c:numCache>
                <c:formatCode>0.000</c:formatCode>
                <c:ptCount val="37"/>
                <c:pt idx="0">
                  <c:v>5.0937000000000001</c:v>
                </c:pt>
                <c:pt idx="1">
                  <c:v>5.0698999999999996</c:v>
                </c:pt>
                <c:pt idx="2">
                  <c:v>5.0453000000000001</c:v>
                </c:pt>
                <c:pt idx="3">
                  <c:v>4.9957000000000003</c:v>
                </c:pt>
                <c:pt idx="4">
                  <c:v>4.9435000000000002</c:v>
                </c:pt>
                <c:pt idx="5">
                  <c:v>4.8865999999999996</c:v>
                </c:pt>
                <c:pt idx="6">
                  <c:v>4.8159000000000001</c:v>
                </c:pt>
                <c:pt idx="7">
                  <c:v>4.7367999999999997</c:v>
                </c:pt>
                <c:pt idx="8">
                  <c:v>4.6505000000000001</c:v>
                </c:pt>
                <c:pt idx="9">
                  <c:v>4.5621</c:v>
                </c:pt>
                <c:pt idx="10">
                  <c:v>4.4654999999999996</c:v>
                </c:pt>
                <c:pt idx="11">
                  <c:v>4.3882000000000003</c:v>
                </c:pt>
                <c:pt idx="12">
                  <c:v>4.3350999999999997</c:v>
                </c:pt>
                <c:pt idx="13">
                  <c:v>4.2976999999999999</c:v>
                </c:pt>
                <c:pt idx="14">
                  <c:v>4.2717999999999998</c:v>
                </c:pt>
                <c:pt idx="15">
                  <c:v>4.2542999999999997</c:v>
                </c:pt>
                <c:pt idx="16">
                  <c:v>4.2445000000000004</c:v>
                </c:pt>
                <c:pt idx="17">
                  <c:v>4.2416</c:v>
                </c:pt>
                <c:pt idx="18">
                  <c:v>4.2408999999999999</c:v>
                </c:pt>
                <c:pt idx="19">
                  <c:v>4.2416</c:v>
                </c:pt>
                <c:pt idx="20">
                  <c:v>4.2445000000000004</c:v>
                </c:pt>
                <c:pt idx="21">
                  <c:v>4.2542999999999997</c:v>
                </c:pt>
                <c:pt idx="22">
                  <c:v>4.2717999999999998</c:v>
                </c:pt>
                <c:pt idx="23">
                  <c:v>4.2976999999999999</c:v>
                </c:pt>
                <c:pt idx="24">
                  <c:v>4.3350999999999997</c:v>
                </c:pt>
                <c:pt idx="25">
                  <c:v>4.3882000000000003</c:v>
                </c:pt>
                <c:pt idx="26">
                  <c:v>4.4654999999999996</c:v>
                </c:pt>
                <c:pt idx="27">
                  <c:v>4.5621</c:v>
                </c:pt>
                <c:pt idx="28">
                  <c:v>4.6505000000000001</c:v>
                </c:pt>
                <c:pt idx="29">
                  <c:v>4.7367999999999997</c:v>
                </c:pt>
                <c:pt idx="30">
                  <c:v>4.8159000000000001</c:v>
                </c:pt>
                <c:pt idx="31">
                  <c:v>4.8865999999999996</c:v>
                </c:pt>
                <c:pt idx="32">
                  <c:v>4.9435000000000002</c:v>
                </c:pt>
                <c:pt idx="33">
                  <c:v>4.9957000000000003</c:v>
                </c:pt>
                <c:pt idx="34">
                  <c:v>5.0453000000000001</c:v>
                </c:pt>
                <c:pt idx="35">
                  <c:v>5.0698999999999996</c:v>
                </c:pt>
                <c:pt idx="36">
                  <c:v>5.0937000000000001</c:v>
                </c:pt>
              </c:numCache>
            </c:numRef>
          </c:yVal>
          <c:smooth val="0"/>
          <c:extLst>
            <c:ext xmlns:c16="http://schemas.microsoft.com/office/drawing/2014/chart" uri="{C3380CC4-5D6E-409C-BE32-E72D297353CC}">
              <c16:uniqueId val="{00000001-1261-4308-8670-ABE7A78A5D92}"/>
            </c:ext>
          </c:extLst>
        </c:ser>
        <c:ser>
          <c:idx val="2"/>
          <c:order val="2"/>
          <c:tx>
            <c:strRef>
              <c:f>Mg_HSE06D3!$F$2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Mg_HSE06D3!$C$3:$C$39</c:f>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f>Mg_HSE06D3!$F$3:$F$39</c:f>
              <c:numCache>
                <c:formatCode>0.000</c:formatCode>
                <c:ptCount val="37"/>
                <c:pt idx="0">
                  <c:v>-0.61106062680000006</c:v>
                </c:pt>
                <c:pt idx="1">
                  <c:v>-0.59304141269999988</c:v>
                </c:pt>
                <c:pt idx="2">
                  <c:v>-0.57496238799999977</c:v>
                </c:pt>
                <c:pt idx="3">
                  <c:v>-0.53851148149999994</c:v>
                </c:pt>
                <c:pt idx="4">
                  <c:v>-0.50156256650000008</c:v>
                </c:pt>
                <c:pt idx="5">
                  <c:v>-0.46463258779999983</c:v>
                </c:pt>
                <c:pt idx="6">
                  <c:v>-0.42111674369999996</c:v>
                </c:pt>
                <c:pt idx="7">
                  <c:v>-0.37358194239999992</c:v>
                </c:pt>
                <c:pt idx="8">
                  <c:v>-0.32252612650000023</c:v>
                </c:pt>
                <c:pt idx="9">
                  <c:v>-0.26982996660000014</c:v>
                </c:pt>
                <c:pt idx="10">
                  <c:v>-0.21308472899999989</c:v>
                </c:pt>
                <c:pt idx="11">
                  <c:v>-0.16392559920000002</c:v>
                </c:pt>
                <c:pt idx="12">
                  <c:v>-0.12477718329999976</c:v>
                </c:pt>
                <c:pt idx="13">
                  <c:v>-9.3982103599999992E-2</c:v>
                </c:pt>
                <c:pt idx="14">
                  <c:v>-6.7994240600000061E-2</c:v>
                </c:pt>
                <c:pt idx="15">
                  <c:v>-4.3997970599999839E-2</c:v>
                </c:pt>
                <c:pt idx="16">
                  <c:v>-2.1655438999999981E-2</c:v>
                </c:pt>
                <c:pt idx="17">
                  <c:v>-1.0883945600000054E-2</c:v>
                </c:pt>
                <c:pt idx="18">
                  <c:v>0</c:v>
                </c:pt>
                <c:pt idx="19">
                  <c:v>1.0883945600000054E-2</c:v>
                </c:pt>
                <c:pt idx="20">
                  <c:v>2.1655438999999981E-2</c:v>
                </c:pt>
                <c:pt idx="21">
                  <c:v>4.3997970599999839E-2</c:v>
                </c:pt>
                <c:pt idx="22">
                  <c:v>6.7994240600000061E-2</c:v>
                </c:pt>
                <c:pt idx="23">
                  <c:v>9.3982103599999992E-2</c:v>
                </c:pt>
                <c:pt idx="24">
                  <c:v>0.12477718329999976</c:v>
                </c:pt>
                <c:pt idx="25">
                  <c:v>0.16392559920000002</c:v>
                </c:pt>
                <c:pt idx="26">
                  <c:v>0.21308472899999989</c:v>
                </c:pt>
                <c:pt idx="27">
                  <c:v>0.26982996660000014</c:v>
                </c:pt>
                <c:pt idx="28">
                  <c:v>0.32252612650000023</c:v>
                </c:pt>
                <c:pt idx="29">
                  <c:v>0.37358194239999992</c:v>
                </c:pt>
                <c:pt idx="30">
                  <c:v>0.42111674369999996</c:v>
                </c:pt>
                <c:pt idx="31">
                  <c:v>0.46463258779999983</c:v>
                </c:pt>
                <c:pt idx="32">
                  <c:v>0.50156256650000008</c:v>
                </c:pt>
                <c:pt idx="33">
                  <c:v>0.53851148149999994</c:v>
                </c:pt>
                <c:pt idx="34">
                  <c:v>0.57496238799999977</c:v>
                </c:pt>
                <c:pt idx="35">
                  <c:v>0.59304141269999988</c:v>
                </c:pt>
                <c:pt idx="36">
                  <c:v>0.61106062680000006</c:v>
                </c:pt>
              </c:numCache>
            </c:numRef>
          </c:yVal>
          <c:smooth val="0"/>
          <c:extLst>
            <c:ext xmlns:c16="http://schemas.microsoft.com/office/drawing/2014/chart" uri="{C3380CC4-5D6E-409C-BE32-E72D297353CC}">
              <c16:uniqueId val="{00000002-1261-4308-8670-ABE7A78A5D92}"/>
            </c:ext>
          </c:extLst>
        </c:ser>
        <c:ser>
          <c:idx val="3"/>
          <c:order val="3"/>
          <c:tx>
            <c:strRef>
              <c:f>Mg_HSE06D3!$G$2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Mg_HSE06D3!$C$3:$C$39</c:f>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f>Mg_HSE06D3!$G$3:$G$39</c:f>
              <c:numCache>
                <c:formatCode>0.000</c:formatCode>
                <c:ptCount val="37"/>
                <c:pt idx="0">
                  <c:v>-0.54010538579999978</c:v>
                </c:pt>
                <c:pt idx="1">
                  <c:v>-0.52372573990000038</c:v>
                </c:pt>
                <c:pt idx="2">
                  <c:v>-0.50711319360000084</c:v>
                </c:pt>
                <c:pt idx="3">
                  <c:v>-0.47361234279999948</c:v>
                </c:pt>
                <c:pt idx="4">
                  <c:v>-0.43947714999999993</c:v>
                </c:pt>
                <c:pt idx="5">
                  <c:v>-0.40447365519999923</c:v>
                </c:pt>
                <c:pt idx="6">
                  <c:v>-0.36377863829999985</c:v>
                </c:pt>
                <c:pt idx="7">
                  <c:v>-0.32093241039999976</c:v>
                </c:pt>
                <c:pt idx="8">
                  <c:v>-0.27668149750000037</c:v>
                </c:pt>
                <c:pt idx="9">
                  <c:v>-0.23352021270000042</c:v>
                </c:pt>
                <c:pt idx="10">
                  <c:v>-0.1869972780000001</c:v>
                </c:pt>
                <c:pt idx="11">
                  <c:v>-0.14549954740000046</c:v>
                </c:pt>
                <c:pt idx="12">
                  <c:v>-0.11345390210000071</c:v>
                </c:pt>
                <c:pt idx="13">
                  <c:v>-8.6723288299999771E-2</c:v>
                </c:pt>
                <c:pt idx="14">
                  <c:v>-6.3162834799999845E-2</c:v>
                </c:pt>
                <c:pt idx="15">
                  <c:v>-4.1436881999999405E-2</c:v>
                </c:pt>
                <c:pt idx="16">
                  <c:v>-2.0386333499999538E-2</c:v>
                </c:pt>
                <c:pt idx="17">
                  <c:v>-1.0120457599999997E-2</c:v>
                </c:pt>
                <c:pt idx="18">
                  <c:v>0</c:v>
                </c:pt>
                <c:pt idx="19">
                  <c:v>1.0120457599999997E-2</c:v>
                </c:pt>
                <c:pt idx="20">
                  <c:v>2.0386333499999538E-2</c:v>
                </c:pt>
                <c:pt idx="21">
                  <c:v>4.1436881999999405E-2</c:v>
                </c:pt>
                <c:pt idx="22">
                  <c:v>6.3162834799999845E-2</c:v>
                </c:pt>
                <c:pt idx="23">
                  <c:v>8.6723288299999771E-2</c:v>
                </c:pt>
                <c:pt idx="24">
                  <c:v>0.11345390210000071</c:v>
                </c:pt>
                <c:pt idx="25">
                  <c:v>0.14549954740000046</c:v>
                </c:pt>
                <c:pt idx="26">
                  <c:v>0.1869972780000001</c:v>
                </c:pt>
                <c:pt idx="27">
                  <c:v>0.23352021270000042</c:v>
                </c:pt>
                <c:pt idx="28">
                  <c:v>0.27668149750000037</c:v>
                </c:pt>
                <c:pt idx="29">
                  <c:v>0.32093241039999976</c:v>
                </c:pt>
                <c:pt idx="30">
                  <c:v>0.36377863829999985</c:v>
                </c:pt>
                <c:pt idx="31">
                  <c:v>0.40447365519999923</c:v>
                </c:pt>
                <c:pt idx="32">
                  <c:v>0.43947714999999993</c:v>
                </c:pt>
                <c:pt idx="33">
                  <c:v>0.47361234279999948</c:v>
                </c:pt>
                <c:pt idx="34">
                  <c:v>0.50711319360000084</c:v>
                </c:pt>
                <c:pt idx="35">
                  <c:v>0.52372573990000038</c:v>
                </c:pt>
                <c:pt idx="36">
                  <c:v>0.54010538579999978</c:v>
                </c:pt>
              </c:numCache>
            </c:numRef>
          </c:yVal>
          <c:smooth val="0"/>
          <c:extLst>
            <c:ext xmlns:c16="http://schemas.microsoft.com/office/drawing/2014/chart" uri="{C3380CC4-5D6E-409C-BE32-E72D297353CC}">
              <c16:uniqueId val="{00000003-1261-4308-8670-ABE7A78A5D92}"/>
            </c:ext>
          </c:extLst>
        </c:ser>
        <c:ser>
          <c:idx val="4"/>
          <c:order val="4"/>
          <c:tx>
            <c:strRef>
              <c:f>Mg_HSE06D3!$H$2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Mg_HSE06D3!$C$3:$C$39</c:f>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f>Mg_HSE06D3!$H$3:$H$39</c:f>
              <c:numCache>
                <c:formatCode>0.000</c:formatCode>
                <c:ptCount val="37"/>
                <c:pt idx="0">
                  <c:v>0.50556699999999999</c:v>
                </c:pt>
                <c:pt idx="1">
                  <c:v>0.50615100000000002</c:v>
                </c:pt>
                <c:pt idx="2">
                  <c:v>0.50671299999999997</c:v>
                </c:pt>
                <c:pt idx="3">
                  <c:v>0.50769799999999998</c:v>
                </c:pt>
                <c:pt idx="4">
                  <c:v>0.50851100000000005</c:v>
                </c:pt>
                <c:pt idx="5">
                  <c:v>0.50928499999999999</c:v>
                </c:pt>
                <c:pt idx="6">
                  <c:v>0.508795</c:v>
                </c:pt>
                <c:pt idx="7">
                  <c:v>0.50736999999999999</c:v>
                </c:pt>
                <c:pt idx="8">
                  <c:v>0.50500500000000004</c:v>
                </c:pt>
                <c:pt idx="9">
                  <c:v>0.50194700000000003</c:v>
                </c:pt>
                <c:pt idx="10">
                  <c:v>0.49766899999999997</c:v>
                </c:pt>
                <c:pt idx="11">
                  <c:v>0.49445699999999998</c:v>
                </c:pt>
                <c:pt idx="12">
                  <c:v>0.49303399999999997</c:v>
                </c:pt>
                <c:pt idx="13">
                  <c:v>0.49326900000000001</c:v>
                </c:pt>
                <c:pt idx="14">
                  <c:v>0.49446800000000002</c:v>
                </c:pt>
                <c:pt idx="15">
                  <c:v>0.49604199999999998</c:v>
                </c:pt>
                <c:pt idx="16">
                  <c:v>0.49795200000000001</c:v>
                </c:pt>
                <c:pt idx="17">
                  <c:v>0.49899100000000002</c:v>
                </c:pt>
                <c:pt idx="18">
                  <c:v>0.5</c:v>
                </c:pt>
                <c:pt idx="19">
                  <c:v>0.49899100000000002</c:v>
                </c:pt>
                <c:pt idx="20">
                  <c:v>0.49795200000000001</c:v>
                </c:pt>
                <c:pt idx="21">
                  <c:v>0.49604199999999998</c:v>
                </c:pt>
                <c:pt idx="22">
                  <c:v>0.49446800000000002</c:v>
                </c:pt>
                <c:pt idx="23">
                  <c:v>0.49326900000000001</c:v>
                </c:pt>
                <c:pt idx="24">
                  <c:v>0.49303399999999997</c:v>
                </c:pt>
                <c:pt idx="25">
                  <c:v>0.49445699999999998</c:v>
                </c:pt>
                <c:pt idx="26">
                  <c:v>0.49766899999999997</c:v>
                </c:pt>
                <c:pt idx="27">
                  <c:v>0.50194700000000003</c:v>
                </c:pt>
                <c:pt idx="28">
                  <c:v>0.50500500000000004</c:v>
                </c:pt>
                <c:pt idx="29">
                  <c:v>0.50736999999999999</c:v>
                </c:pt>
                <c:pt idx="30">
                  <c:v>0.508795</c:v>
                </c:pt>
                <c:pt idx="31">
                  <c:v>0.50928499999999999</c:v>
                </c:pt>
                <c:pt idx="32">
                  <c:v>0.50851100000000005</c:v>
                </c:pt>
                <c:pt idx="33">
                  <c:v>0.50769799999999998</c:v>
                </c:pt>
                <c:pt idx="34">
                  <c:v>0.50671299999999997</c:v>
                </c:pt>
                <c:pt idx="35">
                  <c:v>0.50615100000000002</c:v>
                </c:pt>
                <c:pt idx="36">
                  <c:v>0.50556699999999999</c:v>
                </c:pt>
              </c:numCache>
            </c:numRef>
          </c:yVal>
          <c:smooth val="0"/>
          <c:extLst>
            <c:ext xmlns:c16="http://schemas.microsoft.com/office/drawing/2014/chart" uri="{C3380CC4-5D6E-409C-BE32-E72D297353CC}">
              <c16:uniqueId val="{00000004-1261-4308-8670-ABE7A78A5D92}"/>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Mg_HSE06D3!$T$2</c:f>
              <c:strCache>
                <c:ptCount val="1"/>
                <c:pt idx="0">
                  <c:v>HSE06D3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Mg_HSE06D3!$C$3:$C$39</c:f>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f>Mg_HSE06D3!$T$3:$T$39</c:f>
              <c:numCache>
                <c:formatCode>0.00</c:formatCode>
                <c:ptCount val="37"/>
                <c:pt idx="0">
                  <c:v>3.5979999999999999</c:v>
                </c:pt>
                <c:pt idx="1">
                  <c:v>3.5979999999999999</c:v>
                </c:pt>
                <c:pt idx="2">
                  <c:v>3.597</c:v>
                </c:pt>
                <c:pt idx="3">
                  <c:v>3.5979999999999999</c:v>
                </c:pt>
                <c:pt idx="4">
                  <c:v>3.6019999999999999</c:v>
                </c:pt>
                <c:pt idx="5">
                  <c:v>3.61</c:v>
                </c:pt>
                <c:pt idx="6">
                  <c:v>3.6309999999999998</c:v>
                </c:pt>
                <c:pt idx="7">
                  <c:v>3.66</c:v>
                </c:pt>
                <c:pt idx="8">
                  <c:v>3.6349999999999998</c:v>
                </c:pt>
                <c:pt idx="9">
                  <c:v>3.4830000000000001</c:v>
                </c:pt>
                <c:pt idx="10">
                  <c:v>3.33</c:v>
                </c:pt>
                <c:pt idx="11">
                  <c:v>3.218</c:v>
                </c:pt>
                <c:pt idx="12">
                  <c:v>3.1469999999999998</c:v>
                </c:pt>
                <c:pt idx="13">
                  <c:v>3.1030000000000002</c:v>
                </c:pt>
                <c:pt idx="14">
                  <c:v>3.0739999999999998</c:v>
                </c:pt>
                <c:pt idx="15">
                  <c:v>3.0550000000000002</c:v>
                </c:pt>
                <c:pt idx="16">
                  <c:v>3.0449999999999999</c:v>
                </c:pt>
                <c:pt idx="17">
                  <c:v>3.0419999999999998</c:v>
                </c:pt>
                <c:pt idx="18">
                  <c:v>3.0449999999999999</c:v>
                </c:pt>
                <c:pt idx="19">
                  <c:v>3.0419999999999998</c:v>
                </c:pt>
                <c:pt idx="20">
                  <c:v>3.0449999999999999</c:v>
                </c:pt>
                <c:pt idx="21">
                  <c:v>3.0550000000000002</c:v>
                </c:pt>
                <c:pt idx="22">
                  <c:v>3.0739999999999998</c:v>
                </c:pt>
                <c:pt idx="23">
                  <c:v>3.1030000000000002</c:v>
                </c:pt>
                <c:pt idx="24">
                  <c:v>3.1469999999999998</c:v>
                </c:pt>
                <c:pt idx="25">
                  <c:v>3.218</c:v>
                </c:pt>
                <c:pt idx="26">
                  <c:v>3.33</c:v>
                </c:pt>
                <c:pt idx="27">
                  <c:v>3.4830000000000001</c:v>
                </c:pt>
                <c:pt idx="28">
                  <c:v>3.6349999999999998</c:v>
                </c:pt>
                <c:pt idx="29">
                  <c:v>3.66</c:v>
                </c:pt>
                <c:pt idx="30">
                  <c:v>3.6309999999999998</c:v>
                </c:pt>
                <c:pt idx="31">
                  <c:v>3.61</c:v>
                </c:pt>
                <c:pt idx="32">
                  <c:v>3.6019999999999999</c:v>
                </c:pt>
                <c:pt idx="33">
                  <c:v>3.5979999999999999</c:v>
                </c:pt>
                <c:pt idx="34">
                  <c:v>3.597</c:v>
                </c:pt>
                <c:pt idx="35">
                  <c:v>3.5979999999999999</c:v>
                </c:pt>
                <c:pt idx="36">
                  <c:v>3.5979999999999999</c:v>
                </c:pt>
              </c:numCache>
            </c:numRef>
          </c:yVal>
          <c:smooth val="0"/>
          <c:extLst>
            <c:ext xmlns:c16="http://schemas.microsoft.com/office/drawing/2014/chart" uri="{C3380CC4-5D6E-409C-BE32-E72D297353CC}">
              <c16:uniqueId val="{00000000-28F2-4A7E-92E3-5E4329AE3394}"/>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Mg_HSE06D3!$U$2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Mg_HSE06D3!$C$3:$C$39</c15:sqref>
                        </c15:formulaRef>
                      </c:ext>
                    </c:extLst>
                    <c:numCache>
                      <c:formatCode>0.000</c:formatCode>
                      <c:ptCount val="37"/>
                      <c:pt idx="0">
                        <c:v>-1</c:v>
                      </c:pt>
                      <c:pt idx="1">
                        <c:v>-0.96874918048550185</c:v>
                      </c:pt>
                      <c:pt idx="2">
                        <c:v>-0.93749836097100414</c:v>
                      </c:pt>
                      <c:pt idx="3">
                        <c:v>-0.87499672194200873</c:v>
                      </c:pt>
                      <c:pt idx="4">
                        <c:v>-0.81250382440098912</c:v>
                      </c:pt>
                      <c:pt idx="5">
                        <c:v>-0.7500021853719937</c:v>
                      </c:pt>
                      <c:pt idx="6">
                        <c:v>-0.68750054634299829</c:v>
                      </c:pt>
                      <c:pt idx="7">
                        <c:v>-0.62499890731400287</c:v>
                      </c:pt>
                      <c:pt idx="8">
                        <c:v>-0.56249726828500746</c:v>
                      </c:pt>
                      <c:pt idx="9">
                        <c:v>-0.50000437074398796</c:v>
                      </c:pt>
                      <c:pt idx="10">
                        <c:v>-0.43750273171499249</c:v>
                      </c:pt>
                      <c:pt idx="11">
                        <c:v>-0.37500109268599713</c:v>
                      </c:pt>
                      <c:pt idx="12">
                        <c:v>-0.31249945365700121</c:v>
                      </c:pt>
                      <c:pt idx="13">
                        <c:v>-0.2499978146280058</c:v>
                      </c:pt>
                      <c:pt idx="14">
                        <c:v>-0.18749617559901038</c:v>
                      </c:pt>
                      <c:pt idx="15">
                        <c:v>-0.12500327805799083</c:v>
                      </c:pt>
                      <c:pt idx="16">
                        <c:v>-6.2501639028995415E-2</c:v>
                      </c:pt>
                      <c:pt idx="17">
                        <c:v>-3.1250819514497707E-2</c:v>
                      </c:pt>
                      <c:pt idx="18">
                        <c:v>0</c:v>
                      </c:pt>
                      <c:pt idx="19">
                        <c:v>3.1250819514497707E-2</c:v>
                      </c:pt>
                      <c:pt idx="20">
                        <c:v>6.2501639028995415E-2</c:v>
                      </c:pt>
                      <c:pt idx="21">
                        <c:v>0.12500327805799083</c:v>
                      </c:pt>
                      <c:pt idx="22">
                        <c:v>0.18749617559901038</c:v>
                      </c:pt>
                      <c:pt idx="23">
                        <c:v>0.2499978146280058</c:v>
                      </c:pt>
                      <c:pt idx="24">
                        <c:v>0.31249945365700121</c:v>
                      </c:pt>
                      <c:pt idx="25">
                        <c:v>0.37500109268599713</c:v>
                      </c:pt>
                      <c:pt idx="26">
                        <c:v>0.43750273171499249</c:v>
                      </c:pt>
                      <c:pt idx="27">
                        <c:v>0.50000437074398796</c:v>
                      </c:pt>
                      <c:pt idx="28">
                        <c:v>0.56249726828500746</c:v>
                      </c:pt>
                      <c:pt idx="29">
                        <c:v>0.62499890731400287</c:v>
                      </c:pt>
                      <c:pt idx="30">
                        <c:v>0.68750054634299829</c:v>
                      </c:pt>
                      <c:pt idx="31">
                        <c:v>0.7500021853719937</c:v>
                      </c:pt>
                      <c:pt idx="32">
                        <c:v>0.81250382440098912</c:v>
                      </c:pt>
                      <c:pt idx="33">
                        <c:v>0.87499672194200873</c:v>
                      </c:pt>
                      <c:pt idx="34">
                        <c:v>0.93749836097100414</c:v>
                      </c:pt>
                      <c:pt idx="35">
                        <c:v>0.96874918048550185</c:v>
                      </c:pt>
                      <c:pt idx="36">
                        <c:v>1</c:v>
                      </c:pt>
                    </c:numCache>
                  </c:numRef>
                </c:xVal>
                <c:yVal>
                  <c:numRef>
                    <c:extLst>
                      <c:ext uri="{02D57815-91ED-43cb-92C2-25804820EDAC}">
                        <c15:formulaRef>
                          <c15:sqref>Mg_HSE06D3!$U$3:$U$39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28F2-4A7E-92E3-5E4329AE3394}"/>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Mg_HSE06!$O$2</c:f>
              <c:strCache>
                <c:ptCount val="1"/>
                <c:pt idx="0">
                  <c:v>HSE06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Mg_HSE06!$C$3:$C$39</c:f>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f>Mg_HSE06!$O$3:$O$39</c:f>
              <c:numCache>
                <c:formatCode>0.0000</c:formatCode>
                <c:ptCount val="37"/>
                <c:pt idx="0">
                  <c:v>-5.4099999999998261E-2</c:v>
                </c:pt>
                <c:pt idx="1">
                  <c:v>-5.3300000000000125E-2</c:v>
                </c:pt>
                <c:pt idx="2">
                  <c:v>-5.099999999999838E-2</c:v>
                </c:pt>
                <c:pt idx="3">
                  <c:v>-4.2500000000000426E-2</c:v>
                </c:pt>
                <c:pt idx="4">
                  <c:v>-3.0100000000000904E-2</c:v>
                </c:pt>
                <c:pt idx="5">
                  <c:v>-1.4900000000000801E-2</c:v>
                </c:pt>
                <c:pt idx="6">
                  <c:v>1.5000000000000568E-3</c:v>
                </c:pt>
                <c:pt idx="7">
                  <c:v>1.8000000000000682E-2</c:v>
                </c:pt>
                <c:pt idx="8">
                  <c:v>3.2699999999998397E-2</c:v>
                </c:pt>
                <c:pt idx="9">
                  <c:v>4.3700000000001182E-2</c:v>
                </c:pt>
                <c:pt idx="10">
                  <c:v>4.8400000000000887E-2</c:v>
                </c:pt>
                <c:pt idx="11">
                  <c:v>4.4599999999999085E-2</c:v>
                </c:pt>
                <c:pt idx="12">
                  <c:v>3.5499999999998977E-2</c:v>
                </c:pt>
                <c:pt idx="13">
                  <c:v>2.4799999999999045E-2</c:v>
                </c:pt>
                <c:pt idx="14">
                  <c:v>1.4800000000001035E-2</c:v>
                </c:pt>
                <c:pt idx="15">
                  <c:v>6.7999999999983629E-3</c:v>
                </c:pt>
                <c:pt idx="16">
                  <c:v>1.6999999999995907E-3</c:v>
                </c:pt>
                <c:pt idx="17">
                  <c:v>3.9999999999906777E-4</c:v>
                </c:pt>
                <c:pt idx="18">
                  <c:v>0</c:v>
                </c:pt>
                <c:pt idx="19">
                  <c:v>3.9999999999906777E-4</c:v>
                </c:pt>
                <c:pt idx="20">
                  <c:v>1.6999999999995907E-3</c:v>
                </c:pt>
                <c:pt idx="21">
                  <c:v>6.7999999999983629E-3</c:v>
                </c:pt>
                <c:pt idx="22">
                  <c:v>1.4800000000001035E-2</c:v>
                </c:pt>
                <c:pt idx="23">
                  <c:v>2.4799999999999045E-2</c:v>
                </c:pt>
                <c:pt idx="24">
                  <c:v>3.5499999999998977E-2</c:v>
                </c:pt>
                <c:pt idx="25">
                  <c:v>4.4599999999999085E-2</c:v>
                </c:pt>
                <c:pt idx="26">
                  <c:v>4.8400000000000887E-2</c:v>
                </c:pt>
                <c:pt idx="27">
                  <c:v>4.3700000000001182E-2</c:v>
                </c:pt>
                <c:pt idx="28">
                  <c:v>3.2699999999998397E-2</c:v>
                </c:pt>
                <c:pt idx="29">
                  <c:v>1.8000000000000682E-2</c:v>
                </c:pt>
                <c:pt idx="30">
                  <c:v>1.5000000000000568E-3</c:v>
                </c:pt>
                <c:pt idx="31">
                  <c:v>-1.4900000000000801E-2</c:v>
                </c:pt>
                <c:pt idx="32">
                  <c:v>-3.0100000000000904E-2</c:v>
                </c:pt>
                <c:pt idx="33">
                  <c:v>-4.2500000000000426E-2</c:v>
                </c:pt>
                <c:pt idx="34">
                  <c:v>-5.099999999999838E-2</c:v>
                </c:pt>
                <c:pt idx="35">
                  <c:v>-5.3300000000000125E-2</c:v>
                </c:pt>
                <c:pt idx="36">
                  <c:v>-5.4099999999998261E-2</c:v>
                </c:pt>
              </c:numCache>
            </c:numRef>
          </c:yVal>
          <c:smooth val="0"/>
          <c:extLst xmlns:c15="http://schemas.microsoft.com/office/drawing/2012/chart">
            <c:ext xmlns:c16="http://schemas.microsoft.com/office/drawing/2014/chart" uri="{C3380CC4-5D6E-409C-BE32-E72D297353CC}">
              <c16:uniqueId val="{00000000-7C18-4DF0-9CD5-F5FE39A7DE0C}"/>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Mg_HSE06!$P$2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Mg_HSE06!$C$3:$C$39</c15:sqref>
                        </c15:formulaRef>
                      </c:ext>
                    </c:extLst>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extLst>
                      <c:ext uri="{02D57815-91ED-43cb-92C2-25804820EDAC}">
                        <c15:formulaRef>
                          <c15:sqref>Mg_HSE06!$P$3:$P$39</c15:sqref>
                        </c15:formulaRef>
                      </c:ext>
                    </c:extLst>
                    <c:numCache>
                      <c:formatCode>0.0000</c:formatCode>
                      <c:ptCount val="37"/>
                      <c:pt idx="0">
                        <c:v>-0.10940000000000083</c:v>
                      </c:pt>
                      <c:pt idx="1">
                        <c:v>-0.11290000000000333</c:v>
                      </c:pt>
                      <c:pt idx="2">
                        <c:v>-0.102800000000002</c:v>
                      </c:pt>
                      <c:pt idx="3">
                        <c:v>-9.1400000000000148E-2</c:v>
                      </c:pt>
                      <c:pt idx="4">
                        <c:v>-7.6300000000003365E-2</c:v>
                      </c:pt>
                      <c:pt idx="5">
                        <c:v>-5.5900000000001171E-2</c:v>
                      </c:pt>
                      <c:pt idx="6">
                        <c:v>-3.5000000000003695E-2</c:v>
                      </c:pt>
                      <c:pt idx="7">
                        <c:v>-1.8799999999998818E-2</c:v>
                      </c:pt>
                      <c:pt idx="8">
                        <c:v>-9.9999999999766942E-4</c:v>
                      </c:pt>
                      <c:pt idx="9">
                        <c:v>1.4800000000001035E-2</c:v>
                      </c:pt>
                      <c:pt idx="10">
                        <c:v>2.6499999999998636E-2</c:v>
                      </c:pt>
                      <c:pt idx="11">
                        <c:v>2.9699999999998283E-2</c:v>
                      </c:pt>
                      <c:pt idx="12">
                        <c:v>2.4200000000000443E-2</c:v>
                      </c:pt>
                      <c:pt idx="13">
                        <c:v>2.1799999999998931E-2</c:v>
                      </c:pt>
                      <c:pt idx="14">
                        <c:v>1.379999999999626E-2</c:v>
                      </c:pt>
                      <c:pt idx="15">
                        <c:v>6.3999999999992951E-3</c:v>
                      </c:pt>
                      <c:pt idx="16">
                        <c:v>1.9999999999953388E-4</c:v>
                      </c:pt>
                      <c:pt idx="17">
                        <c:v>3.9999999999906777E-4</c:v>
                      </c:pt>
                      <c:pt idx="18">
                        <c:v>0</c:v>
                      </c:pt>
                      <c:pt idx="19">
                        <c:v>3.9999999999906777E-4</c:v>
                      </c:pt>
                      <c:pt idx="20">
                        <c:v>1.9999999999953388E-4</c:v>
                      </c:pt>
                      <c:pt idx="21">
                        <c:v>6.3999999999992951E-3</c:v>
                      </c:pt>
                      <c:pt idx="22">
                        <c:v>1.379999999999626E-2</c:v>
                      </c:pt>
                      <c:pt idx="23">
                        <c:v>2.1799999999998931E-2</c:v>
                      </c:pt>
                      <c:pt idx="24">
                        <c:v>2.4200000000000443E-2</c:v>
                      </c:pt>
                      <c:pt idx="25">
                        <c:v>2.9699999999998283E-2</c:v>
                      </c:pt>
                      <c:pt idx="26">
                        <c:v>2.6499999999998636E-2</c:v>
                      </c:pt>
                      <c:pt idx="27">
                        <c:v>1.4800000000001035E-2</c:v>
                      </c:pt>
                      <c:pt idx="28">
                        <c:v>-9.9999999999766942E-4</c:v>
                      </c:pt>
                      <c:pt idx="29">
                        <c:v>-1.8799999999998818E-2</c:v>
                      </c:pt>
                      <c:pt idx="30">
                        <c:v>-3.5000000000003695E-2</c:v>
                      </c:pt>
                      <c:pt idx="31">
                        <c:v>-5.5900000000001171E-2</c:v>
                      </c:pt>
                      <c:pt idx="32">
                        <c:v>-7.6300000000003365E-2</c:v>
                      </c:pt>
                      <c:pt idx="33">
                        <c:v>-9.1400000000000148E-2</c:v>
                      </c:pt>
                      <c:pt idx="34">
                        <c:v>-0.102800000000002</c:v>
                      </c:pt>
                      <c:pt idx="35">
                        <c:v>-0.11290000000000333</c:v>
                      </c:pt>
                      <c:pt idx="36">
                        <c:v>-0.10940000000000083</c:v>
                      </c:pt>
                    </c:numCache>
                  </c:numRef>
                </c:yVal>
                <c:smooth val="0"/>
                <c:extLst>
                  <c:ext xmlns:c16="http://schemas.microsoft.com/office/drawing/2014/chart" uri="{C3380CC4-5D6E-409C-BE32-E72D297353CC}">
                    <c16:uniqueId val="{00000001-7C18-4DF0-9CD5-F5FE39A7DE0C}"/>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Mg_HSE06!$AF$2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Mg_HSE06!$C$3:$C$39</c15:sqref>
                        </c15:formulaRef>
                      </c:ext>
                    </c:extLst>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extLst xmlns:c15="http://schemas.microsoft.com/office/drawing/2012/chart">
                      <c:ext xmlns:c15="http://schemas.microsoft.com/office/drawing/2012/chart" uri="{02D57815-91ED-43cb-92C2-25804820EDAC}">
                        <c15:formulaRef>
                          <c15:sqref>Mg_HSE06!$AF$3:$AF$39</c15:sqref>
                        </c15:formulaRef>
                      </c:ext>
                    </c:extLst>
                    <c:numCache>
                      <c:formatCode>0.0000</c:formatCode>
                      <c:ptCount val="37"/>
                      <c:pt idx="0">
                        <c:v>0.10940000000000083</c:v>
                      </c:pt>
                      <c:pt idx="1">
                        <c:v>0.11290000000000333</c:v>
                      </c:pt>
                      <c:pt idx="2">
                        <c:v>0.102800000000002</c:v>
                      </c:pt>
                      <c:pt idx="3">
                        <c:v>9.1400000000000148E-2</c:v>
                      </c:pt>
                      <c:pt idx="4">
                        <c:v>7.6300000000003365E-2</c:v>
                      </c:pt>
                      <c:pt idx="5">
                        <c:v>5.5900000000001171E-2</c:v>
                      </c:pt>
                      <c:pt idx="6">
                        <c:v>3.5000000000003695E-2</c:v>
                      </c:pt>
                      <c:pt idx="7">
                        <c:v>1.8799999999998818E-2</c:v>
                      </c:pt>
                      <c:pt idx="8">
                        <c:v>9.9999999999766942E-4</c:v>
                      </c:pt>
                      <c:pt idx="9">
                        <c:v>-1.4800000000001035E-2</c:v>
                      </c:pt>
                      <c:pt idx="10">
                        <c:v>-2.6499999999998636E-2</c:v>
                      </c:pt>
                      <c:pt idx="11">
                        <c:v>-2.9699999999998283E-2</c:v>
                      </c:pt>
                      <c:pt idx="12">
                        <c:v>-2.4200000000000443E-2</c:v>
                      </c:pt>
                      <c:pt idx="13">
                        <c:v>-2.1799999999998931E-2</c:v>
                      </c:pt>
                      <c:pt idx="14">
                        <c:v>-1.379999999999626E-2</c:v>
                      </c:pt>
                      <c:pt idx="15">
                        <c:v>-6.3999999999992951E-3</c:v>
                      </c:pt>
                      <c:pt idx="16">
                        <c:v>-1.9999999999953388E-4</c:v>
                      </c:pt>
                      <c:pt idx="17">
                        <c:v>-3.9999999999906777E-4</c:v>
                      </c:pt>
                      <c:pt idx="18">
                        <c:v>0</c:v>
                      </c:pt>
                      <c:pt idx="19">
                        <c:v>-3.9999999999906777E-4</c:v>
                      </c:pt>
                      <c:pt idx="20">
                        <c:v>-1.9999999999953388E-4</c:v>
                      </c:pt>
                      <c:pt idx="21">
                        <c:v>-6.3999999999992951E-3</c:v>
                      </c:pt>
                      <c:pt idx="22">
                        <c:v>-1.379999999999626E-2</c:v>
                      </c:pt>
                      <c:pt idx="23">
                        <c:v>-2.1799999999998931E-2</c:v>
                      </c:pt>
                      <c:pt idx="24">
                        <c:v>-2.4200000000000443E-2</c:v>
                      </c:pt>
                      <c:pt idx="25">
                        <c:v>-2.9699999999998283E-2</c:v>
                      </c:pt>
                      <c:pt idx="26">
                        <c:v>-2.6499999999998636E-2</c:v>
                      </c:pt>
                      <c:pt idx="27">
                        <c:v>-1.4800000000001035E-2</c:v>
                      </c:pt>
                      <c:pt idx="28">
                        <c:v>9.9999999999766942E-4</c:v>
                      </c:pt>
                      <c:pt idx="29">
                        <c:v>1.8799999999998818E-2</c:v>
                      </c:pt>
                      <c:pt idx="30">
                        <c:v>3.5000000000003695E-2</c:v>
                      </c:pt>
                      <c:pt idx="31">
                        <c:v>5.5900000000001171E-2</c:v>
                      </c:pt>
                      <c:pt idx="32">
                        <c:v>7.6300000000003365E-2</c:v>
                      </c:pt>
                      <c:pt idx="33">
                        <c:v>9.1400000000000148E-2</c:v>
                      </c:pt>
                      <c:pt idx="34">
                        <c:v>0.102800000000002</c:v>
                      </c:pt>
                      <c:pt idx="35">
                        <c:v>0.11290000000000333</c:v>
                      </c:pt>
                      <c:pt idx="36">
                        <c:v>0.10940000000000083</c:v>
                      </c:pt>
                    </c:numCache>
                  </c:numRef>
                </c:yVal>
                <c:smooth val="0"/>
                <c:extLst xmlns:c15="http://schemas.microsoft.com/office/drawing/2012/chart">
                  <c:ext xmlns:c16="http://schemas.microsoft.com/office/drawing/2014/chart" uri="{C3380CC4-5D6E-409C-BE32-E72D297353CC}">
                    <c16:uniqueId val="{00000002-7C18-4DF0-9CD5-F5FE39A7DE0C}"/>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Mg_HSE06!$Y$2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Mg_HSE06!$C$3:$C$39</c15:sqref>
                        </c15:formulaRef>
                      </c:ext>
                    </c:extLst>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extLst xmlns:c15="http://schemas.microsoft.com/office/drawing/2012/chart">
                      <c:ext xmlns:c15="http://schemas.microsoft.com/office/drawing/2012/chart" uri="{02D57815-91ED-43cb-92C2-25804820EDAC}">
                        <c15:formulaRef>
                          <c15:sqref>Mg_HSE06!$Y$3:$Y$39</c15:sqref>
                        </c15:formulaRef>
                      </c:ext>
                    </c:extLst>
                    <c:numCache>
                      <c:formatCode>0.0000</c:formatCode>
                      <c:ptCount val="37"/>
                      <c:pt idx="0">
                        <c:v>-7.3400000000013677E-2</c:v>
                      </c:pt>
                      <c:pt idx="1">
                        <c:v>-7.9400000000013904E-2</c:v>
                      </c:pt>
                      <c:pt idx="2">
                        <c:v>-6.6100000000016479E-2</c:v>
                      </c:pt>
                      <c:pt idx="3">
                        <c:v>-5.3400000000006997E-2</c:v>
                      </c:pt>
                      <c:pt idx="4">
                        <c:v>-3.4700000000011499E-2</c:v>
                      </c:pt>
                      <c:pt idx="5">
                        <c:v>-7.600000000014262E-3</c:v>
                      </c:pt>
                      <c:pt idx="6">
                        <c:v>2.1599999999985187E-2</c:v>
                      </c:pt>
                      <c:pt idx="7">
                        <c:v>4.0199999999998681E-2</c:v>
                      </c:pt>
                      <c:pt idx="8">
                        <c:v>6.4099999999989166E-2</c:v>
                      </c:pt>
                      <c:pt idx="9">
                        <c:v>7.909999999999684E-2</c:v>
                      </c:pt>
                      <c:pt idx="10">
                        <c:v>9.0299999999999159E-2</c:v>
                      </c:pt>
                      <c:pt idx="11">
                        <c:v>8.5499999999992582E-2</c:v>
                      </c:pt>
                      <c:pt idx="12">
                        <c:v>6.7599999999984561E-2</c:v>
                      </c:pt>
                      <c:pt idx="13">
                        <c:v>5.5899999999994066E-2</c:v>
                      </c:pt>
                      <c:pt idx="14">
                        <c:v>3.4699999999993736E-2</c:v>
                      </c:pt>
                      <c:pt idx="15">
                        <c:v>1.5899999999987813E-2</c:v>
                      </c:pt>
                      <c:pt idx="16">
                        <c:v>6.9999999999481588E-4</c:v>
                      </c:pt>
                      <c:pt idx="17">
                        <c:v>9.9999999999056399E-4</c:v>
                      </c:pt>
                      <c:pt idx="18">
                        <c:v>0</c:v>
                      </c:pt>
                      <c:pt idx="19">
                        <c:v>9.9999999999056399E-4</c:v>
                      </c:pt>
                      <c:pt idx="20">
                        <c:v>6.9999999999481588E-4</c:v>
                      </c:pt>
                      <c:pt idx="21">
                        <c:v>1.5899999999987813E-2</c:v>
                      </c:pt>
                      <c:pt idx="22">
                        <c:v>3.4699999999993736E-2</c:v>
                      </c:pt>
                      <c:pt idx="23">
                        <c:v>5.5899999999994066E-2</c:v>
                      </c:pt>
                      <c:pt idx="24">
                        <c:v>6.7599999999984561E-2</c:v>
                      </c:pt>
                      <c:pt idx="25">
                        <c:v>8.5499999999992582E-2</c:v>
                      </c:pt>
                      <c:pt idx="26">
                        <c:v>9.0299999999999159E-2</c:v>
                      </c:pt>
                      <c:pt idx="27">
                        <c:v>7.909999999999684E-2</c:v>
                      </c:pt>
                      <c:pt idx="28">
                        <c:v>6.4099999999989166E-2</c:v>
                      </c:pt>
                      <c:pt idx="29">
                        <c:v>4.0199999999998681E-2</c:v>
                      </c:pt>
                      <c:pt idx="30">
                        <c:v>2.1599999999985187E-2</c:v>
                      </c:pt>
                      <c:pt idx="31">
                        <c:v>-7.600000000014262E-3</c:v>
                      </c:pt>
                      <c:pt idx="32">
                        <c:v>-3.4700000000011499E-2</c:v>
                      </c:pt>
                      <c:pt idx="33">
                        <c:v>-5.3400000000006997E-2</c:v>
                      </c:pt>
                      <c:pt idx="34">
                        <c:v>-6.6100000000016479E-2</c:v>
                      </c:pt>
                      <c:pt idx="35">
                        <c:v>-7.9400000000013904E-2</c:v>
                      </c:pt>
                      <c:pt idx="36">
                        <c:v>-7.3400000000013677E-2</c:v>
                      </c:pt>
                    </c:numCache>
                  </c:numRef>
                </c:yVal>
                <c:smooth val="0"/>
                <c:extLst xmlns:c15="http://schemas.microsoft.com/office/drawing/2012/chart">
                  <c:ext xmlns:c16="http://schemas.microsoft.com/office/drawing/2014/chart" uri="{C3380CC4-5D6E-409C-BE32-E72D297353CC}">
                    <c16:uniqueId val="{00000003-7C18-4DF0-9CD5-F5FE39A7DE0C}"/>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Mg_HSE06!$D$2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Mg_HSE06!$C$3:$C$39</c:f>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f>Mg_HSE06!$D$3:$D$39</c:f>
              <c:numCache>
                <c:formatCode>0.000</c:formatCode>
                <c:ptCount val="37"/>
                <c:pt idx="0">
                  <c:v>3.2686999999999999</c:v>
                </c:pt>
                <c:pt idx="1">
                  <c:v>3.2746</c:v>
                </c:pt>
                <c:pt idx="2">
                  <c:v>3.2808000000000002</c:v>
                </c:pt>
                <c:pt idx="3">
                  <c:v>3.2930999999999999</c:v>
                </c:pt>
                <c:pt idx="4">
                  <c:v>3.3052999999999999</c:v>
                </c:pt>
                <c:pt idx="5">
                  <c:v>3.3172000000000001</c:v>
                </c:pt>
                <c:pt idx="6">
                  <c:v>3.3311000000000002</c:v>
                </c:pt>
                <c:pt idx="7">
                  <c:v>3.3466</c:v>
                </c:pt>
                <c:pt idx="8">
                  <c:v>3.3632</c:v>
                </c:pt>
                <c:pt idx="9">
                  <c:v>3.3826000000000001</c:v>
                </c:pt>
                <c:pt idx="10">
                  <c:v>3.4051</c:v>
                </c:pt>
                <c:pt idx="11">
                  <c:v>3.4306999999999999</c:v>
                </c:pt>
                <c:pt idx="12">
                  <c:v>3.4483999999999999</c:v>
                </c:pt>
                <c:pt idx="13">
                  <c:v>3.4603999999999999</c:v>
                </c:pt>
                <c:pt idx="14">
                  <c:v>3.4689999999999999</c:v>
                </c:pt>
                <c:pt idx="15">
                  <c:v>3.4744999999999999</c:v>
                </c:pt>
                <c:pt idx="16">
                  <c:v>3.4779</c:v>
                </c:pt>
                <c:pt idx="17">
                  <c:v>3.4786000000000001</c:v>
                </c:pt>
                <c:pt idx="18">
                  <c:v>3.4790000000000001</c:v>
                </c:pt>
                <c:pt idx="19">
                  <c:v>3.4786000000000001</c:v>
                </c:pt>
                <c:pt idx="20">
                  <c:v>3.4779</c:v>
                </c:pt>
                <c:pt idx="21">
                  <c:v>3.4744999999999999</c:v>
                </c:pt>
                <c:pt idx="22">
                  <c:v>3.4689999999999999</c:v>
                </c:pt>
                <c:pt idx="23">
                  <c:v>3.4603999999999999</c:v>
                </c:pt>
                <c:pt idx="24">
                  <c:v>3.4483999999999999</c:v>
                </c:pt>
                <c:pt idx="25">
                  <c:v>3.4306999999999999</c:v>
                </c:pt>
                <c:pt idx="26">
                  <c:v>3.4051</c:v>
                </c:pt>
                <c:pt idx="27">
                  <c:v>3.3826000000000001</c:v>
                </c:pt>
                <c:pt idx="28">
                  <c:v>3.3632</c:v>
                </c:pt>
                <c:pt idx="29">
                  <c:v>3.3466</c:v>
                </c:pt>
                <c:pt idx="30">
                  <c:v>3.3311000000000002</c:v>
                </c:pt>
                <c:pt idx="31">
                  <c:v>3.3172000000000001</c:v>
                </c:pt>
                <c:pt idx="32">
                  <c:v>3.3052999999999999</c:v>
                </c:pt>
                <c:pt idx="33">
                  <c:v>3.2930999999999999</c:v>
                </c:pt>
                <c:pt idx="34">
                  <c:v>3.2808000000000002</c:v>
                </c:pt>
                <c:pt idx="35">
                  <c:v>3.2746</c:v>
                </c:pt>
                <c:pt idx="36">
                  <c:v>3.2686999999999999</c:v>
                </c:pt>
              </c:numCache>
            </c:numRef>
          </c:yVal>
          <c:smooth val="0"/>
          <c:extLst>
            <c:ext xmlns:c16="http://schemas.microsoft.com/office/drawing/2014/chart" uri="{C3380CC4-5D6E-409C-BE32-E72D297353CC}">
              <c16:uniqueId val="{00000000-C702-4EB3-8DA6-4DD36D9FA2B1}"/>
            </c:ext>
          </c:extLst>
        </c:ser>
        <c:ser>
          <c:idx val="1"/>
          <c:order val="1"/>
          <c:tx>
            <c:strRef>
              <c:f>Mg_HSE06!$E$2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Mg_HSE06!$C$3:$C$39</c:f>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f>Mg_HSE06!$E$3:$E$39</c:f>
              <c:numCache>
                <c:formatCode>0.000</c:formatCode>
                <c:ptCount val="37"/>
                <c:pt idx="0">
                  <c:v>5.1516000000000002</c:v>
                </c:pt>
                <c:pt idx="1">
                  <c:v>5.1302000000000003</c:v>
                </c:pt>
                <c:pt idx="2">
                  <c:v>5.1082999999999998</c:v>
                </c:pt>
                <c:pt idx="3">
                  <c:v>5.0644</c:v>
                </c:pt>
                <c:pt idx="4">
                  <c:v>5.0186000000000002</c:v>
                </c:pt>
                <c:pt idx="5">
                  <c:v>4.9725000000000001</c:v>
                </c:pt>
                <c:pt idx="6">
                  <c:v>4.9132999999999996</c:v>
                </c:pt>
                <c:pt idx="7">
                  <c:v>4.8456000000000001</c:v>
                </c:pt>
                <c:pt idx="8">
                  <c:v>4.7694999999999999</c:v>
                </c:pt>
                <c:pt idx="9">
                  <c:v>4.6783999999999999</c:v>
                </c:pt>
                <c:pt idx="10">
                  <c:v>4.5743</c:v>
                </c:pt>
                <c:pt idx="11">
                  <c:v>4.4656000000000002</c:v>
                </c:pt>
                <c:pt idx="12">
                  <c:v>4.3952999999999998</c:v>
                </c:pt>
                <c:pt idx="13">
                  <c:v>4.3495999999999997</c:v>
                </c:pt>
                <c:pt idx="14">
                  <c:v>4.3183999999999996</c:v>
                </c:pt>
                <c:pt idx="15">
                  <c:v>4.2980999999999998</c:v>
                </c:pt>
                <c:pt idx="16">
                  <c:v>4.2866999999999997</c:v>
                </c:pt>
                <c:pt idx="17">
                  <c:v>4.2836999999999996</c:v>
                </c:pt>
                <c:pt idx="18">
                  <c:v>4.2827999999999999</c:v>
                </c:pt>
                <c:pt idx="19">
                  <c:v>4.2836999999999996</c:v>
                </c:pt>
                <c:pt idx="20">
                  <c:v>4.2866999999999997</c:v>
                </c:pt>
                <c:pt idx="21">
                  <c:v>4.2980999999999998</c:v>
                </c:pt>
                <c:pt idx="22">
                  <c:v>4.3183999999999996</c:v>
                </c:pt>
                <c:pt idx="23">
                  <c:v>4.3495999999999997</c:v>
                </c:pt>
                <c:pt idx="24">
                  <c:v>4.3952999999999998</c:v>
                </c:pt>
                <c:pt idx="25">
                  <c:v>4.4656000000000002</c:v>
                </c:pt>
                <c:pt idx="26">
                  <c:v>4.5743</c:v>
                </c:pt>
                <c:pt idx="27">
                  <c:v>4.6783999999999999</c:v>
                </c:pt>
                <c:pt idx="28">
                  <c:v>4.7694999999999999</c:v>
                </c:pt>
                <c:pt idx="29">
                  <c:v>4.8456000000000001</c:v>
                </c:pt>
                <c:pt idx="30">
                  <c:v>4.9132999999999996</c:v>
                </c:pt>
                <c:pt idx="31">
                  <c:v>4.9725000000000001</c:v>
                </c:pt>
                <c:pt idx="32">
                  <c:v>5.0186000000000002</c:v>
                </c:pt>
                <c:pt idx="33">
                  <c:v>5.0644</c:v>
                </c:pt>
                <c:pt idx="34">
                  <c:v>5.1082999999999998</c:v>
                </c:pt>
                <c:pt idx="35">
                  <c:v>5.1302000000000003</c:v>
                </c:pt>
                <c:pt idx="36">
                  <c:v>5.1516000000000002</c:v>
                </c:pt>
              </c:numCache>
            </c:numRef>
          </c:yVal>
          <c:smooth val="0"/>
          <c:extLst>
            <c:ext xmlns:c16="http://schemas.microsoft.com/office/drawing/2014/chart" uri="{C3380CC4-5D6E-409C-BE32-E72D297353CC}">
              <c16:uniqueId val="{00000001-C702-4EB3-8DA6-4DD36D9FA2B1}"/>
            </c:ext>
          </c:extLst>
        </c:ser>
        <c:ser>
          <c:idx val="2"/>
          <c:order val="2"/>
          <c:tx>
            <c:strRef>
              <c:f>Mg_HSE06!$F$2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Mg_HSE06!$C$3:$C$39</c:f>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f>Mg_HSE06!$F$3:$F$39</c:f>
              <c:numCache>
                <c:formatCode>0.000</c:formatCode>
                <c:ptCount val="37"/>
                <c:pt idx="0">
                  <c:v>-0.62337966119999988</c:v>
                </c:pt>
                <c:pt idx="1">
                  <c:v>-0.60636911920000014</c:v>
                </c:pt>
                <c:pt idx="2">
                  <c:v>-0.58918621369999979</c:v>
                </c:pt>
                <c:pt idx="3">
                  <c:v>-0.55433909520000024</c:v>
                </c:pt>
                <c:pt idx="4">
                  <c:v>-0.51937993260000004</c:v>
                </c:pt>
                <c:pt idx="5">
                  <c:v>-0.48599226000000023</c:v>
                </c:pt>
                <c:pt idx="6">
                  <c:v>-0.44684006850000024</c:v>
                </c:pt>
                <c:pt idx="7">
                  <c:v>-0.40401159120000019</c:v>
                </c:pt>
                <c:pt idx="8">
                  <c:v>-0.35806544299999987</c:v>
                </c:pt>
                <c:pt idx="9">
                  <c:v>-0.30540595200000004</c:v>
                </c:pt>
                <c:pt idx="10">
                  <c:v>-0.24650902699999996</c:v>
                </c:pt>
                <c:pt idx="11">
                  <c:v>-0.18254479680000013</c:v>
                </c:pt>
                <c:pt idx="12">
                  <c:v>-0.13595102429999995</c:v>
                </c:pt>
                <c:pt idx="13">
                  <c:v>-0.1003452719999999</c:v>
                </c:pt>
                <c:pt idx="14">
                  <c:v>-7.1378833600000066E-2</c:v>
                </c:pt>
                <c:pt idx="15">
                  <c:v>-4.5968179500000039E-2</c:v>
                </c:pt>
                <c:pt idx="16">
                  <c:v>-2.2530895199999925E-2</c:v>
                </c:pt>
                <c:pt idx="17">
                  <c:v>-1.1257563600000081E-2</c:v>
                </c:pt>
                <c:pt idx="18">
                  <c:v>0</c:v>
                </c:pt>
                <c:pt idx="19">
                  <c:v>1.1257563600000081E-2</c:v>
                </c:pt>
                <c:pt idx="20">
                  <c:v>2.2530895199999925E-2</c:v>
                </c:pt>
                <c:pt idx="21">
                  <c:v>4.5968179500000039E-2</c:v>
                </c:pt>
                <c:pt idx="22">
                  <c:v>7.1378833600000066E-2</c:v>
                </c:pt>
                <c:pt idx="23">
                  <c:v>0.1003452719999999</c:v>
                </c:pt>
                <c:pt idx="24">
                  <c:v>0.13595102429999995</c:v>
                </c:pt>
                <c:pt idx="25">
                  <c:v>0.18254479680000013</c:v>
                </c:pt>
                <c:pt idx="26">
                  <c:v>0.24650902699999996</c:v>
                </c:pt>
                <c:pt idx="27">
                  <c:v>0.30540595200000004</c:v>
                </c:pt>
                <c:pt idx="28">
                  <c:v>0.35806544299999987</c:v>
                </c:pt>
                <c:pt idx="29">
                  <c:v>0.40401159120000019</c:v>
                </c:pt>
                <c:pt idx="30">
                  <c:v>0.44684006850000024</c:v>
                </c:pt>
                <c:pt idx="31">
                  <c:v>0.48599226000000023</c:v>
                </c:pt>
                <c:pt idx="32">
                  <c:v>0.51937993260000004</c:v>
                </c:pt>
                <c:pt idx="33">
                  <c:v>0.55433909520000024</c:v>
                </c:pt>
                <c:pt idx="34">
                  <c:v>0.58918621369999979</c:v>
                </c:pt>
                <c:pt idx="35">
                  <c:v>0.60636911920000014</c:v>
                </c:pt>
                <c:pt idx="36">
                  <c:v>0.62337966119999988</c:v>
                </c:pt>
              </c:numCache>
            </c:numRef>
          </c:yVal>
          <c:smooth val="0"/>
          <c:extLst>
            <c:ext xmlns:c16="http://schemas.microsoft.com/office/drawing/2014/chart" uri="{C3380CC4-5D6E-409C-BE32-E72D297353CC}">
              <c16:uniqueId val="{00000002-C702-4EB3-8DA6-4DD36D9FA2B1}"/>
            </c:ext>
          </c:extLst>
        </c:ser>
        <c:ser>
          <c:idx val="3"/>
          <c:order val="3"/>
          <c:tx>
            <c:strRef>
              <c:f>Mg_HSE06!$G$2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Mg_HSE06!$C$3:$C$39</c:f>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f>Mg_HSE06!$G$3:$G$39</c:f>
              <c:numCache>
                <c:formatCode>0.000</c:formatCode>
                <c:ptCount val="37"/>
                <c:pt idx="0">
                  <c:v>-0.55455943679999986</c:v>
                </c:pt>
                <c:pt idx="1">
                  <c:v>-0.53870691140000038</c:v>
                </c:pt>
                <c:pt idx="2">
                  <c:v>-0.5226148481000007</c:v>
                </c:pt>
                <c:pt idx="3">
                  <c:v>-0.49076568200000009</c:v>
                </c:pt>
                <c:pt idx="4">
                  <c:v>-0.45820319860000042</c:v>
                </c:pt>
                <c:pt idx="5">
                  <c:v>-0.42663055500000019</c:v>
                </c:pt>
                <c:pt idx="6">
                  <c:v>-0.38936919839999989</c:v>
                </c:pt>
                <c:pt idx="7">
                  <c:v>-0.34931445840000036</c:v>
                </c:pt>
                <c:pt idx="8">
                  <c:v>-0.30721780350000022</c:v>
                </c:pt>
                <c:pt idx="9">
                  <c:v>-0.26150384639999974</c:v>
                </c:pt>
                <c:pt idx="10">
                  <c:v>-0.21234815459999984</c:v>
                </c:pt>
                <c:pt idx="11">
                  <c:v>-0.16150288960000064</c:v>
                </c:pt>
                <c:pt idx="12">
                  <c:v>-0.12274314779999954</c:v>
                </c:pt>
                <c:pt idx="13">
                  <c:v>-9.2241967199999886E-2</c:v>
                </c:pt>
                <c:pt idx="14">
                  <c:v>-6.6546544000000624E-2</c:v>
                </c:pt>
                <c:pt idx="15">
                  <c:v>-4.3458089099999916E-2</c:v>
                </c:pt>
                <c:pt idx="16">
                  <c:v>-2.1510660599999856E-2</c:v>
                </c:pt>
                <c:pt idx="17">
                  <c:v>-1.062357600000016E-2</c:v>
                </c:pt>
                <c:pt idx="18">
                  <c:v>0</c:v>
                </c:pt>
                <c:pt idx="19">
                  <c:v>1.062357600000016E-2</c:v>
                </c:pt>
                <c:pt idx="20">
                  <c:v>2.1510660599999856E-2</c:v>
                </c:pt>
                <c:pt idx="21">
                  <c:v>4.3458089099999916E-2</c:v>
                </c:pt>
                <c:pt idx="22">
                  <c:v>6.6546544000000624E-2</c:v>
                </c:pt>
                <c:pt idx="23">
                  <c:v>9.2241967199999886E-2</c:v>
                </c:pt>
                <c:pt idx="24">
                  <c:v>0.12274314779999954</c:v>
                </c:pt>
                <c:pt idx="25">
                  <c:v>0.16150288960000064</c:v>
                </c:pt>
                <c:pt idx="26">
                  <c:v>0.21234815459999984</c:v>
                </c:pt>
                <c:pt idx="27">
                  <c:v>0.26150384639999974</c:v>
                </c:pt>
                <c:pt idx="28">
                  <c:v>0.30721780350000022</c:v>
                </c:pt>
                <c:pt idx="29">
                  <c:v>0.34931445840000036</c:v>
                </c:pt>
                <c:pt idx="30">
                  <c:v>0.38936919839999989</c:v>
                </c:pt>
                <c:pt idx="31">
                  <c:v>0.42663055500000019</c:v>
                </c:pt>
                <c:pt idx="32">
                  <c:v>0.45820319860000042</c:v>
                </c:pt>
                <c:pt idx="33">
                  <c:v>0.49076568200000009</c:v>
                </c:pt>
                <c:pt idx="34">
                  <c:v>0.5226148481000007</c:v>
                </c:pt>
                <c:pt idx="35">
                  <c:v>0.53870691140000038</c:v>
                </c:pt>
                <c:pt idx="36">
                  <c:v>0.55455943679999986</c:v>
                </c:pt>
              </c:numCache>
            </c:numRef>
          </c:yVal>
          <c:smooth val="0"/>
          <c:extLst>
            <c:ext xmlns:c16="http://schemas.microsoft.com/office/drawing/2014/chart" uri="{C3380CC4-5D6E-409C-BE32-E72D297353CC}">
              <c16:uniqueId val="{00000003-C702-4EB3-8DA6-4DD36D9FA2B1}"/>
            </c:ext>
          </c:extLst>
        </c:ser>
        <c:ser>
          <c:idx val="4"/>
          <c:order val="4"/>
          <c:tx>
            <c:strRef>
              <c:f>Mg_HSE06!$H$2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Mg_HSE06!$C$3:$C$39</c:f>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f>Mg_HSE06!$H$3:$H$39</c:f>
              <c:numCache>
                <c:formatCode>0.000</c:formatCode>
                <c:ptCount val="37"/>
                <c:pt idx="0">
                  <c:v>0.50555099999999997</c:v>
                </c:pt>
                <c:pt idx="1">
                  <c:v>0.50634800000000002</c:v>
                </c:pt>
                <c:pt idx="2">
                  <c:v>0.50709899999999997</c:v>
                </c:pt>
                <c:pt idx="3">
                  <c:v>0.50843400000000005</c:v>
                </c:pt>
                <c:pt idx="4">
                  <c:v>0.509683</c:v>
                </c:pt>
                <c:pt idx="5">
                  <c:v>0.51114400000000004</c:v>
                </c:pt>
                <c:pt idx="6">
                  <c:v>0.51156900000000005</c:v>
                </c:pt>
                <c:pt idx="7">
                  <c:v>0.51121700000000003</c:v>
                </c:pt>
                <c:pt idx="8">
                  <c:v>0.51012999999999997</c:v>
                </c:pt>
                <c:pt idx="9">
                  <c:v>0.507552</c:v>
                </c:pt>
                <c:pt idx="10">
                  <c:v>0.50337799999999999</c:v>
                </c:pt>
                <c:pt idx="11">
                  <c:v>0.49758200000000002</c:v>
                </c:pt>
                <c:pt idx="12">
                  <c:v>0.49485099999999999</c:v>
                </c:pt>
                <c:pt idx="13">
                  <c:v>0.49420599999999998</c:v>
                </c:pt>
                <c:pt idx="14">
                  <c:v>0.49488100000000002</c:v>
                </c:pt>
                <c:pt idx="15">
                  <c:v>0.49626300000000001</c:v>
                </c:pt>
                <c:pt idx="16">
                  <c:v>0.49803999999999998</c:v>
                </c:pt>
                <c:pt idx="17">
                  <c:v>0.49902000000000002</c:v>
                </c:pt>
                <c:pt idx="18">
                  <c:v>0.5</c:v>
                </c:pt>
                <c:pt idx="19">
                  <c:v>0.49902000000000002</c:v>
                </c:pt>
                <c:pt idx="20">
                  <c:v>0.49803999999999998</c:v>
                </c:pt>
                <c:pt idx="21">
                  <c:v>0.49626300000000001</c:v>
                </c:pt>
                <c:pt idx="22">
                  <c:v>0.49488100000000002</c:v>
                </c:pt>
                <c:pt idx="23">
                  <c:v>0.49420599999999998</c:v>
                </c:pt>
                <c:pt idx="24">
                  <c:v>0.49485099999999999</c:v>
                </c:pt>
                <c:pt idx="25">
                  <c:v>0.49758200000000002</c:v>
                </c:pt>
                <c:pt idx="26">
                  <c:v>0.50337799999999999</c:v>
                </c:pt>
                <c:pt idx="27">
                  <c:v>0.507552</c:v>
                </c:pt>
                <c:pt idx="28">
                  <c:v>0.51012999999999997</c:v>
                </c:pt>
                <c:pt idx="29">
                  <c:v>0.51121700000000003</c:v>
                </c:pt>
                <c:pt idx="30">
                  <c:v>0.51156900000000005</c:v>
                </c:pt>
                <c:pt idx="31">
                  <c:v>0.51114400000000004</c:v>
                </c:pt>
                <c:pt idx="32">
                  <c:v>0.509683</c:v>
                </c:pt>
                <c:pt idx="33">
                  <c:v>0.50843400000000005</c:v>
                </c:pt>
                <c:pt idx="34">
                  <c:v>0.50709899999999997</c:v>
                </c:pt>
                <c:pt idx="35">
                  <c:v>0.50634800000000002</c:v>
                </c:pt>
                <c:pt idx="36">
                  <c:v>0.50555099999999997</c:v>
                </c:pt>
              </c:numCache>
            </c:numRef>
          </c:yVal>
          <c:smooth val="0"/>
          <c:extLst>
            <c:ext xmlns:c16="http://schemas.microsoft.com/office/drawing/2014/chart" uri="{C3380CC4-5D6E-409C-BE32-E72D297353CC}">
              <c16:uniqueId val="{00000004-C702-4EB3-8DA6-4DD36D9FA2B1}"/>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Mg_HSE06!$T$2</c:f>
              <c:strCache>
                <c:ptCount val="1"/>
                <c:pt idx="0">
                  <c:v>HSE06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Mg_HSE06!$C$3:$C$39</c:f>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f>Mg_HSE06!$T$3:$T$39</c:f>
              <c:numCache>
                <c:formatCode>0.00</c:formatCode>
                <c:ptCount val="37"/>
                <c:pt idx="0">
                  <c:v>3.512</c:v>
                </c:pt>
                <c:pt idx="1">
                  <c:v>3.5089999999999999</c:v>
                </c:pt>
                <c:pt idx="2">
                  <c:v>3.5070000000000001</c:v>
                </c:pt>
                <c:pt idx="3">
                  <c:v>3.5030000000000001</c:v>
                </c:pt>
                <c:pt idx="4">
                  <c:v>3.5019999999999998</c:v>
                </c:pt>
                <c:pt idx="5">
                  <c:v>3.5019999999999998</c:v>
                </c:pt>
                <c:pt idx="6">
                  <c:v>3.5139999999999998</c:v>
                </c:pt>
                <c:pt idx="7">
                  <c:v>3.5339999999999998</c:v>
                </c:pt>
                <c:pt idx="8">
                  <c:v>3.5609999999999999</c:v>
                </c:pt>
                <c:pt idx="9">
                  <c:v>3.5059999999999998</c:v>
                </c:pt>
                <c:pt idx="10">
                  <c:v>3.3370000000000002</c:v>
                </c:pt>
                <c:pt idx="11">
                  <c:v>3.173</c:v>
                </c:pt>
                <c:pt idx="12">
                  <c:v>3.081</c:v>
                </c:pt>
                <c:pt idx="13">
                  <c:v>3.0270000000000001</c:v>
                </c:pt>
                <c:pt idx="14">
                  <c:v>2.9929999999999999</c:v>
                </c:pt>
                <c:pt idx="15">
                  <c:v>2.972</c:v>
                </c:pt>
                <c:pt idx="16">
                  <c:v>2.96</c:v>
                </c:pt>
                <c:pt idx="17">
                  <c:v>2.9580000000000002</c:v>
                </c:pt>
                <c:pt idx="18">
                  <c:v>2.96</c:v>
                </c:pt>
                <c:pt idx="19">
                  <c:v>2.9580000000000002</c:v>
                </c:pt>
                <c:pt idx="20">
                  <c:v>2.96</c:v>
                </c:pt>
                <c:pt idx="21">
                  <c:v>2.972</c:v>
                </c:pt>
                <c:pt idx="22">
                  <c:v>2.9929999999999999</c:v>
                </c:pt>
                <c:pt idx="23">
                  <c:v>3.0270000000000001</c:v>
                </c:pt>
                <c:pt idx="24">
                  <c:v>3.081</c:v>
                </c:pt>
                <c:pt idx="25">
                  <c:v>3.173</c:v>
                </c:pt>
                <c:pt idx="26">
                  <c:v>3.3370000000000002</c:v>
                </c:pt>
                <c:pt idx="27">
                  <c:v>3.5059999999999998</c:v>
                </c:pt>
                <c:pt idx="28">
                  <c:v>3.5609999999999999</c:v>
                </c:pt>
                <c:pt idx="29">
                  <c:v>3.5339999999999998</c:v>
                </c:pt>
                <c:pt idx="30">
                  <c:v>3.5139999999999998</c:v>
                </c:pt>
                <c:pt idx="31">
                  <c:v>3.5019999999999998</c:v>
                </c:pt>
                <c:pt idx="32">
                  <c:v>3.5019999999999998</c:v>
                </c:pt>
                <c:pt idx="33">
                  <c:v>3.5030000000000001</c:v>
                </c:pt>
                <c:pt idx="34">
                  <c:v>3.5070000000000001</c:v>
                </c:pt>
                <c:pt idx="35">
                  <c:v>3.5089999999999999</c:v>
                </c:pt>
                <c:pt idx="36">
                  <c:v>3.512</c:v>
                </c:pt>
              </c:numCache>
            </c:numRef>
          </c:yVal>
          <c:smooth val="0"/>
          <c:extLst>
            <c:ext xmlns:c16="http://schemas.microsoft.com/office/drawing/2014/chart" uri="{C3380CC4-5D6E-409C-BE32-E72D297353CC}">
              <c16:uniqueId val="{00000000-5EE7-4862-A3A3-C456CAF47CD4}"/>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Mg_HSE06!$U$2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Mg_HSE06!$C$3:$C$39</c15:sqref>
                        </c15:formulaRef>
                      </c:ext>
                    </c:extLst>
                    <c:numCache>
                      <c:formatCode>0.000</c:formatCode>
                      <c:ptCount val="37"/>
                      <c:pt idx="0">
                        <c:v>-1</c:v>
                      </c:pt>
                      <c:pt idx="1">
                        <c:v>-0.96875</c:v>
                      </c:pt>
                      <c:pt idx="2">
                        <c:v>-0.9375</c:v>
                      </c:pt>
                      <c:pt idx="3">
                        <c:v>-0.875</c:v>
                      </c:pt>
                      <c:pt idx="4">
                        <c:v>-0.8125</c:v>
                      </c:pt>
                      <c:pt idx="5">
                        <c:v>-0.75</c:v>
                      </c:pt>
                      <c:pt idx="6">
                        <c:v>-0.6875</c:v>
                      </c:pt>
                      <c:pt idx="7">
                        <c:v>-0.625</c:v>
                      </c:pt>
                      <c:pt idx="8">
                        <c:v>-0.5625</c:v>
                      </c:pt>
                      <c:pt idx="9">
                        <c:v>-0.5</c:v>
                      </c:pt>
                      <c:pt idx="10">
                        <c:v>-0.4375</c:v>
                      </c:pt>
                      <c:pt idx="11">
                        <c:v>-0.375</c:v>
                      </c:pt>
                      <c:pt idx="12">
                        <c:v>-0.3125</c:v>
                      </c:pt>
                      <c:pt idx="13">
                        <c:v>-0.25</c:v>
                      </c:pt>
                      <c:pt idx="14">
                        <c:v>-0.1875</c:v>
                      </c:pt>
                      <c:pt idx="15">
                        <c:v>-0.125</c:v>
                      </c:pt>
                      <c:pt idx="16">
                        <c:v>-6.25E-2</c:v>
                      </c:pt>
                      <c:pt idx="17">
                        <c:v>-3.125E-2</c:v>
                      </c:pt>
                      <c:pt idx="18">
                        <c:v>0</c:v>
                      </c:pt>
                      <c:pt idx="19">
                        <c:v>3.125E-2</c:v>
                      </c:pt>
                      <c:pt idx="20">
                        <c:v>6.25E-2</c:v>
                      </c:pt>
                      <c:pt idx="21">
                        <c:v>0.125</c:v>
                      </c:pt>
                      <c:pt idx="22">
                        <c:v>0.1875</c:v>
                      </c:pt>
                      <c:pt idx="23">
                        <c:v>0.25</c:v>
                      </c:pt>
                      <c:pt idx="24">
                        <c:v>0.3125</c:v>
                      </c:pt>
                      <c:pt idx="25">
                        <c:v>0.375</c:v>
                      </c:pt>
                      <c:pt idx="26">
                        <c:v>0.4375</c:v>
                      </c:pt>
                      <c:pt idx="27">
                        <c:v>0.5</c:v>
                      </c:pt>
                      <c:pt idx="28">
                        <c:v>0.5625</c:v>
                      </c:pt>
                      <c:pt idx="29">
                        <c:v>0.625</c:v>
                      </c:pt>
                      <c:pt idx="30">
                        <c:v>0.6875</c:v>
                      </c:pt>
                      <c:pt idx="31">
                        <c:v>0.75</c:v>
                      </c:pt>
                      <c:pt idx="32">
                        <c:v>0.8125</c:v>
                      </c:pt>
                      <c:pt idx="33">
                        <c:v>0.875</c:v>
                      </c:pt>
                      <c:pt idx="34">
                        <c:v>0.9375</c:v>
                      </c:pt>
                      <c:pt idx="35">
                        <c:v>0.96875</c:v>
                      </c:pt>
                      <c:pt idx="36">
                        <c:v>1</c:v>
                      </c:pt>
                    </c:numCache>
                  </c:numRef>
                </c:xVal>
                <c:yVal>
                  <c:numRef>
                    <c:extLst>
                      <c:ext uri="{02D57815-91ED-43cb-92C2-25804820EDAC}">
                        <c15:formulaRef>
                          <c15:sqref>Mg_HSE06!$U$3:$U$39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5EE7-4862-A3A3-C456CAF47CD4}"/>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Mg_PBE0D3!$O$2</c:f>
              <c:strCache>
                <c:ptCount val="1"/>
                <c:pt idx="0">
                  <c:v>PBE0D3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Mg_PBE0D3!$C$3:$C$39</c:f>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f>Mg_PBE0D3!$O$3:$O$39</c:f>
              <c:numCache>
                <c:formatCode>0.0000</c:formatCode>
                <c:ptCount val="37"/>
                <c:pt idx="0">
                  <c:v>5.1999999999949864E-3</c:v>
                </c:pt>
                <c:pt idx="1">
                  <c:v>6.0000000000002274E-3</c:v>
                </c:pt>
                <c:pt idx="2">
                  <c:v>8.0999999999988859E-3</c:v>
                </c:pt>
                <c:pt idx="3">
                  <c:v>1.5699999999995384E-2</c:v>
                </c:pt>
                <c:pt idx="4">
                  <c:v>2.659999999999485E-2</c:v>
                </c:pt>
                <c:pt idx="5">
                  <c:v>3.9200000000001012E-2</c:v>
                </c:pt>
                <c:pt idx="6">
                  <c:v>5.1999999999999602E-2</c:v>
                </c:pt>
                <c:pt idx="7">
                  <c:v>6.339999999999435E-2</c:v>
                </c:pt>
                <c:pt idx="8">
                  <c:v>7.1399999999997021E-2</c:v>
                </c:pt>
                <c:pt idx="9">
                  <c:v>7.349999999999568E-2</c:v>
                </c:pt>
                <c:pt idx="10">
                  <c:v>6.8300000000000693E-2</c:v>
                </c:pt>
                <c:pt idx="11">
                  <c:v>5.7099999999998374E-2</c:v>
                </c:pt>
                <c:pt idx="12">
                  <c:v>4.3199999999998795E-2</c:v>
                </c:pt>
                <c:pt idx="13">
                  <c:v>2.9299999999999216E-2</c:v>
                </c:pt>
                <c:pt idx="14">
                  <c:v>1.7199999999995441E-2</c:v>
                </c:pt>
                <c:pt idx="15">
                  <c:v>7.899999999999352E-3</c:v>
                </c:pt>
                <c:pt idx="16">
                  <c:v>1.9999999999953388E-3</c:v>
                </c:pt>
                <c:pt idx="17">
                  <c:v>4.99999999995282E-4</c:v>
                </c:pt>
                <c:pt idx="18">
                  <c:v>0</c:v>
                </c:pt>
                <c:pt idx="19">
                  <c:v>4.99999999995282E-4</c:v>
                </c:pt>
                <c:pt idx="20">
                  <c:v>1.9999999999953388E-3</c:v>
                </c:pt>
                <c:pt idx="21">
                  <c:v>7.899999999999352E-3</c:v>
                </c:pt>
                <c:pt idx="22">
                  <c:v>1.7199999999995441E-2</c:v>
                </c:pt>
                <c:pt idx="23">
                  <c:v>2.9299999999999216E-2</c:v>
                </c:pt>
                <c:pt idx="24">
                  <c:v>4.3199999999998795E-2</c:v>
                </c:pt>
                <c:pt idx="25">
                  <c:v>5.7099999999998374E-2</c:v>
                </c:pt>
                <c:pt idx="26">
                  <c:v>6.8300000000000693E-2</c:v>
                </c:pt>
                <c:pt idx="27">
                  <c:v>7.349999999999568E-2</c:v>
                </c:pt>
                <c:pt idx="28">
                  <c:v>7.1399999999997021E-2</c:v>
                </c:pt>
                <c:pt idx="29">
                  <c:v>6.339999999999435E-2</c:v>
                </c:pt>
                <c:pt idx="30">
                  <c:v>5.1999999999999602E-2</c:v>
                </c:pt>
                <c:pt idx="31">
                  <c:v>3.9200000000001012E-2</c:v>
                </c:pt>
                <c:pt idx="32">
                  <c:v>2.659999999999485E-2</c:v>
                </c:pt>
                <c:pt idx="33">
                  <c:v>1.5699999999995384E-2</c:v>
                </c:pt>
                <c:pt idx="34">
                  <c:v>8.0999999999988859E-3</c:v>
                </c:pt>
                <c:pt idx="35">
                  <c:v>6.0000000000002274E-3</c:v>
                </c:pt>
                <c:pt idx="36">
                  <c:v>5.1999999999949864E-3</c:v>
                </c:pt>
              </c:numCache>
            </c:numRef>
          </c:yVal>
          <c:smooth val="0"/>
          <c:extLst xmlns:c15="http://schemas.microsoft.com/office/drawing/2012/chart">
            <c:ext xmlns:c16="http://schemas.microsoft.com/office/drawing/2014/chart" uri="{C3380CC4-5D6E-409C-BE32-E72D297353CC}">
              <c16:uniqueId val="{00000000-DC7B-401F-81F3-17C9C8387F9B}"/>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Mg_PBE0D3!$P$2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Mg_PBE0D3!$C$3:$C$39</c15:sqref>
                        </c15:formulaRef>
                      </c:ext>
                    </c:extLst>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extLst>
                      <c:ext uri="{02D57815-91ED-43cb-92C2-25804820EDAC}">
                        <c15:formulaRef>
                          <c15:sqref>Mg_PBE0D3!$P$3:$P$39</c15:sqref>
                        </c15:formulaRef>
                      </c:ext>
                    </c:extLst>
                    <c:numCache>
                      <c:formatCode>0.0000</c:formatCode>
                      <c:ptCount val="37"/>
                      <c:pt idx="0">
                        <c:v>-0.10239999999999583</c:v>
                      </c:pt>
                      <c:pt idx="1">
                        <c:v>58.517600000000002</c:v>
                      </c:pt>
                      <c:pt idx="2">
                        <c:v>58.517600000000002</c:v>
                      </c:pt>
                      <c:pt idx="3">
                        <c:v>58.517600000000002</c:v>
                      </c:pt>
                      <c:pt idx="4">
                        <c:v>58.517600000000002</c:v>
                      </c:pt>
                      <c:pt idx="5">
                        <c:v>58.517600000000002</c:v>
                      </c:pt>
                      <c:pt idx="6">
                        <c:v>58.517600000000002</c:v>
                      </c:pt>
                      <c:pt idx="7">
                        <c:v>58.517600000000002</c:v>
                      </c:pt>
                      <c:pt idx="8">
                        <c:v>58.517600000000002</c:v>
                      </c:pt>
                      <c:pt idx="9">
                        <c:v>2.8199999999998226E-2</c:v>
                      </c:pt>
                      <c:pt idx="10">
                        <c:v>58.517600000000002</c:v>
                      </c:pt>
                      <c:pt idx="11">
                        <c:v>58.517600000000002</c:v>
                      </c:pt>
                      <c:pt idx="12">
                        <c:v>58.517600000000002</c:v>
                      </c:pt>
                      <c:pt idx="13">
                        <c:v>58.517600000000002</c:v>
                      </c:pt>
                      <c:pt idx="14">
                        <c:v>58.517600000000002</c:v>
                      </c:pt>
                      <c:pt idx="15">
                        <c:v>58.517600000000002</c:v>
                      </c:pt>
                      <c:pt idx="16">
                        <c:v>58.517600000000002</c:v>
                      </c:pt>
                      <c:pt idx="17">
                        <c:v>58.517600000000002</c:v>
                      </c:pt>
                      <c:pt idx="18">
                        <c:v>0</c:v>
                      </c:pt>
                      <c:pt idx="19">
                        <c:v>58.517600000000002</c:v>
                      </c:pt>
                      <c:pt idx="20">
                        <c:v>58.517600000000002</c:v>
                      </c:pt>
                      <c:pt idx="21">
                        <c:v>58.517600000000002</c:v>
                      </c:pt>
                      <c:pt idx="22">
                        <c:v>58.517600000000002</c:v>
                      </c:pt>
                      <c:pt idx="23">
                        <c:v>58.517600000000002</c:v>
                      </c:pt>
                      <c:pt idx="24">
                        <c:v>58.517600000000002</c:v>
                      </c:pt>
                      <c:pt idx="25">
                        <c:v>58.517600000000002</c:v>
                      </c:pt>
                      <c:pt idx="26">
                        <c:v>58.517600000000002</c:v>
                      </c:pt>
                      <c:pt idx="27">
                        <c:v>2.8199999999998226E-2</c:v>
                      </c:pt>
                      <c:pt idx="28">
                        <c:v>58.517600000000002</c:v>
                      </c:pt>
                      <c:pt idx="29">
                        <c:v>58.517600000000002</c:v>
                      </c:pt>
                      <c:pt idx="30">
                        <c:v>58.517600000000002</c:v>
                      </c:pt>
                      <c:pt idx="31">
                        <c:v>58.517600000000002</c:v>
                      </c:pt>
                      <c:pt idx="32">
                        <c:v>58.517600000000002</c:v>
                      </c:pt>
                      <c:pt idx="33">
                        <c:v>58.517600000000002</c:v>
                      </c:pt>
                      <c:pt idx="34">
                        <c:v>58.517600000000002</c:v>
                      </c:pt>
                      <c:pt idx="35">
                        <c:v>58.517600000000002</c:v>
                      </c:pt>
                      <c:pt idx="36">
                        <c:v>-0.10239999999999583</c:v>
                      </c:pt>
                    </c:numCache>
                  </c:numRef>
                </c:yVal>
                <c:smooth val="0"/>
                <c:extLst>
                  <c:ext xmlns:c16="http://schemas.microsoft.com/office/drawing/2014/chart" uri="{C3380CC4-5D6E-409C-BE32-E72D297353CC}">
                    <c16:uniqueId val="{00000001-DC7B-401F-81F3-17C9C8387F9B}"/>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Mg_PBE0D3!$AF$2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Mg_PBE0D3!$C$3:$C$39</c15:sqref>
                        </c15:formulaRef>
                      </c:ext>
                    </c:extLst>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extLst xmlns:c15="http://schemas.microsoft.com/office/drawing/2012/chart">
                      <c:ext xmlns:c15="http://schemas.microsoft.com/office/drawing/2012/chart" uri="{02D57815-91ED-43cb-92C2-25804820EDAC}">
                        <c15:formulaRef>
                          <c15:sqref>Mg_PBE0D3!$AF$3:$AF$39</c15:sqref>
                        </c15:formulaRef>
                      </c:ext>
                    </c:extLst>
                    <c:numCache>
                      <c:formatCode>0.0000</c:formatCode>
                      <c:ptCount val="37"/>
                      <c:pt idx="0">
                        <c:v>0.10239999999999583</c:v>
                      </c:pt>
                      <c:pt idx="1">
                        <c:v>-58.517600000000002</c:v>
                      </c:pt>
                      <c:pt idx="2">
                        <c:v>-58.517600000000002</c:v>
                      </c:pt>
                      <c:pt idx="3">
                        <c:v>-58.517600000000002</c:v>
                      </c:pt>
                      <c:pt idx="4">
                        <c:v>-58.517600000000002</c:v>
                      </c:pt>
                      <c:pt idx="5">
                        <c:v>-58.517600000000002</c:v>
                      </c:pt>
                      <c:pt idx="6">
                        <c:v>-58.517600000000002</c:v>
                      </c:pt>
                      <c:pt idx="7">
                        <c:v>-58.517600000000002</c:v>
                      </c:pt>
                      <c:pt idx="8">
                        <c:v>-58.517600000000002</c:v>
                      </c:pt>
                      <c:pt idx="9">
                        <c:v>-2.8199999999998226E-2</c:v>
                      </c:pt>
                      <c:pt idx="10">
                        <c:v>-58.517600000000002</c:v>
                      </c:pt>
                      <c:pt idx="11">
                        <c:v>-58.517600000000002</c:v>
                      </c:pt>
                      <c:pt idx="12">
                        <c:v>-58.517600000000002</c:v>
                      </c:pt>
                      <c:pt idx="13">
                        <c:v>-58.517600000000002</c:v>
                      </c:pt>
                      <c:pt idx="14">
                        <c:v>-58.517600000000002</c:v>
                      </c:pt>
                      <c:pt idx="15">
                        <c:v>-58.517600000000002</c:v>
                      </c:pt>
                      <c:pt idx="16">
                        <c:v>-58.517600000000002</c:v>
                      </c:pt>
                      <c:pt idx="17">
                        <c:v>-58.517600000000002</c:v>
                      </c:pt>
                      <c:pt idx="18">
                        <c:v>0</c:v>
                      </c:pt>
                      <c:pt idx="19">
                        <c:v>-58.517600000000002</c:v>
                      </c:pt>
                      <c:pt idx="20">
                        <c:v>-58.517600000000002</c:v>
                      </c:pt>
                      <c:pt idx="21">
                        <c:v>-58.517600000000002</c:v>
                      </c:pt>
                      <c:pt idx="22">
                        <c:v>-58.517600000000002</c:v>
                      </c:pt>
                      <c:pt idx="23">
                        <c:v>-58.517600000000002</c:v>
                      </c:pt>
                      <c:pt idx="24">
                        <c:v>-58.517600000000002</c:v>
                      </c:pt>
                      <c:pt idx="25">
                        <c:v>-58.517600000000002</c:v>
                      </c:pt>
                      <c:pt idx="26">
                        <c:v>-58.517600000000002</c:v>
                      </c:pt>
                      <c:pt idx="27">
                        <c:v>-2.8199999999998226E-2</c:v>
                      </c:pt>
                      <c:pt idx="28">
                        <c:v>-58.517600000000002</c:v>
                      </c:pt>
                      <c:pt idx="29">
                        <c:v>-58.517600000000002</c:v>
                      </c:pt>
                      <c:pt idx="30">
                        <c:v>-58.517600000000002</c:v>
                      </c:pt>
                      <c:pt idx="31">
                        <c:v>-58.517600000000002</c:v>
                      </c:pt>
                      <c:pt idx="32">
                        <c:v>-58.517600000000002</c:v>
                      </c:pt>
                      <c:pt idx="33">
                        <c:v>-58.517600000000002</c:v>
                      </c:pt>
                      <c:pt idx="34">
                        <c:v>-58.517600000000002</c:v>
                      </c:pt>
                      <c:pt idx="35">
                        <c:v>-58.517600000000002</c:v>
                      </c:pt>
                      <c:pt idx="36">
                        <c:v>0.10239999999999583</c:v>
                      </c:pt>
                    </c:numCache>
                  </c:numRef>
                </c:yVal>
                <c:smooth val="0"/>
                <c:extLst xmlns:c15="http://schemas.microsoft.com/office/drawing/2012/chart">
                  <c:ext xmlns:c16="http://schemas.microsoft.com/office/drawing/2014/chart" uri="{C3380CC4-5D6E-409C-BE32-E72D297353CC}">
                    <c16:uniqueId val="{00000002-DC7B-401F-81F3-17C9C8387F9B}"/>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Mg_PBE0D3!$Y$2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Mg_PBE0D3!$C$3:$C$39</c15:sqref>
                        </c15:formulaRef>
                      </c:ext>
                    </c:extLst>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extLst xmlns:c15="http://schemas.microsoft.com/office/drawing/2012/chart">
                      <c:ext xmlns:c15="http://schemas.microsoft.com/office/drawing/2012/chart" uri="{02D57815-91ED-43cb-92C2-25804820EDAC}">
                        <c15:formulaRef>
                          <c15:sqref>Mg_PBE0D3!$Y$3:$Y$39</c15:sqref>
                        </c15:formulaRef>
                      </c:ext>
                    </c:extLst>
                    <c:numCache>
                      <c:formatCode>0.0000</c:formatCode>
                      <c:ptCount val="37"/>
                      <c:pt idx="0">
                        <c:v>-2.4999999999906208E-3</c:v>
                      </c:pt>
                      <c:pt idx="1">
                        <c:v>77.501500000000007</c:v>
                      </c:pt>
                      <c:pt idx="2">
                        <c:v>77.503600000000006</c:v>
                      </c:pt>
                      <c:pt idx="3">
                        <c:v>77.511200000000002</c:v>
                      </c:pt>
                      <c:pt idx="4">
                        <c:v>77.522099999999995</c:v>
                      </c:pt>
                      <c:pt idx="5">
                        <c:v>77.534700000000015</c:v>
                      </c:pt>
                      <c:pt idx="6">
                        <c:v>77.547500000000014</c:v>
                      </c:pt>
                      <c:pt idx="7">
                        <c:v>77.558899999999994</c:v>
                      </c:pt>
                      <c:pt idx="8">
                        <c:v>77.566900000000004</c:v>
                      </c:pt>
                      <c:pt idx="9">
                        <c:v>0.13060000000000116</c:v>
                      </c:pt>
                      <c:pt idx="10">
                        <c:v>77.563800000000015</c:v>
                      </c:pt>
                      <c:pt idx="11">
                        <c:v>77.552600000000012</c:v>
                      </c:pt>
                      <c:pt idx="12">
                        <c:v>77.538700000000006</c:v>
                      </c:pt>
                      <c:pt idx="13">
                        <c:v>77.524799999999999</c:v>
                      </c:pt>
                      <c:pt idx="14">
                        <c:v>77.512699999999995</c:v>
                      </c:pt>
                      <c:pt idx="15">
                        <c:v>77.503399999999999</c:v>
                      </c:pt>
                      <c:pt idx="16">
                        <c:v>77.497500000000002</c:v>
                      </c:pt>
                      <c:pt idx="17">
                        <c:v>77.496000000000009</c:v>
                      </c:pt>
                      <c:pt idx="18">
                        <c:v>0</c:v>
                      </c:pt>
                      <c:pt idx="19">
                        <c:v>77.496000000000009</c:v>
                      </c:pt>
                      <c:pt idx="20">
                        <c:v>77.497500000000002</c:v>
                      </c:pt>
                      <c:pt idx="21">
                        <c:v>77.503399999999999</c:v>
                      </c:pt>
                      <c:pt idx="22">
                        <c:v>77.512699999999995</c:v>
                      </c:pt>
                      <c:pt idx="23">
                        <c:v>77.524799999999999</c:v>
                      </c:pt>
                      <c:pt idx="24">
                        <c:v>77.538700000000006</c:v>
                      </c:pt>
                      <c:pt idx="25">
                        <c:v>77.552600000000012</c:v>
                      </c:pt>
                      <c:pt idx="26">
                        <c:v>77.563800000000015</c:v>
                      </c:pt>
                      <c:pt idx="27">
                        <c:v>0.13060000000000116</c:v>
                      </c:pt>
                      <c:pt idx="28">
                        <c:v>77.566900000000004</c:v>
                      </c:pt>
                      <c:pt idx="29">
                        <c:v>77.558899999999994</c:v>
                      </c:pt>
                      <c:pt idx="30">
                        <c:v>77.547500000000014</c:v>
                      </c:pt>
                      <c:pt idx="31">
                        <c:v>77.534700000000015</c:v>
                      </c:pt>
                      <c:pt idx="32">
                        <c:v>77.522099999999995</c:v>
                      </c:pt>
                      <c:pt idx="33">
                        <c:v>77.511200000000002</c:v>
                      </c:pt>
                      <c:pt idx="34">
                        <c:v>77.503600000000006</c:v>
                      </c:pt>
                      <c:pt idx="35">
                        <c:v>77.501500000000007</c:v>
                      </c:pt>
                      <c:pt idx="36">
                        <c:v>-2.4999999999906208E-3</c:v>
                      </c:pt>
                    </c:numCache>
                  </c:numRef>
                </c:yVal>
                <c:smooth val="0"/>
                <c:extLst xmlns:c15="http://schemas.microsoft.com/office/drawing/2012/chart">
                  <c:ext xmlns:c16="http://schemas.microsoft.com/office/drawing/2014/chart" uri="{C3380CC4-5D6E-409C-BE32-E72D297353CC}">
                    <c16:uniqueId val="{00000003-DC7B-401F-81F3-17C9C8387F9B}"/>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Mg_PBE0D3!$D$2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Mg_PBE0D3!$C$3:$C$39</c:f>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f>Mg_PBE0D3!$D$3:$D$39</c:f>
              <c:numCache>
                <c:formatCode>0.000</c:formatCode>
                <c:ptCount val="37"/>
                <c:pt idx="0">
                  <c:v>3.2452000000000001</c:v>
                </c:pt>
                <c:pt idx="1">
                  <c:v>3.2519</c:v>
                </c:pt>
                <c:pt idx="2">
                  <c:v>3.2585000000000002</c:v>
                </c:pt>
                <c:pt idx="3">
                  <c:v>3.2715999999999998</c:v>
                </c:pt>
                <c:pt idx="4">
                  <c:v>3.2850999999999999</c:v>
                </c:pt>
                <c:pt idx="5">
                  <c:v>3.2987000000000002</c:v>
                </c:pt>
                <c:pt idx="6">
                  <c:v>3.3146</c:v>
                </c:pt>
                <c:pt idx="7">
                  <c:v>3.3313000000000001</c:v>
                </c:pt>
                <c:pt idx="8">
                  <c:v>3.3498999999999999</c:v>
                </c:pt>
                <c:pt idx="9">
                  <c:v>3.3698000000000001</c:v>
                </c:pt>
                <c:pt idx="10">
                  <c:v>3.3906999999999998</c:v>
                </c:pt>
                <c:pt idx="11">
                  <c:v>3.4096000000000002</c:v>
                </c:pt>
                <c:pt idx="12">
                  <c:v>3.4239999999999999</c:v>
                </c:pt>
                <c:pt idx="13">
                  <c:v>3.4339</c:v>
                </c:pt>
                <c:pt idx="14">
                  <c:v>3.4409000000000001</c:v>
                </c:pt>
                <c:pt idx="15">
                  <c:v>3.4457</c:v>
                </c:pt>
                <c:pt idx="16">
                  <c:v>3.4483999999999999</c:v>
                </c:pt>
                <c:pt idx="17">
                  <c:v>3.4491999999999998</c:v>
                </c:pt>
                <c:pt idx="18">
                  <c:v>3.4493999999999998</c:v>
                </c:pt>
                <c:pt idx="19">
                  <c:v>3.4491999999999998</c:v>
                </c:pt>
                <c:pt idx="20">
                  <c:v>3.4483999999999999</c:v>
                </c:pt>
                <c:pt idx="21">
                  <c:v>3.4457</c:v>
                </c:pt>
                <c:pt idx="22">
                  <c:v>3.4409000000000001</c:v>
                </c:pt>
                <c:pt idx="23">
                  <c:v>3.4339</c:v>
                </c:pt>
                <c:pt idx="24">
                  <c:v>3.4239999999999999</c:v>
                </c:pt>
                <c:pt idx="25">
                  <c:v>3.4096000000000002</c:v>
                </c:pt>
                <c:pt idx="26">
                  <c:v>3.3906999999999998</c:v>
                </c:pt>
                <c:pt idx="27">
                  <c:v>3.3698000000000001</c:v>
                </c:pt>
                <c:pt idx="28">
                  <c:v>3.3498999999999999</c:v>
                </c:pt>
                <c:pt idx="29">
                  <c:v>3.3313000000000001</c:v>
                </c:pt>
                <c:pt idx="30">
                  <c:v>3.3146</c:v>
                </c:pt>
                <c:pt idx="31">
                  <c:v>3.2987000000000002</c:v>
                </c:pt>
                <c:pt idx="32">
                  <c:v>3.2850999999999999</c:v>
                </c:pt>
                <c:pt idx="33">
                  <c:v>3.2715999999999998</c:v>
                </c:pt>
                <c:pt idx="34">
                  <c:v>3.2585000000000002</c:v>
                </c:pt>
                <c:pt idx="35">
                  <c:v>3.2519</c:v>
                </c:pt>
                <c:pt idx="36">
                  <c:v>3.2452000000000001</c:v>
                </c:pt>
              </c:numCache>
            </c:numRef>
          </c:yVal>
          <c:smooth val="0"/>
          <c:extLst>
            <c:ext xmlns:c16="http://schemas.microsoft.com/office/drawing/2014/chart" uri="{C3380CC4-5D6E-409C-BE32-E72D297353CC}">
              <c16:uniqueId val="{00000000-006F-471F-B7A0-D6644607D008}"/>
            </c:ext>
          </c:extLst>
        </c:ser>
        <c:ser>
          <c:idx val="1"/>
          <c:order val="1"/>
          <c:tx>
            <c:strRef>
              <c:f>Mg_PBE0D3!$E$2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Mg_PBE0D3!$C$3:$C$39</c:f>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f>Mg_PBE0D3!$E$3:$E$39</c:f>
              <c:numCache>
                <c:formatCode>0.000</c:formatCode>
                <c:ptCount val="37"/>
                <c:pt idx="0">
                  <c:v>5.0967000000000002</c:v>
                </c:pt>
                <c:pt idx="1">
                  <c:v>5.0735999999999999</c:v>
                </c:pt>
                <c:pt idx="2">
                  <c:v>5.0495000000000001</c:v>
                </c:pt>
                <c:pt idx="3">
                  <c:v>5.0010000000000003</c:v>
                </c:pt>
                <c:pt idx="4">
                  <c:v>4.9489000000000001</c:v>
                </c:pt>
                <c:pt idx="5">
                  <c:v>4.8925000000000001</c:v>
                </c:pt>
                <c:pt idx="6">
                  <c:v>4.8231999999999999</c:v>
                </c:pt>
                <c:pt idx="7">
                  <c:v>4.7469999999999999</c:v>
                </c:pt>
                <c:pt idx="8">
                  <c:v>4.6612999999999998</c:v>
                </c:pt>
                <c:pt idx="9">
                  <c:v>4.5701000000000001</c:v>
                </c:pt>
                <c:pt idx="10">
                  <c:v>4.4763000000000002</c:v>
                </c:pt>
                <c:pt idx="11">
                  <c:v>4.3956999999999997</c:v>
                </c:pt>
                <c:pt idx="12">
                  <c:v>4.3422999999999998</c:v>
                </c:pt>
                <c:pt idx="13">
                  <c:v>4.3038999999999996</c:v>
                </c:pt>
                <c:pt idx="14">
                  <c:v>4.2771999999999997</c:v>
                </c:pt>
                <c:pt idx="15">
                  <c:v>4.2596999999999996</c:v>
                </c:pt>
                <c:pt idx="16">
                  <c:v>4.2495000000000003</c:v>
                </c:pt>
                <c:pt idx="17">
                  <c:v>4.2468000000000004</c:v>
                </c:pt>
                <c:pt idx="18">
                  <c:v>4.2458</c:v>
                </c:pt>
                <c:pt idx="19">
                  <c:v>4.2468000000000004</c:v>
                </c:pt>
                <c:pt idx="20">
                  <c:v>4.2495000000000003</c:v>
                </c:pt>
                <c:pt idx="21">
                  <c:v>4.2596999999999996</c:v>
                </c:pt>
                <c:pt idx="22">
                  <c:v>4.2771999999999997</c:v>
                </c:pt>
                <c:pt idx="23">
                  <c:v>4.3038999999999996</c:v>
                </c:pt>
                <c:pt idx="24">
                  <c:v>4.3422999999999998</c:v>
                </c:pt>
                <c:pt idx="25">
                  <c:v>4.3956999999999997</c:v>
                </c:pt>
                <c:pt idx="26">
                  <c:v>4.4763000000000002</c:v>
                </c:pt>
                <c:pt idx="27">
                  <c:v>4.5701000000000001</c:v>
                </c:pt>
                <c:pt idx="28">
                  <c:v>4.6612999999999998</c:v>
                </c:pt>
                <c:pt idx="29">
                  <c:v>4.7469999999999999</c:v>
                </c:pt>
                <c:pt idx="30">
                  <c:v>4.8231999999999999</c:v>
                </c:pt>
                <c:pt idx="31">
                  <c:v>4.8925000000000001</c:v>
                </c:pt>
                <c:pt idx="32">
                  <c:v>4.9489000000000001</c:v>
                </c:pt>
                <c:pt idx="33">
                  <c:v>5.0010000000000003</c:v>
                </c:pt>
                <c:pt idx="34">
                  <c:v>5.0495000000000001</c:v>
                </c:pt>
                <c:pt idx="35">
                  <c:v>5.0735999999999999</c:v>
                </c:pt>
                <c:pt idx="36">
                  <c:v>5.0967000000000002</c:v>
                </c:pt>
              </c:numCache>
            </c:numRef>
          </c:yVal>
          <c:smooth val="0"/>
          <c:extLst>
            <c:ext xmlns:c16="http://schemas.microsoft.com/office/drawing/2014/chart" uri="{C3380CC4-5D6E-409C-BE32-E72D297353CC}">
              <c16:uniqueId val="{00000001-006F-471F-B7A0-D6644607D008}"/>
            </c:ext>
          </c:extLst>
        </c:ser>
        <c:ser>
          <c:idx val="2"/>
          <c:order val="2"/>
          <c:tx>
            <c:strRef>
              <c:f>Mg_PBE0D3!$F$2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Mg_PBE0D3!$C$3:$C$39</c:f>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f>Mg_PBE0D3!$F$3:$F$39</c:f>
              <c:numCache>
                <c:formatCode>0.000</c:formatCode>
                <c:ptCount val="37"/>
                <c:pt idx="0">
                  <c:v>-0.61179257790000008</c:v>
                </c:pt>
                <c:pt idx="1">
                  <c:v>-0.59397142559999994</c:v>
                </c:pt>
                <c:pt idx="2">
                  <c:v>-0.57594092049999979</c:v>
                </c:pt>
                <c:pt idx="3">
                  <c:v>-0.54006299100000033</c:v>
                </c:pt>
                <c:pt idx="4">
                  <c:v>-0.50318930530000006</c:v>
                </c:pt>
                <c:pt idx="5">
                  <c:v>-0.46639223999999985</c:v>
                </c:pt>
                <c:pt idx="6">
                  <c:v>-0.42330814800000016</c:v>
                </c:pt>
                <c:pt idx="7">
                  <c:v>-0.37709218599999977</c:v>
                </c:pt>
                <c:pt idx="8">
                  <c:v>-0.32622108050000009</c:v>
                </c:pt>
                <c:pt idx="9">
                  <c:v>-0.27247850220000031</c:v>
                </c:pt>
                <c:pt idx="10">
                  <c:v>-0.21722141010000021</c:v>
                </c:pt>
                <c:pt idx="11">
                  <c:v>-0.16643438909999991</c:v>
                </c:pt>
                <c:pt idx="12">
                  <c:v>-0.12706872489999993</c:v>
                </c:pt>
                <c:pt idx="13">
                  <c:v>-9.5438982499999991E-2</c:v>
                </c:pt>
                <c:pt idx="14">
                  <c:v>-6.8495080799999872E-2</c:v>
                </c:pt>
                <c:pt idx="15">
                  <c:v>-4.4322178499999983E-2</c:v>
                </c:pt>
                <c:pt idx="16">
                  <c:v>-2.1646953000000184E-2</c:v>
                </c:pt>
                <c:pt idx="17">
                  <c:v>-1.0706182799999981E-2</c:v>
                </c:pt>
                <c:pt idx="18">
                  <c:v>0</c:v>
                </c:pt>
                <c:pt idx="19">
                  <c:v>1.0706182799999981E-2</c:v>
                </c:pt>
                <c:pt idx="20">
                  <c:v>2.1646953000000184E-2</c:v>
                </c:pt>
                <c:pt idx="21">
                  <c:v>4.4322178499999983E-2</c:v>
                </c:pt>
                <c:pt idx="22">
                  <c:v>6.8495080799999872E-2</c:v>
                </c:pt>
                <c:pt idx="23">
                  <c:v>9.5438982499999991E-2</c:v>
                </c:pt>
                <c:pt idx="24">
                  <c:v>0.12706872489999993</c:v>
                </c:pt>
                <c:pt idx="25">
                  <c:v>0.16643438909999991</c:v>
                </c:pt>
                <c:pt idx="26">
                  <c:v>0.21722141010000021</c:v>
                </c:pt>
                <c:pt idx="27">
                  <c:v>0.27247850220000031</c:v>
                </c:pt>
                <c:pt idx="28">
                  <c:v>0.32622108050000009</c:v>
                </c:pt>
                <c:pt idx="29">
                  <c:v>0.37709218599999977</c:v>
                </c:pt>
                <c:pt idx="30">
                  <c:v>0.42330814800000016</c:v>
                </c:pt>
                <c:pt idx="31">
                  <c:v>0.46639223999999985</c:v>
                </c:pt>
                <c:pt idx="32">
                  <c:v>0.50318930530000006</c:v>
                </c:pt>
                <c:pt idx="33">
                  <c:v>0.54006299100000033</c:v>
                </c:pt>
                <c:pt idx="34">
                  <c:v>0.57594092049999979</c:v>
                </c:pt>
                <c:pt idx="35">
                  <c:v>0.59397142559999994</c:v>
                </c:pt>
                <c:pt idx="36">
                  <c:v>0.61179257790000008</c:v>
                </c:pt>
              </c:numCache>
            </c:numRef>
          </c:yVal>
          <c:smooth val="0"/>
          <c:extLst>
            <c:ext xmlns:c16="http://schemas.microsoft.com/office/drawing/2014/chart" uri="{C3380CC4-5D6E-409C-BE32-E72D297353CC}">
              <c16:uniqueId val="{00000002-006F-471F-B7A0-D6644607D008}"/>
            </c:ext>
          </c:extLst>
        </c:ser>
        <c:ser>
          <c:idx val="3"/>
          <c:order val="3"/>
          <c:tx>
            <c:strRef>
              <c:f>Mg_PBE0D3!$G$2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Mg_PBE0D3!$C$3:$C$39</c:f>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f>Mg_PBE0D3!$G$3:$G$39</c:f>
              <c:numCache>
                <c:formatCode>0.000</c:formatCode>
                <c:ptCount val="37"/>
                <c:pt idx="0">
                  <c:v>-0.54159063210000002</c:v>
                </c:pt>
                <c:pt idx="1">
                  <c:v>-0.52543723679999921</c:v>
                </c:pt>
                <c:pt idx="2">
                  <c:v>-0.50886841199999988</c:v>
                </c:pt>
                <c:pt idx="3">
                  <c:v>-0.47559009900000027</c:v>
                </c:pt>
                <c:pt idx="4">
                  <c:v>-0.44137259539999996</c:v>
                </c:pt>
                <c:pt idx="5">
                  <c:v>-0.4066058899999998</c:v>
                </c:pt>
                <c:pt idx="6">
                  <c:v>-0.36631239359999951</c:v>
                </c:pt>
                <c:pt idx="7">
                  <c:v>-0.32422484699999971</c:v>
                </c:pt>
                <c:pt idx="8">
                  <c:v>-0.2800648879000005</c:v>
                </c:pt>
                <c:pt idx="9">
                  <c:v>-0.23442327950000041</c:v>
                </c:pt>
                <c:pt idx="10">
                  <c:v>-0.19026065520000043</c:v>
                </c:pt>
                <c:pt idx="11">
                  <c:v>-0.14728232420000015</c:v>
                </c:pt>
                <c:pt idx="12">
                  <c:v>-0.11483646579999986</c:v>
                </c:pt>
                <c:pt idx="13">
                  <c:v>-8.7648923499999851E-2</c:v>
                </c:pt>
                <c:pt idx="14">
                  <c:v>-6.3815824000000188E-2</c:v>
                </c:pt>
                <c:pt idx="15">
                  <c:v>-4.1715242100000688E-2</c:v>
                </c:pt>
                <c:pt idx="16">
                  <c:v>-2.0661069000000615E-2</c:v>
                </c:pt>
                <c:pt idx="17">
                  <c:v>-1.026451559999954E-2</c:v>
                </c:pt>
                <c:pt idx="18">
                  <c:v>0</c:v>
                </c:pt>
                <c:pt idx="19">
                  <c:v>1.026451559999954E-2</c:v>
                </c:pt>
                <c:pt idx="20">
                  <c:v>2.0661069000000615E-2</c:v>
                </c:pt>
                <c:pt idx="21">
                  <c:v>4.1715242100000688E-2</c:v>
                </c:pt>
                <c:pt idx="22">
                  <c:v>6.3815824000000188E-2</c:v>
                </c:pt>
                <c:pt idx="23">
                  <c:v>8.7648923499999851E-2</c:v>
                </c:pt>
                <c:pt idx="24">
                  <c:v>0.11483646579999986</c:v>
                </c:pt>
                <c:pt idx="25">
                  <c:v>0.14728232420000015</c:v>
                </c:pt>
                <c:pt idx="26">
                  <c:v>0.19026065520000043</c:v>
                </c:pt>
                <c:pt idx="27">
                  <c:v>0.23442327950000041</c:v>
                </c:pt>
                <c:pt idx="28">
                  <c:v>0.2800648879000005</c:v>
                </c:pt>
                <c:pt idx="29">
                  <c:v>0.32422484699999971</c:v>
                </c:pt>
                <c:pt idx="30">
                  <c:v>0.36631239359999951</c:v>
                </c:pt>
                <c:pt idx="31">
                  <c:v>0.4066058899999998</c:v>
                </c:pt>
                <c:pt idx="32">
                  <c:v>0.44137259539999996</c:v>
                </c:pt>
                <c:pt idx="33">
                  <c:v>0.47559009900000027</c:v>
                </c:pt>
                <c:pt idx="34">
                  <c:v>0.50886841199999988</c:v>
                </c:pt>
                <c:pt idx="35">
                  <c:v>0.52543723679999921</c:v>
                </c:pt>
                <c:pt idx="36">
                  <c:v>0.54159063210000002</c:v>
                </c:pt>
              </c:numCache>
            </c:numRef>
          </c:yVal>
          <c:smooth val="0"/>
          <c:extLst>
            <c:ext xmlns:c16="http://schemas.microsoft.com/office/drawing/2014/chart" uri="{C3380CC4-5D6E-409C-BE32-E72D297353CC}">
              <c16:uniqueId val="{00000003-006F-471F-B7A0-D6644607D008}"/>
            </c:ext>
          </c:extLst>
        </c:ser>
        <c:ser>
          <c:idx val="4"/>
          <c:order val="4"/>
          <c:tx>
            <c:strRef>
              <c:f>Mg_PBE0D3!$H$2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Mg_PBE0D3!$C$3:$C$39</c:f>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f>Mg_PBE0D3!$H$3:$H$39</c:f>
              <c:numCache>
                <c:formatCode>0.000</c:formatCode>
                <c:ptCount val="37"/>
                <c:pt idx="0">
                  <c:v>0.50556000000000001</c:v>
                </c:pt>
                <c:pt idx="1">
                  <c:v>0.50617199999999996</c:v>
                </c:pt>
                <c:pt idx="2">
                  <c:v>0.50673699999999999</c:v>
                </c:pt>
                <c:pt idx="3">
                  <c:v>0.50782400000000005</c:v>
                </c:pt>
                <c:pt idx="4">
                  <c:v>0.50866500000000003</c:v>
                </c:pt>
                <c:pt idx="5">
                  <c:v>0.50946999999999998</c:v>
                </c:pt>
                <c:pt idx="6">
                  <c:v>0.50906200000000001</c:v>
                </c:pt>
                <c:pt idx="7">
                  <c:v>0.50788999999999995</c:v>
                </c:pt>
                <c:pt idx="8">
                  <c:v>0.50559200000000004</c:v>
                </c:pt>
                <c:pt idx="9">
                  <c:v>0.50238400000000005</c:v>
                </c:pt>
                <c:pt idx="10">
                  <c:v>0.49844300000000002</c:v>
                </c:pt>
                <c:pt idx="11">
                  <c:v>0.49493399999999999</c:v>
                </c:pt>
                <c:pt idx="12">
                  <c:v>0.49348900000000001</c:v>
                </c:pt>
                <c:pt idx="13">
                  <c:v>0.49355599999999999</c:v>
                </c:pt>
                <c:pt idx="14">
                  <c:v>0.49454999999999999</c:v>
                </c:pt>
                <c:pt idx="15">
                  <c:v>0.49609500000000001</c:v>
                </c:pt>
                <c:pt idx="16">
                  <c:v>0.49793900000000002</c:v>
                </c:pt>
                <c:pt idx="17">
                  <c:v>0.498944</c:v>
                </c:pt>
                <c:pt idx="18">
                  <c:v>0.5</c:v>
                </c:pt>
                <c:pt idx="19">
                  <c:v>0.498944</c:v>
                </c:pt>
                <c:pt idx="20">
                  <c:v>0.49793900000000002</c:v>
                </c:pt>
                <c:pt idx="21">
                  <c:v>0.49609500000000001</c:v>
                </c:pt>
                <c:pt idx="22">
                  <c:v>0.49454999999999999</c:v>
                </c:pt>
                <c:pt idx="23">
                  <c:v>0.49355599999999999</c:v>
                </c:pt>
                <c:pt idx="24">
                  <c:v>0.49348900000000001</c:v>
                </c:pt>
                <c:pt idx="25">
                  <c:v>0.49493399999999999</c:v>
                </c:pt>
                <c:pt idx="26">
                  <c:v>0.49844300000000002</c:v>
                </c:pt>
                <c:pt idx="27">
                  <c:v>0.50238400000000005</c:v>
                </c:pt>
                <c:pt idx="28">
                  <c:v>0.50559200000000004</c:v>
                </c:pt>
                <c:pt idx="29">
                  <c:v>0.50788999999999995</c:v>
                </c:pt>
                <c:pt idx="30">
                  <c:v>0.50906200000000001</c:v>
                </c:pt>
                <c:pt idx="31">
                  <c:v>0.50946999999999998</c:v>
                </c:pt>
                <c:pt idx="32">
                  <c:v>0.50866500000000003</c:v>
                </c:pt>
                <c:pt idx="33">
                  <c:v>0.50782400000000005</c:v>
                </c:pt>
                <c:pt idx="34">
                  <c:v>0.50673699999999999</c:v>
                </c:pt>
                <c:pt idx="35">
                  <c:v>0.50617199999999996</c:v>
                </c:pt>
                <c:pt idx="36">
                  <c:v>0.50556000000000001</c:v>
                </c:pt>
              </c:numCache>
            </c:numRef>
          </c:yVal>
          <c:smooth val="0"/>
          <c:extLst>
            <c:ext xmlns:c16="http://schemas.microsoft.com/office/drawing/2014/chart" uri="{C3380CC4-5D6E-409C-BE32-E72D297353CC}">
              <c16:uniqueId val="{00000004-006F-471F-B7A0-D6644607D008}"/>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Mg_PBE0D3!$T$2</c:f>
              <c:strCache>
                <c:ptCount val="1"/>
                <c:pt idx="0">
                  <c:v>PBE0D3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Mg_PBE0D3!$C$3:$C$39</c:f>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f>Mg_PBE0D3!$T$3:$T$39</c:f>
              <c:numCache>
                <c:formatCode>0.00</c:formatCode>
                <c:ptCount val="37"/>
                <c:pt idx="0">
                  <c:v>4.2949999999999999</c:v>
                </c:pt>
                <c:pt idx="1">
                  <c:v>4.2930000000000001</c:v>
                </c:pt>
                <c:pt idx="2">
                  <c:v>4.2930000000000001</c:v>
                </c:pt>
                <c:pt idx="3">
                  <c:v>4.2919999999999998</c:v>
                </c:pt>
                <c:pt idx="4">
                  <c:v>4.2949999999999999</c:v>
                </c:pt>
                <c:pt idx="5">
                  <c:v>4.3029999999999999</c:v>
                </c:pt>
                <c:pt idx="6">
                  <c:v>4.3230000000000004</c:v>
                </c:pt>
                <c:pt idx="7">
                  <c:v>4.3499999999999996</c:v>
                </c:pt>
                <c:pt idx="8">
                  <c:v>4.3499999999999996</c:v>
                </c:pt>
                <c:pt idx="9">
                  <c:v>4.1920000000000002</c:v>
                </c:pt>
                <c:pt idx="10">
                  <c:v>4.0419999999999998</c:v>
                </c:pt>
                <c:pt idx="11">
                  <c:v>3.9249999999999998</c:v>
                </c:pt>
                <c:pt idx="12">
                  <c:v>3.851</c:v>
                </c:pt>
                <c:pt idx="13">
                  <c:v>3.8050000000000002</c:v>
                </c:pt>
                <c:pt idx="14">
                  <c:v>3.7749999999999999</c:v>
                </c:pt>
                <c:pt idx="15">
                  <c:v>3.7549999999999999</c:v>
                </c:pt>
                <c:pt idx="16">
                  <c:v>3.7450000000000001</c:v>
                </c:pt>
                <c:pt idx="17">
                  <c:v>3.742</c:v>
                </c:pt>
                <c:pt idx="18">
                  <c:v>3.7450000000000001</c:v>
                </c:pt>
                <c:pt idx="19">
                  <c:v>3.742</c:v>
                </c:pt>
                <c:pt idx="20">
                  <c:v>3.7450000000000001</c:v>
                </c:pt>
                <c:pt idx="21">
                  <c:v>3.7549999999999999</c:v>
                </c:pt>
                <c:pt idx="22">
                  <c:v>3.7749999999999999</c:v>
                </c:pt>
                <c:pt idx="23">
                  <c:v>3.8050000000000002</c:v>
                </c:pt>
                <c:pt idx="24">
                  <c:v>3.851</c:v>
                </c:pt>
                <c:pt idx="25">
                  <c:v>3.9249999999999998</c:v>
                </c:pt>
                <c:pt idx="26">
                  <c:v>4.0419999999999998</c:v>
                </c:pt>
                <c:pt idx="27">
                  <c:v>4.1920000000000002</c:v>
                </c:pt>
                <c:pt idx="28">
                  <c:v>4.3499999999999996</c:v>
                </c:pt>
                <c:pt idx="29">
                  <c:v>4.3499999999999996</c:v>
                </c:pt>
                <c:pt idx="30">
                  <c:v>4.3230000000000004</c:v>
                </c:pt>
                <c:pt idx="31">
                  <c:v>4.3029999999999999</c:v>
                </c:pt>
                <c:pt idx="32">
                  <c:v>4.2949999999999999</c:v>
                </c:pt>
                <c:pt idx="33">
                  <c:v>4.2919999999999998</c:v>
                </c:pt>
                <c:pt idx="34">
                  <c:v>4.2930000000000001</c:v>
                </c:pt>
                <c:pt idx="35">
                  <c:v>4.2930000000000001</c:v>
                </c:pt>
                <c:pt idx="36">
                  <c:v>4.2949999999999999</c:v>
                </c:pt>
              </c:numCache>
            </c:numRef>
          </c:yVal>
          <c:smooth val="0"/>
          <c:extLst>
            <c:ext xmlns:c16="http://schemas.microsoft.com/office/drawing/2014/chart" uri="{C3380CC4-5D6E-409C-BE32-E72D297353CC}">
              <c16:uniqueId val="{00000000-E4ED-4D5E-A0DC-2F3696C1517D}"/>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Mg_PBE0D3!$U$2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Mg_PBE0D3!$C$3:$C$39</c15:sqref>
                        </c15:formulaRef>
                      </c:ext>
                    </c:extLst>
                    <c:numCache>
                      <c:formatCode>0.000</c:formatCode>
                      <c:ptCount val="37"/>
                      <c:pt idx="0">
                        <c:v>-1</c:v>
                      </c:pt>
                      <c:pt idx="1">
                        <c:v>-0.9687448133686245</c:v>
                      </c:pt>
                      <c:pt idx="2">
                        <c:v>-0.93749836211640747</c:v>
                      </c:pt>
                      <c:pt idx="3">
                        <c:v>-0.87499672423281538</c:v>
                      </c:pt>
                      <c:pt idx="4">
                        <c:v>-0.81249508634922285</c:v>
                      </c:pt>
                      <c:pt idx="5">
                        <c:v>-0.75000218384478967</c:v>
                      </c:pt>
                      <c:pt idx="6">
                        <c:v>-0.6875005459611977</c:v>
                      </c:pt>
                      <c:pt idx="7">
                        <c:v>-0.62499890807760516</c:v>
                      </c:pt>
                      <c:pt idx="8">
                        <c:v>-0.56249727019401263</c:v>
                      </c:pt>
                      <c:pt idx="9">
                        <c:v>-0.49999563231042055</c:v>
                      </c:pt>
                      <c:pt idx="10">
                        <c:v>-0.43750272980598742</c:v>
                      </c:pt>
                      <c:pt idx="11">
                        <c:v>-0.37500109192239484</c:v>
                      </c:pt>
                      <c:pt idx="12">
                        <c:v>-0.3124994540388023</c:v>
                      </c:pt>
                      <c:pt idx="13">
                        <c:v>-0.24999781615521027</c:v>
                      </c:pt>
                      <c:pt idx="14">
                        <c:v>-0.18749617827161774</c:v>
                      </c:pt>
                      <c:pt idx="15">
                        <c:v>-0.12500327576718459</c:v>
                      </c:pt>
                      <c:pt idx="16">
                        <c:v>-6.2501637883592531E-2</c:v>
                      </c:pt>
                      <c:pt idx="17">
                        <c:v>-3.1246451252216575E-2</c:v>
                      </c:pt>
                      <c:pt idx="18">
                        <c:v>0</c:v>
                      </c:pt>
                      <c:pt idx="19">
                        <c:v>3.1246451252216575E-2</c:v>
                      </c:pt>
                      <c:pt idx="20">
                        <c:v>6.2501637883592531E-2</c:v>
                      </c:pt>
                      <c:pt idx="21">
                        <c:v>0.12500327576718459</c:v>
                      </c:pt>
                      <c:pt idx="22">
                        <c:v>0.18749617827161774</c:v>
                      </c:pt>
                      <c:pt idx="23">
                        <c:v>0.24999781615521027</c:v>
                      </c:pt>
                      <c:pt idx="24">
                        <c:v>0.3124994540388023</c:v>
                      </c:pt>
                      <c:pt idx="25">
                        <c:v>0.37500109192239484</c:v>
                      </c:pt>
                      <c:pt idx="26">
                        <c:v>0.43750272980598742</c:v>
                      </c:pt>
                      <c:pt idx="27">
                        <c:v>0.49999563231042055</c:v>
                      </c:pt>
                      <c:pt idx="28">
                        <c:v>0.56249727019401263</c:v>
                      </c:pt>
                      <c:pt idx="29">
                        <c:v>0.62499890807760516</c:v>
                      </c:pt>
                      <c:pt idx="30">
                        <c:v>0.6875005459611977</c:v>
                      </c:pt>
                      <c:pt idx="31">
                        <c:v>0.75000218384478967</c:v>
                      </c:pt>
                      <c:pt idx="32">
                        <c:v>0.81249508634922285</c:v>
                      </c:pt>
                      <c:pt idx="33">
                        <c:v>0.87499672423281538</c:v>
                      </c:pt>
                      <c:pt idx="34">
                        <c:v>0.93749836211640747</c:v>
                      </c:pt>
                      <c:pt idx="35">
                        <c:v>0.9687448133686245</c:v>
                      </c:pt>
                      <c:pt idx="36">
                        <c:v>1</c:v>
                      </c:pt>
                    </c:numCache>
                  </c:numRef>
                </c:xVal>
                <c:yVal>
                  <c:numRef>
                    <c:extLst>
                      <c:ext uri="{02D57815-91ED-43cb-92C2-25804820EDAC}">
                        <c15:formulaRef>
                          <c15:sqref>Mg_PBE0D3!$U$3:$U$39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E4ED-4D5E-A0DC-2F3696C1517D}"/>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Mg_PBE0!$O$2</c:f>
              <c:strCache>
                <c:ptCount val="1"/>
                <c:pt idx="0">
                  <c:v>PBE0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Mg_PBE0!$O$3:$O$39</c:f>
              <c:numCache>
                <c:formatCode>0.0000</c:formatCode>
                <c:ptCount val="37"/>
                <c:pt idx="0">
                  <c:v>-5.3999999999998494E-2</c:v>
                </c:pt>
                <c:pt idx="1">
                  <c:v>-5.3300000000000125E-2</c:v>
                </c:pt>
                <c:pt idx="2">
                  <c:v>-5.099999999999838E-2</c:v>
                </c:pt>
                <c:pt idx="3">
                  <c:v>-4.269999999999996E-2</c:v>
                </c:pt>
                <c:pt idx="4">
                  <c:v>-3.0300000000000438E-2</c:v>
                </c:pt>
                <c:pt idx="5">
                  <c:v>-1.5200000000000102E-2</c:v>
                </c:pt>
                <c:pt idx="6">
                  <c:v>1.200000000000756E-3</c:v>
                </c:pt>
                <c:pt idx="7">
                  <c:v>1.7500000000001847E-2</c:v>
                </c:pt>
                <c:pt idx="8">
                  <c:v>3.2199999999999562E-2</c:v>
                </c:pt>
                <c:pt idx="9">
                  <c:v>4.3100000000002581E-2</c:v>
                </c:pt>
                <c:pt idx="10">
                  <c:v>4.7800000000002285E-2</c:v>
                </c:pt>
                <c:pt idx="11">
                  <c:v>4.4299999999999784E-2</c:v>
                </c:pt>
                <c:pt idx="12">
                  <c:v>3.5400000000002763E-2</c:v>
                </c:pt>
                <c:pt idx="13">
                  <c:v>2.4800000000002598E-2</c:v>
                </c:pt>
                <c:pt idx="14">
                  <c:v>1.4800000000001035E-2</c:v>
                </c:pt>
                <c:pt idx="15">
                  <c:v>6.8000000000019156E-3</c:v>
                </c:pt>
                <c:pt idx="16">
                  <c:v>1.6999999999995907E-3</c:v>
                </c:pt>
                <c:pt idx="17">
                  <c:v>4.0000000000262048E-4</c:v>
                </c:pt>
                <c:pt idx="18">
                  <c:v>0</c:v>
                </c:pt>
                <c:pt idx="19">
                  <c:v>4.0000000000262048E-4</c:v>
                </c:pt>
                <c:pt idx="20">
                  <c:v>1.6999999999995907E-3</c:v>
                </c:pt>
                <c:pt idx="21">
                  <c:v>6.8000000000019156E-3</c:v>
                </c:pt>
                <c:pt idx="22">
                  <c:v>1.4800000000001035E-2</c:v>
                </c:pt>
                <c:pt idx="23">
                  <c:v>2.4800000000002598E-2</c:v>
                </c:pt>
                <c:pt idx="24">
                  <c:v>3.5400000000002763E-2</c:v>
                </c:pt>
                <c:pt idx="25">
                  <c:v>4.4299999999999784E-2</c:v>
                </c:pt>
                <c:pt idx="26">
                  <c:v>4.7800000000002285E-2</c:v>
                </c:pt>
                <c:pt idx="27">
                  <c:v>4.3100000000002581E-2</c:v>
                </c:pt>
                <c:pt idx="28">
                  <c:v>3.2199999999999562E-2</c:v>
                </c:pt>
                <c:pt idx="29">
                  <c:v>1.7500000000001847E-2</c:v>
                </c:pt>
                <c:pt idx="30">
                  <c:v>1.200000000000756E-3</c:v>
                </c:pt>
                <c:pt idx="31">
                  <c:v>-1.5200000000000102E-2</c:v>
                </c:pt>
                <c:pt idx="32">
                  <c:v>-3.0300000000000438E-2</c:v>
                </c:pt>
                <c:pt idx="33">
                  <c:v>-4.269999999999996E-2</c:v>
                </c:pt>
                <c:pt idx="34">
                  <c:v>-5.099999999999838E-2</c:v>
                </c:pt>
                <c:pt idx="35">
                  <c:v>-5.3300000000000125E-2</c:v>
                </c:pt>
                <c:pt idx="36">
                  <c:v>-5.3999999999998494E-2</c:v>
                </c:pt>
              </c:numCache>
            </c:numRef>
          </c:yVal>
          <c:smooth val="0"/>
          <c:extLst xmlns:c15="http://schemas.microsoft.com/office/drawing/2012/chart">
            <c:ext xmlns:c16="http://schemas.microsoft.com/office/drawing/2014/chart" uri="{C3380CC4-5D6E-409C-BE32-E72D297353CC}">
              <c16:uniqueId val="{00000000-B656-4A1F-8B06-9B22212BF6AA}"/>
            </c:ext>
          </c:extLst>
        </c:ser>
        <c:ser>
          <c:idx val="2"/>
          <c:order val="2"/>
          <c:tx>
            <c:strRef>
              <c:f>Mg_PBE0!$AF$2</c:f>
              <c:strCache>
                <c:ptCount val="1"/>
                <c:pt idx="0">
                  <c:v>MP2 332 520  corr</c:v>
                </c:pt>
              </c:strCache>
              <c:extLst xmlns:c15="http://schemas.microsoft.com/office/drawing/2012/chart"/>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extLst xmlns:c15="http://schemas.microsoft.com/office/drawing/2012/chart"/>
            </c:numRef>
          </c:xVal>
          <c:yVal>
            <c:numRef>
              <c:f>Mg_PBE0!$AF$3:$AF$39</c:f>
              <c:numCache>
                <c:formatCode>0.0000</c:formatCode>
                <c:ptCount val="37"/>
                <c:pt idx="0">
                  <c:v>-6.8199999999990268E-2</c:v>
                </c:pt>
                <c:pt idx="1">
                  <c:v>-6.7899999999990968E-2</c:v>
                </c:pt>
                <c:pt idx="2">
                  <c:v>-6.5299999999997027E-2</c:v>
                </c:pt>
                <c:pt idx="3">
                  <c:v>-5.7599999999993656E-2</c:v>
                </c:pt>
                <c:pt idx="4">
                  <c:v>-4.5700000000000074E-2</c:v>
                </c:pt>
                <c:pt idx="5">
                  <c:v>-3.2899999999997931E-2</c:v>
                </c:pt>
                <c:pt idx="6">
                  <c:v>-1.3999999999981583E-2</c:v>
                </c:pt>
                <c:pt idx="7">
                  <c:v>1.6000000000104819E-3</c:v>
                </c:pt>
                <c:pt idx="8">
                  <c:v>1.7999999999997129E-2</c:v>
                </c:pt>
                <c:pt idx="9">
                  <c:v>2.8999999999999915E-2</c:v>
                </c:pt>
                <c:pt idx="10">
                  <c:v>3.7300000000001887E-2</c:v>
                </c:pt>
                <c:pt idx="11">
                  <c:v>3.7500000000004974E-2</c:v>
                </c:pt>
                <c:pt idx="12">
                  <c:v>3.0299999999996885E-2</c:v>
                </c:pt>
                <c:pt idx="13">
                  <c:v>2.1600000000010056E-2</c:v>
                </c:pt>
                <c:pt idx="14">
                  <c:v>1.4000000000010004E-2</c:v>
                </c:pt>
                <c:pt idx="15">
                  <c:v>6.0000000000108855E-3</c:v>
                </c:pt>
                <c:pt idx="16">
                  <c:v>1.2000000000078614E-3</c:v>
                </c:pt>
                <c:pt idx="17">
                  <c:v>4.000000000061732E-4</c:v>
                </c:pt>
                <c:pt idx="18">
                  <c:v>0</c:v>
                </c:pt>
                <c:pt idx="19">
                  <c:v>4.000000000061732E-4</c:v>
                </c:pt>
                <c:pt idx="20">
                  <c:v>1.2000000000078614E-3</c:v>
                </c:pt>
                <c:pt idx="21">
                  <c:v>6.0000000000108855E-3</c:v>
                </c:pt>
                <c:pt idx="22">
                  <c:v>1.4000000000010004E-2</c:v>
                </c:pt>
                <c:pt idx="23">
                  <c:v>2.1600000000010056E-2</c:v>
                </c:pt>
                <c:pt idx="24">
                  <c:v>3.0299999999996885E-2</c:v>
                </c:pt>
                <c:pt idx="25">
                  <c:v>3.7500000000004974E-2</c:v>
                </c:pt>
                <c:pt idx="26">
                  <c:v>3.7300000000001887E-2</c:v>
                </c:pt>
                <c:pt idx="27">
                  <c:v>2.8999999999999915E-2</c:v>
                </c:pt>
                <c:pt idx="28">
                  <c:v>1.7999999999997129E-2</c:v>
                </c:pt>
                <c:pt idx="29">
                  <c:v>1.6000000000104819E-3</c:v>
                </c:pt>
                <c:pt idx="30">
                  <c:v>-1.3999999999981583E-2</c:v>
                </c:pt>
                <c:pt idx="31">
                  <c:v>-3.2899999999997931E-2</c:v>
                </c:pt>
                <c:pt idx="32">
                  <c:v>-4.5700000000000074E-2</c:v>
                </c:pt>
                <c:pt idx="33">
                  <c:v>-5.7599999999993656E-2</c:v>
                </c:pt>
                <c:pt idx="34">
                  <c:v>-6.5299999999997027E-2</c:v>
                </c:pt>
                <c:pt idx="35">
                  <c:v>-6.7899999999990968E-2</c:v>
                </c:pt>
                <c:pt idx="36">
                  <c:v>-6.8199999999990268E-2</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B656-4A1F-8B06-9B22212BF6AA}"/>
            </c:ext>
          </c:extLst>
        </c:ser>
        <c:ser>
          <c:idx val="3"/>
          <c:order val="3"/>
          <c:tx>
            <c:v>RPA 664</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extLst xmlns:c15="http://schemas.microsoft.com/office/drawing/2012/chart"/>
            </c:numRef>
          </c:xVal>
          <c:yVal>
            <c:numRef>
              <c:f>Mg_PBE0!$AB$3:$AB$39</c:f>
              <c:numCache>
                <c:formatCode>0.0000</c:formatCode>
                <c:ptCount val="37"/>
                <c:pt idx="0">
                  <c:v>-5.879999999999086E-2</c:v>
                </c:pt>
                <c:pt idx="1">
                  <c:v>-6.0299999999998022E-2</c:v>
                </c:pt>
                <c:pt idx="2">
                  <c:v>-5.9200000000004138E-2</c:v>
                </c:pt>
                <c:pt idx="3">
                  <c:v>-5.3799999999995407E-2</c:v>
                </c:pt>
                <c:pt idx="4">
                  <c:v>-4.0700000000001069E-2</c:v>
                </c:pt>
                <c:pt idx="5">
                  <c:v>-2.6799999999994384E-2</c:v>
                </c:pt>
                <c:pt idx="6">
                  <c:v>-1.1300000000005639E-2</c:v>
                </c:pt>
                <c:pt idx="7">
                  <c:v>2.6000000000010459E-3</c:v>
                </c:pt>
                <c:pt idx="8">
                  <c:v>1.8499999999988859E-2</c:v>
                </c:pt>
                <c:pt idx="9">
                  <c:v>3.2200000000003115E-2</c:v>
                </c:pt>
                <c:pt idx="10">
                  <c:v>4.0700000000001069E-2</c:v>
                </c:pt>
                <c:pt idx="11">
                  <c:v>3.8800000000009049E-2</c:v>
                </c:pt>
                <c:pt idx="12">
                  <c:v>3.2399999999995543E-2</c:v>
                </c:pt>
                <c:pt idx="13">
                  <c:v>2.3699999999990951E-2</c:v>
                </c:pt>
                <c:pt idx="14">
                  <c:v>1.4299999999991542E-2</c:v>
                </c:pt>
                <c:pt idx="15">
                  <c:v>6.3000000000101863E-3</c:v>
                </c:pt>
                <c:pt idx="16">
                  <c:v>1.5999999999962711E-3</c:v>
                </c:pt>
                <c:pt idx="17">
                  <c:v>3.9999999999906777E-4</c:v>
                </c:pt>
                <c:pt idx="18">
                  <c:v>0</c:v>
                </c:pt>
                <c:pt idx="19">
                  <c:v>3.9999999999906777E-4</c:v>
                </c:pt>
                <c:pt idx="20">
                  <c:v>1.5999999999962711E-3</c:v>
                </c:pt>
                <c:pt idx="21">
                  <c:v>6.3000000000101863E-3</c:v>
                </c:pt>
                <c:pt idx="22">
                  <c:v>1.4299999999991542E-2</c:v>
                </c:pt>
                <c:pt idx="23">
                  <c:v>2.3699999999990951E-2</c:v>
                </c:pt>
                <c:pt idx="24">
                  <c:v>3.2399999999995543E-2</c:v>
                </c:pt>
                <c:pt idx="25">
                  <c:v>3.8800000000009049E-2</c:v>
                </c:pt>
                <c:pt idx="26">
                  <c:v>4.0700000000001069E-2</c:v>
                </c:pt>
                <c:pt idx="27">
                  <c:v>3.2200000000003115E-2</c:v>
                </c:pt>
                <c:pt idx="28">
                  <c:v>1.8499999999988859E-2</c:v>
                </c:pt>
                <c:pt idx="29">
                  <c:v>2.6000000000010459E-3</c:v>
                </c:pt>
                <c:pt idx="30">
                  <c:v>-1.1300000000005639E-2</c:v>
                </c:pt>
                <c:pt idx="31">
                  <c:v>-2.6799999999994384E-2</c:v>
                </c:pt>
                <c:pt idx="32">
                  <c:v>-4.0700000000001069E-2</c:v>
                </c:pt>
                <c:pt idx="33">
                  <c:v>-5.3799999999995407E-2</c:v>
                </c:pt>
                <c:pt idx="34">
                  <c:v>-5.9200000000004138E-2</c:v>
                </c:pt>
                <c:pt idx="35">
                  <c:v>-6.0299999999998022E-2</c:v>
                </c:pt>
                <c:pt idx="36">
                  <c:v>-5.879999999999086E-2</c:v>
                </c:pt>
              </c:numCache>
            </c:numRef>
          </c:yVal>
          <c:smooth val="0"/>
          <c:extLst xmlns:c15="http://schemas.microsoft.com/office/drawing/2012/chart">
            <c:ext xmlns:c16="http://schemas.microsoft.com/office/drawing/2014/chart" uri="{C3380CC4-5D6E-409C-BE32-E72D297353CC}">
              <c16:uniqueId val="{00000003-B656-4A1F-8B06-9B22212BF6AA}"/>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Mg_PBE0!$P$2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Mg_PBE0!$C$3:$C$39</c15:sqref>
                        </c15:formulaRef>
                      </c:ext>
                    </c:extLst>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extLst>
                      <c:ext uri="{02D57815-91ED-43cb-92C2-25804820EDAC}">
                        <c15:formulaRef>
                          <c15:sqref>Mg_PBE0!$P$3:$P$39</c15:sqref>
                        </c15:formulaRef>
                      </c:ext>
                    </c:extLst>
                    <c:numCache>
                      <c:formatCode>0.0000</c:formatCode>
                      <c:ptCount val="37"/>
                      <c:pt idx="0">
                        <c:v>-0.10940000000000083</c:v>
                      </c:pt>
                      <c:pt idx="1">
                        <c:v>-0.11480000000000246</c:v>
                      </c:pt>
                      <c:pt idx="2">
                        <c:v>-0.10450000000000159</c:v>
                      </c:pt>
                      <c:pt idx="3">
                        <c:v>-9.2300000000001603E-2</c:v>
                      </c:pt>
                      <c:pt idx="4">
                        <c:v>-7.7100000000001501E-2</c:v>
                      </c:pt>
                      <c:pt idx="5">
                        <c:v>-5.7600000000000762E-2</c:v>
                      </c:pt>
                      <c:pt idx="6">
                        <c:v>-3.5099999999999909E-2</c:v>
                      </c:pt>
                      <c:pt idx="7">
                        <c:v>-1.839999999999975E-2</c:v>
                      </c:pt>
                      <c:pt idx="8">
                        <c:v>-3.0000000000001137E-3</c:v>
                      </c:pt>
                      <c:pt idx="9">
                        <c:v>1.279999999999859E-2</c:v>
                      </c:pt>
                      <c:pt idx="10">
                        <c:v>2.7500000000003411E-2</c:v>
                      </c:pt>
                      <c:pt idx="11">
                        <c:v>2.6099999999999568E-2</c:v>
                      </c:pt>
                      <c:pt idx="12">
                        <c:v>2.300000000000324E-2</c:v>
                      </c:pt>
                      <c:pt idx="13">
                        <c:v>2.0600000000001728E-2</c:v>
                      </c:pt>
                      <c:pt idx="14">
                        <c:v>1.2500000000002842E-2</c:v>
                      </c:pt>
                      <c:pt idx="15">
                        <c:v>8.4999999999979536E-3</c:v>
                      </c:pt>
                      <c:pt idx="16">
                        <c:v>1.9999999999953388E-4</c:v>
                      </c:pt>
                      <c:pt idx="17">
                        <c:v>1.8999999999991246E-3</c:v>
                      </c:pt>
                      <c:pt idx="18">
                        <c:v>0</c:v>
                      </c:pt>
                      <c:pt idx="19">
                        <c:v>1.8999999999991246E-3</c:v>
                      </c:pt>
                      <c:pt idx="20">
                        <c:v>1.9999999999953388E-4</c:v>
                      </c:pt>
                      <c:pt idx="21">
                        <c:v>8.4999999999979536E-3</c:v>
                      </c:pt>
                      <c:pt idx="22">
                        <c:v>1.2500000000002842E-2</c:v>
                      </c:pt>
                      <c:pt idx="23">
                        <c:v>2.0600000000001728E-2</c:v>
                      </c:pt>
                      <c:pt idx="24">
                        <c:v>2.300000000000324E-2</c:v>
                      </c:pt>
                      <c:pt idx="25">
                        <c:v>2.6099999999999568E-2</c:v>
                      </c:pt>
                      <c:pt idx="26">
                        <c:v>2.7500000000003411E-2</c:v>
                      </c:pt>
                      <c:pt idx="27">
                        <c:v>1.279999999999859E-2</c:v>
                      </c:pt>
                      <c:pt idx="28">
                        <c:v>-3.0000000000001137E-3</c:v>
                      </c:pt>
                      <c:pt idx="29">
                        <c:v>-1.839999999999975E-2</c:v>
                      </c:pt>
                      <c:pt idx="30">
                        <c:v>-3.5099999999999909E-2</c:v>
                      </c:pt>
                      <c:pt idx="31">
                        <c:v>-5.7600000000000762E-2</c:v>
                      </c:pt>
                      <c:pt idx="32">
                        <c:v>-7.7100000000001501E-2</c:v>
                      </c:pt>
                      <c:pt idx="33">
                        <c:v>-9.2300000000001603E-2</c:v>
                      </c:pt>
                      <c:pt idx="34">
                        <c:v>-0.10450000000000159</c:v>
                      </c:pt>
                      <c:pt idx="35">
                        <c:v>-0.11480000000000246</c:v>
                      </c:pt>
                      <c:pt idx="36">
                        <c:v>-0.10940000000000083</c:v>
                      </c:pt>
                    </c:numCache>
                  </c:numRef>
                </c:yVal>
                <c:smooth val="0"/>
                <c:extLst>
                  <c:ext xmlns:c16="http://schemas.microsoft.com/office/drawing/2014/chart" uri="{C3380CC4-5D6E-409C-BE32-E72D297353CC}">
                    <c16:uniqueId val="{00000001-B656-4A1F-8B06-9B22212BF6AA}"/>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Mg_PBE0!$D$2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Mg_PBE0!$D$3:$D$39</c:f>
              <c:numCache>
                <c:formatCode>0.000</c:formatCode>
                <c:ptCount val="37"/>
                <c:pt idx="0">
                  <c:v>3.2669000000000001</c:v>
                </c:pt>
                <c:pt idx="1">
                  <c:v>3.2730999999999999</c:v>
                </c:pt>
                <c:pt idx="2">
                  <c:v>3.2793000000000001</c:v>
                </c:pt>
                <c:pt idx="3">
                  <c:v>3.2915999999999999</c:v>
                </c:pt>
                <c:pt idx="4">
                  <c:v>3.3037999999999998</c:v>
                </c:pt>
                <c:pt idx="5">
                  <c:v>3.3159999999999998</c:v>
                </c:pt>
                <c:pt idx="6">
                  <c:v>3.33</c:v>
                </c:pt>
                <c:pt idx="7">
                  <c:v>3.3452999999999999</c:v>
                </c:pt>
                <c:pt idx="8">
                  <c:v>3.3618999999999999</c:v>
                </c:pt>
                <c:pt idx="9">
                  <c:v>3.3809</c:v>
                </c:pt>
                <c:pt idx="10">
                  <c:v>3.4032</c:v>
                </c:pt>
                <c:pt idx="11">
                  <c:v>3.4285000000000001</c:v>
                </c:pt>
                <c:pt idx="12">
                  <c:v>3.4464000000000001</c:v>
                </c:pt>
                <c:pt idx="13">
                  <c:v>3.4586000000000001</c:v>
                </c:pt>
                <c:pt idx="14">
                  <c:v>3.4672000000000001</c:v>
                </c:pt>
                <c:pt idx="15">
                  <c:v>3.4727999999999999</c:v>
                </c:pt>
                <c:pt idx="16">
                  <c:v>3.476</c:v>
                </c:pt>
                <c:pt idx="17">
                  <c:v>3.4769000000000001</c:v>
                </c:pt>
                <c:pt idx="18">
                  <c:v>3.4771000000000001</c:v>
                </c:pt>
                <c:pt idx="19">
                  <c:v>3.4769000000000001</c:v>
                </c:pt>
                <c:pt idx="20">
                  <c:v>3.476</c:v>
                </c:pt>
                <c:pt idx="21">
                  <c:v>3.4727999999999999</c:v>
                </c:pt>
                <c:pt idx="22">
                  <c:v>3.4672000000000001</c:v>
                </c:pt>
                <c:pt idx="23">
                  <c:v>3.4586000000000001</c:v>
                </c:pt>
                <c:pt idx="24">
                  <c:v>3.4464000000000001</c:v>
                </c:pt>
                <c:pt idx="25">
                  <c:v>3.4285000000000001</c:v>
                </c:pt>
                <c:pt idx="26">
                  <c:v>3.4032</c:v>
                </c:pt>
                <c:pt idx="27">
                  <c:v>3.3809</c:v>
                </c:pt>
                <c:pt idx="28">
                  <c:v>3.3618999999999999</c:v>
                </c:pt>
                <c:pt idx="29">
                  <c:v>3.3452999999999999</c:v>
                </c:pt>
                <c:pt idx="30">
                  <c:v>3.33</c:v>
                </c:pt>
                <c:pt idx="31">
                  <c:v>3.3159999999999998</c:v>
                </c:pt>
                <c:pt idx="32">
                  <c:v>3.3037999999999998</c:v>
                </c:pt>
                <c:pt idx="33">
                  <c:v>3.2915999999999999</c:v>
                </c:pt>
                <c:pt idx="34">
                  <c:v>3.2793000000000001</c:v>
                </c:pt>
                <c:pt idx="35">
                  <c:v>3.2730999999999999</c:v>
                </c:pt>
                <c:pt idx="36">
                  <c:v>3.2669000000000001</c:v>
                </c:pt>
              </c:numCache>
            </c:numRef>
          </c:yVal>
          <c:smooth val="0"/>
          <c:extLst>
            <c:ext xmlns:c16="http://schemas.microsoft.com/office/drawing/2014/chart" uri="{C3380CC4-5D6E-409C-BE32-E72D297353CC}">
              <c16:uniqueId val="{00000000-3912-458C-8765-8C63D7134E34}"/>
            </c:ext>
          </c:extLst>
        </c:ser>
        <c:ser>
          <c:idx val="1"/>
          <c:order val="1"/>
          <c:tx>
            <c:strRef>
              <c:f>Mg_PBE0!$E$2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Mg_PBE0!$E$3:$E$39</c:f>
              <c:numCache>
                <c:formatCode>0.000</c:formatCode>
                <c:ptCount val="37"/>
                <c:pt idx="0">
                  <c:v>5.1501999999999999</c:v>
                </c:pt>
                <c:pt idx="1">
                  <c:v>5.1287000000000003</c:v>
                </c:pt>
                <c:pt idx="2">
                  <c:v>5.1067</c:v>
                </c:pt>
                <c:pt idx="3">
                  <c:v>5.0631000000000004</c:v>
                </c:pt>
                <c:pt idx="4">
                  <c:v>5.0168999999999997</c:v>
                </c:pt>
                <c:pt idx="5">
                  <c:v>4.9698000000000002</c:v>
                </c:pt>
                <c:pt idx="6">
                  <c:v>4.9104000000000001</c:v>
                </c:pt>
                <c:pt idx="7">
                  <c:v>4.8429000000000002</c:v>
                </c:pt>
                <c:pt idx="8">
                  <c:v>4.7667999999999999</c:v>
                </c:pt>
                <c:pt idx="9">
                  <c:v>4.6786000000000003</c:v>
                </c:pt>
                <c:pt idx="10">
                  <c:v>4.5755999999999997</c:v>
                </c:pt>
                <c:pt idx="11">
                  <c:v>4.4686000000000003</c:v>
                </c:pt>
                <c:pt idx="12">
                  <c:v>4.3971999999999998</c:v>
                </c:pt>
                <c:pt idx="13">
                  <c:v>4.3509000000000002</c:v>
                </c:pt>
                <c:pt idx="14">
                  <c:v>4.3193000000000001</c:v>
                </c:pt>
                <c:pt idx="15">
                  <c:v>4.2991999999999999</c:v>
                </c:pt>
                <c:pt idx="16">
                  <c:v>4.2876000000000003</c:v>
                </c:pt>
                <c:pt idx="17">
                  <c:v>4.2847</c:v>
                </c:pt>
                <c:pt idx="18">
                  <c:v>4.2836999999999996</c:v>
                </c:pt>
                <c:pt idx="19">
                  <c:v>4.2847</c:v>
                </c:pt>
                <c:pt idx="20">
                  <c:v>4.2876000000000003</c:v>
                </c:pt>
                <c:pt idx="21">
                  <c:v>4.2991999999999999</c:v>
                </c:pt>
                <c:pt idx="22">
                  <c:v>4.3193000000000001</c:v>
                </c:pt>
                <c:pt idx="23">
                  <c:v>4.3509000000000002</c:v>
                </c:pt>
                <c:pt idx="24">
                  <c:v>4.3971999999999998</c:v>
                </c:pt>
                <c:pt idx="25">
                  <c:v>4.4686000000000003</c:v>
                </c:pt>
                <c:pt idx="26">
                  <c:v>4.5755999999999997</c:v>
                </c:pt>
                <c:pt idx="27">
                  <c:v>4.6786000000000003</c:v>
                </c:pt>
                <c:pt idx="28">
                  <c:v>4.7667999999999999</c:v>
                </c:pt>
                <c:pt idx="29">
                  <c:v>4.8429000000000002</c:v>
                </c:pt>
                <c:pt idx="30">
                  <c:v>4.9104000000000001</c:v>
                </c:pt>
                <c:pt idx="31">
                  <c:v>4.9698000000000002</c:v>
                </c:pt>
                <c:pt idx="32">
                  <c:v>5.0168999999999997</c:v>
                </c:pt>
                <c:pt idx="33">
                  <c:v>5.0631000000000004</c:v>
                </c:pt>
                <c:pt idx="34">
                  <c:v>5.1067</c:v>
                </c:pt>
                <c:pt idx="35">
                  <c:v>5.1287000000000003</c:v>
                </c:pt>
                <c:pt idx="36">
                  <c:v>5.1501999999999999</c:v>
                </c:pt>
              </c:numCache>
            </c:numRef>
          </c:yVal>
          <c:smooth val="0"/>
          <c:extLst>
            <c:ext xmlns:c16="http://schemas.microsoft.com/office/drawing/2014/chart" uri="{C3380CC4-5D6E-409C-BE32-E72D297353CC}">
              <c16:uniqueId val="{00000001-3912-458C-8765-8C63D7134E34}"/>
            </c:ext>
          </c:extLst>
        </c:ser>
        <c:ser>
          <c:idx val="2"/>
          <c:order val="2"/>
          <c:tx>
            <c:strRef>
              <c:f>Mg_PBE0!$F$2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Mg_PBE0!$F$3:$F$39</c:f>
              <c:numCache>
                <c:formatCode>0.000</c:formatCode>
                <c:ptCount val="37"/>
                <c:pt idx="0">
                  <c:v>-0.6234111092000002</c:v>
                </c:pt>
                <c:pt idx="1">
                  <c:v>-0.60636107229999991</c:v>
                </c:pt>
                <c:pt idx="2">
                  <c:v>-0.58880251000000006</c:v>
                </c:pt>
                <c:pt idx="3">
                  <c:v>-0.55428287249999997</c:v>
                </c:pt>
                <c:pt idx="4">
                  <c:v>-0.51923409929999997</c:v>
                </c:pt>
                <c:pt idx="5">
                  <c:v>-0.48566376540000006</c:v>
                </c:pt>
                <c:pt idx="6">
                  <c:v>-0.44616876480000001</c:v>
                </c:pt>
                <c:pt idx="7">
                  <c:v>-0.40332639780000012</c:v>
                </c:pt>
                <c:pt idx="8">
                  <c:v>-0.35717632399999999</c:v>
                </c:pt>
                <c:pt idx="9">
                  <c:v>-0.30582136760000017</c:v>
                </c:pt>
                <c:pt idx="10">
                  <c:v>-0.2473843896</c:v>
                </c:pt>
                <c:pt idx="11">
                  <c:v>-0.18459339739999994</c:v>
                </c:pt>
                <c:pt idx="12">
                  <c:v>-0.13721022880000003</c:v>
                </c:pt>
                <c:pt idx="13">
                  <c:v>-0.10136291730000006</c:v>
                </c:pt>
                <c:pt idx="14">
                  <c:v>-7.1752211599999824E-2</c:v>
                </c:pt>
                <c:pt idx="15">
                  <c:v>-4.6048731199999873E-2</c:v>
                </c:pt>
                <c:pt idx="16">
                  <c:v>-2.2492749600000122E-2</c:v>
                </c:pt>
                <c:pt idx="17">
                  <c:v>-1.1135935299999839E-2</c:v>
                </c:pt>
                <c:pt idx="18">
                  <c:v>0</c:v>
                </c:pt>
                <c:pt idx="19">
                  <c:v>1.1135935299999839E-2</c:v>
                </c:pt>
                <c:pt idx="20">
                  <c:v>2.2492749600000122E-2</c:v>
                </c:pt>
                <c:pt idx="21">
                  <c:v>4.6048731199999873E-2</c:v>
                </c:pt>
                <c:pt idx="22">
                  <c:v>7.1752211599999824E-2</c:v>
                </c:pt>
                <c:pt idx="23">
                  <c:v>0.10136291730000006</c:v>
                </c:pt>
                <c:pt idx="24">
                  <c:v>0.13721022880000003</c:v>
                </c:pt>
                <c:pt idx="25">
                  <c:v>0.18459339739999994</c:v>
                </c:pt>
                <c:pt idx="26">
                  <c:v>0.2473843896</c:v>
                </c:pt>
                <c:pt idx="27">
                  <c:v>0.30582136760000017</c:v>
                </c:pt>
                <c:pt idx="28">
                  <c:v>0.35717632399999999</c:v>
                </c:pt>
                <c:pt idx="29">
                  <c:v>0.40332639780000012</c:v>
                </c:pt>
                <c:pt idx="30">
                  <c:v>0.44616876480000001</c:v>
                </c:pt>
                <c:pt idx="31">
                  <c:v>0.48566376540000006</c:v>
                </c:pt>
                <c:pt idx="32">
                  <c:v>0.51923409929999997</c:v>
                </c:pt>
                <c:pt idx="33">
                  <c:v>0.55428287249999997</c:v>
                </c:pt>
                <c:pt idx="34">
                  <c:v>0.58880251000000006</c:v>
                </c:pt>
                <c:pt idx="35">
                  <c:v>0.60636107229999991</c:v>
                </c:pt>
                <c:pt idx="36">
                  <c:v>0.6234111092000002</c:v>
                </c:pt>
              </c:numCache>
            </c:numRef>
          </c:yVal>
          <c:smooth val="0"/>
          <c:extLst>
            <c:ext xmlns:c16="http://schemas.microsoft.com/office/drawing/2014/chart" uri="{C3380CC4-5D6E-409C-BE32-E72D297353CC}">
              <c16:uniqueId val="{00000002-3912-458C-8765-8C63D7134E34}"/>
            </c:ext>
          </c:extLst>
        </c:ser>
        <c:ser>
          <c:idx val="3"/>
          <c:order val="3"/>
          <c:tx>
            <c:strRef>
              <c:f>Mg_PBE0!$G$2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Mg_PBE0!$G$3:$G$39</c:f>
              <c:numCache>
                <c:formatCode>0.000</c:formatCode>
                <c:ptCount val="37"/>
                <c:pt idx="0">
                  <c:v>-0.55517610940000073</c:v>
                </c:pt>
                <c:pt idx="1">
                  <c:v>-0.53916484489999983</c:v>
                </c:pt>
                <c:pt idx="2">
                  <c:v>-0.52311502790000053</c:v>
                </c:pt>
                <c:pt idx="3">
                  <c:v>-0.49118145719999939</c:v>
                </c:pt>
                <c:pt idx="4">
                  <c:v>-0.4583991699000004</c:v>
                </c:pt>
                <c:pt idx="5">
                  <c:v>-0.42652314539999991</c:v>
                </c:pt>
                <c:pt idx="6">
                  <c:v>-0.38929651200000009</c:v>
                </c:pt>
                <c:pt idx="7">
                  <c:v>-0.3492796338000001</c:v>
                </c:pt>
                <c:pt idx="8">
                  <c:v>-0.30709155640000058</c:v>
                </c:pt>
                <c:pt idx="9">
                  <c:v>-0.26209985059999946</c:v>
                </c:pt>
                <c:pt idx="10">
                  <c:v>-0.21312687239999964</c:v>
                </c:pt>
                <c:pt idx="11">
                  <c:v>-0.16269725739999963</c:v>
                </c:pt>
                <c:pt idx="12">
                  <c:v>-0.12349975920000024</c:v>
                </c:pt>
                <c:pt idx="13">
                  <c:v>-9.2765538899999667E-2</c:v>
                </c:pt>
                <c:pt idx="14">
                  <c:v>-6.6884360499999879E-2</c:v>
                </c:pt>
                <c:pt idx="15">
                  <c:v>-4.3585289599999917E-2</c:v>
                </c:pt>
                <c:pt idx="16">
                  <c:v>-2.1515176799999858E-2</c:v>
                </c:pt>
                <c:pt idx="17">
                  <c:v>-1.0728888800000265E-2</c:v>
                </c:pt>
                <c:pt idx="18">
                  <c:v>0</c:v>
                </c:pt>
                <c:pt idx="19">
                  <c:v>1.0728888800000265E-2</c:v>
                </c:pt>
                <c:pt idx="20">
                  <c:v>2.1515176799999858E-2</c:v>
                </c:pt>
                <c:pt idx="21">
                  <c:v>4.3585289599999917E-2</c:v>
                </c:pt>
                <c:pt idx="22">
                  <c:v>6.6884360499999879E-2</c:v>
                </c:pt>
                <c:pt idx="23">
                  <c:v>9.2765538899999667E-2</c:v>
                </c:pt>
                <c:pt idx="24">
                  <c:v>0.12349975920000024</c:v>
                </c:pt>
                <c:pt idx="25">
                  <c:v>0.16269725739999963</c:v>
                </c:pt>
                <c:pt idx="26">
                  <c:v>0.21312687239999964</c:v>
                </c:pt>
                <c:pt idx="27">
                  <c:v>0.26209985059999946</c:v>
                </c:pt>
                <c:pt idx="28">
                  <c:v>0.30709155640000058</c:v>
                </c:pt>
                <c:pt idx="29">
                  <c:v>0.3492796338000001</c:v>
                </c:pt>
                <c:pt idx="30">
                  <c:v>0.38929651200000009</c:v>
                </c:pt>
                <c:pt idx="31">
                  <c:v>0.42652314539999991</c:v>
                </c:pt>
                <c:pt idx="32">
                  <c:v>0.4583991699000004</c:v>
                </c:pt>
                <c:pt idx="33">
                  <c:v>0.49118145719999939</c:v>
                </c:pt>
                <c:pt idx="34">
                  <c:v>0.52311502790000053</c:v>
                </c:pt>
                <c:pt idx="35">
                  <c:v>0.53916484489999983</c:v>
                </c:pt>
                <c:pt idx="36">
                  <c:v>0.55517610940000073</c:v>
                </c:pt>
              </c:numCache>
            </c:numRef>
          </c:yVal>
          <c:smooth val="0"/>
          <c:extLst>
            <c:ext xmlns:c16="http://schemas.microsoft.com/office/drawing/2014/chart" uri="{C3380CC4-5D6E-409C-BE32-E72D297353CC}">
              <c16:uniqueId val="{00000003-3912-458C-8765-8C63D7134E34}"/>
            </c:ext>
          </c:extLst>
        </c:ser>
        <c:ser>
          <c:idx val="4"/>
          <c:order val="4"/>
          <c:tx>
            <c:strRef>
              <c:f>Mg_PBE0!$H$2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Mg_PBE0!$H$3:$H$39</c:f>
              <c:numCache>
                <c:formatCode>0.000</c:formatCode>
                <c:ptCount val="37"/>
                <c:pt idx="0">
                  <c:v>0.50555000000000005</c:v>
                </c:pt>
                <c:pt idx="1">
                  <c:v>0.50634199999999996</c:v>
                </c:pt>
                <c:pt idx="2">
                  <c:v>0.507023</c:v>
                </c:pt>
                <c:pt idx="3">
                  <c:v>0.50841599999999998</c:v>
                </c:pt>
                <c:pt idx="4">
                  <c:v>0.50965700000000003</c:v>
                </c:pt>
                <c:pt idx="5">
                  <c:v>0.51110100000000003</c:v>
                </c:pt>
                <c:pt idx="6">
                  <c:v>0.511459</c:v>
                </c:pt>
                <c:pt idx="7">
                  <c:v>0.51109700000000002</c:v>
                </c:pt>
                <c:pt idx="8">
                  <c:v>0.50996399999999997</c:v>
                </c:pt>
                <c:pt idx="9">
                  <c:v>0.50761800000000001</c:v>
                </c:pt>
                <c:pt idx="10">
                  <c:v>0.50353700000000001</c:v>
                </c:pt>
                <c:pt idx="11">
                  <c:v>0.497998</c:v>
                </c:pt>
                <c:pt idx="12">
                  <c:v>0.495112</c:v>
                </c:pt>
                <c:pt idx="13">
                  <c:v>0.494423</c:v>
                </c:pt>
                <c:pt idx="14">
                  <c:v>0.49495699999999998</c:v>
                </c:pt>
                <c:pt idx="15">
                  <c:v>0.49627399999999999</c:v>
                </c:pt>
                <c:pt idx="16">
                  <c:v>0.49802800000000003</c:v>
                </c:pt>
                <c:pt idx="17">
                  <c:v>0.49898999999999999</c:v>
                </c:pt>
                <c:pt idx="18">
                  <c:v>0.5</c:v>
                </c:pt>
                <c:pt idx="19">
                  <c:v>0.49898999999999999</c:v>
                </c:pt>
                <c:pt idx="20">
                  <c:v>0.49802800000000003</c:v>
                </c:pt>
                <c:pt idx="21">
                  <c:v>0.49627399999999999</c:v>
                </c:pt>
                <c:pt idx="22">
                  <c:v>0.49495699999999998</c:v>
                </c:pt>
                <c:pt idx="23">
                  <c:v>0.494423</c:v>
                </c:pt>
                <c:pt idx="24">
                  <c:v>0.495112</c:v>
                </c:pt>
                <c:pt idx="25">
                  <c:v>0.497998</c:v>
                </c:pt>
                <c:pt idx="26">
                  <c:v>0.50353700000000001</c:v>
                </c:pt>
                <c:pt idx="27">
                  <c:v>0.50761800000000001</c:v>
                </c:pt>
                <c:pt idx="28">
                  <c:v>0.50996399999999997</c:v>
                </c:pt>
                <c:pt idx="29">
                  <c:v>0.51109700000000002</c:v>
                </c:pt>
                <c:pt idx="30">
                  <c:v>0.511459</c:v>
                </c:pt>
                <c:pt idx="31">
                  <c:v>0.51110100000000003</c:v>
                </c:pt>
                <c:pt idx="32">
                  <c:v>0.50965700000000003</c:v>
                </c:pt>
                <c:pt idx="33">
                  <c:v>0.50841599999999998</c:v>
                </c:pt>
                <c:pt idx="34">
                  <c:v>0.507023</c:v>
                </c:pt>
                <c:pt idx="35">
                  <c:v>0.50634199999999996</c:v>
                </c:pt>
                <c:pt idx="36">
                  <c:v>0.50555000000000005</c:v>
                </c:pt>
              </c:numCache>
            </c:numRef>
          </c:yVal>
          <c:smooth val="0"/>
          <c:extLst>
            <c:ext xmlns:c16="http://schemas.microsoft.com/office/drawing/2014/chart" uri="{C3380CC4-5D6E-409C-BE32-E72D297353CC}">
              <c16:uniqueId val="{00000004-3912-458C-8765-8C63D7134E34}"/>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Mg_PBE0!$T$2</c:f>
              <c:strCache>
                <c:ptCount val="1"/>
                <c:pt idx="0">
                  <c:v>PBE0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Mg_PBE0!$C$3:$C$39</c:f>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f>Mg_PBE0!$T$3:$T$39</c:f>
              <c:numCache>
                <c:formatCode>0.00</c:formatCode>
                <c:ptCount val="37"/>
                <c:pt idx="0">
                  <c:v>4.2130000000000001</c:v>
                </c:pt>
                <c:pt idx="1">
                  <c:v>4.21</c:v>
                </c:pt>
                <c:pt idx="2">
                  <c:v>4.2080000000000002</c:v>
                </c:pt>
                <c:pt idx="3">
                  <c:v>4.2030000000000003</c:v>
                </c:pt>
                <c:pt idx="4">
                  <c:v>4.202</c:v>
                </c:pt>
                <c:pt idx="5">
                  <c:v>4.2030000000000003</c:v>
                </c:pt>
                <c:pt idx="6">
                  <c:v>4.2149999999999999</c:v>
                </c:pt>
                <c:pt idx="7">
                  <c:v>4.2350000000000003</c:v>
                </c:pt>
                <c:pt idx="8">
                  <c:v>4.2619999999999996</c:v>
                </c:pt>
                <c:pt idx="9">
                  <c:v>4.2119999999999997</c:v>
                </c:pt>
                <c:pt idx="10">
                  <c:v>4.0430000000000001</c:v>
                </c:pt>
                <c:pt idx="11">
                  <c:v>3.8809999999999998</c:v>
                </c:pt>
                <c:pt idx="12">
                  <c:v>3.786</c:v>
                </c:pt>
                <c:pt idx="13">
                  <c:v>3.73</c:v>
                </c:pt>
                <c:pt idx="14">
                  <c:v>3.6960000000000002</c:v>
                </c:pt>
                <c:pt idx="15">
                  <c:v>3.6739999999999999</c:v>
                </c:pt>
                <c:pt idx="16">
                  <c:v>3.6629999999999998</c:v>
                </c:pt>
                <c:pt idx="17">
                  <c:v>3.66</c:v>
                </c:pt>
                <c:pt idx="18">
                  <c:v>3.6629999999999998</c:v>
                </c:pt>
                <c:pt idx="19">
                  <c:v>3.66</c:v>
                </c:pt>
                <c:pt idx="20">
                  <c:v>3.6629999999999998</c:v>
                </c:pt>
                <c:pt idx="21">
                  <c:v>3.6739999999999999</c:v>
                </c:pt>
                <c:pt idx="22">
                  <c:v>3.6960000000000002</c:v>
                </c:pt>
                <c:pt idx="23">
                  <c:v>3.73</c:v>
                </c:pt>
                <c:pt idx="24">
                  <c:v>3.786</c:v>
                </c:pt>
                <c:pt idx="25">
                  <c:v>3.8809999999999998</c:v>
                </c:pt>
                <c:pt idx="26">
                  <c:v>4.0430000000000001</c:v>
                </c:pt>
                <c:pt idx="27">
                  <c:v>4.2119999999999997</c:v>
                </c:pt>
                <c:pt idx="28">
                  <c:v>4.2619999999999996</c:v>
                </c:pt>
                <c:pt idx="29">
                  <c:v>4.2350000000000003</c:v>
                </c:pt>
                <c:pt idx="30">
                  <c:v>4.2149999999999999</c:v>
                </c:pt>
                <c:pt idx="31">
                  <c:v>4.2030000000000003</c:v>
                </c:pt>
                <c:pt idx="32">
                  <c:v>4.202</c:v>
                </c:pt>
                <c:pt idx="33">
                  <c:v>4.2030000000000003</c:v>
                </c:pt>
                <c:pt idx="34">
                  <c:v>4.2080000000000002</c:v>
                </c:pt>
                <c:pt idx="35">
                  <c:v>4.21</c:v>
                </c:pt>
                <c:pt idx="36">
                  <c:v>4.2130000000000001</c:v>
                </c:pt>
              </c:numCache>
            </c:numRef>
          </c:yVal>
          <c:smooth val="0"/>
          <c:extLst>
            <c:ext xmlns:c16="http://schemas.microsoft.com/office/drawing/2014/chart" uri="{C3380CC4-5D6E-409C-BE32-E72D297353CC}">
              <c16:uniqueId val="{00000000-590A-4FFB-9AFE-A5FFB09221CF}"/>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Mg_PBE0!$U$2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Mg_PBE0!$C$3:$C$39</c15:sqref>
                        </c15:formulaRef>
                      </c:ext>
                    </c:extLst>
                    <c:numCache>
                      <c:formatCode>0.000</c:formatCode>
                      <c:ptCount val="37"/>
                      <c:pt idx="0">
                        <c:v>-1</c:v>
                      </c:pt>
                      <c:pt idx="1">
                        <c:v>-0.96875216457712843</c:v>
                      </c:pt>
                      <c:pt idx="2">
                        <c:v>-0.93749567084574381</c:v>
                      </c:pt>
                      <c:pt idx="3">
                        <c:v>-0.87500000000000022</c:v>
                      </c:pt>
                      <c:pt idx="4">
                        <c:v>-0.81249567084574348</c:v>
                      </c:pt>
                      <c:pt idx="5">
                        <c:v>-0.74999999999999989</c:v>
                      </c:pt>
                      <c:pt idx="6">
                        <c:v>-0.6874956708457437</c:v>
                      </c:pt>
                      <c:pt idx="7">
                        <c:v>-0.62500000000000011</c:v>
                      </c:pt>
                      <c:pt idx="8">
                        <c:v>-0.56249567084574381</c:v>
                      </c:pt>
                      <c:pt idx="9">
                        <c:v>-0.50000000000000022</c:v>
                      </c:pt>
                      <c:pt idx="10">
                        <c:v>-0.43749567084574353</c:v>
                      </c:pt>
                      <c:pt idx="11">
                        <c:v>-0.37499999999999994</c:v>
                      </c:pt>
                      <c:pt idx="12">
                        <c:v>-0.3124956708457437</c:v>
                      </c:pt>
                      <c:pt idx="13">
                        <c:v>-0.25000000000000011</c:v>
                      </c:pt>
                      <c:pt idx="14">
                        <c:v>-0.18749567084574342</c:v>
                      </c:pt>
                      <c:pt idx="15">
                        <c:v>-0.12499999999999982</c:v>
                      </c:pt>
                      <c:pt idx="16">
                        <c:v>-6.2495670845743603E-2</c:v>
                      </c:pt>
                      <c:pt idx="17">
                        <c:v>-3.1247835422871559E-2</c:v>
                      </c:pt>
                      <c:pt idx="18">
                        <c:v>0</c:v>
                      </c:pt>
                      <c:pt idx="19">
                        <c:v>3.1247835422871559E-2</c:v>
                      </c:pt>
                      <c:pt idx="20">
                        <c:v>6.2495670845743603E-2</c:v>
                      </c:pt>
                      <c:pt idx="21">
                        <c:v>0.12499999999999982</c:v>
                      </c:pt>
                      <c:pt idx="22">
                        <c:v>0.18749567084574342</c:v>
                      </c:pt>
                      <c:pt idx="23">
                        <c:v>0.25000000000000011</c:v>
                      </c:pt>
                      <c:pt idx="24">
                        <c:v>0.3124956708457437</c:v>
                      </c:pt>
                      <c:pt idx="25">
                        <c:v>0.37499999999999994</c:v>
                      </c:pt>
                      <c:pt idx="26">
                        <c:v>0.43749567084574353</c:v>
                      </c:pt>
                      <c:pt idx="27">
                        <c:v>0.50000000000000022</c:v>
                      </c:pt>
                      <c:pt idx="28">
                        <c:v>0.56249567084574381</c:v>
                      </c:pt>
                      <c:pt idx="29">
                        <c:v>0.62500000000000011</c:v>
                      </c:pt>
                      <c:pt idx="30">
                        <c:v>0.6874956708457437</c:v>
                      </c:pt>
                      <c:pt idx="31">
                        <c:v>0.74999999999999989</c:v>
                      </c:pt>
                      <c:pt idx="32">
                        <c:v>0.81249567084574348</c:v>
                      </c:pt>
                      <c:pt idx="33">
                        <c:v>0.87500000000000022</c:v>
                      </c:pt>
                      <c:pt idx="34">
                        <c:v>0.93749567084574381</c:v>
                      </c:pt>
                      <c:pt idx="35">
                        <c:v>0.96875216457712843</c:v>
                      </c:pt>
                      <c:pt idx="36">
                        <c:v>1</c:v>
                      </c:pt>
                    </c:numCache>
                  </c:numRef>
                </c:xVal>
                <c:yVal>
                  <c:numRef>
                    <c:extLst>
                      <c:ext uri="{02D57815-91ED-43cb-92C2-25804820EDAC}">
                        <c15:formulaRef>
                          <c15:sqref>Mg_PBE0!$U$3:$U$39</c15:sqref>
                        </c15:formulaRef>
                      </c:ext>
                    </c:extLst>
                    <c:numCache>
                      <c:formatCode>0.00</c:formatCode>
                      <c:ptCount val="37"/>
                      <c:pt idx="0">
                        <c:v>12.422000000000001</c:v>
                      </c:pt>
                      <c:pt idx="1">
                        <c:v>12.422000000000001</c:v>
                      </c:pt>
                      <c:pt idx="2">
                        <c:v>12.423</c:v>
                      </c:pt>
                      <c:pt idx="3">
                        <c:v>12.426</c:v>
                      </c:pt>
                      <c:pt idx="4">
                        <c:v>12.433</c:v>
                      </c:pt>
                      <c:pt idx="5">
                        <c:v>12.441000000000001</c:v>
                      </c:pt>
                      <c:pt idx="6">
                        <c:v>12.467000000000001</c:v>
                      </c:pt>
                      <c:pt idx="7">
                        <c:v>12.474</c:v>
                      </c:pt>
                      <c:pt idx="8">
                        <c:v>12.487</c:v>
                      </c:pt>
                      <c:pt idx="9">
                        <c:v>12.45</c:v>
                      </c:pt>
                      <c:pt idx="10">
                        <c:v>12.275</c:v>
                      </c:pt>
                      <c:pt idx="11">
                        <c:v>12.097</c:v>
                      </c:pt>
                      <c:pt idx="12">
                        <c:v>11.992000000000001</c:v>
                      </c:pt>
                      <c:pt idx="13">
                        <c:v>11.929</c:v>
                      </c:pt>
                      <c:pt idx="14">
                        <c:v>11.89</c:v>
                      </c:pt>
                      <c:pt idx="15">
                        <c:v>11.866</c:v>
                      </c:pt>
                      <c:pt idx="16">
                        <c:v>11.852</c:v>
                      </c:pt>
                      <c:pt idx="17">
                        <c:v>11.849</c:v>
                      </c:pt>
                      <c:pt idx="18">
                        <c:v>11.848000000000001</c:v>
                      </c:pt>
                      <c:pt idx="19">
                        <c:v>11.849</c:v>
                      </c:pt>
                      <c:pt idx="20">
                        <c:v>11.852</c:v>
                      </c:pt>
                      <c:pt idx="21">
                        <c:v>11.866</c:v>
                      </c:pt>
                      <c:pt idx="22">
                        <c:v>11.89</c:v>
                      </c:pt>
                      <c:pt idx="23">
                        <c:v>11.929</c:v>
                      </c:pt>
                      <c:pt idx="24">
                        <c:v>11.992000000000001</c:v>
                      </c:pt>
                      <c:pt idx="25">
                        <c:v>12.097</c:v>
                      </c:pt>
                      <c:pt idx="26">
                        <c:v>12.275</c:v>
                      </c:pt>
                      <c:pt idx="27">
                        <c:v>12.45</c:v>
                      </c:pt>
                      <c:pt idx="28">
                        <c:v>12.487</c:v>
                      </c:pt>
                      <c:pt idx="29">
                        <c:v>12.474</c:v>
                      </c:pt>
                      <c:pt idx="30">
                        <c:v>12.467000000000001</c:v>
                      </c:pt>
                      <c:pt idx="31">
                        <c:v>12.441000000000001</c:v>
                      </c:pt>
                      <c:pt idx="32">
                        <c:v>12.433</c:v>
                      </c:pt>
                      <c:pt idx="33">
                        <c:v>12.426</c:v>
                      </c:pt>
                      <c:pt idx="34">
                        <c:v>12.423</c:v>
                      </c:pt>
                      <c:pt idx="35">
                        <c:v>12.422000000000001</c:v>
                      </c:pt>
                      <c:pt idx="36">
                        <c:v>12.422000000000001</c:v>
                      </c:pt>
                    </c:numCache>
                  </c:numRef>
                </c:yVal>
                <c:smooth val="0"/>
                <c:extLst>
                  <c:ext xmlns:c16="http://schemas.microsoft.com/office/drawing/2014/chart" uri="{C3380CC4-5D6E-409C-BE32-E72D297353CC}">
                    <c16:uniqueId val="{00000001-590A-4FFB-9AFE-A5FFB09221CF}"/>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Mg_R2SCANRVV10!$O$2</c:f>
              <c:strCache>
                <c:ptCount val="1"/>
                <c:pt idx="0">
                  <c:v>R2SCANRVV10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Mg_R2SCANRVV10!$C$3:$C$39</c:f>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f>Mg_R2SCANRVV10!$O$3:$O$39</c:f>
              <c:numCache>
                <c:formatCode>0.0000</c:formatCode>
                <c:ptCount val="37"/>
                <c:pt idx="0">
                  <c:v>-1.5800000000012915E-2</c:v>
                </c:pt>
                <c:pt idx="1">
                  <c:v>-1.4600000000001501E-2</c:v>
                </c:pt>
                <c:pt idx="2">
                  <c:v>-1.2100000000003774E-2</c:v>
                </c:pt>
                <c:pt idx="3">
                  <c:v>-3.8000000000124601E-3</c:v>
                </c:pt>
                <c:pt idx="4">
                  <c:v>7.1999999999832198E-3</c:v>
                </c:pt>
                <c:pt idx="5">
                  <c:v>1.989999999997849E-2</c:v>
                </c:pt>
                <c:pt idx="6">
                  <c:v>3.3699999999981856E-2</c:v>
                </c:pt>
                <c:pt idx="7">
                  <c:v>4.589999999998895E-2</c:v>
                </c:pt>
                <c:pt idx="8">
                  <c:v>5.5899999999979855E-2</c:v>
                </c:pt>
                <c:pt idx="9">
                  <c:v>6.0800000000000409E-2</c:v>
                </c:pt>
                <c:pt idx="10">
                  <c:v>5.9699999999992315E-2</c:v>
                </c:pt>
                <c:pt idx="11">
                  <c:v>5.1199999999994361E-2</c:v>
                </c:pt>
                <c:pt idx="12">
                  <c:v>3.9599999999978763E-2</c:v>
                </c:pt>
                <c:pt idx="13">
                  <c:v>2.6999999999986812E-2</c:v>
                </c:pt>
                <c:pt idx="14">
                  <c:v>1.5599999999977854E-2</c:v>
                </c:pt>
                <c:pt idx="15">
                  <c:v>7.0000000000050022E-3</c:v>
                </c:pt>
                <c:pt idx="16">
                  <c:v>1.8000000000029104E-3</c:v>
                </c:pt>
                <c:pt idx="17">
                  <c:v>4.9999999998817657E-4</c:v>
                </c:pt>
                <c:pt idx="18">
                  <c:v>0</c:v>
                </c:pt>
                <c:pt idx="19">
                  <c:v>4.9999999998817657E-4</c:v>
                </c:pt>
                <c:pt idx="20">
                  <c:v>1.8000000000029104E-3</c:v>
                </c:pt>
                <c:pt idx="21">
                  <c:v>7.0000000000050022E-3</c:v>
                </c:pt>
                <c:pt idx="22">
                  <c:v>1.5599999999977854E-2</c:v>
                </c:pt>
                <c:pt idx="23">
                  <c:v>2.6999999999986812E-2</c:v>
                </c:pt>
                <c:pt idx="24">
                  <c:v>3.9599999999978763E-2</c:v>
                </c:pt>
                <c:pt idx="25">
                  <c:v>5.1199999999994361E-2</c:v>
                </c:pt>
                <c:pt idx="26">
                  <c:v>5.9699999999992315E-2</c:v>
                </c:pt>
                <c:pt idx="27">
                  <c:v>6.0800000000000409E-2</c:v>
                </c:pt>
                <c:pt idx="28">
                  <c:v>5.5899999999979855E-2</c:v>
                </c:pt>
                <c:pt idx="29">
                  <c:v>4.589999999998895E-2</c:v>
                </c:pt>
                <c:pt idx="30">
                  <c:v>3.3699999999981856E-2</c:v>
                </c:pt>
                <c:pt idx="31">
                  <c:v>1.989999999997849E-2</c:v>
                </c:pt>
                <c:pt idx="32">
                  <c:v>7.1999999999832198E-3</c:v>
                </c:pt>
                <c:pt idx="33">
                  <c:v>-3.8000000000124601E-3</c:v>
                </c:pt>
                <c:pt idx="34">
                  <c:v>-1.2100000000003774E-2</c:v>
                </c:pt>
                <c:pt idx="35">
                  <c:v>-1.4600000000001501E-2</c:v>
                </c:pt>
                <c:pt idx="36">
                  <c:v>-1.5800000000012915E-2</c:v>
                </c:pt>
              </c:numCache>
            </c:numRef>
          </c:yVal>
          <c:smooth val="0"/>
          <c:extLst xmlns:c15="http://schemas.microsoft.com/office/drawing/2012/chart">
            <c:ext xmlns:c16="http://schemas.microsoft.com/office/drawing/2014/chart" uri="{C3380CC4-5D6E-409C-BE32-E72D297353CC}">
              <c16:uniqueId val="{00000000-03E2-42DB-9AD3-E1645DDFB0B0}"/>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Mg_R2SCANRVV10!$P$2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Mg_R2SCANRVV10!$C$3:$C$39</c15:sqref>
                        </c15:formulaRef>
                      </c:ext>
                    </c:extLst>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extLst>
                      <c:ext uri="{02D57815-91ED-43cb-92C2-25804820EDAC}">
                        <c15:formulaRef>
                          <c15:sqref>Mg_R2SCANRVV10!$P$3:$P$39</c15:sqref>
                        </c15:formulaRef>
                      </c:ext>
                    </c:extLst>
                    <c:numCache>
                      <c:formatCode>0.0000</c:formatCode>
                      <c:ptCount val="37"/>
                      <c:pt idx="0">
                        <c:v>-0.11059999999999803</c:v>
                      </c:pt>
                      <c:pt idx="1">
                        <c:v>58.524500000000003</c:v>
                      </c:pt>
                      <c:pt idx="2">
                        <c:v>58.524500000000003</c:v>
                      </c:pt>
                      <c:pt idx="3">
                        <c:v>58.524500000000003</c:v>
                      </c:pt>
                      <c:pt idx="4">
                        <c:v>58.524500000000003</c:v>
                      </c:pt>
                      <c:pt idx="5">
                        <c:v>58.524500000000003</c:v>
                      </c:pt>
                      <c:pt idx="6">
                        <c:v>58.524500000000003</c:v>
                      </c:pt>
                      <c:pt idx="7">
                        <c:v>58.524500000000003</c:v>
                      </c:pt>
                      <c:pt idx="8">
                        <c:v>58.524500000000003</c:v>
                      </c:pt>
                      <c:pt idx="9">
                        <c:v>2.0400000000002194E-2</c:v>
                      </c:pt>
                      <c:pt idx="10">
                        <c:v>58.524500000000003</c:v>
                      </c:pt>
                      <c:pt idx="11">
                        <c:v>58.524500000000003</c:v>
                      </c:pt>
                      <c:pt idx="12">
                        <c:v>58.524500000000003</c:v>
                      </c:pt>
                      <c:pt idx="13">
                        <c:v>58.524500000000003</c:v>
                      </c:pt>
                      <c:pt idx="14">
                        <c:v>58.524500000000003</c:v>
                      </c:pt>
                      <c:pt idx="15">
                        <c:v>58.524500000000003</c:v>
                      </c:pt>
                      <c:pt idx="16">
                        <c:v>58.524500000000003</c:v>
                      </c:pt>
                      <c:pt idx="17">
                        <c:v>58.524500000000003</c:v>
                      </c:pt>
                      <c:pt idx="18">
                        <c:v>0</c:v>
                      </c:pt>
                      <c:pt idx="19">
                        <c:v>58.524500000000003</c:v>
                      </c:pt>
                      <c:pt idx="20">
                        <c:v>58.524500000000003</c:v>
                      </c:pt>
                      <c:pt idx="21">
                        <c:v>58.524500000000003</c:v>
                      </c:pt>
                      <c:pt idx="22">
                        <c:v>58.524500000000003</c:v>
                      </c:pt>
                      <c:pt idx="23">
                        <c:v>58.524500000000003</c:v>
                      </c:pt>
                      <c:pt idx="24">
                        <c:v>58.524500000000003</c:v>
                      </c:pt>
                      <c:pt idx="25">
                        <c:v>58.524500000000003</c:v>
                      </c:pt>
                      <c:pt idx="26">
                        <c:v>58.524500000000003</c:v>
                      </c:pt>
                      <c:pt idx="27">
                        <c:v>2.0400000000002194E-2</c:v>
                      </c:pt>
                      <c:pt idx="28">
                        <c:v>58.524500000000003</c:v>
                      </c:pt>
                      <c:pt idx="29">
                        <c:v>58.524500000000003</c:v>
                      </c:pt>
                      <c:pt idx="30">
                        <c:v>58.524500000000003</c:v>
                      </c:pt>
                      <c:pt idx="31">
                        <c:v>58.524500000000003</c:v>
                      </c:pt>
                      <c:pt idx="32">
                        <c:v>58.524500000000003</c:v>
                      </c:pt>
                      <c:pt idx="33">
                        <c:v>58.524500000000003</c:v>
                      </c:pt>
                      <c:pt idx="34">
                        <c:v>58.524500000000003</c:v>
                      </c:pt>
                      <c:pt idx="35">
                        <c:v>58.524500000000003</c:v>
                      </c:pt>
                      <c:pt idx="36">
                        <c:v>-0.11059999999999803</c:v>
                      </c:pt>
                    </c:numCache>
                  </c:numRef>
                </c:yVal>
                <c:smooth val="0"/>
                <c:extLst>
                  <c:ext xmlns:c16="http://schemas.microsoft.com/office/drawing/2014/chart" uri="{C3380CC4-5D6E-409C-BE32-E72D297353CC}">
                    <c16:uniqueId val="{00000001-03E2-42DB-9AD3-E1645DDFB0B0}"/>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Mg_R2SCANRVV10!$AF$2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Mg_R2SCANRVV10!$C$3:$C$39</c15:sqref>
                        </c15:formulaRef>
                      </c:ext>
                    </c:extLst>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extLst xmlns:c15="http://schemas.microsoft.com/office/drawing/2012/chart">
                      <c:ext xmlns:c15="http://schemas.microsoft.com/office/drawing/2012/chart" uri="{02D57815-91ED-43cb-92C2-25804820EDAC}">
                        <c15:formulaRef>
                          <c15:sqref>Mg_R2SCANRVV10!$AF$3:$AF$39</c15:sqref>
                        </c15:formulaRef>
                      </c:ext>
                    </c:extLst>
                    <c:numCache>
                      <c:formatCode>0.0000</c:formatCode>
                      <c:ptCount val="37"/>
                      <c:pt idx="0">
                        <c:v>0.11059999999999803</c:v>
                      </c:pt>
                      <c:pt idx="1">
                        <c:v>-58.524500000000003</c:v>
                      </c:pt>
                      <c:pt idx="2">
                        <c:v>-58.524500000000003</c:v>
                      </c:pt>
                      <c:pt idx="3">
                        <c:v>-58.524500000000003</c:v>
                      </c:pt>
                      <c:pt idx="4">
                        <c:v>-58.524500000000003</c:v>
                      </c:pt>
                      <c:pt idx="5">
                        <c:v>-58.524500000000003</c:v>
                      </c:pt>
                      <c:pt idx="6">
                        <c:v>-58.524500000000003</c:v>
                      </c:pt>
                      <c:pt idx="7">
                        <c:v>-58.524500000000003</c:v>
                      </c:pt>
                      <c:pt idx="8">
                        <c:v>-58.524500000000003</c:v>
                      </c:pt>
                      <c:pt idx="9">
                        <c:v>-2.0400000000002194E-2</c:v>
                      </c:pt>
                      <c:pt idx="10">
                        <c:v>-58.524500000000003</c:v>
                      </c:pt>
                      <c:pt idx="11">
                        <c:v>-58.524500000000003</c:v>
                      </c:pt>
                      <c:pt idx="12">
                        <c:v>-58.524500000000003</c:v>
                      </c:pt>
                      <c:pt idx="13">
                        <c:v>-58.524500000000003</c:v>
                      </c:pt>
                      <c:pt idx="14">
                        <c:v>-58.524500000000003</c:v>
                      </c:pt>
                      <c:pt idx="15">
                        <c:v>-58.524500000000003</c:v>
                      </c:pt>
                      <c:pt idx="16">
                        <c:v>-58.524500000000003</c:v>
                      </c:pt>
                      <c:pt idx="17">
                        <c:v>-58.524500000000003</c:v>
                      </c:pt>
                      <c:pt idx="18">
                        <c:v>0</c:v>
                      </c:pt>
                      <c:pt idx="19">
                        <c:v>-58.524500000000003</c:v>
                      </c:pt>
                      <c:pt idx="20">
                        <c:v>-58.524500000000003</c:v>
                      </c:pt>
                      <c:pt idx="21">
                        <c:v>-58.524500000000003</c:v>
                      </c:pt>
                      <c:pt idx="22">
                        <c:v>-58.524500000000003</c:v>
                      </c:pt>
                      <c:pt idx="23">
                        <c:v>-58.524500000000003</c:v>
                      </c:pt>
                      <c:pt idx="24">
                        <c:v>-58.524500000000003</c:v>
                      </c:pt>
                      <c:pt idx="25">
                        <c:v>-58.524500000000003</c:v>
                      </c:pt>
                      <c:pt idx="26">
                        <c:v>-58.524500000000003</c:v>
                      </c:pt>
                      <c:pt idx="27">
                        <c:v>-2.0400000000002194E-2</c:v>
                      </c:pt>
                      <c:pt idx="28">
                        <c:v>-58.524500000000003</c:v>
                      </c:pt>
                      <c:pt idx="29">
                        <c:v>-58.524500000000003</c:v>
                      </c:pt>
                      <c:pt idx="30">
                        <c:v>-58.524500000000003</c:v>
                      </c:pt>
                      <c:pt idx="31">
                        <c:v>-58.524500000000003</c:v>
                      </c:pt>
                      <c:pt idx="32">
                        <c:v>-58.524500000000003</c:v>
                      </c:pt>
                      <c:pt idx="33">
                        <c:v>-58.524500000000003</c:v>
                      </c:pt>
                      <c:pt idx="34">
                        <c:v>-58.524500000000003</c:v>
                      </c:pt>
                      <c:pt idx="35">
                        <c:v>-58.524500000000003</c:v>
                      </c:pt>
                      <c:pt idx="36">
                        <c:v>0.11059999999999803</c:v>
                      </c:pt>
                    </c:numCache>
                  </c:numRef>
                </c:yVal>
                <c:smooth val="0"/>
                <c:extLst xmlns:c15="http://schemas.microsoft.com/office/drawing/2012/chart">
                  <c:ext xmlns:c16="http://schemas.microsoft.com/office/drawing/2014/chart" uri="{C3380CC4-5D6E-409C-BE32-E72D297353CC}">
                    <c16:uniqueId val="{00000002-03E2-42DB-9AD3-E1645DDFB0B0}"/>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Mg_R2SCANRVV10!$Y$2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Mg_R2SCANRVV10!$C$3:$C$39</c15:sqref>
                        </c15:formulaRef>
                      </c:ext>
                    </c:extLst>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extLst xmlns:c15="http://schemas.microsoft.com/office/drawing/2012/chart">
                      <c:ext xmlns:c15="http://schemas.microsoft.com/office/drawing/2012/chart" uri="{02D57815-91ED-43cb-92C2-25804820EDAC}">
                        <c15:formulaRef>
                          <c15:sqref>Mg_R2SCANRVV10!$Y$3:$Y$39</c15:sqref>
                        </c15:formulaRef>
                      </c:ext>
                    </c:extLst>
                    <c:numCache>
                      <c:formatCode>0.0000</c:formatCode>
                      <c:ptCount val="37"/>
                      <c:pt idx="0">
                        <c:v>-4.8600000000007526E-2</c:v>
                      </c:pt>
                      <c:pt idx="1">
                        <c:v>77.508700000000005</c:v>
                      </c:pt>
                      <c:pt idx="2">
                        <c:v>77.511200000000002</c:v>
                      </c:pt>
                      <c:pt idx="3">
                        <c:v>77.519499999999994</c:v>
                      </c:pt>
                      <c:pt idx="4">
                        <c:v>77.530499999999989</c:v>
                      </c:pt>
                      <c:pt idx="5">
                        <c:v>77.543199999999985</c:v>
                      </c:pt>
                      <c:pt idx="6">
                        <c:v>77.556999999999988</c:v>
                      </c:pt>
                      <c:pt idx="7">
                        <c:v>77.569199999999995</c:v>
                      </c:pt>
                      <c:pt idx="8">
                        <c:v>77.579199999999986</c:v>
                      </c:pt>
                      <c:pt idx="9">
                        <c:v>9.9700000000012778E-2</c:v>
                      </c:pt>
                      <c:pt idx="10">
                        <c:v>77.582999999999998</c:v>
                      </c:pt>
                      <c:pt idx="11">
                        <c:v>77.5745</c:v>
                      </c:pt>
                      <c:pt idx="12">
                        <c:v>77.562899999999985</c:v>
                      </c:pt>
                      <c:pt idx="13">
                        <c:v>77.550299999999993</c:v>
                      </c:pt>
                      <c:pt idx="14">
                        <c:v>77.538899999999984</c:v>
                      </c:pt>
                      <c:pt idx="15">
                        <c:v>77.530300000000011</c:v>
                      </c:pt>
                      <c:pt idx="16">
                        <c:v>77.525100000000009</c:v>
                      </c:pt>
                      <c:pt idx="17">
                        <c:v>77.523799999999994</c:v>
                      </c:pt>
                      <c:pt idx="18">
                        <c:v>0</c:v>
                      </c:pt>
                      <c:pt idx="19">
                        <c:v>77.523799999999994</c:v>
                      </c:pt>
                      <c:pt idx="20">
                        <c:v>77.525100000000009</c:v>
                      </c:pt>
                      <c:pt idx="21">
                        <c:v>77.530300000000011</c:v>
                      </c:pt>
                      <c:pt idx="22">
                        <c:v>77.538899999999984</c:v>
                      </c:pt>
                      <c:pt idx="23">
                        <c:v>77.550299999999993</c:v>
                      </c:pt>
                      <c:pt idx="24">
                        <c:v>77.562899999999985</c:v>
                      </c:pt>
                      <c:pt idx="25">
                        <c:v>77.5745</c:v>
                      </c:pt>
                      <c:pt idx="26">
                        <c:v>77.582999999999998</c:v>
                      </c:pt>
                      <c:pt idx="27">
                        <c:v>9.9700000000012778E-2</c:v>
                      </c:pt>
                      <c:pt idx="28">
                        <c:v>77.579199999999986</c:v>
                      </c:pt>
                      <c:pt idx="29">
                        <c:v>77.569199999999995</c:v>
                      </c:pt>
                      <c:pt idx="30">
                        <c:v>77.556999999999988</c:v>
                      </c:pt>
                      <c:pt idx="31">
                        <c:v>77.543199999999985</c:v>
                      </c:pt>
                      <c:pt idx="32">
                        <c:v>77.530499999999989</c:v>
                      </c:pt>
                      <c:pt idx="33">
                        <c:v>77.519499999999994</c:v>
                      </c:pt>
                      <c:pt idx="34">
                        <c:v>77.511200000000002</c:v>
                      </c:pt>
                      <c:pt idx="35">
                        <c:v>77.508700000000005</c:v>
                      </c:pt>
                      <c:pt idx="36">
                        <c:v>-4.8600000000007526E-2</c:v>
                      </c:pt>
                    </c:numCache>
                  </c:numRef>
                </c:yVal>
                <c:smooth val="0"/>
                <c:extLst xmlns:c15="http://schemas.microsoft.com/office/drawing/2012/chart">
                  <c:ext xmlns:c16="http://schemas.microsoft.com/office/drawing/2014/chart" uri="{C3380CC4-5D6E-409C-BE32-E72D297353CC}">
                    <c16:uniqueId val="{00000003-03E2-42DB-9AD3-E1645DDFB0B0}"/>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Mg_R2SCANRVV10!$D$2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Mg_R2SCANRVV10!$C$3:$C$39</c:f>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f>Mg_R2SCANRVV10!$D$3:$D$39</c:f>
              <c:numCache>
                <c:formatCode>0.000</c:formatCode>
                <c:ptCount val="37"/>
                <c:pt idx="0">
                  <c:v>3.2751999999999999</c:v>
                </c:pt>
                <c:pt idx="1">
                  <c:v>3.2816999999999998</c:v>
                </c:pt>
                <c:pt idx="2">
                  <c:v>3.2877999999999998</c:v>
                </c:pt>
                <c:pt idx="3">
                  <c:v>3.3007</c:v>
                </c:pt>
                <c:pt idx="4">
                  <c:v>3.3136999999999999</c:v>
                </c:pt>
                <c:pt idx="5">
                  <c:v>3.3277999999999999</c:v>
                </c:pt>
                <c:pt idx="6">
                  <c:v>3.3424999999999998</c:v>
                </c:pt>
                <c:pt idx="7">
                  <c:v>3.3578999999999999</c:v>
                </c:pt>
                <c:pt idx="8">
                  <c:v>3.3771</c:v>
                </c:pt>
                <c:pt idx="9">
                  <c:v>3.3952</c:v>
                </c:pt>
                <c:pt idx="10">
                  <c:v>3.4152999999999998</c:v>
                </c:pt>
                <c:pt idx="11">
                  <c:v>3.4375</c:v>
                </c:pt>
                <c:pt idx="12">
                  <c:v>3.4535</c:v>
                </c:pt>
                <c:pt idx="13">
                  <c:v>3.4651000000000001</c:v>
                </c:pt>
                <c:pt idx="14">
                  <c:v>3.4735999999999998</c:v>
                </c:pt>
                <c:pt idx="15">
                  <c:v>3.4786999999999999</c:v>
                </c:pt>
                <c:pt idx="16">
                  <c:v>3.4815999999999998</c:v>
                </c:pt>
                <c:pt idx="17">
                  <c:v>3.4822000000000002</c:v>
                </c:pt>
                <c:pt idx="18">
                  <c:v>3.4826999999999999</c:v>
                </c:pt>
                <c:pt idx="19">
                  <c:v>3.4822000000000002</c:v>
                </c:pt>
                <c:pt idx="20">
                  <c:v>3.4815999999999998</c:v>
                </c:pt>
                <c:pt idx="21">
                  <c:v>3.4786999999999999</c:v>
                </c:pt>
                <c:pt idx="22">
                  <c:v>3.4735999999999998</c:v>
                </c:pt>
                <c:pt idx="23">
                  <c:v>3.4651000000000001</c:v>
                </c:pt>
                <c:pt idx="24">
                  <c:v>3.4535</c:v>
                </c:pt>
                <c:pt idx="25">
                  <c:v>3.4375</c:v>
                </c:pt>
                <c:pt idx="26">
                  <c:v>3.4152999999999998</c:v>
                </c:pt>
                <c:pt idx="27">
                  <c:v>3.3952</c:v>
                </c:pt>
                <c:pt idx="28">
                  <c:v>3.3771</c:v>
                </c:pt>
                <c:pt idx="29">
                  <c:v>3.3578999999999999</c:v>
                </c:pt>
                <c:pt idx="30">
                  <c:v>3.3424999999999998</c:v>
                </c:pt>
                <c:pt idx="31">
                  <c:v>3.3277999999999999</c:v>
                </c:pt>
                <c:pt idx="32">
                  <c:v>3.3136999999999999</c:v>
                </c:pt>
                <c:pt idx="33">
                  <c:v>3.3007</c:v>
                </c:pt>
                <c:pt idx="34">
                  <c:v>3.2877999999999998</c:v>
                </c:pt>
                <c:pt idx="35">
                  <c:v>3.2816999999999998</c:v>
                </c:pt>
                <c:pt idx="36">
                  <c:v>3.2751999999999999</c:v>
                </c:pt>
              </c:numCache>
            </c:numRef>
          </c:yVal>
          <c:smooth val="0"/>
          <c:extLst>
            <c:ext xmlns:c16="http://schemas.microsoft.com/office/drawing/2014/chart" uri="{C3380CC4-5D6E-409C-BE32-E72D297353CC}">
              <c16:uniqueId val="{00000000-9B7E-41E9-A7BF-50FB23B6FC55}"/>
            </c:ext>
          </c:extLst>
        </c:ser>
        <c:ser>
          <c:idx val="1"/>
          <c:order val="1"/>
          <c:tx>
            <c:strRef>
              <c:f>Mg_R2SCANRVV10!$E$2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Mg_R2SCANRVV10!$C$3:$C$39</c:f>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f>Mg_R2SCANRVV10!$E$3:$E$39</c:f>
              <c:numCache>
                <c:formatCode>0.000</c:formatCode>
                <c:ptCount val="37"/>
                <c:pt idx="0">
                  <c:v>5.1474000000000002</c:v>
                </c:pt>
                <c:pt idx="1">
                  <c:v>5.1246999999999998</c:v>
                </c:pt>
                <c:pt idx="2">
                  <c:v>5.1022999999999996</c:v>
                </c:pt>
                <c:pt idx="3">
                  <c:v>5.0549999999999997</c:v>
                </c:pt>
                <c:pt idx="4">
                  <c:v>5.0049000000000001</c:v>
                </c:pt>
                <c:pt idx="5">
                  <c:v>4.9494999999999996</c:v>
                </c:pt>
                <c:pt idx="6">
                  <c:v>4.8887</c:v>
                </c:pt>
                <c:pt idx="7">
                  <c:v>4.8212000000000002</c:v>
                </c:pt>
                <c:pt idx="8">
                  <c:v>4.7321</c:v>
                </c:pt>
                <c:pt idx="9">
                  <c:v>4.6485000000000003</c:v>
                </c:pt>
                <c:pt idx="10">
                  <c:v>4.5583</c:v>
                </c:pt>
                <c:pt idx="11">
                  <c:v>4.4615999999999998</c:v>
                </c:pt>
                <c:pt idx="12">
                  <c:v>4.3996000000000004</c:v>
                </c:pt>
                <c:pt idx="13">
                  <c:v>4.3555999999999999</c:v>
                </c:pt>
                <c:pt idx="14">
                  <c:v>4.3244999999999996</c:v>
                </c:pt>
                <c:pt idx="15">
                  <c:v>4.3060999999999998</c:v>
                </c:pt>
                <c:pt idx="16">
                  <c:v>4.2956000000000003</c:v>
                </c:pt>
                <c:pt idx="17">
                  <c:v>4.2931999999999997</c:v>
                </c:pt>
                <c:pt idx="18">
                  <c:v>4.2911999999999999</c:v>
                </c:pt>
                <c:pt idx="19">
                  <c:v>4.2931999999999997</c:v>
                </c:pt>
                <c:pt idx="20">
                  <c:v>4.2956000000000003</c:v>
                </c:pt>
                <c:pt idx="21">
                  <c:v>4.3060999999999998</c:v>
                </c:pt>
                <c:pt idx="22">
                  <c:v>4.3244999999999996</c:v>
                </c:pt>
                <c:pt idx="23">
                  <c:v>4.3555999999999999</c:v>
                </c:pt>
                <c:pt idx="24">
                  <c:v>4.3996000000000004</c:v>
                </c:pt>
                <c:pt idx="25">
                  <c:v>4.4615999999999998</c:v>
                </c:pt>
                <c:pt idx="26">
                  <c:v>4.5583</c:v>
                </c:pt>
                <c:pt idx="27">
                  <c:v>4.6485000000000003</c:v>
                </c:pt>
                <c:pt idx="28">
                  <c:v>4.7321</c:v>
                </c:pt>
                <c:pt idx="29">
                  <c:v>4.8212000000000002</c:v>
                </c:pt>
                <c:pt idx="30">
                  <c:v>4.8887</c:v>
                </c:pt>
                <c:pt idx="31">
                  <c:v>4.9494999999999996</c:v>
                </c:pt>
                <c:pt idx="32">
                  <c:v>5.0049000000000001</c:v>
                </c:pt>
                <c:pt idx="33">
                  <c:v>5.0549999999999997</c:v>
                </c:pt>
                <c:pt idx="34">
                  <c:v>5.1022999999999996</c:v>
                </c:pt>
                <c:pt idx="35">
                  <c:v>5.1246999999999998</c:v>
                </c:pt>
                <c:pt idx="36">
                  <c:v>5.1474000000000002</c:v>
                </c:pt>
              </c:numCache>
            </c:numRef>
          </c:yVal>
          <c:smooth val="0"/>
          <c:extLst>
            <c:ext xmlns:c16="http://schemas.microsoft.com/office/drawing/2014/chart" uri="{C3380CC4-5D6E-409C-BE32-E72D297353CC}">
              <c16:uniqueId val="{00000001-9B7E-41E9-A7BF-50FB23B6FC55}"/>
            </c:ext>
          </c:extLst>
        </c:ser>
        <c:ser>
          <c:idx val="2"/>
          <c:order val="2"/>
          <c:tx>
            <c:strRef>
              <c:f>Mg_R2SCANRVV10!$F$2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Mg_R2SCANRVV10!$C$3:$C$39</c:f>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f>Mg_R2SCANRVV10!$F$3:$F$39</c:f>
              <c:numCache>
                <c:formatCode>0.000</c:formatCode>
                <c:ptCount val="37"/>
                <c:pt idx="0">
                  <c:v>-0.60914846340000017</c:v>
                </c:pt>
                <c:pt idx="1">
                  <c:v>-0.59167736319999997</c:v>
                </c:pt>
                <c:pt idx="2">
                  <c:v>-0.57440162709999953</c:v>
                </c:pt>
                <c:pt idx="3">
                  <c:v>-0.53981839499999984</c:v>
                </c:pt>
                <c:pt idx="4">
                  <c:v>-0.50556997350000044</c:v>
                </c:pt>
                <c:pt idx="5">
                  <c:v>-0.46763865899999973</c:v>
                </c:pt>
                <c:pt idx="6">
                  <c:v>-0.42922297130000009</c:v>
                </c:pt>
                <c:pt idx="7">
                  <c:v>-0.38879603160000009</c:v>
                </c:pt>
                <c:pt idx="8">
                  <c:v>-0.33659427300000011</c:v>
                </c:pt>
                <c:pt idx="9">
                  <c:v>-0.2873051909999999</c:v>
                </c:pt>
                <c:pt idx="10">
                  <c:v>-0.23577350919999995</c:v>
                </c:pt>
                <c:pt idx="11">
                  <c:v>-0.17676413040000005</c:v>
                </c:pt>
                <c:pt idx="12">
                  <c:v>-0.13406461120000002</c:v>
                </c:pt>
                <c:pt idx="13">
                  <c:v>-0.10201250760000011</c:v>
                </c:pt>
                <c:pt idx="14">
                  <c:v>-7.0489349999999909E-2</c:v>
                </c:pt>
                <c:pt idx="15">
                  <c:v>-4.4804970499999985E-2</c:v>
                </c:pt>
                <c:pt idx="16">
                  <c:v>-2.2165295999999994E-2</c:v>
                </c:pt>
                <c:pt idx="17">
                  <c:v>-1.0921900799999959E-2</c:v>
                </c:pt>
                <c:pt idx="18">
                  <c:v>0</c:v>
                </c:pt>
                <c:pt idx="19">
                  <c:v>1.0921900799999959E-2</c:v>
                </c:pt>
                <c:pt idx="20">
                  <c:v>2.2165295999999994E-2</c:v>
                </c:pt>
                <c:pt idx="21">
                  <c:v>4.4804970499999985E-2</c:v>
                </c:pt>
                <c:pt idx="22">
                  <c:v>7.0489349999999909E-2</c:v>
                </c:pt>
                <c:pt idx="23">
                  <c:v>0.10201250760000011</c:v>
                </c:pt>
                <c:pt idx="24">
                  <c:v>0.13406461120000002</c:v>
                </c:pt>
                <c:pt idx="25">
                  <c:v>0.17676413040000005</c:v>
                </c:pt>
                <c:pt idx="26">
                  <c:v>0.23577350919999995</c:v>
                </c:pt>
                <c:pt idx="27">
                  <c:v>0.2873051909999999</c:v>
                </c:pt>
                <c:pt idx="28">
                  <c:v>0.33659427300000011</c:v>
                </c:pt>
                <c:pt idx="29">
                  <c:v>0.38879603160000009</c:v>
                </c:pt>
                <c:pt idx="30">
                  <c:v>0.42922297130000009</c:v>
                </c:pt>
                <c:pt idx="31">
                  <c:v>0.46763865899999973</c:v>
                </c:pt>
                <c:pt idx="32">
                  <c:v>0.50556997350000044</c:v>
                </c:pt>
                <c:pt idx="33">
                  <c:v>0.53981839499999984</c:v>
                </c:pt>
                <c:pt idx="34">
                  <c:v>0.57440162709999953</c:v>
                </c:pt>
                <c:pt idx="35">
                  <c:v>0.59167736319999997</c:v>
                </c:pt>
                <c:pt idx="36">
                  <c:v>0.60914846340000017</c:v>
                </c:pt>
              </c:numCache>
            </c:numRef>
          </c:yVal>
          <c:smooth val="0"/>
          <c:extLst>
            <c:ext xmlns:c16="http://schemas.microsoft.com/office/drawing/2014/chart" uri="{C3380CC4-5D6E-409C-BE32-E72D297353CC}">
              <c16:uniqueId val="{00000002-9B7E-41E9-A7BF-50FB23B6FC55}"/>
            </c:ext>
          </c:extLst>
        </c:ser>
        <c:ser>
          <c:idx val="3"/>
          <c:order val="3"/>
          <c:tx>
            <c:strRef>
              <c:f>Mg_R2SCANRVV10!$G$2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Mg_R2SCANRVV10!$C$3:$C$39</c:f>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f>Mg_R2SCANRVV10!$G$3:$G$39</c:f>
              <c:numCache>
                <c:formatCode>0.000</c:formatCode>
                <c:ptCount val="37"/>
                <c:pt idx="0">
                  <c:v>-0.55764357899999928</c:v>
                </c:pt>
                <c:pt idx="1">
                  <c:v>-0.54170128880000012</c:v>
                </c:pt>
                <c:pt idx="2">
                  <c:v>-0.52605733460000015</c:v>
                </c:pt>
                <c:pt idx="3">
                  <c:v>-0.49326689999999995</c:v>
                </c:pt>
                <c:pt idx="4">
                  <c:v>-0.4591245014999995</c:v>
                </c:pt>
                <c:pt idx="5">
                  <c:v>-0.42390982650000009</c:v>
                </c:pt>
                <c:pt idx="6">
                  <c:v>-0.3868672744999998</c:v>
                </c:pt>
                <c:pt idx="7">
                  <c:v>-0.34716979079999999</c:v>
                </c:pt>
                <c:pt idx="8">
                  <c:v>-0.30200262199999994</c:v>
                </c:pt>
                <c:pt idx="9">
                  <c:v>-0.25769424600000018</c:v>
                </c:pt>
                <c:pt idx="10">
                  <c:v>-0.21062080979999986</c:v>
                </c:pt>
                <c:pt idx="11">
                  <c:v>-0.16129576319999983</c:v>
                </c:pt>
                <c:pt idx="12">
                  <c:v>-0.1241567120000006</c:v>
                </c:pt>
                <c:pt idx="13">
                  <c:v>-9.4124515999999589E-2</c:v>
                </c:pt>
                <c:pt idx="14">
                  <c:v>-6.785140499999992E-2</c:v>
                </c:pt>
                <c:pt idx="15">
                  <c:v>-4.3793037000000049E-2</c:v>
                </c:pt>
                <c:pt idx="16">
                  <c:v>-2.1220263999999763E-2</c:v>
                </c:pt>
                <c:pt idx="17">
                  <c:v>-1.0647136000000161E-2</c:v>
                </c:pt>
                <c:pt idx="18">
                  <c:v>0</c:v>
                </c:pt>
                <c:pt idx="19">
                  <c:v>1.0647136000000161E-2</c:v>
                </c:pt>
                <c:pt idx="20">
                  <c:v>2.1220263999999763E-2</c:v>
                </c:pt>
                <c:pt idx="21">
                  <c:v>4.3793037000000049E-2</c:v>
                </c:pt>
                <c:pt idx="22">
                  <c:v>6.785140499999992E-2</c:v>
                </c:pt>
                <c:pt idx="23">
                  <c:v>9.4124515999999589E-2</c:v>
                </c:pt>
                <c:pt idx="24">
                  <c:v>0.1241567120000006</c:v>
                </c:pt>
                <c:pt idx="25">
                  <c:v>0.16129576319999983</c:v>
                </c:pt>
                <c:pt idx="26">
                  <c:v>0.21062080979999986</c:v>
                </c:pt>
                <c:pt idx="27">
                  <c:v>0.25769424600000018</c:v>
                </c:pt>
                <c:pt idx="28">
                  <c:v>0.30200262199999994</c:v>
                </c:pt>
                <c:pt idx="29">
                  <c:v>0.34716979079999999</c:v>
                </c:pt>
                <c:pt idx="30">
                  <c:v>0.3868672744999998</c:v>
                </c:pt>
                <c:pt idx="31">
                  <c:v>0.42390982650000009</c:v>
                </c:pt>
                <c:pt idx="32">
                  <c:v>0.4591245014999995</c:v>
                </c:pt>
                <c:pt idx="33">
                  <c:v>0.49326689999999995</c:v>
                </c:pt>
                <c:pt idx="34">
                  <c:v>0.52605733460000015</c:v>
                </c:pt>
                <c:pt idx="35">
                  <c:v>0.54170128880000012</c:v>
                </c:pt>
                <c:pt idx="36">
                  <c:v>0.55764357899999928</c:v>
                </c:pt>
              </c:numCache>
            </c:numRef>
          </c:yVal>
          <c:smooth val="0"/>
          <c:extLst>
            <c:ext xmlns:c16="http://schemas.microsoft.com/office/drawing/2014/chart" uri="{C3380CC4-5D6E-409C-BE32-E72D297353CC}">
              <c16:uniqueId val="{00000003-9B7E-41E9-A7BF-50FB23B6FC55}"/>
            </c:ext>
          </c:extLst>
        </c:ser>
        <c:ser>
          <c:idx val="4"/>
          <c:order val="4"/>
          <c:tx>
            <c:strRef>
              <c:f>Mg_R2SCANRVV10!$H$2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Mg_R2SCANRVV10!$C$3:$C$39</c:f>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f>Mg_R2SCANRVV10!$H$3:$H$39</c:f>
              <c:numCache>
                <c:formatCode>0.000</c:formatCode>
                <c:ptCount val="37"/>
                <c:pt idx="0">
                  <c:v>0.50613900000000001</c:v>
                </c:pt>
                <c:pt idx="1">
                  <c:v>0.50675999999999999</c:v>
                </c:pt>
                <c:pt idx="2">
                  <c:v>0.50738799999999995</c:v>
                </c:pt>
                <c:pt idx="3">
                  <c:v>0.50861199999999995</c:v>
                </c:pt>
                <c:pt idx="4">
                  <c:v>0.50985100000000005</c:v>
                </c:pt>
                <c:pt idx="5">
                  <c:v>0.51033099999999998</c:v>
                </c:pt>
                <c:pt idx="6">
                  <c:v>0.51066</c:v>
                </c:pt>
                <c:pt idx="7">
                  <c:v>0.510517</c:v>
                </c:pt>
                <c:pt idx="8">
                  <c:v>0.50801600000000002</c:v>
                </c:pt>
                <c:pt idx="9">
                  <c:v>0.50570499999999996</c:v>
                </c:pt>
                <c:pt idx="10">
                  <c:v>0.50263599999999997</c:v>
                </c:pt>
                <c:pt idx="11">
                  <c:v>0.49754300000000001</c:v>
                </c:pt>
                <c:pt idx="12">
                  <c:v>0.49540899999999999</c:v>
                </c:pt>
                <c:pt idx="13">
                  <c:v>0.49537100000000001</c:v>
                </c:pt>
                <c:pt idx="14">
                  <c:v>0.49526199999999998</c:v>
                </c:pt>
                <c:pt idx="15">
                  <c:v>0.49637999999999999</c:v>
                </c:pt>
                <c:pt idx="16">
                  <c:v>0.49814700000000001</c:v>
                </c:pt>
                <c:pt idx="17">
                  <c:v>0.49903799999999998</c:v>
                </c:pt>
                <c:pt idx="18">
                  <c:v>0.5</c:v>
                </c:pt>
                <c:pt idx="19">
                  <c:v>0.49903799999999998</c:v>
                </c:pt>
                <c:pt idx="20">
                  <c:v>0.49814700000000001</c:v>
                </c:pt>
                <c:pt idx="21">
                  <c:v>0.49637999999999999</c:v>
                </c:pt>
                <c:pt idx="22">
                  <c:v>0.49526199999999998</c:v>
                </c:pt>
                <c:pt idx="23">
                  <c:v>0.49537100000000001</c:v>
                </c:pt>
                <c:pt idx="24">
                  <c:v>0.49540899999999999</c:v>
                </c:pt>
                <c:pt idx="25">
                  <c:v>0.49754300000000001</c:v>
                </c:pt>
                <c:pt idx="26">
                  <c:v>0.50263599999999997</c:v>
                </c:pt>
                <c:pt idx="27">
                  <c:v>0.50570499999999996</c:v>
                </c:pt>
                <c:pt idx="28">
                  <c:v>0.50801600000000002</c:v>
                </c:pt>
                <c:pt idx="29">
                  <c:v>0.510517</c:v>
                </c:pt>
                <c:pt idx="30">
                  <c:v>0.51066</c:v>
                </c:pt>
                <c:pt idx="31">
                  <c:v>0.51033099999999998</c:v>
                </c:pt>
                <c:pt idx="32">
                  <c:v>0.50985100000000005</c:v>
                </c:pt>
                <c:pt idx="33">
                  <c:v>0.50861199999999995</c:v>
                </c:pt>
                <c:pt idx="34">
                  <c:v>0.50738799999999995</c:v>
                </c:pt>
                <c:pt idx="35">
                  <c:v>0.50675999999999999</c:v>
                </c:pt>
                <c:pt idx="36">
                  <c:v>0.50613900000000001</c:v>
                </c:pt>
              </c:numCache>
            </c:numRef>
          </c:yVal>
          <c:smooth val="0"/>
          <c:extLst>
            <c:ext xmlns:c16="http://schemas.microsoft.com/office/drawing/2014/chart" uri="{C3380CC4-5D6E-409C-BE32-E72D297353CC}">
              <c16:uniqueId val="{00000004-9B7E-41E9-A7BF-50FB23B6FC55}"/>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Mg_R2SCANRVV10!$T$2</c:f>
              <c:strCache>
                <c:ptCount val="1"/>
                <c:pt idx="0">
                  <c:v>R2SCANRVV10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Mg_R2SCANRVV10!$C$3:$C$39</c:f>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f>Mg_R2SCANRVV10!$T$3:$T$39</c:f>
              <c:numCache>
                <c:formatCode>0.00</c:formatCode>
                <c:ptCount val="37"/>
                <c:pt idx="0">
                  <c:v>2.2669999999999999</c:v>
                </c:pt>
                <c:pt idx="1">
                  <c:v>2.2629999999999999</c:v>
                </c:pt>
                <c:pt idx="2">
                  <c:v>2.2549999999999999</c:v>
                </c:pt>
                <c:pt idx="3">
                  <c:v>2.2589999999999999</c:v>
                </c:pt>
                <c:pt idx="4">
                  <c:v>2.254</c:v>
                </c:pt>
                <c:pt idx="5">
                  <c:v>2.258</c:v>
                </c:pt>
                <c:pt idx="6">
                  <c:v>2.2669999999999999</c:v>
                </c:pt>
                <c:pt idx="7">
                  <c:v>2.282</c:v>
                </c:pt>
                <c:pt idx="8">
                  <c:v>2.3119999999999998</c:v>
                </c:pt>
                <c:pt idx="9">
                  <c:v>2.2149999999999999</c:v>
                </c:pt>
                <c:pt idx="10">
                  <c:v>2.0750000000000002</c:v>
                </c:pt>
                <c:pt idx="11">
                  <c:v>1.9350000000000001</c:v>
                </c:pt>
                <c:pt idx="12">
                  <c:v>1.8520000000000001</c:v>
                </c:pt>
                <c:pt idx="13">
                  <c:v>1.8</c:v>
                </c:pt>
                <c:pt idx="14">
                  <c:v>1.766</c:v>
                </c:pt>
                <c:pt idx="15">
                  <c:v>1.7430000000000001</c:v>
                </c:pt>
                <c:pt idx="16">
                  <c:v>1.7310000000000001</c:v>
                </c:pt>
                <c:pt idx="17">
                  <c:v>1.73</c:v>
                </c:pt>
                <c:pt idx="18">
                  <c:v>1.7310000000000001</c:v>
                </c:pt>
                <c:pt idx="19">
                  <c:v>1.73</c:v>
                </c:pt>
                <c:pt idx="20">
                  <c:v>1.7310000000000001</c:v>
                </c:pt>
                <c:pt idx="21">
                  <c:v>1.7430000000000001</c:v>
                </c:pt>
                <c:pt idx="22">
                  <c:v>1.766</c:v>
                </c:pt>
                <c:pt idx="23">
                  <c:v>1.8</c:v>
                </c:pt>
                <c:pt idx="24">
                  <c:v>1.8520000000000001</c:v>
                </c:pt>
                <c:pt idx="25">
                  <c:v>1.9350000000000001</c:v>
                </c:pt>
                <c:pt idx="26">
                  <c:v>2.0750000000000002</c:v>
                </c:pt>
                <c:pt idx="27">
                  <c:v>2.2149999999999999</c:v>
                </c:pt>
                <c:pt idx="28">
                  <c:v>2.3119999999999998</c:v>
                </c:pt>
                <c:pt idx="29">
                  <c:v>2.282</c:v>
                </c:pt>
                <c:pt idx="30">
                  <c:v>2.2669999999999999</c:v>
                </c:pt>
                <c:pt idx="31">
                  <c:v>2.258</c:v>
                </c:pt>
                <c:pt idx="32">
                  <c:v>2.254</c:v>
                </c:pt>
                <c:pt idx="33">
                  <c:v>2.2589999999999999</c:v>
                </c:pt>
                <c:pt idx="34">
                  <c:v>2.2549999999999999</c:v>
                </c:pt>
                <c:pt idx="35">
                  <c:v>2.2629999999999999</c:v>
                </c:pt>
                <c:pt idx="36">
                  <c:v>2.2669999999999999</c:v>
                </c:pt>
              </c:numCache>
            </c:numRef>
          </c:yVal>
          <c:smooth val="0"/>
          <c:extLst>
            <c:ext xmlns:c16="http://schemas.microsoft.com/office/drawing/2014/chart" uri="{C3380CC4-5D6E-409C-BE32-E72D297353CC}">
              <c16:uniqueId val="{00000000-B864-408C-B5D1-F48B6DDFD592}"/>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Mg_R2SCANRVV10!$U$2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Mg_R2SCANRVV10!$C$3:$C$39</c15:sqref>
                        </c15:formulaRef>
                      </c:ext>
                    </c:extLst>
                    <c:numCache>
                      <c:formatCode>0.000</c:formatCode>
                      <c:ptCount val="37"/>
                      <c:pt idx="0">
                        <c:v>-1</c:v>
                      </c:pt>
                      <c:pt idx="1">
                        <c:v>-0.9687527851553448</c:v>
                      </c:pt>
                      <c:pt idx="2">
                        <c:v>-0.93749665781358582</c:v>
                      </c:pt>
                      <c:pt idx="3">
                        <c:v>-0.87500222812427575</c:v>
                      </c:pt>
                      <c:pt idx="4">
                        <c:v>-0.81249888593786213</c:v>
                      </c:pt>
                      <c:pt idx="5">
                        <c:v>-0.74999554375144795</c:v>
                      </c:pt>
                      <c:pt idx="6">
                        <c:v>-0.68750111406213787</c:v>
                      </c:pt>
                      <c:pt idx="7">
                        <c:v>-0.62499777187572425</c:v>
                      </c:pt>
                      <c:pt idx="8">
                        <c:v>-0.56250334218641374</c:v>
                      </c:pt>
                      <c:pt idx="9">
                        <c:v>-0.5</c:v>
                      </c:pt>
                      <c:pt idx="10">
                        <c:v>-0.43749665781358632</c:v>
                      </c:pt>
                      <c:pt idx="11">
                        <c:v>-0.3750022281242758</c:v>
                      </c:pt>
                      <c:pt idx="12">
                        <c:v>-0.31249888593786213</c:v>
                      </c:pt>
                      <c:pt idx="13">
                        <c:v>-0.24999554375144839</c:v>
                      </c:pt>
                      <c:pt idx="14">
                        <c:v>-0.1875011140621379</c:v>
                      </c:pt>
                      <c:pt idx="15">
                        <c:v>-0.1249977718757242</c:v>
                      </c:pt>
                      <c:pt idx="16">
                        <c:v>-6.2503342186413693E-2</c:v>
                      </c:pt>
                      <c:pt idx="17">
                        <c:v>-3.1247214844655251E-2</c:v>
                      </c:pt>
                      <c:pt idx="18">
                        <c:v>0</c:v>
                      </c:pt>
                      <c:pt idx="19">
                        <c:v>3.1247214844655251E-2</c:v>
                      </c:pt>
                      <c:pt idx="20">
                        <c:v>6.2503342186413693E-2</c:v>
                      </c:pt>
                      <c:pt idx="21">
                        <c:v>0.1249977718757242</c:v>
                      </c:pt>
                      <c:pt idx="22">
                        <c:v>0.1875011140621379</c:v>
                      </c:pt>
                      <c:pt idx="23">
                        <c:v>0.24999554375144839</c:v>
                      </c:pt>
                      <c:pt idx="24">
                        <c:v>0.31249888593786213</c:v>
                      </c:pt>
                      <c:pt idx="25">
                        <c:v>0.3750022281242758</c:v>
                      </c:pt>
                      <c:pt idx="26">
                        <c:v>0.43749665781358632</c:v>
                      </c:pt>
                      <c:pt idx="27">
                        <c:v>0.5</c:v>
                      </c:pt>
                      <c:pt idx="28">
                        <c:v>0.56250334218641374</c:v>
                      </c:pt>
                      <c:pt idx="29">
                        <c:v>0.62499777187572425</c:v>
                      </c:pt>
                      <c:pt idx="30">
                        <c:v>0.68750111406213787</c:v>
                      </c:pt>
                      <c:pt idx="31">
                        <c:v>0.74999554375144795</c:v>
                      </c:pt>
                      <c:pt idx="32">
                        <c:v>0.81249888593786213</c:v>
                      </c:pt>
                      <c:pt idx="33">
                        <c:v>0.87500222812427575</c:v>
                      </c:pt>
                      <c:pt idx="34">
                        <c:v>0.93749665781358582</c:v>
                      </c:pt>
                      <c:pt idx="35">
                        <c:v>0.9687527851553448</c:v>
                      </c:pt>
                      <c:pt idx="36">
                        <c:v>1</c:v>
                      </c:pt>
                    </c:numCache>
                  </c:numRef>
                </c:xVal>
                <c:yVal>
                  <c:numRef>
                    <c:extLst>
                      <c:ext uri="{02D57815-91ED-43cb-92C2-25804820EDAC}">
                        <c15:formulaRef>
                          <c15:sqref>Mg_R2SCANRVV10!$U$3:$U$39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B864-408C-B5D1-F48B6DDFD592}"/>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Mg_R2SCAN!$O$2</c:f>
              <c:strCache>
                <c:ptCount val="1"/>
                <c:pt idx="0">
                  <c:v>R2SCAN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Mg_R2SCAN!$C$3:$C$39</c:f>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f>Mg_R2SCAN!$O$3:$O$39</c:f>
              <c:numCache>
                <c:formatCode>0.0000</c:formatCode>
                <c:ptCount val="37"/>
                <c:pt idx="0">
                  <c:v>-3.7299999999987676E-2</c:v>
                </c:pt>
                <c:pt idx="1">
                  <c:v>-3.6000000000001364E-2</c:v>
                </c:pt>
                <c:pt idx="2">
                  <c:v>-3.3299999999996999E-2</c:v>
                </c:pt>
                <c:pt idx="3">
                  <c:v>-2.4299999999982447E-2</c:v>
                </c:pt>
                <c:pt idx="4">
                  <c:v>-1.2499999999988631E-2</c:v>
                </c:pt>
                <c:pt idx="5">
                  <c:v>1.1000000000080945E-3</c:v>
                </c:pt>
                <c:pt idx="6">
                  <c:v>1.5900000000016234E-2</c:v>
                </c:pt>
                <c:pt idx="7">
                  <c:v>3.0100000000004457E-2</c:v>
                </c:pt>
                <c:pt idx="8">
                  <c:v>4.2300000000011551E-2</c:v>
                </c:pt>
                <c:pt idx="9">
                  <c:v>5.0399999999996226E-2</c:v>
                </c:pt>
                <c:pt idx="10">
                  <c:v>5.2400000000005775E-2</c:v>
                </c:pt>
                <c:pt idx="11">
                  <c:v>4.6900000000022146E-2</c:v>
                </c:pt>
                <c:pt idx="12">
                  <c:v>3.67999999999995E-2</c:v>
                </c:pt>
                <c:pt idx="13">
                  <c:v>2.5599999999997181E-2</c:v>
                </c:pt>
                <c:pt idx="14">
                  <c:v>1.470000000000482E-2</c:v>
                </c:pt>
                <c:pt idx="15">
                  <c:v>6.5000000000168257E-3</c:v>
                </c:pt>
                <c:pt idx="16">
                  <c:v>1.5999999999962711E-3</c:v>
                </c:pt>
                <c:pt idx="17">
                  <c:v>4.0000000001327862E-4</c:v>
                </c:pt>
                <c:pt idx="18">
                  <c:v>0</c:v>
                </c:pt>
                <c:pt idx="19">
                  <c:v>4.0000000001327862E-4</c:v>
                </c:pt>
                <c:pt idx="20">
                  <c:v>1.5999999999962711E-3</c:v>
                </c:pt>
                <c:pt idx="21">
                  <c:v>6.5000000000168257E-3</c:v>
                </c:pt>
                <c:pt idx="22">
                  <c:v>1.470000000000482E-2</c:v>
                </c:pt>
                <c:pt idx="23">
                  <c:v>2.5599999999997181E-2</c:v>
                </c:pt>
                <c:pt idx="24">
                  <c:v>3.67999999999995E-2</c:v>
                </c:pt>
                <c:pt idx="25">
                  <c:v>4.6900000000022146E-2</c:v>
                </c:pt>
                <c:pt idx="26">
                  <c:v>5.2400000000005775E-2</c:v>
                </c:pt>
                <c:pt idx="27">
                  <c:v>5.0399999999996226E-2</c:v>
                </c:pt>
                <c:pt idx="28">
                  <c:v>4.2300000000011551E-2</c:v>
                </c:pt>
                <c:pt idx="29">
                  <c:v>3.0100000000004457E-2</c:v>
                </c:pt>
                <c:pt idx="30">
                  <c:v>1.5900000000016234E-2</c:v>
                </c:pt>
                <c:pt idx="31">
                  <c:v>1.1000000000080945E-3</c:v>
                </c:pt>
                <c:pt idx="32">
                  <c:v>-1.2499999999988631E-2</c:v>
                </c:pt>
                <c:pt idx="33">
                  <c:v>-2.4299999999982447E-2</c:v>
                </c:pt>
                <c:pt idx="34">
                  <c:v>-3.3299999999996999E-2</c:v>
                </c:pt>
                <c:pt idx="35">
                  <c:v>-3.6000000000001364E-2</c:v>
                </c:pt>
                <c:pt idx="36">
                  <c:v>-3.7299999999987676E-2</c:v>
                </c:pt>
              </c:numCache>
            </c:numRef>
          </c:yVal>
          <c:smooth val="0"/>
          <c:extLst xmlns:c15="http://schemas.microsoft.com/office/drawing/2012/chart">
            <c:ext xmlns:c16="http://schemas.microsoft.com/office/drawing/2014/chart" uri="{C3380CC4-5D6E-409C-BE32-E72D297353CC}">
              <c16:uniqueId val="{00000000-F7A7-4E71-BD98-B67219025D3A}"/>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Mg_R2SCAN!$P$2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Mg_R2SCAN!$C$3:$C$39</c15:sqref>
                        </c15:formulaRef>
                      </c:ext>
                    </c:extLst>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extLst>
                      <c:ext uri="{02D57815-91ED-43cb-92C2-25804820EDAC}">
                        <c15:formulaRef>
                          <c15:sqref>Mg_R2SCAN!$P$3:$P$39</c15:sqref>
                        </c15:formulaRef>
                      </c:ext>
                    </c:extLst>
                    <c:numCache>
                      <c:formatCode>0.0000</c:formatCode>
                      <c:ptCount val="37"/>
                      <c:pt idx="0">
                        <c:v>-0.10620000000000118</c:v>
                      </c:pt>
                      <c:pt idx="1">
                        <c:v>58.524099999999997</c:v>
                      </c:pt>
                      <c:pt idx="2">
                        <c:v>58.524099999999997</c:v>
                      </c:pt>
                      <c:pt idx="3">
                        <c:v>58.524099999999997</c:v>
                      </c:pt>
                      <c:pt idx="4">
                        <c:v>58.524099999999997</c:v>
                      </c:pt>
                      <c:pt idx="5">
                        <c:v>58.524099999999997</c:v>
                      </c:pt>
                      <c:pt idx="6">
                        <c:v>58.524099999999997</c:v>
                      </c:pt>
                      <c:pt idx="7">
                        <c:v>58.524099999999997</c:v>
                      </c:pt>
                      <c:pt idx="8">
                        <c:v>58.524099999999997</c:v>
                      </c:pt>
                      <c:pt idx="9">
                        <c:v>2.0599999999994623E-2</c:v>
                      </c:pt>
                      <c:pt idx="10">
                        <c:v>58.524099999999997</c:v>
                      </c:pt>
                      <c:pt idx="11">
                        <c:v>58.524099999999997</c:v>
                      </c:pt>
                      <c:pt idx="12">
                        <c:v>58.524099999999997</c:v>
                      </c:pt>
                      <c:pt idx="13">
                        <c:v>58.524099999999997</c:v>
                      </c:pt>
                      <c:pt idx="14">
                        <c:v>58.524099999999997</c:v>
                      </c:pt>
                      <c:pt idx="15">
                        <c:v>58.524099999999997</c:v>
                      </c:pt>
                      <c:pt idx="16">
                        <c:v>58.524099999999997</c:v>
                      </c:pt>
                      <c:pt idx="17">
                        <c:v>58.524099999999997</c:v>
                      </c:pt>
                      <c:pt idx="18">
                        <c:v>0</c:v>
                      </c:pt>
                      <c:pt idx="19">
                        <c:v>58.524099999999997</c:v>
                      </c:pt>
                      <c:pt idx="20">
                        <c:v>58.524099999999997</c:v>
                      </c:pt>
                      <c:pt idx="21">
                        <c:v>58.524099999999997</c:v>
                      </c:pt>
                      <c:pt idx="22">
                        <c:v>58.524099999999997</c:v>
                      </c:pt>
                      <c:pt idx="23">
                        <c:v>58.524099999999997</c:v>
                      </c:pt>
                      <c:pt idx="24">
                        <c:v>58.524099999999997</c:v>
                      </c:pt>
                      <c:pt idx="25">
                        <c:v>58.524099999999997</c:v>
                      </c:pt>
                      <c:pt idx="26">
                        <c:v>58.524099999999997</c:v>
                      </c:pt>
                      <c:pt idx="27">
                        <c:v>2.0599999999994623E-2</c:v>
                      </c:pt>
                      <c:pt idx="28">
                        <c:v>58.524099999999997</c:v>
                      </c:pt>
                      <c:pt idx="29">
                        <c:v>58.524099999999997</c:v>
                      </c:pt>
                      <c:pt idx="30">
                        <c:v>58.524099999999997</c:v>
                      </c:pt>
                      <c:pt idx="31">
                        <c:v>58.524099999999997</c:v>
                      </c:pt>
                      <c:pt idx="32">
                        <c:v>58.524099999999997</c:v>
                      </c:pt>
                      <c:pt idx="33">
                        <c:v>58.524099999999997</c:v>
                      </c:pt>
                      <c:pt idx="34">
                        <c:v>58.524099999999997</c:v>
                      </c:pt>
                      <c:pt idx="35">
                        <c:v>58.524099999999997</c:v>
                      </c:pt>
                      <c:pt idx="36">
                        <c:v>-0.10620000000000118</c:v>
                      </c:pt>
                    </c:numCache>
                  </c:numRef>
                </c:yVal>
                <c:smooth val="0"/>
                <c:extLst>
                  <c:ext xmlns:c16="http://schemas.microsoft.com/office/drawing/2014/chart" uri="{C3380CC4-5D6E-409C-BE32-E72D297353CC}">
                    <c16:uniqueId val="{00000001-F7A7-4E71-BD98-B67219025D3A}"/>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Mg_R2SCAN!$AF$2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Mg_R2SCAN!$C$3:$C$39</c15:sqref>
                        </c15:formulaRef>
                      </c:ext>
                    </c:extLst>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extLst xmlns:c15="http://schemas.microsoft.com/office/drawing/2012/chart">
                      <c:ext xmlns:c15="http://schemas.microsoft.com/office/drawing/2012/chart" uri="{02D57815-91ED-43cb-92C2-25804820EDAC}">
                        <c15:formulaRef>
                          <c15:sqref>Mg_R2SCAN!$AF$3:$AF$39</c15:sqref>
                        </c15:formulaRef>
                      </c:ext>
                    </c:extLst>
                    <c:numCache>
                      <c:formatCode>0.0000</c:formatCode>
                      <c:ptCount val="37"/>
                      <c:pt idx="0">
                        <c:v>0.10620000000000118</c:v>
                      </c:pt>
                      <c:pt idx="1">
                        <c:v>-58.524099999999997</c:v>
                      </c:pt>
                      <c:pt idx="2">
                        <c:v>-58.524099999999997</c:v>
                      </c:pt>
                      <c:pt idx="3">
                        <c:v>-58.524099999999997</c:v>
                      </c:pt>
                      <c:pt idx="4">
                        <c:v>-58.524099999999997</c:v>
                      </c:pt>
                      <c:pt idx="5">
                        <c:v>-58.524099999999997</c:v>
                      </c:pt>
                      <c:pt idx="6">
                        <c:v>-58.524099999999997</c:v>
                      </c:pt>
                      <c:pt idx="7">
                        <c:v>-58.524099999999997</c:v>
                      </c:pt>
                      <c:pt idx="8">
                        <c:v>-58.524099999999997</c:v>
                      </c:pt>
                      <c:pt idx="9">
                        <c:v>-2.0599999999994623E-2</c:v>
                      </c:pt>
                      <c:pt idx="10">
                        <c:v>-58.524099999999997</c:v>
                      </c:pt>
                      <c:pt idx="11">
                        <c:v>-58.524099999999997</c:v>
                      </c:pt>
                      <c:pt idx="12">
                        <c:v>-58.524099999999997</c:v>
                      </c:pt>
                      <c:pt idx="13">
                        <c:v>-58.524099999999997</c:v>
                      </c:pt>
                      <c:pt idx="14">
                        <c:v>-58.524099999999997</c:v>
                      </c:pt>
                      <c:pt idx="15">
                        <c:v>-58.524099999999997</c:v>
                      </c:pt>
                      <c:pt idx="16">
                        <c:v>-58.524099999999997</c:v>
                      </c:pt>
                      <c:pt idx="17">
                        <c:v>-58.524099999999997</c:v>
                      </c:pt>
                      <c:pt idx="18">
                        <c:v>0</c:v>
                      </c:pt>
                      <c:pt idx="19">
                        <c:v>-58.524099999999997</c:v>
                      </c:pt>
                      <c:pt idx="20">
                        <c:v>-58.524099999999997</c:v>
                      </c:pt>
                      <c:pt idx="21">
                        <c:v>-58.524099999999997</c:v>
                      </c:pt>
                      <c:pt idx="22">
                        <c:v>-58.524099999999997</c:v>
                      </c:pt>
                      <c:pt idx="23">
                        <c:v>-58.524099999999997</c:v>
                      </c:pt>
                      <c:pt idx="24">
                        <c:v>-58.524099999999997</c:v>
                      </c:pt>
                      <c:pt idx="25">
                        <c:v>-58.524099999999997</c:v>
                      </c:pt>
                      <c:pt idx="26">
                        <c:v>-58.524099999999997</c:v>
                      </c:pt>
                      <c:pt idx="27">
                        <c:v>-2.0599999999994623E-2</c:v>
                      </c:pt>
                      <c:pt idx="28">
                        <c:v>-58.524099999999997</c:v>
                      </c:pt>
                      <c:pt idx="29">
                        <c:v>-58.524099999999997</c:v>
                      </c:pt>
                      <c:pt idx="30">
                        <c:v>-58.524099999999997</c:v>
                      </c:pt>
                      <c:pt idx="31">
                        <c:v>-58.524099999999997</c:v>
                      </c:pt>
                      <c:pt idx="32">
                        <c:v>-58.524099999999997</c:v>
                      </c:pt>
                      <c:pt idx="33">
                        <c:v>-58.524099999999997</c:v>
                      </c:pt>
                      <c:pt idx="34">
                        <c:v>-58.524099999999997</c:v>
                      </c:pt>
                      <c:pt idx="35">
                        <c:v>-58.524099999999997</c:v>
                      </c:pt>
                      <c:pt idx="36">
                        <c:v>0.10620000000000118</c:v>
                      </c:pt>
                    </c:numCache>
                  </c:numRef>
                </c:yVal>
                <c:smooth val="0"/>
                <c:extLst xmlns:c15="http://schemas.microsoft.com/office/drawing/2012/chart">
                  <c:ext xmlns:c16="http://schemas.microsoft.com/office/drawing/2014/chart" uri="{C3380CC4-5D6E-409C-BE32-E72D297353CC}">
                    <c16:uniqueId val="{00000002-F7A7-4E71-BD98-B67219025D3A}"/>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Mg_R2SCAN!$Y$2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Mg_R2SCAN!$C$3:$C$39</c15:sqref>
                        </c15:formulaRef>
                      </c:ext>
                    </c:extLst>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extLst xmlns:c15="http://schemas.microsoft.com/office/drawing/2012/chart">
                      <c:ext xmlns:c15="http://schemas.microsoft.com/office/drawing/2012/chart" uri="{02D57815-91ED-43cb-92C2-25804820EDAC}">
                        <c15:formulaRef>
                          <c15:sqref>Mg_R2SCAN!$Y$3:$Y$39</c15:sqref>
                        </c15:formulaRef>
                      </c:ext>
                    </c:extLst>
                    <c:numCache>
                      <c:formatCode>0.0000</c:formatCode>
                      <c:ptCount val="37"/>
                      <c:pt idx="0">
                        <c:v>-6.1299999999988586E-2</c:v>
                      </c:pt>
                      <c:pt idx="1">
                        <c:v>77.439300000000003</c:v>
                      </c:pt>
                      <c:pt idx="2">
                        <c:v>77.442000000000007</c:v>
                      </c:pt>
                      <c:pt idx="3">
                        <c:v>77.451000000000022</c:v>
                      </c:pt>
                      <c:pt idx="4">
                        <c:v>77.462800000000016</c:v>
                      </c:pt>
                      <c:pt idx="5">
                        <c:v>77.476400000000012</c:v>
                      </c:pt>
                      <c:pt idx="6">
                        <c:v>77.491200000000021</c:v>
                      </c:pt>
                      <c:pt idx="7">
                        <c:v>77.505400000000009</c:v>
                      </c:pt>
                      <c:pt idx="8">
                        <c:v>77.517600000000016</c:v>
                      </c:pt>
                      <c:pt idx="9">
                        <c:v>8.9299999999994384E-2</c:v>
                      </c:pt>
                      <c:pt idx="10">
                        <c:v>77.52770000000001</c:v>
                      </c:pt>
                      <c:pt idx="11">
                        <c:v>77.522200000000026</c:v>
                      </c:pt>
                      <c:pt idx="12">
                        <c:v>77.512100000000004</c:v>
                      </c:pt>
                      <c:pt idx="13">
                        <c:v>77.500900000000001</c:v>
                      </c:pt>
                      <c:pt idx="14">
                        <c:v>77.490000000000009</c:v>
                      </c:pt>
                      <c:pt idx="15">
                        <c:v>77.481800000000021</c:v>
                      </c:pt>
                      <c:pt idx="16">
                        <c:v>77.476900000000001</c:v>
                      </c:pt>
                      <c:pt idx="17">
                        <c:v>77.475700000000018</c:v>
                      </c:pt>
                      <c:pt idx="18">
                        <c:v>0</c:v>
                      </c:pt>
                      <c:pt idx="19">
                        <c:v>77.475700000000018</c:v>
                      </c:pt>
                      <c:pt idx="20">
                        <c:v>77.476900000000001</c:v>
                      </c:pt>
                      <c:pt idx="21">
                        <c:v>77.481800000000021</c:v>
                      </c:pt>
                      <c:pt idx="22">
                        <c:v>77.490000000000009</c:v>
                      </c:pt>
                      <c:pt idx="23">
                        <c:v>77.500900000000001</c:v>
                      </c:pt>
                      <c:pt idx="24">
                        <c:v>77.512100000000004</c:v>
                      </c:pt>
                      <c:pt idx="25">
                        <c:v>77.522200000000026</c:v>
                      </c:pt>
                      <c:pt idx="26">
                        <c:v>77.52770000000001</c:v>
                      </c:pt>
                      <c:pt idx="27">
                        <c:v>8.9299999999994384E-2</c:v>
                      </c:pt>
                      <c:pt idx="28">
                        <c:v>77.517600000000016</c:v>
                      </c:pt>
                      <c:pt idx="29">
                        <c:v>77.505400000000009</c:v>
                      </c:pt>
                      <c:pt idx="30">
                        <c:v>77.491200000000021</c:v>
                      </c:pt>
                      <c:pt idx="31">
                        <c:v>77.476400000000012</c:v>
                      </c:pt>
                      <c:pt idx="32">
                        <c:v>77.462800000000016</c:v>
                      </c:pt>
                      <c:pt idx="33">
                        <c:v>77.451000000000022</c:v>
                      </c:pt>
                      <c:pt idx="34">
                        <c:v>77.442000000000007</c:v>
                      </c:pt>
                      <c:pt idx="35">
                        <c:v>77.439300000000003</c:v>
                      </c:pt>
                      <c:pt idx="36">
                        <c:v>-6.1299999999988586E-2</c:v>
                      </c:pt>
                    </c:numCache>
                  </c:numRef>
                </c:yVal>
                <c:smooth val="0"/>
                <c:extLst xmlns:c15="http://schemas.microsoft.com/office/drawing/2012/chart">
                  <c:ext xmlns:c16="http://schemas.microsoft.com/office/drawing/2014/chart" uri="{C3380CC4-5D6E-409C-BE32-E72D297353CC}">
                    <c16:uniqueId val="{00000003-F7A7-4E71-BD98-B67219025D3A}"/>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Mg_R2SCAN!$D$2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Mg_R2SCAN!$C$3:$C$39</c:f>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f>Mg_R2SCAN!$D$3:$D$39</c:f>
              <c:numCache>
                <c:formatCode>0.000</c:formatCode>
                <c:ptCount val="37"/>
                <c:pt idx="0">
                  <c:v>3.2820999999999998</c:v>
                </c:pt>
                <c:pt idx="1">
                  <c:v>3.2881999999999998</c:v>
                </c:pt>
                <c:pt idx="2">
                  <c:v>3.2944</c:v>
                </c:pt>
                <c:pt idx="3">
                  <c:v>3.3066</c:v>
                </c:pt>
                <c:pt idx="4">
                  <c:v>3.32</c:v>
                </c:pt>
                <c:pt idx="5">
                  <c:v>3.3332999999999999</c:v>
                </c:pt>
                <c:pt idx="6">
                  <c:v>3.3466999999999998</c:v>
                </c:pt>
                <c:pt idx="7">
                  <c:v>3.3610000000000002</c:v>
                </c:pt>
                <c:pt idx="8">
                  <c:v>3.3788</c:v>
                </c:pt>
                <c:pt idx="9">
                  <c:v>3.399</c:v>
                </c:pt>
                <c:pt idx="10">
                  <c:v>3.4186000000000001</c:v>
                </c:pt>
                <c:pt idx="11">
                  <c:v>3.4419</c:v>
                </c:pt>
                <c:pt idx="12">
                  <c:v>3.4588999999999999</c:v>
                </c:pt>
                <c:pt idx="13">
                  <c:v>3.4712000000000001</c:v>
                </c:pt>
                <c:pt idx="14">
                  <c:v>3.4803999999999999</c:v>
                </c:pt>
                <c:pt idx="15">
                  <c:v>3.4862000000000002</c:v>
                </c:pt>
                <c:pt idx="16">
                  <c:v>3.4895</c:v>
                </c:pt>
                <c:pt idx="17">
                  <c:v>3.4893000000000001</c:v>
                </c:pt>
                <c:pt idx="18">
                  <c:v>3.4902000000000002</c:v>
                </c:pt>
                <c:pt idx="19">
                  <c:v>3.4893000000000001</c:v>
                </c:pt>
                <c:pt idx="20">
                  <c:v>3.4895</c:v>
                </c:pt>
                <c:pt idx="21">
                  <c:v>3.4862000000000002</c:v>
                </c:pt>
                <c:pt idx="22">
                  <c:v>3.4803999999999999</c:v>
                </c:pt>
                <c:pt idx="23">
                  <c:v>3.4712000000000001</c:v>
                </c:pt>
                <c:pt idx="24">
                  <c:v>3.4588999999999999</c:v>
                </c:pt>
                <c:pt idx="25">
                  <c:v>3.4419</c:v>
                </c:pt>
                <c:pt idx="26">
                  <c:v>3.4186000000000001</c:v>
                </c:pt>
                <c:pt idx="27">
                  <c:v>3.399</c:v>
                </c:pt>
                <c:pt idx="28">
                  <c:v>3.3788</c:v>
                </c:pt>
                <c:pt idx="29">
                  <c:v>3.3610000000000002</c:v>
                </c:pt>
                <c:pt idx="30">
                  <c:v>3.3466999999999998</c:v>
                </c:pt>
                <c:pt idx="31">
                  <c:v>3.3332999999999999</c:v>
                </c:pt>
                <c:pt idx="32">
                  <c:v>3.32</c:v>
                </c:pt>
                <c:pt idx="33">
                  <c:v>3.3066</c:v>
                </c:pt>
                <c:pt idx="34">
                  <c:v>3.2944</c:v>
                </c:pt>
                <c:pt idx="35">
                  <c:v>3.2881999999999998</c:v>
                </c:pt>
                <c:pt idx="36">
                  <c:v>3.2820999999999998</c:v>
                </c:pt>
              </c:numCache>
            </c:numRef>
          </c:yVal>
          <c:smooth val="0"/>
          <c:extLst>
            <c:ext xmlns:c16="http://schemas.microsoft.com/office/drawing/2014/chart" uri="{C3380CC4-5D6E-409C-BE32-E72D297353CC}">
              <c16:uniqueId val="{00000000-01E6-4BB1-AF56-8101C745D539}"/>
            </c:ext>
          </c:extLst>
        </c:ser>
        <c:ser>
          <c:idx val="1"/>
          <c:order val="1"/>
          <c:tx>
            <c:strRef>
              <c:f>Mg_R2SCAN!$E$2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Mg_R2SCAN!$C$3:$C$39</c:f>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f>Mg_R2SCAN!$E$3:$E$39</c:f>
              <c:numCache>
                <c:formatCode>0.000</c:formatCode>
                <c:ptCount val="37"/>
                <c:pt idx="0">
                  <c:v>5.1593</c:v>
                </c:pt>
                <c:pt idx="1">
                  <c:v>5.1376999999999997</c:v>
                </c:pt>
                <c:pt idx="2">
                  <c:v>5.1158999999999999</c:v>
                </c:pt>
                <c:pt idx="3">
                  <c:v>5.0701999999999998</c:v>
                </c:pt>
                <c:pt idx="4">
                  <c:v>5.0214999999999996</c:v>
                </c:pt>
                <c:pt idx="5">
                  <c:v>4.9690000000000003</c:v>
                </c:pt>
                <c:pt idx="6">
                  <c:v>4.9141000000000004</c:v>
                </c:pt>
                <c:pt idx="7">
                  <c:v>4.8518999999999997</c:v>
                </c:pt>
                <c:pt idx="8">
                  <c:v>4.7708000000000004</c:v>
                </c:pt>
                <c:pt idx="9">
                  <c:v>4.6753</c:v>
                </c:pt>
                <c:pt idx="10">
                  <c:v>4.5854999999999997</c:v>
                </c:pt>
                <c:pt idx="11">
                  <c:v>4.4847999999999999</c:v>
                </c:pt>
                <c:pt idx="12">
                  <c:v>4.4165999999999999</c:v>
                </c:pt>
                <c:pt idx="13">
                  <c:v>4.3708</c:v>
                </c:pt>
                <c:pt idx="14">
                  <c:v>4.3356000000000003</c:v>
                </c:pt>
                <c:pt idx="15">
                  <c:v>4.3146000000000004</c:v>
                </c:pt>
                <c:pt idx="16">
                  <c:v>4.3029999999999999</c:v>
                </c:pt>
                <c:pt idx="17">
                  <c:v>4.3028000000000004</c:v>
                </c:pt>
                <c:pt idx="18">
                  <c:v>4.3009000000000004</c:v>
                </c:pt>
                <c:pt idx="19">
                  <c:v>4.3028000000000004</c:v>
                </c:pt>
                <c:pt idx="20">
                  <c:v>4.3029999999999999</c:v>
                </c:pt>
                <c:pt idx="21">
                  <c:v>4.3146000000000004</c:v>
                </c:pt>
                <c:pt idx="22">
                  <c:v>4.3356000000000003</c:v>
                </c:pt>
                <c:pt idx="23">
                  <c:v>4.3708</c:v>
                </c:pt>
                <c:pt idx="24">
                  <c:v>4.4165999999999999</c:v>
                </c:pt>
                <c:pt idx="25">
                  <c:v>4.4847999999999999</c:v>
                </c:pt>
                <c:pt idx="26">
                  <c:v>4.5854999999999997</c:v>
                </c:pt>
                <c:pt idx="27">
                  <c:v>4.6753</c:v>
                </c:pt>
                <c:pt idx="28">
                  <c:v>4.7708000000000004</c:v>
                </c:pt>
                <c:pt idx="29">
                  <c:v>4.8518999999999997</c:v>
                </c:pt>
                <c:pt idx="30">
                  <c:v>4.9141000000000004</c:v>
                </c:pt>
                <c:pt idx="31">
                  <c:v>4.9690000000000003</c:v>
                </c:pt>
                <c:pt idx="32">
                  <c:v>5.0214999999999996</c:v>
                </c:pt>
                <c:pt idx="33">
                  <c:v>5.0701999999999998</c:v>
                </c:pt>
                <c:pt idx="34">
                  <c:v>5.1158999999999999</c:v>
                </c:pt>
                <c:pt idx="35">
                  <c:v>5.1376999999999997</c:v>
                </c:pt>
                <c:pt idx="36">
                  <c:v>5.1593</c:v>
                </c:pt>
              </c:numCache>
            </c:numRef>
          </c:yVal>
          <c:smooth val="0"/>
          <c:extLst>
            <c:ext xmlns:c16="http://schemas.microsoft.com/office/drawing/2014/chart" uri="{C3380CC4-5D6E-409C-BE32-E72D297353CC}">
              <c16:uniqueId val="{00000001-01E6-4BB1-AF56-8101C745D539}"/>
            </c:ext>
          </c:extLst>
        </c:ser>
        <c:ser>
          <c:idx val="2"/>
          <c:order val="2"/>
          <c:tx>
            <c:strRef>
              <c:f>Mg_R2SCAN!$F$2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Mg_R2SCAN!$C$3:$C$39</c:f>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f>Mg_R2SCAN!$F$3:$F$39</c:f>
              <c:numCache>
                <c:formatCode>0.000</c:formatCode>
                <c:ptCount val="37"/>
                <c:pt idx="0">
                  <c:v>-0.61118099660000003</c:v>
                </c:pt>
                <c:pt idx="1">
                  <c:v>-0.59380509059999975</c:v>
                </c:pt>
                <c:pt idx="2">
                  <c:v>-0.57628567139999987</c:v>
                </c:pt>
                <c:pt idx="3">
                  <c:v>-0.54269392719999976</c:v>
                </c:pt>
                <c:pt idx="4">
                  <c:v>-0.50847206850000015</c:v>
                </c:pt>
                <c:pt idx="5">
                  <c:v>-0.47186120900000011</c:v>
                </c:pt>
                <c:pt idx="6">
                  <c:v>-0.43453912069999995</c:v>
                </c:pt>
                <c:pt idx="7">
                  <c:v>-0.39779757719999997</c:v>
                </c:pt>
                <c:pt idx="8">
                  <c:v>-0.35051544680000035</c:v>
                </c:pt>
                <c:pt idx="9">
                  <c:v>-0.29401559109999986</c:v>
                </c:pt>
                <c:pt idx="10">
                  <c:v>-0.24392108699999981</c:v>
                </c:pt>
                <c:pt idx="11">
                  <c:v>-0.18380952799999997</c:v>
                </c:pt>
                <c:pt idx="12">
                  <c:v>-0.13799225040000021</c:v>
                </c:pt>
                <c:pt idx="13">
                  <c:v>-0.10414305159999994</c:v>
                </c:pt>
                <c:pt idx="14">
                  <c:v>-7.1979631200000033E-2</c:v>
                </c:pt>
                <c:pt idx="15">
                  <c:v>-4.4306627400000125E-2</c:v>
                </c:pt>
                <c:pt idx="16">
                  <c:v>-2.0684521000000025E-2</c:v>
                </c:pt>
                <c:pt idx="17">
                  <c:v>-1.1557320800000095E-2</c:v>
                </c:pt>
                <c:pt idx="18">
                  <c:v>0</c:v>
                </c:pt>
                <c:pt idx="19">
                  <c:v>1.1557320800000095E-2</c:v>
                </c:pt>
                <c:pt idx="20">
                  <c:v>2.0684521000000025E-2</c:v>
                </c:pt>
                <c:pt idx="21">
                  <c:v>4.4306627400000125E-2</c:v>
                </c:pt>
                <c:pt idx="22">
                  <c:v>7.1979631200000033E-2</c:v>
                </c:pt>
                <c:pt idx="23">
                  <c:v>0.10414305159999994</c:v>
                </c:pt>
                <c:pt idx="24">
                  <c:v>0.13799225040000021</c:v>
                </c:pt>
                <c:pt idx="25">
                  <c:v>0.18380952799999997</c:v>
                </c:pt>
                <c:pt idx="26">
                  <c:v>0.24392108699999981</c:v>
                </c:pt>
                <c:pt idx="27">
                  <c:v>0.29401559109999986</c:v>
                </c:pt>
                <c:pt idx="28">
                  <c:v>0.35051544680000035</c:v>
                </c:pt>
                <c:pt idx="29">
                  <c:v>0.39779757719999997</c:v>
                </c:pt>
                <c:pt idx="30">
                  <c:v>0.43453912069999995</c:v>
                </c:pt>
                <c:pt idx="31">
                  <c:v>0.47186120900000011</c:v>
                </c:pt>
                <c:pt idx="32">
                  <c:v>0.50847206850000015</c:v>
                </c:pt>
                <c:pt idx="33">
                  <c:v>0.54269392719999976</c:v>
                </c:pt>
                <c:pt idx="34">
                  <c:v>0.57628567139999987</c:v>
                </c:pt>
                <c:pt idx="35">
                  <c:v>0.59380509059999975</c:v>
                </c:pt>
                <c:pt idx="36">
                  <c:v>0.61118099660000003</c:v>
                </c:pt>
              </c:numCache>
            </c:numRef>
          </c:yVal>
          <c:smooth val="0"/>
          <c:extLst>
            <c:ext xmlns:c16="http://schemas.microsoft.com/office/drawing/2014/chart" uri="{C3380CC4-5D6E-409C-BE32-E72D297353CC}">
              <c16:uniqueId val="{00000002-01E6-4BB1-AF56-8101C745D539}"/>
            </c:ext>
          </c:extLst>
        </c:ser>
        <c:ser>
          <c:idx val="3"/>
          <c:order val="3"/>
          <c:tx>
            <c:strRef>
              <c:f>Mg_R2SCAN!$G$2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Mg_R2SCAN!$C$3:$C$39</c:f>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f>Mg_R2SCAN!$G$3:$G$39</c:f>
              <c:numCache>
                <c:formatCode>0.000</c:formatCode>
                <c:ptCount val="37"/>
                <c:pt idx="0">
                  <c:v>-0.55894308410000071</c:v>
                </c:pt>
                <c:pt idx="1">
                  <c:v>-0.5434864567999993</c:v>
                </c:pt>
                <c:pt idx="2">
                  <c:v>-0.52801715489999967</c:v>
                </c:pt>
                <c:pt idx="3">
                  <c:v>-0.49577429640000015</c:v>
                </c:pt>
                <c:pt idx="4">
                  <c:v>-0.46244499949999984</c:v>
                </c:pt>
                <c:pt idx="5">
                  <c:v>-0.42802469099999985</c:v>
                </c:pt>
                <c:pt idx="6">
                  <c:v>-0.39280366939999978</c:v>
                </c:pt>
                <c:pt idx="7">
                  <c:v>-0.35459625960000069</c:v>
                </c:pt>
                <c:pt idx="8">
                  <c:v>-0.31119928400000058</c:v>
                </c:pt>
                <c:pt idx="9">
                  <c:v>-0.26508950999999986</c:v>
                </c:pt>
                <c:pt idx="10">
                  <c:v>-0.2177929079999999</c:v>
                </c:pt>
                <c:pt idx="11">
                  <c:v>-0.16713952640000035</c:v>
                </c:pt>
                <c:pt idx="12">
                  <c:v>-0.12729082859999993</c:v>
                </c:pt>
                <c:pt idx="13">
                  <c:v>-9.5733632400000032E-2</c:v>
                </c:pt>
                <c:pt idx="14">
                  <c:v>-6.8498144399999558E-2</c:v>
                </c:pt>
                <c:pt idx="15">
                  <c:v>-4.403480760000069E-2</c:v>
                </c:pt>
                <c:pt idx="16">
                  <c:v>-2.0830822999999454E-2</c:v>
                </c:pt>
                <c:pt idx="17">
                  <c:v>-1.0843056000000335E-2</c:v>
                </c:pt>
                <c:pt idx="18">
                  <c:v>0</c:v>
                </c:pt>
                <c:pt idx="19">
                  <c:v>1.0843056000000335E-2</c:v>
                </c:pt>
                <c:pt idx="20">
                  <c:v>2.0830822999999454E-2</c:v>
                </c:pt>
                <c:pt idx="21">
                  <c:v>4.403480760000069E-2</c:v>
                </c:pt>
                <c:pt idx="22">
                  <c:v>6.8498144399999558E-2</c:v>
                </c:pt>
                <c:pt idx="23">
                  <c:v>9.5733632400000032E-2</c:v>
                </c:pt>
                <c:pt idx="24">
                  <c:v>0.12729082859999993</c:v>
                </c:pt>
                <c:pt idx="25">
                  <c:v>0.16713952640000035</c:v>
                </c:pt>
                <c:pt idx="26">
                  <c:v>0.2177929079999999</c:v>
                </c:pt>
                <c:pt idx="27">
                  <c:v>0.26508950999999986</c:v>
                </c:pt>
                <c:pt idx="28">
                  <c:v>0.31119928400000058</c:v>
                </c:pt>
                <c:pt idx="29">
                  <c:v>0.35459625960000069</c:v>
                </c:pt>
                <c:pt idx="30">
                  <c:v>0.39280366939999978</c:v>
                </c:pt>
                <c:pt idx="31">
                  <c:v>0.42802469099999985</c:v>
                </c:pt>
                <c:pt idx="32">
                  <c:v>0.46244499949999984</c:v>
                </c:pt>
                <c:pt idx="33">
                  <c:v>0.49577429640000015</c:v>
                </c:pt>
                <c:pt idx="34">
                  <c:v>0.52801715489999967</c:v>
                </c:pt>
                <c:pt idx="35">
                  <c:v>0.5434864567999993</c:v>
                </c:pt>
                <c:pt idx="36">
                  <c:v>0.55894308410000071</c:v>
                </c:pt>
              </c:numCache>
            </c:numRef>
          </c:yVal>
          <c:smooth val="0"/>
          <c:extLst>
            <c:ext xmlns:c16="http://schemas.microsoft.com/office/drawing/2014/chart" uri="{C3380CC4-5D6E-409C-BE32-E72D297353CC}">
              <c16:uniqueId val="{00000003-01E6-4BB1-AF56-8101C745D539}"/>
            </c:ext>
          </c:extLst>
        </c:ser>
        <c:ser>
          <c:idx val="4"/>
          <c:order val="4"/>
          <c:tx>
            <c:strRef>
              <c:f>Mg_R2SCAN!$H$2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Mg_R2SCAN!$C$3:$C$39</c:f>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f>Mg_R2SCAN!$H$3:$H$39</c:f>
              <c:numCache>
                <c:formatCode>0.000</c:formatCode>
                <c:ptCount val="37"/>
                <c:pt idx="0">
                  <c:v>0.506216</c:v>
                </c:pt>
                <c:pt idx="1">
                  <c:v>0.50683999999999996</c:v>
                </c:pt>
                <c:pt idx="2">
                  <c:v>0.50741599999999998</c:v>
                </c:pt>
                <c:pt idx="3">
                  <c:v>0.50882099999999997</c:v>
                </c:pt>
                <c:pt idx="4">
                  <c:v>0.51005900000000004</c:v>
                </c:pt>
                <c:pt idx="5">
                  <c:v>0.51077700000000004</c:v>
                </c:pt>
                <c:pt idx="6">
                  <c:v>0.51125799999999999</c:v>
                </c:pt>
                <c:pt idx="7">
                  <c:v>0.51183400000000001</c:v>
                </c:pt>
                <c:pt idx="8">
                  <c:v>0.51033300000000004</c:v>
                </c:pt>
                <c:pt idx="9">
                  <c:v>0.50676399999999999</c:v>
                </c:pt>
                <c:pt idx="10">
                  <c:v>0.50408699999999995</c:v>
                </c:pt>
                <c:pt idx="11">
                  <c:v>0.49889299999999998</c:v>
                </c:pt>
                <c:pt idx="12">
                  <c:v>0.49616700000000002</c:v>
                </c:pt>
                <c:pt idx="13">
                  <c:v>0.49576599999999998</c:v>
                </c:pt>
                <c:pt idx="14">
                  <c:v>0.495556</c:v>
                </c:pt>
                <c:pt idx="15">
                  <c:v>0.49623800000000001</c:v>
                </c:pt>
                <c:pt idx="16">
                  <c:v>0.49779200000000001</c:v>
                </c:pt>
                <c:pt idx="17">
                  <c:v>0.49917800000000001</c:v>
                </c:pt>
                <c:pt idx="18">
                  <c:v>0.5</c:v>
                </c:pt>
                <c:pt idx="19">
                  <c:v>0.49917800000000001</c:v>
                </c:pt>
                <c:pt idx="20">
                  <c:v>0.49779200000000001</c:v>
                </c:pt>
                <c:pt idx="21">
                  <c:v>0.49623800000000001</c:v>
                </c:pt>
                <c:pt idx="22">
                  <c:v>0.495556</c:v>
                </c:pt>
                <c:pt idx="23">
                  <c:v>0.49576599999999998</c:v>
                </c:pt>
                <c:pt idx="24">
                  <c:v>0.49616700000000002</c:v>
                </c:pt>
                <c:pt idx="25">
                  <c:v>0.49889299999999998</c:v>
                </c:pt>
                <c:pt idx="26">
                  <c:v>0.50408699999999995</c:v>
                </c:pt>
                <c:pt idx="27">
                  <c:v>0.50676399999999999</c:v>
                </c:pt>
                <c:pt idx="28">
                  <c:v>0.51033300000000004</c:v>
                </c:pt>
                <c:pt idx="29">
                  <c:v>0.51183400000000001</c:v>
                </c:pt>
                <c:pt idx="30">
                  <c:v>0.51125799999999999</c:v>
                </c:pt>
                <c:pt idx="31">
                  <c:v>0.51077700000000004</c:v>
                </c:pt>
                <c:pt idx="32">
                  <c:v>0.51005900000000004</c:v>
                </c:pt>
                <c:pt idx="33">
                  <c:v>0.50882099999999997</c:v>
                </c:pt>
                <c:pt idx="34">
                  <c:v>0.50741599999999998</c:v>
                </c:pt>
                <c:pt idx="35">
                  <c:v>0.50683999999999996</c:v>
                </c:pt>
                <c:pt idx="36">
                  <c:v>0.506216</c:v>
                </c:pt>
              </c:numCache>
            </c:numRef>
          </c:yVal>
          <c:smooth val="0"/>
          <c:extLst>
            <c:ext xmlns:c16="http://schemas.microsoft.com/office/drawing/2014/chart" uri="{C3380CC4-5D6E-409C-BE32-E72D297353CC}">
              <c16:uniqueId val="{00000004-01E6-4BB1-AF56-8101C745D539}"/>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Mg_R2SCAN!$T$2</c:f>
              <c:strCache>
                <c:ptCount val="1"/>
                <c:pt idx="0">
                  <c:v>R2SCAN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Mg_R2SCAN!$C$3:$C$39</c:f>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f>Mg_R2SCAN!$T$3:$T$39</c:f>
              <c:numCache>
                <c:formatCode>0.00</c:formatCode>
                <c:ptCount val="37"/>
                <c:pt idx="0">
                  <c:v>2.3109999999999999</c:v>
                </c:pt>
                <c:pt idx="1">
                  <c:v>2.3069999999999999</c:v>
                </c:pt>
                <c:pt idx="2">
                  <c:v>2.3039999999999998</c:v>
                </c:pt>
                <c:pt idx="3">
                  <c:v>2.2959999999999998</c:v>
                </c:pt>
                <c:pt idx="4">
                  <c:v>2.294</c:v>
                </c:pt>
                <c:pt idx="5">
                  <c:v>2.2949999999999999</c:v>
                </c:pt>
                <c:pt idx="6">
                  <c:v>2.2999999999999998</c:v>
                </c:pt>
                <c:pt idx="7">
                  <c:v>2.3029999999999999</c:v>
                </c:pt>
                <c:pt idx="8">
                  <c:v>2.3370000000000002</c:v>
                </c:pt>
                <c:pt idx="9">
                  <c:v>2.2749999999999999</c:v>
                </c:pt>
                <c:pt idx="10">
                  <c:v>2.1360000000000001</c:v>
                </c:pt>
                <c:pt idx="11">
                  <c:v>1.9890000000000001</c:v>
                </c:pt>
                <c:pt idx="12">
                  <c:v>1.901</c:v>
                </c:pt>
                <c:pt idx="13">
                  <c:v>1.843</c:v>
                </c:pt>
                <c:pt idx="14">
                  <c:v>1.806</c:v>
                </c:pt>
                <c:pt idx="15">
                  <c:v>1.784</c:v>
                </c:pt>
                <c:pt idx="16">
                  <c:v>1.77</c:v>
                </c:pt>
                <c:pt idx="17">
                  <c:v>1.7709999999999999</c:v>
                </c:pt>
                <c:pt idx="18">
                  <c:v>1.77</c:v>
                </c:pt>
                <c:pt idx="19">
                  <c:v>1.7709999999999999</c:v>
                </c:pt>
                <c:pt idx="20">
                  <c:v>1.77</c:v>
                </c:pt>
                <c:pt idx="21">
                  <c:v>1.784</c:v>
                </c:pt>
                <c:pt idx="22">
                  <c:v>1.806</c:v>
                </c:pt>
                <c:pt idx="23">
                  <c:v>1.843</c:v>
                </c:pt>
                <c:pt idx="24">
                  <c:v>1.901</c:v>
                </c:pt>
                <c:pt idx="25">
                  <c:v>1.9890000000000001</c:v>
                </c:pt>
                <c:pt idx="26">
                  <c:v>2.1360000000000001</c:v>
                </c:pt>
                <c:pt idx="27">
                  <c:v>2.2749999999999999</c:v>
                </c:pt>
                <c:pt idx="28">
                  <c:v>2.3370000000000002</c:v>
                </c:pt>
                <c:pt idx="29">
                  <c:v>2.3029999999999999</c:v>
                </c:pt>
                <c:pt idx="30">
                  <c:v>2.2999999999999998</c:v>
                </c:pt>
                <c:pt idx="31">
                  <c:v>2.2949999999999999</c:v>
                </c:pt>
                <c:pt idx="32">
                  <c:v>2.294</c:v>
                </c:pt>
                <c:pt idx="33">
                  <c:v>2.2959999999999998</c:v>
                </c:pt>
                <c:pt idx="34">
                  <c:v>2.3039999999999998</c:v>
                </c:pt>
                <c:pt idx="35">
                  <c:v>2.3069999999999999</c:v>
                </c:pt>
                <c:pt idx="36">
                  <c:v>2.3109999999999999</c:v>
                </c:pt>
              </c:numCache>
            </c:numRef>
          </c:yVal>
          <c:smooth val="0"/>
          <c:extLst>
            <c:ext xmlns:c16="http://schemas.microsoft.com/office/drawing/2014/chart" uri="{C3380CC4-5D6E-409C-BE32-E72D297353CC}">
              <c16:uniqueId val="{00000000-0E16-41E3-91DD-9725959A052F}"/>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Mg_R2SCAN!$U$2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Mg_R2SCAN!$C$3:$C$39</c15:sqref>
                        </c15:formulaRef>
                      </c:ext>
                    </c:extLst>
                    <c:numCache>
                      <c:formatCode>0.000</c:formatCode>
                      <c:ptCount val="37"/>
                      <c:pt idx="0">
                        <c:v>-1</c:v>
                      </c:pt>
                      <c:pt idx="1">
                        <c:v>-0.96874721593642521</c:v>
                      </c:pt>
                      <c:pt idx="2">
                        <c:v>-0.93749443187285053</c:v>
                      </c:pt>
                      <c:pt idx="3">
                        <c:v>-0.87499777274914015</c:v>
                      </c:pt>
                      <c:pt idx="4">
                        <c:v>-0.81250111362542976</c:v>
                      </c:pt>
                      <c:pt idx="5">
                        <c:v>-0.74999554549828029</c:v>
                      </c:pt>
                      <c:pt idx="6">
                        <c:v>-0.68749888637456991</c:v>
                      </c:pt>
                      <c:pt idx="7">
                        <c:v>-0.62500222725085963</c:v>
                      </c:pt>
                      <c:pt idx="8">
                        <c:v>-0.56249665912371061</c:v>
                      </c:pt>
                      <c:pt idx="9">
                        <c:v>-0.49999999999999978</c:v>
                      </c:pt>
                      <c:pt idx="10">
                        <c:v>-0.43749443187285075</c:v>
                      </c:pt>
                      <c:pt idx="11">
                        <c:v>-0.37499777274914042</c:v>
                      </c:pt>
                      <c:pt idx="12">
                        <c:v>-0.31250111362543004</c:v>
                      </c:pt>
                      <c:pt idx="13">
                        <c:v>-0.24999554549828057</c:v>
                      </c:pt>
                      <c:pt idx="14">
                        <c:v>-0.18749888637457021</c:v>
                      </c:pt>
                      <c:pt idx="15">
                        <c:v>-0.12500222725085985</c:v>
                      </c:pt>
                      <c:pt idx="16">
                        <c:v>-6.2496659123710357E-2</c:v>
                      </c:pt>
                      <c:pt idx="17">
                        <c:v>-3.1252784063574741E-2</c:v>
                      </c:pt>
                      <c:pt idx="18">
                        <c:v>0</c:v>
                      </c:pt>
                      <c:pt idx="19">
                        <c:v>3.1252784063574741E-2</c:v>
                      </c:pt>
                      <c:pt idx="20">
                        <c:v>6.2496659123710357E-2</c:v>
                      </c:pt>
                      <c:pt idx="21">
                        <c:v>0.12500222725085985</c:v>
                      </c:pt>
                      <c:pt idx="22">
                        <c:v>0.18749888637457021</c:v>
                      </c:pt>
                      <c:pt idx="23">
                        <c:v>0.24999554549828057</c:v>
                      </c:pt>
                      <c:pt idx="24">
                        <c:v>0.31250111362543004</c:v>
                      </c:pt>
                      <c:pt idx="25">
                        <c:v>0.37499777274914042</c:v>
                      </c:pt>
                      <c:pt idx="26">
                        <c:v>0.43749443187285075</c:v>
                      </c:pt>
                      <c:pt idx="27">
                        <c:v>0.49999999999999978</c:v>
                      </c:pt>
                      <c:pt idx="28">
                        <c:v>0.56249665912371061</c:v>
                      </c:pt>
                      <c:pt idx="29">
                        <c:v>0.62500222725085963</c:v>
                      </c:pt>
                      <c:pt idx="30">
                        <c:v>0.68749888637456991</c:v>
                      </c:pt>
                      <c:pt idx="31">
                        <c:v>0.74999554549828029</c:v>
                      </c:pt>
                      <c:pt idx="32">
                        <c:v>0.81250111362542976</c:v>
                      </c:pt>
                      <c:pt idx="33">
                        <c:v>0.87499777274914015</c:v>
                      </c:pt>
                      <c:pt idx="34">
                        <c:v>0.93749443187285053</c:v>
                      </c:pt>
                      <c:pt idx="35">
                        <c:v>0.96874721593642521</c:v>
                      </c:pt>
                      <c:pt idx="36">
                        <c:v>1</c:v>
                      </c:pt>
                    </c:numCache>
                  </c:numRef>
                </c:xVal>
                <c:yVal>
                  <c:numRef>
                    <c:extLst>
                      <c:ext uri="{02D57815-91ED-43cb-92C2-25804820EDAC}">
                        <c15:formulaRef>
                          <c15:sqref>Mg_R2SCAN!$U$3:$U$39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0E16-41E3-91DD-9725959A052F}"/>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Mg_PBESolD3!$O$2</c:f>
              <c:strCache>
                <c:ptCount val="1"/>
                <c:pt idx="0">
                  <c:v>PBESolD3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Mg_PBESolD3!$C$3:$C$39</c:f>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f>Mg_PBESolD3!$O$3:$O$39</c:f>
              <c:numCache>
                <c:formatCode>0.0000</c:formatCode>
                <c:ptCount val="37"/>
                <c:pt idx="0">
                  <c:v>3.819999999999979E-2</c:v>
                </c:pt>
                <c:pt idx="1">
                  <c:v>3.8799999999998391E-2</c:v>
                </c:pt>
                <c:pt idx="2">
                  <c:v>4.0499999999997982E-2</c:v>
                </c:pt>
                <c:pt idx="3">
                  <c:v>4.6499999999998209E-2</c:v>
                </c:pt>
                <c:pt idx="4">
                  <c:v>5.4700000000000415E-2</c:v>
                </c:pt>
                <c:pt idx="5">
                  <c:v>6.4099999999999824E-2</c:v>
                </c:pt>
                <c:pt idx="6">
                  <c:v>7.3399999999999466E-2</c:v>
                </c:pt>
                <c:pt idx="7">
                  <c:v>8.0400000000000915E-2</c:v>
                </c:pt>
                <c:pt idx="8">
                  <c:v>8.3600000000000563E-2</c:v>
                </c:pt>
                <c:pt idx="9">
                  <c:v>8.1199999999999051E-2</c:v>
                </c:pt>
                <c:pt idx="10">
                  <c:v>7.2299999999998477E-2</c:v>
                </c:pt>
                <c:pt idx="11">
                  <c:v>5.8900000000001285E-2</c:v>
                </c:pt>
                <c:pt idx="12">
                  <c:v>4.410000000000025E-2</c:v>
                </c:pt>
                <c:pt idx="13">
                  <c:v>2.9599999999998516E-2</c:v>
                </c:pt>
                <c:pt idx="14">
                  <c:v>1.7199999999998994E-2</c:v>
                </c:pt>
                <c:pt idx="15">
                  <c:v>7.799999999999585E-3</c:v>
                </c:pt>
                <c:pt idx="16">
                  <c:v>1.9999999999988916E-3</c:v>
                </c:pt>
                <c:pt idx="17">
                  <c:v>4.9999999999883471E-4</c:v>
                </c:pt>
                <c:pt idx="18">
                  <c:v>0</c:v>
                </c:pt>
                <c:pt idx="19">
                  <c:v>4.9999999999883471E-4</c:v>
                </c:pt>
                <c:pt idx="20">
                  <c:v>1.9999999999988916E-3</c:v>
                </c:pt>
                <c:pt idx="21">
                  <c:v>7.799999999999585E-3</c:v>
                </c:pt>
                <c:pt idx="22">
                  <c:v>1.7199999999998994E-2</c:v>
                </c:pt>
                <c:pt idx="23">
                  <c:v>2.9599999999998516E-2</c:v>
                </c:pt>
                <c:pt idx="24">
                  <c:v>4.410000000000025E-2</c:v>
                </c:pt>
                <c:pt idx="25">
                  <c:v>5.8900000000001285E-2</c:v>
                </c:pt>
                <c:pt idx="26">
                  <c:v>7.2299999999998477E-2</c:v>
                </c:pt>
                <c:pt idx="27">
                  <c:v>8.1199999999999051E-2</c:v>
                </c:pt>
                <c:pt idx="28">
                  <c:v>8.3600000000000563E-2</c:v>
                </c:pt>
                <c:pt idx="29">
                  <c:v>8.0400000000000915E-2</c:v>
                </c:pt>
                <c:pt idx="30">
                  <c:v>7.3399999999999466E-2</c:v>
                </c:pt>
                <c:pt idx="31">
                  <c:v>6.4099999999999824E-2</c:v>
                </c:pt>
                <c:pt idx="32">
                  <c:v>5.4700000000000415E-2</c:v>
                </c:pt>
                <c:pt idx="33">
                  <c:v>4.6499999999998209E-2</c:v>
                </c:pt>
                <c:pt idx="34">
                  <c:v>4.0499999999997982E-2</c:v>
                </c:pt>
                <c:pt idx="35">
                  <c:v>3.8799999999998391E-2</c:v>
                </c:pt>
                <c:pt idx="36">
                  <c:v>3.819999999999979E-2</c:v>
                </c:pt>
              </c:numCache>
            </c:numRef>
          </c:yVal>
          <c:smooth val="0"/>
          <c:extLst xmlns:c15="http://schemas.microsoft.com/office/drawing/2012/chart">
            <c:ext xmlns:c16="http://schemas.microsoft.com/office/drawing/2014/chart" uri="{C3380CC4-5D6E-409C-BE32-E72D297353CC}">
              <c16:uniqueId val="{00000000-628E-4484-A276-EB21A9BCFB2E}"/>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Mg_PBESolD3!$P$2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Mg_PBESolD3!$C$3:$C$39</c15:sqref>
                        </c15:formulaRef>
                      </c:ext>
                    </c:extLst>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extLst>
                      <c:ext uri="{02D57815-91ED-43cb-92C2-25804820EDAC}">
                        <c15:formulaRef>
                          <c15:sqref>Mg_PBESolD3!$P$3:$P$39</c15:sqref>
                        </c15:formulaRef>
                      </c:ext>
                    </c:extLst>
                    <c:numCache>
                      <c:formatCode>0.0000</c:formatCode>
                      <c:ptCount val="37"/>
                      <c:pt idx="0">
                        <c:v>-9.6599999999995134E-2</c:v>
                      </c:pt>
                      <c:pt idx="1">
                        <c:v>58.521500000000003</c:v>
                      </c:pt>
                      <c:pt idx="2">
                        <c:v>58.521500000000003</c:v>
                      </c:pt>
                      <c:pt idx="3">
                        <c:v>58.521500000000003</c:v>
                      </c:pt>
                      <c:pt idx="4">
                        <c:v>58.521500000000003</c:v>
                      </c:pt>
                      <c:pt idx="5">
                        <c:v>58.521500000000003</c:v>
                      </c:pt>
                      <c:pt idx="6">
                        <c:v>58.521500000000003</c:v>
                      </c:pt>
                      <c:pt idx="7">
                        <c:v>58.521500000000003</c:v>
                      </c:pt>
                      <c:pt idx="8">
                        <c:v>58.521500000000003</c:v>
                      </c:pt>
                      <c:pt idx="9">
                        <c:v>2.7800000000006264E-2</c:v>
                      </c:pt>
                      <c:pt idx="10">
                        <c:v>58.521500000000003</c:v>
                      </c:pt>
                      <c:pt idx="11">
                        <c:v>58.521500000000003</c:v>
                      </c:pt>
                      <c:pt idx="12">
                        <c:v>58.521500000000003</c:v>
                      </c:pt>
                      <c:pt idx="13">
                        <c:v>58.521500000000003</c:v>
                      </c:pt>
                      <c:pt idx="14">
                        <c:v>58.521500000000003</c:v>
                      </c:pt>
                      <c:pt idx="15">
                        <c:v>58.521500000000003</c:v>
                      </c:pt>
                      <c:pt idx="16">
                        <c:v>58.521500000000003</c:v>
                      </c:pt>
                      <c:pt idx="17">
                        <c:v>58.521500000000003</c:v>
                      </c:pt>
                      <c:pt idx="18">
                        <c:v>0</c:v>
                      </c:pt>
                      <c:pt idx="19">
                        <c:v>58.521500000000003</c:v>
                      </c:pt>
                      <c:pt idx="20">
                        <c:v>58.521500000000003</c:v>
                      </c:pt>
                      <c:pt idx="21">
                        <c:v>58.521500000000003</c:v>
                      </c:pt>
                      <c:pt idx="22">
                        <c:v>58.521500000000003</c:v>
                      </c:pt>
                      <c:pt idx="23">
                        <c:v>58.521500000000003</c:v>
                      </c:pt>
                      <c:pt idx="24">
                        <c:v>58.521500000000003</c:v>
                      </c:pt>
                      <c:pt idx="25">
                        <c:v>58.521500000000003</c:v>
                      </c:pt>
                      <c:pt idx="26">
                        <c:v>58.521500000000003</c:v>
                      </c:pt>
                      <c:pt idx="27">
                        <c:v>2.7800000000006264E-2</c:v>
                      </c:pt>
                      <c:pt idx="28">
                        <c:v>58.521500000000003</c:v>
                      </c:pt>
                      <c:pt idx="29">
                        <c:v>58.521500000000003</c:v>
                      </c:pt>
                      <c:pt idx="30">
                        <c:v>58.521500000000003</c:v>
                      </c:pt>
                      <c:pt idx="31">
                        <c:v>58.521500000000003</c:v>
                      </c:pt>
                      <c:pt idx="32">
                        <c:v>58.521500000000003</c:v>
                      </c:pt>
                      <c:pt idx="33">
                        <c:v>58.521500000000003</c:v>
                      </c:pt>
                      <c:pt idx="34">
                        <c:v>58.521500000000003</c:v>
                      </c:pt>
                      <c:pt idx="35">
                        <c:v>58.521500000000003</c:v>
                      </c:pt>
                      <c:pt idx="36">
                        <c:v>-9.6599999999995134E-2</c:v>
                      </c:pt>
                    </c:numCache>
                  </c:numRef>
                </c:yVal>
                <c:smooth val="0"/>
                <c:extLst>
                  <c:ext xmlns:c16="http://schemas.microsoft.com/office/drawing/2014/chart" uri="{C3380CC4-5D6E-409C-BE32-E72D297353CC}">
                    <c16:uniqueId val="{00000001-628E-4484-A276-EB21A9BCFB2E}"/>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Mg_PBESolD3!$AF$2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Mg_PBESolD3!$C$3:$C$39</c15:sqref>
                        </c15:formulaRef>
                      </c:ext>
                    </c:extLst>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extLst xmlns:c15="http://schemas.microsoft.com/office/drawing/2012/chart">
                      <c:ext xmlns:c15="http://schemas.microsoft.com/office/drawing/2012/chart" uri="{02D57815-91ED-43cb-92C2-25804820EDAC}">
                        <c15:formulaRef>
                          <c15:sqref>Mg_PBESolD3!$AF$3:$AF$39</c15:sqref>
                        </c15:formulaRef>
                      </c:ext>
                    </c:extLst>
                    <c:numCache>
                      <c:formatCode>0.0000</c:formatCode>
                      <c:ptCount val="37"/>
                      <c:pt idx="0">
                        <c:v>9.6599999999995134E-2</c:v>
                      </c:pt>
                      <c:pt idx="1">
                        <c:v>-58.521500000000003</c:v>
                      </c:pt>
                      <c:pt idx="2">
                        <c:v>-58.521500000000003</c:v>
                      </c:pt>
                      <c:pt idx="3">
                        <c:v>-58.521500000000003</c:v>
                      </c:pt>
                      <c:pt idx="4">
                        <c:v>-58.521500000000003</c:v>
                      </c:pt>
                      <c:pt idx="5">
                        <c:v>-58.521500000000003</c:v>
                      </c:pt>
                      <c:pt idx="6">
                        <c:v>-58.521500000000003</c:v>
                      </c:pt>
                      <c:pt idx="7">
                        <c:v>-58.521500000000003</c:v>
                      </c:pt>
                      <c:pt idx="8">
                        <c:v>-58.521500000000003</c:v>
                      </c:pt>
                      <c:pt idx="9">
                        <c:v>-2.7800000000006264E-2</c:v>
                      </c:pt>
                      <c:pt idx="10">
                        <c:v>-58.521500000000003</c:v>
                      </c:pt>
                      <c:pt idx="11">
                        <c:v>-58.521500000000003</c:v>
                      </c:pt>
                      <c:pt idx="12">
                        <c:v>-58.521500000000003</c:v>
                      </c:pt>
                      <c:pt idx="13">
                        <c:v>-58.521500000000003</c:v>
                      </c:pt>
                      <c:pt idx="14">
                        <c:v>-58.521500000000003</c:v>
                      </c:pt>
                      <c:pt idx="15">
                        <c:v>-58.521500000000003</c:v>
                      </c:pt>
                      <c:pt idx="16">
                        <c:v>-58.521500000000003</c:v>
                      </c:pt>
                      <c:pt idx="17">
                        <c:v>-58.521500000000003</c:v>
                      </c:pt>
                      <c:pt idx="18">
                        <c:v>0</c:v>
                      </c:pt>
                      <c:pt idx="19">
                        <c:v>-58.521500000000003</c:v>
                      </c:pt>
                      <c:pt idx="20">
                        <c:v>-58.521500000000003</c:v>
                      </c:pt>
                      <c:pt idx="21">
                        <c:v>-58.521500000000003</c:v>
                      </c:pt>
                      <c:pt idx="22">
                        <c:v>-58.521500000000003</c:v>
                      </c:pt>
                      <c:pt idx="23">
                        <c:v>-58.521500000000003</c:v>
                      </c:pt>
                      <c:pt idx="24">
                        <c:v>-58.521500000000003</c:v>
                      </c:pt>
                      <c:pt idx="25">
                        <c:v>-58.521500000000003</c:v>
                      </c:pt>
                      <c:pt idx="26">
                        <c:v>-58.521500000000003</c:v>
                      </c:pt>
                      <c:pt idx="27">
                        <c:v>-2.7800000000006264E-2</c:v>
                      </c:pt>
                      <c:pt idx="28">
                        <c:v>-58.521500000000003</c:v>
                      </c:pt>
                      <c:pt idx="29">
                        <c:v>-58.521500000000003</c:v>
                      </c:pt>
                      <c:pt idx="30">
                        <c:v>-58.521500000000003</c:v>
                      </c:pt>
                      <c:pt idx="31">
                        <c:v>-58.521500000000003</c:v>
                      </c:pt>
                      <c:pt idx="32">
                        <c:v>-58.521500000000003</c:v>
                      </c:pt>
                      <c:pt idx="33">
                        <c:v>-58.521500000000003</c:v>
                      </c:pt>
                      <c:pt idx="34">
                        <c:v>-58.521500000000003</c:v>
                      </c:pt>
                      <c:pt idx="35">
                        <c:v>-58.521500000000003</c:v>
                      </c:pt>
                      <c:pt idx="36">
                        <c:v>9.6599999999995134E-2</c:v>
                      </c:pt>
                    </c:numCache>
                  </c:numRef>
                </c:yVal>
                <c:smooth val="0"/>
                <c:extLst xmlns:c15="http://schemas.microsoft.com/office/drawing/2012/chart">
                  <c:ext xmlns:c16="http://schemas.microsoft.com/office/drawing/2014/chart" uri="{C3380CC4-5D6E-409C-BE32-E72D297353CC}">
                    <c16:uniqueId val="{00000002-628E-4484-A276-EB21A9BCFB2E}"/>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Mg_PBESolD3!$Y$2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Mg_PBESolD3!$C$3:$C$39</c15:sqref>
                        </c15:formulaRef>
                      </c:ext>
                    </c:extLst>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extLst xmlns:c15="http://schemas.microsoft.com/office/drawing/2012/chart">
                      <c:ext xmlns:c15="http://schemas.microsoft.com/office/drawing/2012/chart" uri="{02D57815-91ED-43cb-92C2-25804820EDAC}">
                        <c15:formulaRef>
                          <c15:sqref>Mg_PBESolD3!$Y$3:$Y$39</c15:sqref>
                        </c15:formulaRef>
                      </c:ext>
                    </c:extLst>
                    <c:numCache>
                      <c:formatCode>0.0000</c:formatCode>
                      <c:ptCount val="37"/>
                      <c:pt idx="0">
                        <c:v>3.5000000000007248E-2</c:v>
                      </c:pt>
                      <c:pt idx="1">
                        <c:v>77.542500000000004</c:v>
                      </c:pt>
                      <c:pt idx="2">
                        <c:v>77.544200000000004</c:v>
                      </c:pt>
                      <c:pt idx="3">
                        <c:v>77.550200000000004</c:v>
                      </c:pt>
                      <c:pt idx="4">
                        <c:v>77.558400000000006</c:v>
                      </c:pt>
                      <c:pt idx="5">
                        <c:v>77.567800000000005</c:v>
                      </c:pt>
                      <c:pt idx="6">
                        <c:v>77.577100000000002</c:v>
                      </c:pt>
                      <c:pt idx="7">
                        <c:v>77.584100000000007</c:v>
                      </c:pt>
                      <c:pt idx="8">
                        <c:v>77.587300000000013</c:v>
                      </c:pt>
                      <c:pt idx="9">
                        <c:v>0.13200000000000855</c:v>
                      </c:pt>
                      <c:pt idx="10">
                        <c:v>77.576000000000008</c:v>
                      </c:pt>
                      <c:pt idx="11">
                        <c:v>77.562600000000003</c:v>
                      </c:pt>
                      <c:pt idx="12">
                        <c:v>77.547800000000009</c:v>
                      </c:pt>
                      <c:pt idx="13">
                        <c:v>77.533300000000011</c:v>
                      </c:pt>
                      <c:pt idx="14">
                        <c:v>77.520900000000012</c:v>
                      </c:pt>
                      <c:pt idx="15">
                        <c:v>77.511500000000012</c:v>
                      </c:pt>
                      <c:pt idx="16">
                        <c:v>77.505700000000004</c:v>
                      </c:pt>
                      <c:pt idx="17">
                        <c:v>77.504200000000012</c:v>
                      </c:pt>
                      <c:pt idx="18">
                        <c:v>0</c:v>
                      </c:pt>
                      <c:pt idx="19">
                        <c:v>77.504200000000012</c:v>
                      </c:pt>
                      <c:pt idx="20">
                        <c:v>77.505700000000004</c:v>
                      </c:pt>
                      <c:pt idx="21">
                        <c:v>77.511500000000012</c:v>
                      </c:pt>
                      <c:pt idx="22">
                        <c:v>77.520900000000012</c:v>
                      </c:pt>
                      <c:pt idx="23">
                        <c:v>77.533300000000011</c:v>
                      </c:pt>
                      <c:pt idx="24">
                        <c:v>77.547800000000009</c:v>
                      </c:pt>
                      <c:pt idx="25">
                        <c:v>77.562600000000003</c:v>
                      </c:pt>
                      <c:pt idx="26">
                        <c:v>77.576000000000008</c:v>
                      </c:pt>
                      <c:pt idx="27">
                        <c:v>0.13200000000000855</c:v>
                      </c:pt>
                      <c:pt idx="28">
                        <c:v>77.587300000000013</c:v>
                      </c:pt>
                      <c:pt idx="29">
                        <c:v>77.584100000000007</c:v>
                      </c:pt>
                      <c:pt idx="30">
                        <c:v>77.577100000000002</c:v>
                      </c:pt>
                      <c:pt idx="31">
                        <c:v>77.567800000000005</c:v>
                      </c:pt>
                      <c:pt idx="32">
                        <c:v>77.558400000000006</c:v>
                      </c:pt>
                      <c:pt idx="33">
                        <c:v>77.550200000000004</c:v>
                      </c:pt>
                      <c:pt idx="34">
                        <c:v>77.544200000000004</c:v>
                      </c:pt>
                      <c:pt idx="35">
                        <c:v>77.542500000000004</c:v>
                      </c:pt>
                      <c:pt idx="36">
                        <c:v>3.5000000000007248E-2</c:v>
                      </c:pt>
                    </c:numCache>
                  </c:numRef>
                </c:yVal>
                <c:smooth val="0"/>
                <c:extLst xmlns:c15="http://schemas.microsoft.com/office/drawing/2012/chart">
                  <c:ext xmlns:c16="http://schemas.microsoft.com/office/drawing/2014/chart" uri="{C3380CC4-5D6E-409C-BE32-E72D297353CC}">
                    <c16:uniqueId val="{00000003-628E-4484-A276-EB21A9BCFB2E}"/>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Mg_PBESolD3!$D$2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Mg_PBESolD3!$C$3:$C$39</c:f>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f>Mg_PBESolD3!$D$3:$D$39</c:f>
              <c:numCache>
                <c:formatCode>0.000</c:formatCode>
                <c:ptCount val="37"/>
                <c:pt idx="0">
                  <c:v>3.2513000000000001</c:v>
                </c:pt>
                <c:pt idx="1">
                  <c:v>3.2578999999999998</c:v>
                </c:pt>
                <c:pt idx="2">
                  <c:v>3.2646000000000002</c:v>
                </c:pt>
                <c:pt idx="3">
                  <c:v>3.2782</c:v>
                </c:pt>
                <c:pt idx="4">
                  <c:v>3.2921</c:v>
                </c:pt>
                <c:pt idx="5">
                  <c:v>3.3067000000000002</c:v>
                </c:pt>
                <c:pt idx="6">
                  <c:v>3.3222999999999998</c:v>
                </c:pt>
                <c:pt idx="7">
                  <c:v>3.3395999999999999</c:v>
                </c:pt>
                <c:pt idx="8">
                  <c:v>3.359</c:v>
                </c:pt>
                <c:pt idx="9">
                  <c:v>3.3803999999999998</c:v>
                </c:pt>
                <c:pt idx="10">
                  <c:v>3.4009</c:v>
                </c:pt>
                <c:pt idx="11">
                  <c:v>3.4169999999999998</c:v>
                </c:pt>
                <c:pt idx="12">
                  <c:v>3.4295</c:v>
                </c:pt>
                <c:pt idx="13">
                  <c:v>3.4388000000000001</c:v>
                </c:pt>
                <c:pt idx="14">
                  <c:v>3.4457</c:v>
                </c:pt>
                <c:pt idx="15">
                  <c:v>3.4504000000000001</c:v>
                </c:pt>
                <c:pt idx="16">
                  <c:v>3.4531999999999998</c:v>
                </c:pt>
                <c:pt idx="17">
                  <c:v>3.4539</c:v>
                </c:pt>
                <c:pt idx="18">
                  <c:v>3.4540999999999999</c:v>
                </c:pt>
                <c:pt idx="19">
                  <c:v>3.4539</c:v>
                </c:pt>
                <c:pt idx="20">
                  <c:v>3.4531999999999998</c:v>
                </c:pt>
                <c:pt idx="21">
                  <c:v>3.4504000000000001</c:v>
                </c:pt>
                <c:pt idx="22">
                  <c:v>3.4457</c:v>
                </c:pt>
                <c:pt idx="23">
                  <c:v>3.4388000000000001</c:v>
                </c:pt>
                <c:pt idx="24">
                  <c:v>3.4295</c:v>
                </c:pt>
                <c:pt idx="25">
                  <c:v>3.4169999999999998</c:v>
                </c:pt>
                <c:pt idx="26">
                  <c:v>3.4009</c:v>
                </c:pt>
                <c:pt idx="27">
                  <c:v>3.3803999999999998</c:v>
                </c:pt>
                <c:pt idx="28">
                  <c:v>3.359</c:v>
                </c:pt>
                <c:pt idx="29">
                  <c:v>3.3395999999999999</c:v>
                </c:pt>
                <c:pt idx="30">
                  <c:v>3.3222999999999998</c:v>
                </c:pt>
                <c:pt idx="31">
                  <c:v>3.3067000000000002</c:v>
                </c:pt>
                <c:pt idx="32">
                  <c:v>3.2921</c:v>
                </c:pt>
                <c:pt idx="33">
                  <c:v>3.2782</c:v>
                </c:pt>
                <c:pt idx="34">
                  <c:v>3.2646000000000002</c:v>
                </c:pt>
                <c:pt idx="35">
                  <c:v>3.2578999999999998</c:v>
                </c:pt>
                <c:pt idx="36">
                  <c:v>3.2513000000000001</c:v>
                </c:pt>
              </c:numCache>
            </c:numRef>
          </c:yVal>
          <c:smooth val="0"/>
          <c:extLst>
            <c:ext xmlns:c16="http://schemas.microsoft.com/office/drawing/2014/chart" uri="{C3380CC4-5D6E-409C-BE32-E72D297353CC}">
              <c16:uniqueId val="{00000000-2830-416A-AAC0-97046591B8C6}"/>
            </c:ext>
          </c:extLst>
        </c:ser>
        <c:ser>
          <c:idx val="1"/>
          <c:order val="1"/>
          <c:tx>
            <c:strRef>
              <c:f>Mg_PBESolD3!$E$2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Mg_PBESolD3!$C$3:$C$39</c:f>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f>Mg_PBESolD3!$E$3:$E$39</c:f>
              <c:numCache>
                <c:formatCode>0.000</c:formatCode>
                <c:ptCount val="37"/>
                <c:pt idx="0">
                  <c:v>5.0807000000000002</c:v>
                </c:pt>
                <c:pt idx="1">
                  <c:v>5.0568</c:v>
                </c:pt>
                <c:pt idx="2">
                  <c:v>5.0326000000000004</c:v>
                </c:pt>
                <c:pt idx="3">
                  <c:v>4.9819000000000004</c:v>
                </c:pt>
                <c:pt idx="4">
                  <c:v>4.9272999999999998</c:v>
                </c:pt>
                <c:pt idx="5">
                  <c:v>4.8676000000000004</c:v>
                </c:pt>
                <c:pt idx="6">
                  <c:v>4.8002000000000002</c:v>
                </c:pt>
                <c:pt idx="7">
                  <c:v>4.7226999999999997</c:v>
                </c:pt>
                <c:pt idx="8">
                  <c:v>4.6342999999999996</c:v>
                </c:pt>
                <c:pt idx="9">
                  <c:v>4.5381999999999998</c:v>
                </c:pt>
                <c:pt idx="10">
                  <c:v>4.4507000000000003</c:v>
                </c:pt>
                <c:pt idx="11">
                  <c:v>4.3856000000000002</c:v>
                </c:pt>
                <c:pt idx="12">
                  <c:v>4.3372000000000002</c:v>
                </c:pt>
                <c:pt idx="13">
                  <c:v>4.3018999999999998</c:v>
                </c:pt>
                <c:pt idx="14">
                  <c:v>4.2765000000000004</c:v>
                </c:pt>
                <c:pt idx="15">
                  <c:v>4.2594000000000003</c:v>
                </c:pt>
                <c:pt idx="16">
                  <c:v>4.2492000000000001</c:v>
                </c:pt>
                <c:pt idx="17">
                  <c:v>4.2465999999999999</c:v>
                </c:pt>
                <c:pt idx="18">
                  <c:v>4.2457000000000003</c:v>
                </c:pt>
                <c:pt idx="19">
                  <c:v>4.2465999999999999</c:v>
                </c:pt>
                <c:pt idx="20">
                  <c:v>4.2492000000000001</c:v>
                </c:pt>
                <c:pt idx="21">
                  <c:v>4.2594000000000003</c:v>
                </c:pt>
                <c:pt idx="22">
                  <c:v>4.2765000000000004</c:v>
                </c:pt>
                <c:pt idx="23">
                  <c:v>4.3018999999999998</c:v>
                </c:pt>
                <c:pt idx="24">
                  <c:v>4.3372000000000002</c:v>
                </c:pt>
                <c:pt idx="25">
                  <c:v>4.3856000000000002</c:v>
                </c:pt>
                <c:pt idx="26">
                  <c:v>4.4507000000000003</c:v>
                </c:pt>
                <c:pt idx="27">
                  <c:v>4.5381999999999998</c:v>
                </c:pt>
                <c:pt idx="28">
                  <c:v>4.6342999999999996</c:v>
                </c:pt>
                <c:pt idx="29">
                  <c:v>4.7226999999999997</c:v>
                </c:pt>
                <c:pt idx="30">
                  <c:v>4.8002000000000002</c:v>
                </c:pt>
                <c:pt idx="31">
                  <c:v>4.8676000000000004</c:v>
                </c:pt>
                <c:pt idx="32">
                  <c:v>4.9272999999999998</c:v>
                </c:pt>
                <c:pt idx="33">
                  <c:v>4.9819000000000004</c:v>
                </c:pt>
                <c:pt idx="34">
                  <c:v>5.0326000000000004</c:v>
                </c:pt>
                <c:pt idx="35">
                  <c:v>5.0568</c:v>
                </c:pt>
                <c:pt idx="36">
                  <c:v>5.0807000000000002</c:v>
                </c:pt>
              </c:numCache>
            </c:numRef>
          </c:yVal>
          <c:smooth val="0"/>
          <c:extLst>
            <c:ext xmlns:c16="http://schemas.microsoft.com/office/drawing/2014/chart" uri="{C3380CC4-5D6E-409C-BE32-E72D297353CC}">
              <c16:uniqueId val="{00000001-2830-416A-AAC0-97046591B8C6}"/>
            </c:ext>
          </c:extLst>
        </c:ser>
        <c:ser>
          <c:idx val="2"/>
          <c:order val="2"/>
          <c:tx>
            <c:strRef>
              <c:f>Mg_PBESolD3!$F$2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Mg_PBESolD3!$C$3:$C$39</c:f>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f>Mg_PBESolD3!$F$3:$F$39</c:f>
              <c:numCache>
                <c:formatCode>0.000</c:formatCode>
                <c:ptCount val="37"/>
                <c:pt idx="0">
                  <c:v>-0.59855726699999989</c:v>
                </c:pt>
                <c:pt idx="1">
                  <c:v>-0.58086955919999994</c:v>
                </c:pt>
                <c:pt idx="2">
                  <c:v>-0.56313284219999993</c:v>
                </c:pt>
                <c:pt idx="3">
                  <c:v>-0.52693058110000002</c:v>
                </c:pt>
                <c:pt idx="4">
                  <c:v>-0.48980318379999993</c:v>
                </c:pt>
                <c:pt idx="5">
                  <c:v>-0.4511583736</c:v>
                </c:pt>
                <c:pt idx="6">
                  <c:v>-0.40950026179999988</c:v>
                </c:pt>
                <c:pt idx="7">
                  <c:v>-0.36364317729999962</c:v>
                </c:pt>
                <c:pt idx="8">
                  <c:v>-0.31263451229999994</c:v>
                </c:pt>
                <c:pt idx="9">
                  <c:v>-0.25688481100000005</c:v>
                </c:pt>
                <c:pt idx="10">
                  <c:v>-0.20273383570000006</c:v>
                </c:pt>
                <c:pt idx="11">
                  <c:v>-0.15894291520000023</c:v>
                </c:pt>
                <c:pt idx="12">
                  <c:v>-0.12285118999999996</c:v>
                </c:pt>
                <c:pt idx="13">
                  <c:v>-9.2933945699999923E-2</c:v>
                </c:pt>
                <c:pt idx="14">
                  <c:v>-6.7012755000000077E-2</c:v>
                </c:pt>
                <c:pt idx="15">
                  <c:v>-4.3496992799999995E-2</c:v>
                </c:pt>
                <c:pt idx="16">
                  <c:v>-2.1360728400000015E-2</c:v>
                </c:pt>
                <c:pt idx="17">
                  <c:v>-1.0620746599999896E-2</c:v>
                </c:pt>
                <c:pt idx="18">
                  <c:v>0</c:v>
                </c:pt>
                <c:pt idx="19">
                  <c:v>1.0620746599999896E-2</c:v>
                </c:pt>
                <c:pt idx="20">
                  <c:v>2.1360728400000015E-2</c:v>
                </c:pt>
                <c:pt idx="21">
                  <c:v>4.3496992799999995E-2</c:v>
                </c:pt>
                <c:pt idx="22">
                  <c:v>6.7012755000000077E-2</c:v>
                </c:pt>
                <c:pt idx="23">
                  <c:v>9.2933945699999923E-2</c:v>
                </c:pt>
                <c:pt idx="24">
                  <c:v>0.12285118999999996</c:v>
                </c:pt>
                <c:pt idx="25">
                  <c:v>0.15894291520000023</c:v>
                </c:pt>
                <c:pt idx="26">
                  <c:v>0.20273383570000006</c:v>
                </c:pt>
                <c:pt idx="27">
                  <c:v>0.25688481100000005</c:v>
                </c:pt>
                <c:pt idx="28">
                  <c:v>0.31263451229999994</c:v>
                </c:pt>
                <c:pt idx="29">
                  <c:v>0.36364317729999962</c:v>
                </c:pt>
                <c:pt idx="30">
                  <c:v>0.40950026179999988</c:v>
                </c:pt>
                <c:pt idx="31">
                  <c:v>0.4511583736</c:v>
                </c:pt>
                <c:pt idx="32">
                  <c:v>0.48980318379999993</c:v>
                </c:pt>
                <c:pt idx="33">
                  <c:v>0.52693058110000002</c:v>
                </c:pt>
                <c:pt idx="34">
                  <c:v>0.56313284219999993</c:v>
                </c:pt>
                <c:pt idx="35">
                  <c:v>0.58086955919999994</c:v>
                </c:pt>
                <c:pt idx="36">
                  <c:v>0.59855726699999989</c:v>
                </c:pt>
              </c:numCache>
            </c:numRef>
          </c:yVal>
          <c:smooth val="0"/>
          <c:extLst>
            <c:ext xmlns:c16="http://schemas.microsoft.com/office/drawing/2014/chart" uri="{C3380CC4-5D6E-409C-BE32-E72D297353CC}">
              <c16:uniqueId val="{00000002-2830-416A-AAC0-97046591B8C6}"/>
            </c:ext>
          </c:extLst>
        </c:ser>
        <c:ser>
          <c:idx val="3"/>
          <c:order val="3"/>
          <c:tx>
            <c:strRef>
              <c:f>Mg_PBESolD3!$G$2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Mg_PBESolD3!$C$3:$C$39</c:f>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f>Mg_PBESolD3!$G$3:$G$39</c:f>
              <c:numCache>
                <c:formatCode>0.000</c:formatCode>
                <c:ptCount val="37"/>
                <c:pt idx="0">
                  <c:v>-0.53476399779999984</c:v>
                </c:pt>
                <c:pt idx="1">
                  <c:v>-0.51859506720000015</c:v>
                </c:pt>
                <c:pt idx="2">
                  <c:v>-0.5021880562000004</c:v>
                </c:pt>
                <c:pt idx="3">
                  <c:v>-0.46863736920000026</c:v>
                </c:pt>
                <c:pt idx="4">
                  <c:v>-0.43396209290000032</c:v>
                </c:pt>
                <c:pt idx="5">
                  <c:v>-0.39743467240000041</c:v>
                </c:pt>
                <c:pt idx="6">
                  <c:v>-0.35864694299999939</c:v>
                </c:pt>
                <c:pt idx="7">
                  <c:v>-0.31678927059999984</c:v>
                </c:pt>
                <c:pt idx="8">
                  <c:v>-0.27154217420000015</c:v>
                </c:pt>
                <c:pt idx="9">
                  <c:v>-0.22357896120000015</c:v>
                </c:pt>
                <c:pt idx="10">
                  <c:v>-0.17904275959999971</c:v>
                </c:pt>
                <c:pt idx="11">
                  <c:v>-0.14222500799999982</c:v>
                </c:pt>
                <c:pt idx="12">
                  <c:v>-0.11192144600000034</c:v>
                </c:pt>
                <c:pt idx="13">
                  <c:v>-8.5921848700000081E-2</c:v>
                </c:pt>
                <c:pt idx="14">
                  <c:v>-6.2676384000000016E-2</c:v>
                </c:pt>
                <c:pt idx="15">
                  <c:v>-4.0962649799999945E-2</c:v>
                </c:pt>
                <c:pt idx="16">
                  <c:v>-2.0217693600000169E-2</c:v>
                </c:pt>
                <c:pt idx="17">
                  <c:v>-1.0098414799999962E-2</c:v>
                </c:pt>
                <c:pt idx="18">
                  <c:v>0</c:v>
                </c:pt>
                <c:pt idx="19">
                  <c:v>1.0098414799999962E-2</c:v>
                </c:pt>
                <c:pt idx="20">
                  <c:v>2.0217693600000169E-2</c:v>
                </c:pt>
                <c:pt idx="21">
                  <c:v>4.0962649799999945E-2</c:v>
                </c:pt>
                <c:pt idx="22">
                  <c:v>6.2676384000000016E-2</c:v>
                </c:pt>
                <c:pt idx="23">
                  <c:v>8.5921848700000081E-2</c:v>
                </c:pt>
                <c:pt idx="24">
                  <c:v>0.11192144600000034</c:v>
                </c:pt>
                <c:pt idx="25">
                  <c:v>0.14222500799999982</c:v>
                </c:pt>
                <c:pt idx="26">
                  <c:v>0.17904275959999971</c:v>
                </c:pt>
                <c:pt idx="27">
                  <c:v>0.22357896120000015</c:v>
                </c:pt>
                <c:pt idx="28">
                  <c:v>0.27154217420000015</c:v>
                </c:pt>
                <c:pt idx="29">
                  <c:v>0.31678927059999984</c:v>
                </c:pt>
                <c:pt idx="30">
                  <c:v>0.35864694299999939</c:v>
                </c:pt>
                <c:pt idx="31">
                  <c:v>0.39743467240000041</c:v>
                </c:pt>
                <c:pt idx="32">
                  <c:v>0.43396209290000032</c:v>
                </c:pt>
                <c:pt idx="33">
                  <c:v>0.46863736920000026</c:v>
                </c:pt>
                <c:pt idx="34">
                  <c:v>0.5021880562000004</c:v>
                </c:pt>
                <c:pt idx="35">
                  <c:v>0.51859506720000015</c:v>
                </c:pt>
                <c:pt idx="36">
                  <c:v>0.53476399779999984</c:v>
                </c:pt>
              </c:numCache>
            </c:numRef>
          </c:yVal>
          <c:smooth val="0"/>
          <c:extLst>
            <c:ext xmlns:c16="http://schemas.microsoft.com/office/drawing/2014/chart" uri="{C3380CC4-5D6E-409C-BE32-E72D297353CC}">
              <c16:uniqueId val="{00000003-2830-416A-AAC0-97046591B8C6}"/>
            </c:ext>
          </c:extLst>
        </c:ser>
        <c:ser>
          <c:idx val="4"/>
          <c:order val="4"/>
          <c:tx>
            <c:strRef>
              <c:f>Mg_PBESolD3!$H$2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Mg_PBESolD3!$C$3:$C$39</c:f>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f>Mg_PBESolD3!$H$3:$H$39</c:f>
              <c:numCache>
                <c:formatCode>0.000</c:formatCode>
                <c:ptCount val="37"/>
                <c:pt idx="0">
                  <c:v>0.50665499999999997</c:v>
                </c:pt>
                <c:pt idx="1">
                  <c:v>0.50718799999999997</c:v>
                </c:pt>
                <c:pt idx="2">
                  <c:v>0.50768999999999997</c:v>
                </c:pt>
                <c:pt idx="3">
                  <c:v>0.50850899999999999</c:v>
                </c:pt>
                <c:pt idx="4">
                  <c:v>0.50909300000000002</c:v>
                </c:pt>
                <c:pt idx="5">
                  <c:v>0.50931999999999999</c:v>
                </c:pt>
                <c:pt idx="6">
                  <c:v>0.50888999999999995</c:v>
                </c:pt>
                <c:pt idx="7">
                  <c:v>0.50752699999999995</c:v>
                </c:pt>
                <c:pt idx="8">
                  <c:v>0.50493699999999997</c:v>
                </c:pt>
                <c:pt idx="9">
                  <c:v>0.50102800000000003</c:v>
                </c:pt>
                <c:pt idx="10">
                  <c:v>0.496921</c:v>
                </c:pt>
                <c:pt idx="11">
                  <c:v>0.49455900000000003</c:v>
                </c:pt>
                <c:pt idx="12">
                  <c:v>0.493589</c:v>
                </c:pt>
                <c:pt idx="13">
                  <c:v>0.49381399999999998</c:v>
                </c:pt>
                <c:pt idx="14">
                  <c:v>0.49482900000000002</c:v>
                </c:pt>
                <c:pt idx="15">
                  <c:v>0.49631799999999998</c:v>
                </c:pt>
                <c:pt idx="16">
                  <c:v>0.49808000000000002</c:v>
                </c:pt>
                <c:pt idx="17">
                  <c:v>0.499027</c:v>
                </c:pt>
                <c:pt idx="18">
                  <c:v>0.5</c:v>
                </c:pt>
                <c:pt idx="19">
                  <c:v>0.499027</c:v>
                </c:pt>
                <c:pt idx="20">
                  <c:v>0.49808000000000002</c:v>
                </c:pt>
                <c:pt idx="21">
                  <c:v>0.49631799999999998</c:v>
                </c:pt>
                <c:pt idx="22">
                  <c:v>0.49482900000000002</c:v>
                </c:pt>
                <c:pt idx="23">
                  <c:v>0.49381399999999998</c:v>
                </c:pt>
                <c:pt idx="24">
                  <c:v>0.493589</c:v>
                </c:pt>
                <c:pt idx="25">
                  <c:v>0.49455900000000003</c:v>
                </c:pt>
                <c:pt idx="26">
                  <c:v>0.496921</c:v>
                </c:pt>
                <c:pt idx="27">
                  <c:v>0.50102800000000003</c:v>
                </c:pt>
                <c:pt idx="28">
                  <c:v>0.50493699999999997</c:v>
                </c:pt>
                <c:pt idx="29">
                  <c:v>0.50752699999999995</c:v>
                </c:pt>
                <c:pt idx="30">
                  <c:v>0.50888999999999995</c:v>
                </c:pt>
                <c:pt idx="31">
                  <c:v>0.50931999999999999</c:v>
                </c:pt>
                <c:pt idx="32">
                  <c:v>0.50909300000000002</c:v>
                </c:pt>
                <c:pt idx="33">
                  <c:v>0.50850899999999999</c:v>
                </c:pt>
                <c:pt idx="34">
                  <c:v>0.50768999999999997</c:v>
                </c:pt>
                <c:pt idx="35">
                  <c:v>0.50718799999999997</c:v>
                </c:pt>
                <c:pt idx="36">
                  <c:v>0.50665499999999997</c:v>
                </c:pt>
              </c:numCache>
            </c:numRef>
          </c:yVal>
          <c:smooth val="0"/>
          <c:extLst>
            <c:ext xmlns:c16="http://schemas.microsoft.com/office/drawing/2014/chart" uri="{C3380CC4-5D6E-409C-BE32-E72D297353CC}">
              <c16:uniqueId val="{00000004-2830-416A-AAC0-97046591B8C6}"/>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Mg_PBESolD3!$T$2</c:f>
              <c:strCache>
                <c:ptCount val="1"/>
                <c:pt idx="0">
                  <c:v>PBESolD3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Mg_PBESolD3!$C$3:$C$39</c:f>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f>Mg_PBESolD3!$T$3:$T$39</c:f>
              <c:numCache>
                <c:formatCode>0.00</c:formatCode>
                <c:ptCount val="37"/>
                <c:pt idx="0">
                  <c:v>1.7529999999999999</c:v>
                </c:pt>
                <c:pt idx="1">
                  <c:v>1.7509999999999999</c:v>
                </c:pt>
                <c:pt idx="2">
                  <c:v>1.7490000000000001</c:v>
                </c:pt>
                <c:pt idx="3">
                  <c:v>1.748</c:v>
                </c:pt>
                <c:pt idx="4">
                  <c:v>1.75</c:v>
                </c:pt>
                <c:pt idx="5">
                  <c:v>1.758</c:v>
                </c:pt>
                <c:pt idx="6">
                  <c:v>1.772</c:v>
                </c:pt>
                <c:pt idx="7">
                  <c:v>1.794</c:v>
                </c:pt>
                <c:pt idx="8">
                  <c:v>1.774</c:v>
                </c:pt>
                <c:pt idx="9">
                  <c:v>1.617</c:v>
                </c:pt>
                <c:pt idx="10">
                  <c:v>1.482</c:v>
                </c:pt>
                <c:pt idx="11">
                  <c:v>1.39</c:v>
                </c:pt>
                <c:pt idx="12">
                  <c:v>1.327</c:v>
                </c:pt>
                <c:pt idx="13">
                  <c:v>1.284</c:v>
                </c:pt>
                <c:pt idx="14">
                  <c:v>1.2549999999999999</c:v>
                </c:pt>
                <c:pt idx="15">
                  <c:v>1.236</c:v>
                </c:pt>
                <c:pt idx="16">
                  <c:v>1.2250000000000001</c:v>
                </c:pt>
                <c:pt idx="17">
                  <c:v>1.222</c:v>
                </c:pt>
                <c:pt idx="18">
                  <c:v>1.2250000000000001</c:v>
                </c:pt>
                <c:pt idx="19">
                  <c:v>1.222</c:v>
                </c:pt>
                <c:pt idx="20">
                  <c:v>1.2250000000000001</c:v>
                </c:pt>
                <c:pt idx="21">
                  <c:v>1.236</c:v>
                </c:pt>
                <c:pt idx="22">
                  <c:v>1.2549999999999999</c:v>
                </c:pt>
                <c:pt idx="23">
                  <c:v>1.284</c:v>
                </c:pt>
                <c:pt idx="24">
                  <c:v>1.327</c:v>
                </c:pt>
                <c:pt idx="25">
                  <c:v>1.39</c:v>
                </c:pt>
                <c:pt idx="26">
                  <c:v>1.482</c:v>
                </c:pt>
                <c:pt idx="27">
                  <c:v>1.617</c:v>
                </c:pt>
                <c:pt idx="28">
                  <c:v>1.774</c:v>
                </c:pt>
                <c:pt idx="29">
                  <c:v>1.794</c:v>
                </c:pt>
                <c:pt idx="30">
                  <c:v>1.772</c:v>
                </c:pt>
                <c:pt idx="31">
                  <c:v>1.758</c:v>
                </c:pt>
                <c:pt idx="32">
                  <c:v>1.75</c:v>
                </c:pt>
                <c:pt idx="33">
                  <c:v>1.748</c:v>
                </c:pt>
                <c:pt idx="34">
                  <c:v>1.7490000000000001</c:v>
                </c:pt>
                <c:pt idx="35">
                  <c:v>1.7509999999999999</c:v>
                </c:pt>
                <c:pt idx="36">
                  <c:v>1.7529999999999999</c:v>
                </c:pt>
              </c:numCache>
            </c:numRef>
          </c:yVal>
          <c:smooth val="0"/>
          <c:extLst>
            <c:ext xmlns:c16="http://schemas.microsoft.com/office/drawing/2014/chart" uri="{C3380CC4-5D6E-409C-BE32-E72D297353CC}">
              <c16:uniqueId val="{00000000-E803-40FD-88E0-7123D7E0EF4E}"/>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Mg_PBESolD3!$U$2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Mg_PBESolD3!$C$3:$C$39</c15:sqref>
                        </c15:formulaRef>
                      </c:ext>
                    </c:extLst>
                    <c:numCache>
                      <c:formatCode>0.000</c:formatCode>
                      <c:ptCount val="37"/>
                      <c:pt idx="0">
                        <c:v>-1</c:v>
                      </c:pt>
                      <c:pt idx="1">
                        <c:v>-0.96874634519364866</c:v>
                      </c:pt>
                      <c:pt idx="2">
                        <c:v>-0.93749269038729688</c:v>
                      </c:pt>
                      <c:pt idx="3">
                        <c:v>-0.87499437722099782</c:v>
                      </c:pt>
                      <c:pt idx="4">
                        <c:v>-0.81249606405469821</c:v>
                      </c:pt>
                      <c:pt idx="5">
                        <c:v>-0.74999775088839904</c:v>
                      </c:pt>
                      <c:pt idx="6">
                        <c:v>-0.68749943772209987</c:v>
                      </c:pt>
                      <c:pt idx="7">
                        <c:v>-0.62500112455580026</c:v>
                      </c:pt>
                      <c:pt idx="8">
                        <c:v>-0.56249381494309769</c:v>
                      </c:pt>
                      <c:pt idx="9">
                        <c:v>-0.49999550177679802</c:v>
                      </c:pt>
                      <c:pt idx="10">
                        <c:v>-0.43749718861049891</c:v>
                      </c:pt>
                      <c:pt idx="11">
                        <c:v>-0.37499887544419974</c:v>
                      </c:pt>
                      <c:pt idx="12">
                        <c:v>-0.31250056227790013</c:v>
                      </c:pt>
                      <c:pt idx="13">
                        <c:v>-0.25000224911160096</c:v>
                      </c:pt>
                      <c:pt idx="14">
                        <c:v>-0.18749493949889792</c:v>
                      </c:pt>
                      <c:pt idx="15">
                        <c:v>-0.12499662633259878</c:v>
                      </c:pt>
                      <c:pt idx="16">
                        <c:v>-6.2498313166299141E-2</c:v>
                      </c:pt>
                      <c:pt idx="17">
                        <c:v>-3.1253654806351283E-2</c:v>
                      </c:pt>
                      <c:pt idx="18">
                        <c:v>0</c:v>
                      </c:pt>
                      <c:pt idx="19">
                        <c:v>3.1253654806351283E-2</c:v>
                      </c:pt>
                      <c:pt idx="20">
                        <c:v>6.2498313166299141E-2</c:v>
                      </c:pt>
                      <c:pt idx="21">
                        <c:v>0.12499662633259878</c:v>
                      </c:pt>
                      <c:pt idx="22">
                        <c:v>0.18749493949889792</c:v>
                      </c:pt>
                      <c:pt idx="23">
                        <c:v>0.25000224911160096</c:v>
                      </c:pt>
                      <c:pt idx="24">
                        <c:v>0.31250056227790013</c:v>
                      </c:pt>
                      <c:pt idx="25">
                        <c:v>0.37499887544419974</c:v>
                      </c:pt>
                      <c:pt idx="26">
                        <c:v>0.43749718861049891</c:v>
                      </c:pt>
                      <c:pt idx="27">
                        <c:v>0.49999550177679802</c:v>
                      </c:pt>
                      <c:pt idx="28">
                        <c:v>0.56249381494309769</c:v>
                      </c:pt>
                      <c:pt idx="29">
                        <c:v>0.62500112455580026</c:v>
                      </c:pt>
                      <c:pt idx="30">
                        <c:v>0.68749943772209987</c:v>
                      </c:pt>
                      <c:pt idx="31">
                        <c:v>0.74999775088839904</c:v>
                      </c:pt>
                      <c:pt idx="32">
                        <c:v>0.81249606405469821</c:v>
                      </c:pt>
                      <c:pt idx="33">
                        <c:v>0.87499437722099782</c:v>
                      </c:pt>
                      <c:pt idx="34">
                        <c:v>0.93749269038729688</c:v>
                      </c:pt>
                      <c:pt idx="35">
                        <c:v>0.96874634519364866</c:v>
                      </c:pt>
                      <c:pt idx="36">
                        <c:v>1</c:v>
                      </c:pt>
                    </c:numCache>
                  </c:numRef>
                </c:xVal>
                <c:yVal>
                  <c:numRef>
                    <c:extLst>
                      <c:ext uri="{02D57815-91ED-43cb-92C2-25804820EDAC}">
                        <c15:formulaRef>
                          <c15:sqref>Mg_PBESolD3!$U$3:$U$39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E803-40FD-88E0-7123D7E0EF4E}"/>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Mg_PBESol!$O$2</c:f>
              <c:strCache>
                <c:ptCount val="1"/>
                <c:pt idx="0">
                  <c:v>PBESol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Mg_PBESol!$C$3:$C$39</c:f>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f>Mg_PBESol!$O$3:$O$39</c:f>
              <c:numCache>
                <c:formatCode>0.0000</c:formatCode>
                <c:ptCount val="37"/>
                <c:pt idx="0">
                  <c:v>-1.0600000000000165E-2</c:v>
                </c:pt>
                <c:pt idx="1">
                  <c:v>-9.9999999999980105E-3</c:v>
                </c:pt>
                <c:pt idx="2">
                  <c:v>-8.0999999999988859E-3</c:v>
                </c:pt>
                <c:pt idx="3">
                  <c:v>-1.4000000000002899E-3</c:v>
                </c:pt>
                <c:pt idx="4">
                  <c:v>8.6000000000012733E-3</c:v>
                </c:pt>
                <c:pt idx="5">
                  <c:v>2.0900000000001029E-2</c:v>
                </c:pt>
                <c:pt idx="6">
                  <c:v>3.3300000000000551E-2</c:v>
                </c:pt>
                <c:pt idx="7">
                  <c:v>4.5000000000001705E-2</c:v>
                </c:pt>
                <c:pt idx="8">
                  <c:v>5.4300000000001347E-2</c:v>
                </c:pt>
                <c:pt idx="9">
                  <c:v>5.9400000000000119E-2</c:v>
                </c:pt>
                <c:pt idx="10">
                  <c:v>5.7900000000000063E-2</c:v>
                </c:pt>
                <c:pt idx="11">
                  <c:v>5.0000000000000711E-2</c:v>
                </c:pt>
                <c:pt idx="12">
                  <c:v>3.8299999999999557E-2</c:v>
                </c:pt>
                <c:pt idx="13">
                  <c:v>2.6299999999999102E-2</c:v>
                </c:pt>
                <c:pt idx="14">
                  <c:v>1.5499999999999403E-2</c:v>
                </c:pt>
                <c:pt idx="15">
                  <c:v>7.1000000000012164E-3</c:v>
                </c:pt>
                <c:pt idx="16">
                  <c:v>1.7999999999993577E-3</c:v>
                </c:pt>
                <c:pt idx="17">
                  <c:v>4.9999999999883471E-4</c:v>
                </c:pt>
                <c:pt idx="18">
                  <c:v>0</c:v>
                </c:pt>
                <c:pt idx="19">
                  <c:v>4.9999999999883471E-4</c:v>
                </c:pt>
                <c:pt idx="20">
                  <c:v>1.7999999999993577E-3</c:v>
                </c:pt>
                <c:pt idx="21">
                  <c:v>7.1000000000012164E-3</c:v>
                </c:pt>
                <c:pt idx="22">
                  <c:v>1.5499999999999403E-2</c:v>
                </c:pt>
                <c:pt idx="23">
                  <c:v>2.6299999999999102E-2</c:v>
                </c:pt>
                <c:pt idx="24">
                  <c:v>3.8299999999999557E-2</c:v>
                </c:pt>
                <c:pt idx="25">
                  <c:v>5.0000000000000711E-2</c:v>
                </c:pt>
                <c:pt idx="26">
                  <c:v>5.7900000000000063E-2</c:v>
                </c:pt>
                <c:pt idx="27">
                  <c:v>5.9400000000000119E-2</c:v>
                </c:pt>
                <c:pt idx="28">
                  <c:v>5.4300000000001347E-2</c:v>
                </c:pt>
                <c:pt idx="29">
                  <c:v>4.5000000000001705E-2</c:v>
                </c:pt>
                <c:pt idx="30">
                  <c:v>3.3300000000000551E-2</c:v>
                </c:pt>
                <c:pt idx="31">
                  <c:v>2.0900000000001029E-2</c:v>
                </c:pt>
                <c:pt idx="32">
                  <c:v>8.6000000000012733E-3</c:v>
                </c:pt>
                <c:pt idx="33">
                  <c:v>-1.4000000000002899E-3</c:v>
                </c:pt>
                <c:pt idx="34">
                  <c:v>-8.0999999999988859E-3</c:v>
                </c:pt>
                <c:pt idx="35">
                  <c:v>-9.9999999999980105E-3</c:v>
                </c:pt>
                <c:pt idx="36">
                  <c:v>-1.0600000000000165E-2</c:v>
                </c:pt>
              </c:numCache>
            </c:numRef>
          </c:yVal>
          <c:smooth val="0"/>
          <c:extLst xmlns:c15="http://schemas.microsoft.com/office/drawing/2012/chart">
            <c:ext xmlns:c16="http://schemas.microsoft.com/office/drawing/2014/chart" uri="{C3380CC4-5D6E-409C-BE32-E72D297353CC}">
              <c16:uniqueId val="{00000000-3F86-4CF6-B04D-4F055D96EE88}"/>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Mg_PBESol!$P$2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Mg_PBESol!$C$3:$C$39</c15:sqref>
                        </c15:formulaRef>
                      </c:ext>
                    </c:extLst>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extLst>
                      <c:ext uri="{02D57815-91ED-43cb-92C2-25804820EDAC}">
                        <c15:formulaRef>
                          <c15:sqref>Mg_PBESol!$P$3:$P$39</c15:sqref>
                        </c15:formulaRef>
                      </c:ext>
                    </c:extLst>
                    <c:numCache>
                      <c:formatCode>0.0000</c:formatCode>
                      <c:ptCount val="37"/>
                      <c:pt idx="0">
                        <c:v>-0.10519999999999641</c:v>
                      </c:pt>
                      <c:pt idx="1">
                        <c:v>58.526200000000003</c:v>
                      </c:pt>
                      <c:pt idx="2">
                        <c:v>58.526200000000003</c:v>
                      </c:pt>
                      <c:pt idx="3">
                        <c:v>58.526200000000003</c:v>
                      </c:pt>
                      <c:pt idx="4">
                        <c:v>58.526200000000003</c:v>
                      </c:pt>
                      <c:pt idx="5">
                        <c:v>58.526200000000003</c:v>
                      </c:pt>
                      <c:pt idx="6">
                        <c:v>58.526200000000003</c:v>
                      </c:pt>
                      <c:pt idx="7">
                        <c:v>58.526200000000003</c:v>
                      </c:pt>
                      <c:pt idx="8">
                        <c:v>58.526200000000003</c:v>
                      </c:pt>
                      <c:pt idx="9">
                        <c:v>2.1700000000002717E-2</c:v>
                      </c:pt>
                      <c:pt idx="10">
                        <c:v>58.526200000000003</c:v>
                      </c:pt>
                      <c:pt idx="11">
                        <c:v>58.526200000000003</c:v>
                      </c:pt>
                      <c:pt idx="12">
                        <c:v>58.526200000000003</c:v>
                      </c:pt>
                      <c:pt idx="13">
                        <c:v>58.526200000000003</c:v>
                      </c:pt>
                      <c:pt idx="14">
                        <c:v>58.526200000000003</c:v>
                      </c:pt>
                      <c:pt idx="15">
                        <c:v>58.526200000000003</c:v>
                      </c:pt>
                      <c:pt idx="16">
                        <c:v>58.526200000000003</c:v>
                      </c:pt>
                      <c:pt idx="17">
                        <c:v>58.526200000000003</c:v>
                      </c:pt>
                      <c:pt idx="18">
                        <c:v>0</c:v>
                      </c:pt>
                      <c:pt idx="19">
                        <c:v>58.526200000000003</c:v>
                      </c:pt>
                      <c:pt idx="20">
                        <c:v>58.526200000000003</c:v>
                      </c:pt>
                      <c:pt idx="21">
                        <c:v>58.526200000000003</c:v>
                      </c:pt>
                      <c:pt idx="22">
                        <c:v>58.526200000000003</c:v>
                      </c:pt>
                      <c:pt idx="23">
                        <c:v>58.526200000000003</c:v>
                      </c:pt>
                      <c:pt idx="24">
                        <c:v>58.526200000000003</c:v>
                      </c:pt>
                      <c:pt idx="25">
                        <c:v>58.526200000000003</c:v>
                      </c:pt>
                      <c:pt idx="26">
                        <c:v>58.526200000000003</c:v>
                      </c:pt>
                      <c:pt idx="27">
                        <c:v>2.1700000000002717E-2</c:v>
                      </c:pt>
                      <c:pt idx="28">
                        <c:v>58.526200000000003</c:v>
                      </c:pt>
                      <c:pt idx="29">
                        <c:v>58.526200000000003</c:v>
                      </c:pt>
                      <c:pt idx="30">
                        <c:v>58.526200000000003</c:v>
                      </c:pt>
                      <c:pt idx="31">
                        <c:v>58.526200000000003</c:v>
                      </c:pt>
                      <c:pt idx="32">
                        <c:v>58.526200000000003</c:v>
                      </c:pt>
                      <c:pt idx="33">
                        <c:v>58.526200000000003</c:v>
                      </c:pt>
                      <c:pt idx="34">
                        <c:v>58.526200000000003</c:v>
                      </c:pt>
                      <c:pt idx="35">
                        <c:v>58.526200000000003</c:v>
                      </c:pt>
                      <c:pt idx="36">
                        <c:v>-0.10519999999999641</c:v>
                      </c:pt>
                    </c:numCache>
                  </c:numRef>
                </c:yVal>
                <c:smooth val="0"/>
                <c:extLst>
                  <c:ext xmlns:c16="http://schemas.microsoft.com/office/drawing/2014/chart" uri="{C3380CC4-5D6E-409C-BE32-E72D297353CC}">
                    <c16:uniqueId val="{00000001-3F86-4CF6-B04D-4F055D96EE88}"/>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Mg_PBESol!$AF$2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Mg_PBESol!$C$3:$C$39</c15:sqref>
                        </c15:formulaRef>
                      </c:ext>
                    </c:extLst>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extLst xmlns:c15="http://schemas.microsoft.com/office/drawing/2012/chart">
                      <c:ext xmlns:c15="http://schemas.microsoft.com/office/drawing/2012/chart" uri="{02D57815-91ED-43cb-92C2-25804820EDAC}">
                        <c15:formulaRef>
                          <c15:sqref>Mg_PBESol!$AF$3:$AF$39</c15:sqref>
                        </c15:formulaRef>
                      </c:ext>
                    </c:extLst>
                    <c:numCache>
                      <c:formatCode>0.0000</c:formatCode>
                      <c:ptCount val="37"/>
                      <c:pt idx="0">
                        <c:v>9.499999999999531E-2</c:v>
                      </c:pt>
                      <c:pt idx="1">
                        <c:v>-58.536500000000004</c:v>
                      </c:pt>
                      <c:pt idx="2">
                        <c:v>-58.534000000000006</c:v>
                      </c:pt>
                      <c:pt idx="3">
                        <c:v>-58.525600000000004</c:v>
                      </c:pt>
                      <c:pt idx="4">
                        <c:v>-58.514099999999999</c:v>
                      </c:pt>
                      <c:pt idx="5">
                        <c:v>-58.500700000000002</c:v>
                      </c:pt>
                      <c:pt idx="6">
                        <c:v>-58.488200000000006</c:v>
                      </c:pt>
                      <c:pt idx="7">
                        <c:v>-58.477600000000002</c:v>
                      </c:pt>
                      <c:pt idx="8">
                        <c:v>-58.470200000000006</c:v>
                      </c:pt>
                      <c:pt idx="9">
                        <c:v>3.7699999999997402E-2</c:v>
                      </c:pt>
                      <c:pt idx="10">
                        <c:v>-58.468000000000004</c:v>
                      </c:pt>
                      <c:pt idx="11">
                        <c:v>-58.473600000000005</c:v>
                      </c:pt>
                      <c:pt idx="12">
                        <c:v>-58.483000000000004</c:v>
                      </c:pt>
                      <c:pt idx="13">
                        <c:v>-58.494700000000009</c:v>
                      </c:pt>
                      <c:pt idx="14">
                        <c:v>-58.506500000000003</c:v>
                      </c:pt>
                      <c:pt idx="15">
                        <c:v>-58.516800000000003</c:v>
                      </c:pt>
                      <c:pt idx="16">
                        <c:v>-58.523700000000005</c:v>
                      </c:pt>
                      <c:pt idx="17">
                        <c:v>-58.525600000000004</c:v>
                      </c:pt>
                      <c:pt idx="18">
                        <c:v>0</c:v>
                      </c:pt>
                      <c:pt idx="19">
                        <c:v>-58.525600000000004</c:v>
                      </c:pt>
                      <c:pt idx="20">
                        <c:v>-58.523700000000005</c:v>
                      </c:pt>
                      <c:pt idx="21">
                        <c:v>-58.516800000000003</c:v>
                      </c:pt>
                      <c:pt idx="22">
                        <c:v>-58.506500000000003</c:v>
                      </c:pt>
                      <c:pt idx="23">
                        <c:v>-58.494700000000009</c:v>
                      </c:pt>
                      <c:pt idx="24">
                        <c:v>-58.483000000000004</c:v>
                      </c:pt>
                      <c:pt idx="25">
                        <c:v>-58.473600000000005</c:v>
                      </c:pt>
                      <c:pt idx="26">
                        <c:v>-58.468000000000004</c:v>
                      </c:pt>
                      <c:pt idx="27">
                        <c:v>3.7699999999997402E-2</c:v>
                      </c:pt>
                      <c:pt idx="28">
                        <c:v>-58.470200000000006</c:v>
                      </c:pt>
                      <c:pt idx="29">
                        <c:v>-58.477600000000002</c:v>
                      </c:pt>
                      <c:pt idx="30">
                        <c:v>-58.488200000000006</c:v>
                      </c:pt>
                      <c:pt idx="31">
                        <c:v>-58.500700000000002</c:v>
                      </c:pt>
                      <c:pt idx="32">
                        <c:v>-58.514099999999999</c:v>
                      </c:pt>
                      <c:pt idx="33">
                        <c:v>-58.525600000000004</c:v>
                      </c:pt>
                      <c:pt idx="34">
                        <c:v>-58.534000000000006</c:v>
                      </c:pt>
                      <c:pt idx="35">
                        <c:v>-58.536500000000004</c:v>
                      </c:pt>
                      <c:pt idx="36">
                        <c:v>9.499999999999531E-2</c:v>
                      </c:pt>
                    </c:numCache>
                  </c:numRef>
                </c:yVal>
                <c:smooth val="0"/>
                <c:extLst xmlns:c15="http://schemas.microsoft.com/office/drawing/2012/chart">
                  <c:ext xmlns:c16="http://schemas.microsoft.com/office/drawing/2014/chart" uri="{C3380CC4-5D6E-409C-BE32-E72D297353CC}">
                    <c16:uniqueId val="{00000002-3F86-4CF6-B04D-4F055D96EE88}"/>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Mg_PBESol!$Y$2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Mg_PBESol!$C$3:$C$39</c15:sqref>
                        </c15:formulaRef>
                      </c:ext>
                    </c:extLst>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extLst xmlns:c15="http://schemas.microsoft.com/office/drawing/2012/chart">
                      <c:ext xmlns:c15="http://schemas.microsoft.com/office/drawing/2012/chart" uri="{02D57815-91ED-43cb-92C2-25804820EDAC}">
                        <c15:formulaRef>
                          <c15:sqref>Mg_PBESol!$Y$3:$Y$39</c15:sqref>
                        </c15:formulaRef>
                      </c:ext>
                    </c:extLst>
                    <c:numCache>
                      <c:formatCode>0.0000</c:formatCode>
                      <c:ptCount val="37"/>
                      <c:pt idx="0">
                        <c:v>-2.5399999999994094E-2</c:v>
                      </c:pt>
                      <c:pt idx="1">
                        <c:v>77.509100000000018</c:v>
                      </c:pt>
                      <c:pt idx="2">
                        <c:v>77.51100000000001</c:v>
                      </c:pt>
                      <c:pt idx="3">
                        <c:v>77.517700000000005</c:v>
                      </c:pt>
                      <c:pt idx="4">
                        <c:v>77.52770000000001</c:v>
                      </c:pt>
                      <c:pt idx="5">
                        <c:v>77.540000000000006</c:v>
                      </c:pt>
                      <c:pt idx="6">
                        <c:v>77.552400000000006</c:v>
                      </c:pt>
                      <c:pt idx="7">
                        <c:v>77.56410000000001</c:v>
                      </c:pt>
                      <c:pt idx="8">
                        <c:v>77.573400000000007</c:v>
                      </c:pt>
                      <c:pt idx="9">
                        <c:v>0.10620000000000474</c:v>
                      </c:pt>
                      <c:pt idx="10">
                        <c:v>77.577000000000012</c:v>
                      </c:pt>
                      <c:pt idx="11">
                        <c:v>77.569100000000006</c:v>
                      </c:pt>
                      <c:pt idx="12">
                        <c:v>77.557400000000001</c:v>
                      </c:pt>
                      <c:pt idx="13">
                        <c:v>77.545400000000001</c:v>
                      </c:pt>
                      <c:pt idx="14">
                        <c:v>77.534600000000012</c:v>
                      </c:pt>
                      <c:pt idx="15">
                        <c:v>77.526200000000017</c:v>
                      </c:pt>
                      <c:pt idx="16">
                        <c:v>77.520900000000012</c:v>
                      </c:pt>
                      <c:pt idx="17">
                        <c:v>77.519600000000011</c:v>
                      </c:pt>
                      <c:pt idx="18">
                        <c:v>0</c:v>
                      </c:pt>
                      <c:pt idx="19">
                        <c:v>77.519600000000011</c:v>
                      </c:pt>
                      <c:pt idx="20">
                        <c:v>77.520900000000012</c:v>
                      </c:pt>
                      <c:pt idx="21">
                        <c:v>77.526200000000017</c:v>
                      </c:pt>
                      <c:pt idx="22">
                        <c:v>77.534600000000012</c:v>
                      </c:pt>
                      <c:pt idx="23">
                        <c:v>77.545400000000001</c:v>
                      </c:pt>
                      <c:pt idx="24">
                        <c:v>77.557400000000001</c:v>
                      </c:pt>
                      <c:pt idx="25">
                        <c:v>77.569100000000006</c:v>
                      </c:pt>
                      <c:pt idx="26">
                        <c:v>77.577000000000012</c:v>
                      </c:pt>
                      <c:pt idx="27">
                        <c:v>0.10620000000000474</c:v>
                      </c:pt>
                      <c:pt idx="28">
                        <c:v>77.573400000000007</c:v>
                      </c:pt>
                      <c:pt idx="29">
                        <c:v>77.56410000000001</c:v>
                      </c:pt>
                      <c:pt idx="30">
                        <c:v>77.552400000000006</c:v>
                      </c:pt>
                      <c:pt idx="31">
                        <c:v>77.540000000000006</c:v>
                      </c:pt>
                      <c:pt idx="32">
                        <c:v>77.52770000000001</c:v>
                      </c:pt>
                      <c:pt idx="33">
                        <c:v>77.517700000000005</c:v>
                      </c:pt>
                      <c:pt idx="34">
                        <c:v>77.51100000000001</c:v>
                      </c:pt>
                      <c:pt idx="35">
                        <c:v>77.509100000000018</c:v>
                      </c:pt>
                      <c:pt idx="36">
                        <c:v>-2.5399999999994094E-2</c:v>
                      </c:pt>
                    </c:numCache>
                  </c:numRef>
                </c:yVal>
                <c:smooth val="0"/>
                <c:extLst xmlns:c15="http://schemas.microsoft.com/office/drawing/2012/chart">
                  <c:ext xmlns:c16="http://schemas.microsoft.com/office/drawing/2014/chart" uri="{C3380CC4-5D6E-409C-BE32-E72D297353CC}">
                    <c16:uniqueId val="{00000003-3F86-4CF6-B04D-4F055D96EE88}"/>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0.2"/>
          <c:min val="-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Mg_PBESol!$D$2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Mg_PBESol!$C$3:$C$39</c:f>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f>Mg_PBESol!$D$3:$D$39</c:f>
              <c:numCache>
                <c:formatCode>0.000</c:formatCode>
                <c:ptCount val="37"/>
                <c:pt idx="0">
                  <c:v>3.2684000000000002</c:v>
                </c:pt>
                <c:pt idx="1">
                  <c:v>3.2745000000000002</c:v>
                </c:pt>
                <c:pt idx="2">
                  <c:v>3.2808000000000002</c:v>
                </c:pt>
                <c:pt idx="3">
                  <c:v>3.2934999999999999</c:v>
                </c:pt>
                <c:pt idx="4">
                  <c:v>3.3066</c:v>
                </c:pt>
                <c:pt idx="5">
                  <c:v>3.3199000000000001</c:v>
                </c:pt>
                <c:pt idx="6">
                  <c:v>3.3342999999999998</c:v>
                </c:pt>
                <c:pt idx="7">
                  <c:v>3.3498000000000001</c:v>
                </c:pt>
                <c:pt idx="8">
                  <c:v>3.3677999999999999</c:v>
                </c:pt>
                <c:pt idx="9">
                  <c:v>3.3889</c:v>
                </c:pt>
                <c:pt idx="10">
                  <c:v>3.4121000000000001</c:v>
                </c:pt>
                <c:pt idx="11">
                  <c:v>3.4329000000000001</c:v>
                </c:pt>
                <c:pt idx="12">
                  <c:v>3.4478</c:v>
                </c:pt>
                <c:pt idx="13">
                  <c:v>3.4590000000000001</c:v>
                </c:pt>
                <c:pt idx="14">
                  <c:v>3.4670000000000001</c:v>
                </c:pt>
                <c:pt idx="15">
                  <c:v>3.4723000000000002</c:v>
                </c:pt>
                <c:pt idx="16">
                  <c:v>3.4756</c:v>
                </c:pt>
                <c:pt idx="17">
                  <c:v>3.4765000000000001</c:v>
                </c:pt>
                <c:pt idx="18">
                  <c:v>3.4767000000000001</c:v>
                </c:pt>
                <c:pt idx="19">
                  <c:v>3.4765000000000001</c:v>
                </c:pt>
                <c:pt idx="20">
                  <c:v>3.4756</c:v>
                </c:pt>
                <c:pt idx="21">
                  <c:v>3.4723000000000002</c:v>
                </c:pt>
                <c:pt idx="22">
                  <c:v>3.4670000000000001</c:v>
                </c:pt>
                <c:pt idx="23">
                  <c:v>3.4590000000000001</c:v>
                </c:pt>
                <c:pt idx="24">
                  <c:v>3.4478</c:v>
                </c:pt>
                <c:pt idx="25">
                  <c:v>3.4329000000000001</c:v>
                </c:pt>
                <c:pt idx="26">
                  <c:v>3.4121000000000001</c:v>
                </c:pt>
                <c:pt idx="27">
                  <c:v>3.3889</c:v>
                </c:pt>
                <c:pt idx="28">
                  <c:v>3.3677999999999999</c:v>
                </c:pt>
                <c:pt idx="29">
                  <c:v>3.3498000000000001</c:v>
                </c:pt>
                <c:pt idx="30">
                  <c:v>3.3342999999999998</c:v>
                </c:pt>
                <c:pt idx="31">
                  <c:v>3.3199000000000001</c:v>
                </c:pt>
                <c:pt idx="32">
                  <c:v>3.3066</c:v>
                </c:pt>
                <c:pt idx="33">
                  <c:v>3.2934999999999999</c:v>
                </c:pt>
                <c:pt idx="34">
                  <c:v>3.2808000000000002</c:v>
                </c:pt>
                <c:pt idx="35">
                  <c:v>3.2745000000000002</c:v>
                </c:pt>
                <c:pt idx="36">
                  <c:v>3.2684000000000002</c:v>
                </c:pt>
              </c:numCache>
            </c:numRef>
          </c:yVal>
          <c:smooth val="0"/>
          <c:extLst>
            <c:ext xmlns:c16="http://schemas.microsoft.com/office/drawing/2014/chart" uri="{C3380CC4-5D6E-409C-BE32-E72D297353CC}">
              <c16:uniqueId val="{00000000-90E9-4E24-B404-F65D4921E837}"/>
            </c:ext>
          </c:extLst>
        </c:ser>
        <c:ser>
          <c:idx val="1"/>
          <c:order val="1"/>
          <c:tx>
            <c:strRef>
              <c:f>Mg_PBESol!$E$2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Mg_PBESol!$C$3:$C$39</c:f>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f>Mg_PBESol!$E$3:$E$39</c:f>
              <c:numCache>
                <c:formatCode>0.000</c:formatCode>
                <c:ptCount val="37"/>
                <c:pt idx="0">
                  <c:v>5.1289999999999996</c:v>
                </c:pt>
                <c:pt idx="1">
                  <c:v>5.1070000000000002</c:v>
                </c:pt>
                <c:pt idx="2">
                  <c:v>5.0846999999999998</c:v>
                </c:pt>
                <c:pt idx="3">
                  <c:v>5.0387000000000004</c:v>
                </c:pt>
                <c:pt idx="4">
                  <c:v>4.9889999999999999</c:v>
                </c:pt>
                <c:pt idx="5">
                  <c:v>4.9356</c:v>
                </c:pt>
                <c:pt idx="6">
                  <c:v>4.8757000000000001</c:v>
                </c:pt>
                <c:pt idx="7">
                  <c:v>4.8079000000000001</c:v>
                </c:pt>
                <c:pt idx="8">
                  <c:v>4.7253999999999996</c:v>
                </c:pt>
                <c:pt idx="9">
                  <c:v>4.6289999999999996</c:v>
                </c:pt>
                <c:pt idx="10">
                  <c:v>4.5255999999999998</c:v>
                </c:pt>
                <c:pt idx="11">
                  <c:v>4.4397000000000002</c:v>
                </c:pt>
                <c:pt idx="12">
                  <c:v>4.3818999999999999</c:v>
                </c:pt>
                <c:pt idx="13">
                  <c:v>4.3400999999999996</c:v>
                </c:pt>
                <c:pt idx="14">
                  <c:v>4.3109000000000002</c:v>
                </c:pt>
                <c:pt idx="15">
                  <c:v>4.2916999999999996</c:v>
                </c:pt>
                <c:pt idx="16">
                  <c:v>4.2803000000000004</c:v>
                </c:pt>
                <c:pt idx="17">
                  <c:v>4.2773000000000003</c:v>
                </c:pt>
                <c:pt idx="18">
                  <c:v>4.2763</c:v>
                </c:pt>
                <c:pt idx="19">
                  <c:v>4.2773000000000003</c:v>
                </c:pt>
                <c:pt idx="20">
                  <c:v>4.2803000000000004</c:v>
                </c:pt>
                <c:pt idx="21">
                  <c:v>4.2916999999999996</c:v>
                </c:pt>
                <c:pt idx="22">
                  <c:v>4.3109000000000002</c:v>
                </c:pt>
                <c:pt idx="23">
                  <c:v>4.3400999999999996</c:v>
                </c:pt>
                <c:pt idx="24">
                  <c:v>4.3818999999999999</c:v>
                </c:pt>
                <c:pt idx="25">
                  <c:v>4.4397000000000002</c:v>
                </c:pt>
                <c:pt idx="26">
                  <c:v>4.5255999999999998</c:v>
                </c:pt>
                <c:pt idx="27">
                  <c:v>4.6289999999999996</c:v>
                </c:pt>
                <c:pt idx="28">
                  <c:v>4.7253999999999996</c:v>
                </c:pt>
                <c:pt idx="29">
                  <c:v>4.8079000000000001</c:v>
                </c:pt>
                <c:pt idx="30">
                  <c:v>4.8757000000000001</c:v>
                </c:pt>
                <c:pt idx="31">
                  <c:v>4.9356</c:v>
                </c:pt>
                <c:pt idx="32">
                  <c:v>4.9889999999999999</c:v>
                </c:pt>
                <c:pt idx="33">
                  <c:v>5.0387000000000004</c:v>
                </c:pt>
                <c:pt idx="34">
                  <c:v>5.0846999999999998</c:v>
                </c:pt>
                <c:pt idx="35">
                  <c:v>5.1070000000000002</c:v>
                </c:pt>
                <c:pt idx="36">
                  <c:v>5.1289999999999996</c:v>
                </c:pt>
              </c:numCache>
            </c:numRef>
          </c:yVal>
          <c:smooth val="0"/>
          <c:extLst>
            <c:ext xmlns:c16="http://schemas.microsoft.com/office/drawing/2014/chart" uri="{C3380CC4-5D6E-409C-BE32-E72D297353CC}">
              <c16:uniqueId val="{00000001-90E9-4E24-B404-F65D4921E837}"/>
            </c:ext>
          </c:extLst>
        </c:ser>
        <c:ser>
          <c:idx val="2"/>
          <c:order val="2"/>
          <c:tx>
            <c:strRef>
              <c:f>Mg_PBESol!$F$2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Mg_PBESol!$C$3:$C$39</c:f>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f>Mg_PBESol!$F$3:$F$39</c:f>
              <c:numCache>
                <c:formatCode>0.000</c:formatCode>
                <c:ptCount val="37"/>
                <c:pt idx="0">
                  <c:v>-0.61078696499999996</c:v>
                </c:pt>
                <c:pt idx="1">
                  <c:v>-0.59364278700000017</c:v>
                </c:pt>
                <c:pt idx="2">
                  <c:v>-0.57645752369999992</c:v>
                </c:pt>
                <c:pt idx="3">
                  <c:v>-0.54159474690000009</c:v>
                </c:pt>
                <c:pt idx="4">
                  <c:v>-0.50594945700000016</c:v>
                </c:pt>
                <c:pt idx="5">
                  <c:v>-0.46931139719999987</c:v>
                </c:pt>
                <c:pt idx="6">
                  <c:v>-0.43038291470000023</c:v>
                </c:pt>
                <c:pt idx="7">
                  <c:v>-0.38881487300000001</c:v>
                </c:pt>
                <c:pt idx="8">
                  <c:v>-0.34100849100000014</c:v>
                </c:pt>
                <c:pt idx="9">
                  <c:v>-0.28640085899999979</c:v>
                </c:pt>
                <c:pt idx="10">
                  <c:v>-0.22646554960000026</c:v>
                </c:pt>
                <c:pt idx="11">
                  <c:v>-0.17239799070000003</c:v>
                </c:pt>
                <c:pt idx="12">
                  <c:v>-0.1313737438999999</c:v>
                </c:pt>
                <c:pt idx="13">
                  <c:v>-9.8068899600000009E-2</c:v>
                </c:pt>
                <c:pt idx="14">
                  <c:v>-7.0034881399999929E-2</c:v>
                </c:pt>
                <c:pt idx="15">
                  <c:v>-4.523880970000009E-2</c:v>
                </c:pt>
                <c:pt idx="16">
                  <c:v>-2.2184794900000211E-2</c:v>
                </c:pt>
                <c:pt idx="17">
                  <c:v>-1.1001215599999843E-2</c:v>
                </c:pt>
                <c:pt idx="18">
                  <c:v>0</c:v>
                </c:pt>
                <c:pt idx="19">
                  <c:v>1.1001215599999843E-2</c:v>
                </c:pt>
                <c:pt idx="20">
                  <c:v>2.2184794900000211E-2</c:v>
                </c:pt>
                <c:pt idx="21">
                  <c:v>4.523880970000009E-2</c:v>
                </c:pt>
                <c:pt idx="22">
                  <c:v>7.0034881399999929E-2</c:v>
                </c:pt>
                <c:pt idx="23">
                  <c:v>9.8068899600000009E-2</c:v>
                </c:pt>
                <c:pt idx="24">
                  <c:v>0.1313737438999999</c:v>
                </c:pt>
                <c:pt idx="25">
                  <c:v>0.17239799070000003</c:v>
                </c:pt>
                <c:pt idx="26">
                  <c:v>0.22646554960000026</c:v>
                </c:pt>
                <c:pt idx="27">
                  <c:v>0.28640085899999979</c:v>
                </c:pt>
                <c:pt idx="28">
                  <c:v>0.34100849100000014</c:v>
                </c:pt>
                <c:pt idx="29">
                  <c:v>0.38881487300000001</c:v>
                </c:pt>
                <c:pt idx="30">
                  <c:v>0.43038291470000023</c:v>
                </c:pt>
                <c:pt idx="31">
                  <c:v>0.46931139719999987</c:v>
                </c:pt>
                <c:pt idx="32">
                  <c:v>0.50594945700000016</c:v>
                </c:pt>
                <c:pt idx="33">
                  <c:v>0.54159474690000009</c:v>
                </c:pt>
                <c:pt idx="34">
                  <c:v>0.57645752369999992</c:v>
                </c:pt>
                <c:pt idx="35">
                  <c:v>0.59364278700000017</c:v>
                </c:pt>
                <c:pt idx="36">
                  <c:v>0.61078696499999996</c:v>
                </c:pt>
              </c:numCache>
            </c:numRef>
          </c:yVal>
          <c:smooth val="0"/>
          <c:extLst>
            <c:ext xmlns:c16="http://schemas.microsoft.com/office/drawing/2014/chart" uri="{C3380CC4-5D6E-409C-BE32-E72D297353CC}">
              <c16:uniqueId val="{00000002-90E9-4E24-B404-F65D4921E837}"/>
            </c:ext>
          </c:extLst>
        </c:ser>
        <c:ser>
          <c:idx val="3"/>
          <c:order val="3"/>
          <c:tx>
            <c:strRef>
              <c:f>Mg_PBESol!$G$2</c:f>
              <c:strCache>
                <c:ptCount val="1"/>
                <c:pt idx="0">
                  <c:v>z(Mg-O)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Mg_PBESol!$C$3:$C$39</c:f>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f>Mg_PBESol!$G$3:$G$39</c:f>
              <c:numCache>
                <c:formatCode>0.000</c:formatCode>
                <c:ptCount val="37"/>
                <c:pt idx="0">
                  <c:v>-0.54767462000000044</c:v>
                </c:pt>
                <c:pt idx="1">
                  <c:v>-0.5322617540000002</c:v>
                </c:pt>
                <c:pt idx="2">
                  <c:v>-0.51635128500000016</c:v>
                </c:pt>
                <c:pt idx="3">
                  <c:v>-0.48411829600000089</c:v>
                </c:pt>
                <c:pt idx="4">
                  <c:v>-0.45064140300000022</c:v>
                </c:pt>
                <c:pt idx="5">
                  <c:v>-0.4159279475999999</c:v>
                </c:pt>
                <c:pt idx="6">
                  <c:v>-0.37912468059999999</c:v>
                </c:pt>
                <c:pt idx="7">
                  <c:v>-0.34002430379999976</c:v>
                </c:pt>
                <c:pt idx="8">
                  <c:v>-0.29652830080000064</c:v>
                </c:pt>
                <c:pt idx="9">
                  <c:v>-0.24841065599999967</c:v>
                </c:pt>
                <c:pt idx="10">
                  <c:v>-0.19813981919999993</c:v>
                </c:pt>
                <c:pt idx="11">
                  <c:v>-0.1537112934000007</c:v>
                </c:pt>
                <c:pt idx="12">
                  <c:v>-0.11915262479999948</c:v>
                </c:pt>
                <c:pt idx="13">
                  <c:v>-9.0330501299999866E-2</c:v>
                </c:pt>
                <c:pt idx="14">
                  <c:v>-6.542652929999998E-2</c:v>
                </c:pt>
                <c:pt idx="15">
                  <c:v>-4.2599414200000428E-2</c:v>
                </c:pt>
                <c:pt idx="16">
                  <c:v>-2.099915180000033E-2</c:v>
                </c:pt>
                <c:pt idx="17">
                  <c:v>-1.0457998500000131E-2</c:v>
                </c:pt>
                <c:pt idx="18">
                  <c:v>0</c:v>
                </c:pt>
                <c:pt idx="19">
                  <c:v>1.0457998500000131E-2</c:v>
                </c:pt>
                <c:pt idx="20">
                  <c:v>2.099915180000033E-2</c:v>
                </c:pt>
                <c:pt idx="21">
                  <c:v>4.2599414200000428E-2</c:v>
                </c:pt>
                <c:pt idx="22">
                  <c:v>6.542652929999998E-2</c:v>
                </c:pt>
                <c:pt idx="23">
                  <c:v>9.0330501299999866E-2</c:v>
                </c:pt>
                <c:pt idx="24">
                  <c:v>0.11915262479999948</c:v>
                </c:pt>
                <c:pt idx="25">
                  <c:v>0.1537112934000007</c:v>
                </c:pt>
                <c:pt idx="26">
                  <c:v>0.19813981919999993</c:v>
                </c:pt>
                <c:pt idx="27">
                  <c:v>0.24841065599999967</c:v>
                </c:pt>
                <c:pt idx="28">
                  <c:v>0.29652830080000064</c:v>
                </c:pt>
                <c:pt idx="29">
                  <c:v>0.34002430379999976</c:v>
                </c:pt>
                <c:pt idx="30">
                  <c:v>0.37912468059999999</c:v>
                </c:pt>
                <c:pt idx="31">
                  <c:v>0.4159279475999999</c:v>
                </c:pt>
                <c:pt idx="32">
                  <c:v>0.45064140300000022</c:v>
                </c:pt>
                <c:pt idx="33">
                  <c:v>0.48411829600000089</c:v>
                </c:pt>
                <c:pt idx="34">
                  <c:v>0.51635128500000016</c:v>
                </c:pt>
                <c:pt idx="35">
                  <c:v>0.5322617540000002</c:v>
                </c:pt>
                <c:pt idx="36">
                  <c:v>0.54767462000000044</c:v>
                </c:pt>
              </c:numCache>
            </c:numRef>
          </c:yVal>
          <c:smooth val="0"/>
          <c:extLst>
            <c:ext xmlns:c16="http://schemas.microsoft.com/office/drawing/2014/chart" uri="{C3380CC4-5D6E-409C-BE32-E72D297353CC}">
              <c16:uniqueId val="{00000003-90E9-4E24-B404-F65D4921E837}"/>
            </c:ext>
          </c:extLst>
        </c:ser>
        <c:ser>
          <c:idx val="4"/>
          <c:order val="4"/>
          <c:tx>
            <c:strRef>
              <c:f>Mg_PBESol!$H$2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Mg_PBESol!$C$3:$C$39</c:f>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f>Mg_PBESol!$H$3:$H$39</c:f>
              <c:numCache>
                <c:formatCode>0.000</c:formatCode>
                <c:ptCount val="37"/>
                <c:pt idx="0">
                  <c:v>0.50679200000000002</c:v>
                </c:pt>
                <c:pt idx="1">
                  <c:v>0.50745700000000005</c:v>
                </c:pt>
                <c:pt idx="2">
                  <c:v>0.50809700000000002</c:v>
                </c:pt>
                <c:pt idx="3">
                  <c:v>0.50923099999999999</c:v>
                </c:pt>
                <c:pt idx="4">
                  <c:v>0.51017500000000005</c:v>
                </c:pt>
                <c:pt idx="5">
                  <c:v>0.51086699999999996</c:v>
                </c:pt>
                <c:pt idx="6">
                  <c:v>0.51107000000000002</c:v>
                </c:pt>
                <c:pt idx="7">
                  <c:v>0.510687</c:v>
                </c:pt>
                <c:pt idx="8">
                  <c:v>0.50900000000000001</c:v>
                </c:pt>
                <c:pt idx="9">
                  <c:v>0.50572499999999998</c:v>
                </c:pt>
                <c:pt idx="10">
                  <c:v>0.50091300000000005</c:v>
                </c:pt>
                <c:pt idx="11">
                  <c:v>0.49672100000000002</c:v>
                </c:pt>
                <c:pt idx="12">
                  <c:v>0.49489</c:v>
                </c:pt>
                <c:pt idx="13">
                  <c:v>0.49452299999999999</c:v>
                </c:pt>
                <c:pt idx="14">
                  <c:v>0.49519099999999999</c:v>
                </c:pt>
                <c:pt idx="15">
                  <c:v>0.496504</c:v>
                </c:pt>
                <c:pt idx="16">
                  <c:v>0.49816500000000002</c:v>
                </c:pt>
                <c:pt idx="17">
                  <c:v>0.49906299999999998</c:v>
                </c:pt>
                <c:pt idx="18">
                  <c:v>0.5</c:v>
                </c:pt>
                <c:pt idx="19">
                  <c:v>0.49906299999999998</c:v>
                </c:pt>
                <c:pt idx="20">
                  <c:v>0.49816500000000002</c:v>
                </c:pt>
                <c:pt idx="21">
                  <c:v>0.496504</c:v>
                </c:pt>
                <c:pt idx="22">
                  <c:v>0.49519099999999999</c:v>
                </c:pt>
                <c:pt idx="23">
                  <c:v>0.49452299999999999</c:v>
                </c:pt>
                <c:pt idx="24">
                  <c:v>0.49489</c:v>
                </c:pt>
                <c:pt idx="25">
                  <c:v>0.49672100000000002</c:v>
                </c:pt>
                <c:pt idx="26">
                  <c:v>0.50091300000000005</c:v>
                </c:pt>
                <c:pt idx="27">
                  <c:v>0.50572499999999998</c:v>
                </c:pt>
                <c:pt idx="28">
                  <c:v>0.50900000000000001</c:v>
                </c:pt>
                <c:pt idx="29">
                  <c:v>0.510687</c:v>
                </c:pt>
                <c:pt idx="30">
                  <c:v>0.51107000000000002</c:v>
                </c:pt>
                <c:pt idx="31">
                  <c:v>0.51086699999999996</c:v>
                </c:pt>
                <c:pt idx="32">
                  <c:v>0.51017500000000005</c:v>
                </c:pt>
                <c:pt idx="33">
                  <c:v>0.50923099999999999</c:v>
                </c:pt>
                <c:pt idx="34">
                  <c:v>0.50809700000000002</c:v>
                </c:pt>
                <c:pt idx="35">
                  <c:v>0.50745700000000005</c:v>
                </c:pt>
                <c:pt idx="36">
                  <c:v>0.50679200000000002</c:v>
                </c:pt>
              </c:numCache>
            </c:numRef>
          </c:yVal>
          <c:smooth val="0"/>
          <c:extLst>
            <c:ext xmlns:c16="http://schemas.microsoft.com/office/drawing/2014/chart" uri="{C3380CC4-5D6E-409C-BE32-E72D297353CC}">
              <c16:uniqueId val="{00000004-90E9-4E24-B404-F65D4921E837}"/>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Mg_PBESol!$T$2</c:f>
              <c:strCache>
                <c:ptCount val="1"/>
                <c:pt idx="0">
                  <c:v>PBESol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Mg_PBESol!$C$3:$C$39</c:f>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f>Mg_PBESol!$T$3:$T$39</c:f>
              <c:numCache>
                <c:formatCode>0.00</c:formatCode>
                <c:ptCount val="37"/>
                <c:pt idx="0">
                  <c:v>1.7030000000000001</c:v>
                </c:pt>
                <c:pt idx="1">
                  <c:v>1.6990000000000001</c:v>
                </c:pt>
                <c:pt idx="2">
                  <c:v>1.696</c:v>
                </c:pt>
                <c:pt idx="3">
                  <c:v>1.6919999999999999</c:v>
                </c:pt>
                <c:pt idx="4">
                  <c:v>1.6910000000000001</c:v>
                </c:pt>
                <c:pt idx="5">
                  <c:v>1.694</c:v>
                </c:pt>
                <c:pt idx="6">
                  <c:v>1.7030000000000001</c:v>
                </c:pt>
                <c:pt idx="7">
                  <c:v>1.718</c:v>
                </c:pt>
                <c:pt idx="8">
                  <c:v>1.744</c:v>
                </c:pt>
                <c:pt idx="9">
                  <c:v>1.649</c:v>
                </c:pt>
                <c:pt idx="10">
                  <c:v>1.49</c:v>
                </c:pt>
                <c:pt idx="11">
                  <c:v>1.367</c:v>
                </c:pt>
                <c:pt idx="12">
                  <c:v>1.292</c:v>
                </c:pt>
                <c:pt idx="13">
                  <c:v>1.2430000000000001</c:v>
                </c:pt>
                <c:pt idx="14">
                  <c:v>1.21</c:v>
                </c:pt>
                <c:pt idx="15">
                  <c:v>1.19</c:v>
                </c:pt>
                <c:pt idx="16">
                  <c:v>1.1779999999999999</c:v>
                </c:pt>
                <c:pt idx="17">
                  <c:v>1.175</c:v>
                </c:pt>
                <c:pt idx="18">
                  <c:v>1.1779999999999999</c:v>
                </c:pt>
                <c:pt idx="19">
                  <c:v>1.175</c:v>
                </c:pt>
                <c:pt idx="20">
                  <c:v>1.1779999999999999</c:v>
                </c:pt>
                <c:pt idx="21">
                  <c:v>1.19</c:v>
                </c:pt>
                <c:pt idx="22">
                  <c:v>1.21</c:v>
                </c:pt>
                <c:pt idx="23">
                  <c:v>1.2430000000000001</c:v>
                </c:pt>
                <c:pt idx="24">
                  <c:v>1.292</c:v>
                </c:pt>
                <c:pt idx="25">
                  <c:v>1.367</c:v>
                </c:pt>
                <c:pt idx="26">
                  <c:v>1.49</c:v>
                </c:pt>
                <c:pt idx="27">
                  <c:v>1.649</c:v>
                </c:pt>
                <c:pt idx="28">
                  <c:v>1.744</c:v>
                </c:pt>
                <c:pt idx="29">
                  <c:v>1.718</c:v>
                </c:pt>
                <c:pt idx="30">
                  <c:v>1.7030000000000001</c:v>
                </c:pt>
                <c:pt idx="31">
                  <c:v>1.694</c:v>
                </c:pt>
                <c:pt idx="32">
                  <c:v>1.6910000000000001</c:v>
                </c:pt>
                <c:pt idx="33">
                  <c:v>1.6919999999999999</c:v>
                </c:pt>
                <c:pt idx="34">
                  <c:v>1.696</c:v>
                </c:pt>
                <c:pt idx="35">
                  <c:v>1.6990000000000001</c:v>
                </c:pt>
                <c:pt idx="36">
                  <c:v>1.7030000000000001</c:v>
                </c:pt>
              </c:numCache>
            </c:numRef>
          </c:yVal>
          <c:smooth val="0"/>
          <c:extLst>
            <c:ext xmlns:c16="http://schemas.microsoft.com/office/drawing/2014/chart" uri="{C3380CC4-5D6E-409C-BE32-E72D297353CC}">
              <c16:uniqueId val="{00000000-F30C-4B3F-9F25-EFE6B3027E95}"/>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Mg_PBESol!$U$2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Mg_PBESol!$C$3:$C$39</c15:sqref>
                        </c15:formulaRef>
                      </c:ext>
                    </c:extLst>
                    <c:numCache>
                      <c:formatCode>0.000</c:formatCode>
                      <c:ptCount val="37"/>
                      <c:pt idx="0">
                        <c:v>-1</c:v>
                      </c:pt>
                      <c:pt idx="1">
                        <c:v>-0.96875139144915545</c:v>
                      </c:pt>
                      <c:pt idx="2">
                        <c:v>-0.9374938776237165</c:v>
                      </c:pt>
                      <c:pt idx="3">
                        <c:v>-0.87499666052202751</c:v>
                      </c:pt>
                      <c:pt idx="4">
                        <c:v>-0.81249944342033786</c:v>
                      </c:pt>
                      <c:pt idx="5">
                        <c:v>-0.75000222631864888</c:v>
                      </c:pt>
                      <c:pt idx="6">
                        <c:v>-0.68749610394236538</c:v>
                      </c:pt>
                      <c:pt idx="7">
                        <c:v>-0.62499888684067584</c:v>
                      </c:pt>
                      <c:pt idx="8">
                        <c:v>-0.56250166973898674</c:v>
                      </c:pt>
                      <c:pt idx="9">
                        <c:v>-0.4999955473627028</c:v>
                      </c:pt>
                      <c:pt idx="10">
                        <c:v>-0.43749833026101376</c:v>
                      </c:pt>
                      <c:pt idx="11">
                        <c:v>-0.37500111315932416</c:v>
                      </c:pt>
                      <c:pt idx="12">
                        <c:v>-0.31249499078304072</c:v>
                      </c:pt>
                      <c:pt idx="13">
                        <c:v>-0.24999777368135165</c:v>
                      </c:pt>
                      <c:pt idx="14">
                        <c:v>-0.18750055657966208</c:v>
                      </c:pt>
                      <c:pt idx="15">
                        <c:v>-0.12500333947797301</c:v>
                      </c:pt>
                      <c:pt idx="16">
                        <c:v>-6.249721710168956E-2</c:v>
                      </c:pt>
                      <c:pt idx="17">
                        <c:v>-3.1248608550844534E-2</c:v>
                      </c:pt>
                      <c:pt idx="18">
                        <c:v>0</c:v>
                      </c:pt>
                      <c:pt idx="19">
                        <c:v>3.1248608550844534E-2</c:v>
                      </c:pt>
                      <c:pt idx="20">
                        <c:v>6.249721710168956E-2</c:v>
                      </c:pt>
                      <c:pt idx="21">
                        <c:v>0.12500333947797301</c:v>
                      </c:pt>
                      <c:pt idx="22">
                        <c:v>0.18750055657966208</c:v>
                      </c:pt>
                      <c:pt idx="23">
                        <c:v>0.24999777368135165</c:v>
                      </c:pt>
                      <c:pt idx="24">
                        <c:v>0.31249499078304072</c:v>
                      </c:pt>
                      <c:pt idx="25">
                        <c:v>0.37500111315932416</c:v>
                      </c:pt>
                      <c:pt idx="26">
                        <c:v>0.43749833026101376</c:v>
                      </c:pt>
                      <c:pt idx="27">
                        <c:v>0.4999955473627028</c:v>
                      </c:pt>
                      <c:pt idx="28">
                        <c:v>0.56250166973898674</c:v>
                      </c:pt>
                      <c:pt idx="29">
                        <c:v>0.62499888684067584</c:v>
                      </c:pt>
                      <c:pt idx="30">
                        <c:v>0.68749610394236538</c:v>
                      </c:pt>
                      <c:pt idx="31">
                        <c:v>0.75000222631864888</c:v>
                      </c:pt>
                      <c:pt idx="32">
                        <c:v>0.81249944342033786</c:v>
                      </c:pt>
                      <c:pt idx="33">
                        <c:v>0.87499666052202751</c:v>
                      </c:pt>
                      <c:pt idx="34">
                        <c:v>0.9374938776237165</c:v>
                      </c:pt>
                      <c:pt idx="35">
                        <c:v>0.96875139144915545</c:v>
                      </c:pt>
                      <c:pt idx="36">
                        <c:v>1</c:v>
                      </c:pt>
                    </c:numCache>
                  </c:numRef>
                </c:xVal>
                <c:yVal>
                  <c:numRef>
                    <c:extLst>
                      <c:ext uri="{02D57815-91ED-43cb-92C2-25804820EDAC}">
                        <c15:formulaRef>
                          <c15:sqref>Mg_PBESol!$U$3:$U$39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F30C-4B3F-9F25-EFE6B3027E95}"/>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Zn_HFD3!$O$2</c:f>
              <c:strCache>
                <c:ptCount val="1"/>
                <c:pt idx="0">
                  <c:v>HFD3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Zn_HFD3!$C$3:$C$39</c:f>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f>Zn_HFD3!$O$3:$O$39</c:f>
              <c:numCache>
                <c:formatCode>0.0000</c:formatCode>
                <c:ptCount val="37"/>
                <c:pt idx="0">
                  <c:v>-2.7499999999996305E-2</c:v>
                </c:pt>
                <c:pt idx="1">
                  <c:v>-2.6899999999997704E-2</c:v>
                </c:pt>
                <c:pt idx="2">
                  <c:v>-2.4999999999998579E-2</c:v>
                </c:pt>
                <c:pt idx="3">
                  <c:v>-1.8699999999995498E-2</c:v>
                </c:pt>
                <c:pt idx="4">
                  <c:v>-9.5999999999989427E-3</c:v>
                </c:pt>
                <c:pt idx="5">
                  <c:v>9.0000000000145519E-4</c:v>
                </c:pt>
                <c:pt idx="6">
                  <c:v>1.1600000000001387E-2</c:v>
                </c:pt>
                <c:pt idx="7">
                  <c:v>2.1300000000003649E-2</c:v>
                </c:pt>
                <c:pt idx="8">
                  <c:v>2.9000000000003467E-2</c:v>
                </c:pt>
                <c:pt idx="9">
                  <c:v>3.3599999999999852E-2</c:v>
                </c:pt>
                <c:pt idx="10">
                  <c:v>3.4400000000005093E-2</c:v>
                </c:pt>
                <c:pt idx="11">
                  <c:v>3.1400000000004979E-2</c:v>
                </c:pt>
                <c:pt idx="12">
                  <c:v>2.57000000000005E-2</c:v>
                </c:pt>
                <c:pt idx="13">
                  <c:v>1.839999999999975E-2</c:v>
                </c:pt>
                <c:pt idx="14">
                  <c:v>1.1200000000002319E-2</c:v>
                </c:pt>
                <c:pt idx="15">
                  <c:v>5.2000000000020918E-3</c:v>
                </c:pt>
                <c:pt idx="16">
                  <c:v>1.4000000000038426E-3</c:v>
                </c:pt>
                <c:pt idx="17">
                  <c:v>3.9999999999906777E-4</c:v>
                </c:pt>
                <c:pt idx="18">
                  <c:v>0</c:v>
                </c:pt>
                <c:pt idx="19">
                  <c:v>3.9999999999906777E-4</c:v>
                </c:pt>
                <c:pt idx="20">
                  <c:v>1.4000000000038426E-3</c:v>
                </c:pt>
                <c:pt idx="21">
                  <c:v>5.2000000000020918E-3</c:v>
                </c:pt>
                <c:pt idx="22">
                  <c:v>1.1200000000002319E-2</c:v>
                </c:pt>
                <c:pt idx="23">
                  <c:v>1.839999999999975E-2</c:v>
                </c:pt>
                <c:pt idx="24">
                  <c:v>2.57000000000005E-2</c:v>
                </c:pt>
                <c:pt idx="25">
                  <c:v>3.1400000000004979E-2</c:v>
                </c:pt>
                <c:pt idx="26">
                  <c:v>3.4400000000005093E-2</c:v>
                </c:pt>
                <c:pt idx="27">
                  <c:v>3.3599999999999852E-2</c:v>
                </c:pt>
                <c:pt idx="28">
                  <c:v>2.9000000000003467E-2</c:v>
                </c:pt>
                <c:pt idx="29">
                  <c:v>2.1300000000003649E-2</c:v>
                </c:pt>
                <c:pt idx="30">
                  <c:v>1.1600000000001387E-2</c:v>
                </c:pt>
                <c:pt idx="31">
                  <c:v>9.0000000000145519E-4</c:v>
                </c:pt>
                <c:pt idx="32">
                  <c:v>-9.5999999999989427E-3</c:v>
                </c:pt>
                <c:pt idx="33">
                  <c:v>-1.8699999999995498E-2</c:v>
                </c:pt>
                <c:pt idx="34">
                  <c:v>-2.4999999999998579E-2</c:v>
                </c:pt>
                <c:pt idx="35">
                  <c:v>-2.6899999999997704E-2</c:v>
                </c:pt>
                <c:pt idx="36">
                  <c:v>-2.7499999999996305E-2</c:v>
                </c:pt>
              </c:numCache>
            </c:numRef>
          </c:yVal>
          <c:smooth val="0"/>
          <c:extLst xmlns:c15="http://schemas.microsoft.com/office/drawing/2012/chart">
            <c:ext xmlns:c16="http://schemas.microsoft.com/office/drawing/2014/chart" uri="{C3380CC4-5D6E-409C-BE32-E72D297353CC}">
              <c16:uniqueId val="{00000000-06A9-479C-83D7-C1FCEDE539FB}"/>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Zn_HFD3!$P$2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Zn_HFD3!$C$3:$C$39</c15:sqref>
                        </c15:formulaRef>
                      </c:ext>
                    </c:extLst>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extLst>
                      <c:ext uri="{02D57815-91ED-43cb-92C2-25804820EDAC}">
                        <c15:formulaRef>
                          <c15:sqref>Zn_HFD3!$P$3:$P$39</c15:sqref>
                        </c15:formulaRef>
                      </c:ext>
                    </c:extLst>
                    <c:numCache>
                      <c:formatCode>0.0000</c:formatCode>
                      <c:ptCount val="37"/>
                      <c:pt idx="0">
                        <c:v>-0.26129999999999853</c:v>
                      </c:pt>
                      <c:pt idx="1">
                        <c:v>59.210500000000003</c:v>
                      </c:pt>
                      <c:pt idx="2">
                        <c:v>59.210500000000003</c:v>
                      </c:pt>
                      <c:pt idx="3">
                        <c:v>59.210500000000003</c:v>
                      </c:pt>
                      <c:pt idx="4">
                        <c:v>59.210500000000003</c:v>
                      </c:pt>
                      <c:pt idx="5">
                        <c:v>59.210500000000003</c:v>
                      </c:pt>
                      <c:pt idx="6">
                        <c:v>59.210500000000003</c:v>
                      </c:pt>
                      <c:pt idx="7">
                        <c:v>59.210500000000003</c:v>
                      </c:pt>
                      <c:pt idx="8">
                        <c:v>59.210500000000003</c:v>
                      </c:pt>
                      <c:pt idx="9">
                        <c:v>59.210500000000003</c:v>
                      </c:pt>
                      <c:pt idx="10">
                        <c:v>59.210500000000003</c:v>
                      </c:pt>
                      <c:pt idx="11">
                        <c:v>59.210500000000003</c:v>
                      </c:pt>
                      <c:pt idx="12">
                        <c:v>59.210500000000003</c:v>
                      </c:pt>
                      <c:pt idx="13">
                        <c:v>59.210500000000003</c:v>
                      </c:pt>
                      <c:pt idx="14">
                        <c:v>59.210500000000003</c:v>
                      </c:pt>
                      <c:pt idx="15">
                        <c:v>59.210500000000003</c:v>
                      </c:pt>
                      <c:pt idx="16">
                        <c:v>59.210500000000003</c:v>
                      </c:pt>
                      <c:pt idx="17">
                        <c:v>59.210500000000003</c:v>
                      </c:pt>
                      <c:pt idx="18">
                        <c:v>0</c:v>
                      </c:pt>
                      <c:pt idx="19">
                        <c:v>59.210500000000003</c:v>
                      </c:pt>
                      <c:pt idx="20">
                        <c:v>59.210500000000003</c:v>
                      </c:pt>
                      <c:pt idx="21">
                        <c:v>59.210500000000003</c:v>
                      </c:pt>
                      <c:pt idx="22">
                        <c:v>59.210500000000003</c:v>
                      </c:pt>
                      <c:pt idx="23">
                        <c:v>59.210500000000003</c:v>
                      </c:pt>
                      <c:pt idx="24">
                        <c:v>59.210500000000003</c:v>
                      </c:pt>
                      <c:pt idx="25">
                        <c:v>59.210500000000003</c:v>
                      </c:pt>
                      <c:pt idx="26">
                        <c:v>59.210500000000003</c:v>
                      </c:pt>
                      <c:pt idx="27">
                        <c:v>59.210500000000003</c:v>
                      </c:pt>
                      <c:pt idx="28">
                        <c:v>59.210500000000003</c:v>
                      </c:pt>
                      <c:pt idx="29">
                        <c:v>59.210500000000003</c:v>
                      </c:pt>
                      <c:pt idx="30">
                        <c:v>59.210500000000003</c:v>
                      </c:pt>
                      <c:pt idx="31">
                        <c:v>59.210500000000003</c:v>
                      </c:pt>
                      <c:pt idx="32">
                        <c:v>59.210500000000003</c:v>
                      </c:pt>
                      <c:pt idx="33">
                        <c:v>59.210500000000003</c:v>
                      </c:pt>
                      <c:pt idx="34">
                        <c:v>59.210500000000003</c:v>
                      </c:pt>
                      <c:pt idx="35">
                        <c:v>59.210500000000003</c:v>
                      </c:pt>
                      <c:pt idx="36">
                        <c:v>-0.26129999999999853</c:v>
                      </c:pt>
                    </c:numCache>
                  </c:numRef>
                </c:yVal>
                <c:smooth val="0"/>
                <c:extLst>
                  <c:ext xmlns:c16="http://schemas.microsoft.com/office/drawing/2014/chart" uri="{C3380CC4-5D6E-409C-BE32-E72D297353CC}">
                    <c16:uniqueId val="{00000001-06A9-479C-83D7-C1FCEDE539FB}"/>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Zn_HFD3!$AF$2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Zn_HFD3!$C$3:$C$39</c15:sqref>
                        </c15:formulaRef>
                      </c:ext>
                    </c:extLst>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extLst xmlns:c15="http://schemas.microsoft.com/office/drawing/2012/chart">
                      <c:ext xmlns:c15="http://schemas.microsoft.com/office/drawing/2012/chart" uri="{02D57815-91ED-43cb-92C2-25804820EDAC}">
                        <c15:formulaRef>
                          <c15:sqref>Zn_HFD3!$AF$3:$AF$39</c15:sqref>
                        </c15:formulaRef>
                      </c:ext>
                    </c:extLst>
                    <c:numCache>
                      <c:formatCode>0.0000</c:formatCode>
                      <c:ptCount val="37"/>
                      <c:pt idx="0">
                        <c:v>0.26129999999999853</c:v>
                      </c:pt>
                      <c:pt idx="1">
                        <c:v>-59.210500000000003</c:v>
                      </c:pt>
                      <c:pt idx="2">
                        <c:v>-59.210500000000003</c:v>
                      </c:pt>
                      <c:pt idx="3">
                        <c:v>-59.210500000000003</c:v>
                      </c:pt>
                      <c:pt idx="4">
                        <c:v>-59.210500000000003</c:v>
                      </c:pt>
                      <c:pt idx="5">
                        <c:v>-59.210500000000003</c:v>
                      </c:pt>
                      <c:pt idx="6">
                        <c:v>-59.210500000000003</c:v>
                      </c:pt>
                      <c:pt idx="7">
                        <c:v>-59.210500000000003</c:v>
                      </c:pt>
                      <c:pt idx="8">
                        <c:v>-59.210500000000003</c:v>
                      </c:pt>
                      <c:pt idx="9">
                        <c:v>-59.210500000000003</c:v>
                      </c:pt>
                      <c:pt idx="10">
                        <c:v>-59.210500000000003</c:v>
                      </c:pt>
                      <c:pt idx="11">
                        <c:v>-59.210500000000003</c:v>
                      </c:pt>
                      <c:pt idx="12">
                        <c:v>-59.210500000000003</c:v>
                      </c:pt>
                      <c:pt idx="13">
                        <c:v>-59.210500000000003</c:v>
                      </c:pt>
                      <c:pt idx="14">
                        <c:v>-59.210500000000003</c:v>
                      </c:pt>
                      <c:pt idx="15">
                        <c:v>-59.210500000000003</c:v>
                      </c:pt>
                      <c:pt idx="16">
                        <c:v>-59.210500000000003</c:v>
                      </c:pt>
                      <c:pt idx="17">
                        <c:v>-59.210500000000003</c:v>
                      </c:pt>
                      <c:pt idx="18">
                        <c:v>0</c:v>
                      </c:pt>
                      <c:pt idx="19">
                        <c:v>-59.210500000000003</c:v>
                      </c:pt>
                      <c:pt idx="20">
                        <c:v>-59.210500000000003</c:v>
                      </c:pt>
                      <c:pt idx="21">
                        <c:v>-59.210500000000003</c:v>
                      </c:pt>
                      <c:pt idx="22">
                        <c:v>-59.210500000000003</c:v>
                      </c:pt>
                      <c:pt idx="23">
                        <c:v>-59.210500000000003</c:v>
                      </c:pt>
                      <c:pt idx="24">
                        <c:v>-59.210500000000003</c:v>
                      </c:pt>
                      <c:pt idx="25">
                        <c:v>-59.210500000000003</c:v>
                      </c:pt>
                      <c:pt idx="26">
                        <c:v>-59.210500000000003</c:v>
                      </c:pt>
                      <c:pt idx="27">
                        <c:v>-59.210500000000003</c:v>
                      </c:pt>
                      <c:pt idx="28">
                        <c:v>-59.210500000000003</c:v>
                      </c:pt>
                      <c:pt idx="29">
                        <c:v>-59.210500000000003</c:v>
                      </c:pt>
                      <c:pt idx="30">
                        <c:v>-59.210500000000003</c:v>
                      </c:pt>
                      <c:pt idx="31">
                        <c:v>-59.210500000000003</c:v>
                      </c:pt>
                      <c:pt idx="32">
                        <c:v>-59.210500000000003</c:v>
                      </c:pt>
                      <c:pt idx="33">
                        <c:v>-59.210500000000003</c:v>
                      </c:pt>
                      <c:pt idx="34">
                        <c:v>-59.210500000000003</c:v>
                      </c:pt>
                      <c:pt idx="35">
                        <c:v>-59.210500000000003</c:v>
                      </c:pt>
                      <c:pt idx="36">
                        <c:v>0.26129999999999853</c:v>
                      </c:pt>
                    </c:numCache>
                  </c:numRef>
                </c:yVal>
                <c:smooth val="0"/>
                <c:extLst xmlns:c15="http://schemas.microsoft.com/office/drawing/2012/chart">
                  <c:ext xmlns:c16="http://schemas.microsoft.com/office/drawing/2014/chart" uri="{C3380CC4-5D6E-409C-BE32-E72D297353CC}">
                    <c16:uniqueId val="{00000002-06A9-479C-83D7-C1FCEDE539FB}"/>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Zn_HFD3!$Y$2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Zn_HFD3!$C$3:$C$39</c15:sqref>
                        </c15:formulaRef>
                      </c:ext>
                    </c:extLst>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extLst xmlns:c15="http://schemas.microsoft.com/office/drawing/2012/chart">
                      <c:ext xmlns:c15="http://schemas.microsoft.com/office/drawing/2012/chart" uri="{02D57815-91ED-43cb-92C2-25804820EDAC}">
                        <c15:formulaRef>
                          <c15:sqref>Zn_HFD3!$Y$3:$Y$39</c15:sqref>
                        </c15:formulaRef>
                      </c:ext>
                    </c:extLst>
                    <c:numCache>
                      <c:formatCode>0.0000</c:formatCode>
                      <c:ptCount val="37"/>
                      <c:pt idx="0">
                        <c:v>-0.2359999999999971</c:v>
                      </c:pt>
                      <c:pt idx="1">
                        <c:v>82.27600000000001</c:v>
                      </c:pt>
                      <c:pt idx="2">
                        <c:v>82.277900000000017</c:v>
                      </c:pt>
                      <c:pt idx="3">
                        <c:v>82.284200000000013</c:v>
                      </c:pt>
                      <c:pt idx="4">
                        <c:v>82.293300000000016</c:v>
                      </c:pt>
                      <c:pt idx="5">
                        <c:v>82.30380000000001</c:v>
                      </c:pt>
                      <c:pt idx="6">
                        <c:v>82.31450000000001</c:v>
                      </c:pt>
                      <c:pt idx="7">
                        <c:v>82.324200000000019</c:v>
                      </c:pt>
                      <c:pt idx="8">
                        <c:v>82.331900000000019</c:v>
                      </c:pt>
                      <c:pt idx="9">
                        <c:v>82.336500000000001</c:v>
                      </c:pt>
                      <c:pt idx="10">
                        <c:v>82.337300000000013</c:v>
                      </c:pt>
                      <c:pt idx="11">
                        <c:v>82.334300000000013</c:v>
                      </c:pt>
                      <c:pt idx="12">
                        <c:v>82.328600000000009</c:v>
                      </c:pt>
                      <c:pt idx="13">
                        <c:v>82.321300000000008</c:v>
                      </c:pt>
                      <c:pt idx="14">
                        <c:v>82.31410000000001</c:v>
                      </c:pt>
                      <c:pt idx="15">
                        <c:v>82.30810000000001</c:v>
                      </c:pt>
                      <c:pt idx="16">
                        <c:v>82.304300000000012</c:v>
                      </c:pt>
                      <c:pt idx="17">
                        <c:v>82.303300000000007</c:v>
                      </c:pt>
                      <c:pt idx="18">
                        <c:v>0</c:v>
                      </c:pt>
                      <c:pt idx="19">
                        <c:v>82.303300000000007</c:v>
                      </c:pt>
                      <c:pt idx="20">
                        <c:v>82.304300000000012</c:v>
                      </c:pt>
                      <c:pt idx="21">
                        <c:v>82.30810000000001</c:v>
                      </c:pt>
                      <c:pt idx="22">
                        <c:v>82.31410000000001</c:v>
                      </c:pt>
                      <c:pt idx="23">
                        <c:v>82.321300000000008</c:v>
                      </c:pt>
                      <c:pt idx="24">
                        <c:v>82.328600000000009</c:v>
                      </c:pt>
                      <c:pt idx="25">
                        <c:v>82.334300000000013</c:v>
                      </c:pt>
                      <c:pt idx="26">
                        <c:v>82.337300000000013</c:v>
                      </c:pt>
                      <c:pt idx="27">
                        <c:v>82.336500000000001</c:v>
                      </c:pt>
                      <c:pt idx="28">
                        <c:v>82.331900000000019</c:v>
                      </c:pt>
                      <c:pt idx="29">
                        <c:v>82.324200000000019</c:v>
                      </c:pt>
                      <c:pt idx="30">
                        <c:v>82.31450000000001</c:v>
                      </c:pt>
                      <c:pt idx="31">
                        <c:v>82.30380000000001</c:v>
                      </c:pt>
                      <c:pt idx="32">
                        <c:v>82.293300000000016</c:v>
                      </c:pt>
                      <c:pt idx="33">
                        <c:v>82.284200000000013</c:v>
                      </c:pt>
                      <c:pt idx="34">
                        <c:v>82.277900000000017</c:v>
                      </c:pt>
                      <c:pt idx="35">
                        <c:v>82.27600000000001</c:v>
                      </c:pt>
                      <c:pt idx="36">
                        <c:v>-0.2359999999999971</c:v>
                      </c:pt>
                    </c:numCache>
                  </c:numRef>
                </c:yVal>
                <c:smooth val="0"/>
                <c:extLst xmlns:c15="http://schemas.microsoft.com/office/drawing/2012/chart">
                  <c:ext xmlns:c16="http://schemas.microsoft.com/office/drawing/2014/chart" uri="{C3380CC4-5D6E-409C-BE32-E72D297353CC}">
                    <c16:uniqueId val="{00000003-06A9-479C-83D7-C1FCEDE539FB}"/>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Zn_HFD3!$D$2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Zn_HFD3!$C$3:$C$39</c:f>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f>Zn_HFD3!$D$3:$D$39</c:f>
              <c:numCache>
                <c:formatCode>0.000</c:formatCode>
                <c:ptCount val="37"/>
                <c:pt idx="0">
                  <c:v>3.2088000000000001</c:v>
                </c:pt>
                <c:pt idx="1">
                  <c:v>3.2159</c:v>
                </c:pt>
                <c:pt idx="2">
                  <c:v>3.2229000000000001</c:v>
                </c:pt>
                <c:pt idx="3">
                  <c:v>3.2364000000000002</c:v>
                </c:pt>
                <c:pt idx="4">
                  <c:v>3.2501000000000002</c:v>
                </c:pt>
                <c:pt idx="5">
                  <c:v>3.2635999999999998</c:v>
                </c:pt>
                <c:pt idx="6">
                  <c:v>3.2774000000000001</c:v>
                </c:pt>
                <c:pt idx="7">
                  <c:v>3.2913000000000001</c:v>
                </c:pt>
                <c:pt idx="8">
                  <c:v>3.3054999999999999</c:v>
                </c:pt>
                <c:pt idx="9">
                  <c:v>3.32</c:v>
                </c:pt>
                <c:pt idx="10">
                  <c:v>3.3344</c:v>
                </c:pt>
                <c:pt idx="11">
                  <c:v>3.3481000000000001</c:v>
                </c:pt>
                <c:pt idx="12">
                  <c:v>3.3601000000000001</c:v>
                </c:pt>
                <c:pt idx="13">
                  <c:v>3.3694999999999999</c:v>
                </c:pt>
                <c:pt idx="14">
                  <c:v>3.3769</c:v>
                </c:pt>
                <c:pt idx="15">
                  <c:v>3.3820000000000001</c:v>
                </c:pt>
                <c:pt idx="16">
                  <c:v>3.3849999999999998</c:v>
                </c:pt>
                <c:pt idx="17">
                  <c:v>3.3856999999999999</c:v>
                </c:pt>
                <c:pt idx="18">
                  <c:v>3.3862000000000001</c:v>
                </c:pt>
                <c:pt idx="19">
                  <c:v>3.3856999999999999</c:v>
                </c:pt>
                <c:pt idx="20">
                  <c:v>3.3849999999999998</c:v>
                </c:pt>
                <c:pt idx="21">
                  <c:v>3.3820000000000001</c:v>
                </c:pt>
                <c:pt idx="22">
                  <c:v>3.3769</c:v>
                </c:pt>
                <c:pt idx="23">
                  <c:v>3.3694999999999999</c:v>
                </c:pt>
                <c:pt idx="24">
                  <c:v>3.3601000000000001</c:v>
                </c:pt>
                <c:pt idx="25">
                  <c:v>3.3481000000000001</c:v>
                </c:pt>
                <c:pt idx="26">
                  <c:v>3.3344</c:v>
                </c:pt>
                <c:pt idx="27">
                  <c:v>3.32</c:v>
                </c:pt>
                <c:pt idx="28">
                  <c:v>3.3054999999999999</c:v>
                </c:pt>
                <c:pt idx="29">
                  <c:v>3.2913000000000001</c:v>
                </c:pt>
                <c:pt idx="30">
                  <c:v>3.2774000000000001</c:v>
                </c:pt>
                <c:pt idx="31">
                  <c:v>3.2635999999999998</c:v>
                </c:pt>
                <c:pt idx="32">
                  <c:v>3.2501000000000002</c:v>
                </c:pt>
                <c:pt idx="33">
                  <c:v>3.2364000000000002</c:v>
                </c:pt>
                <c:pt idx="34">
                  <c:v>3.2229000000000001</c:v>
                </c:pt>
                <c:pt idx="35">
                  <c:v>3.2159</c:v>
                </c:pt>
                <c:pt idx="36">
                  <c:v>3.2088000000000001</c:v>
                </c:pt>
              </c:numCache>
            </c:numRef>
          </c:yVal>
          <c:smooth val="0"/>
          <c:extLst>
            <c:ext xmlns:c16="http://schemas.microsoft.com/office/drawing/2014/chart" uri="{C3380CC4-5D6E-409C-BE32-E72D297353CC}">
              <c16:uniqueId val="{00000000-7DA5-4E2D-82B4-A36BFB9F48C2}"/>
            </c:ext>
          </c:extLst>
        </c:ser>
        <c:ser>
          <c:idx val="1"/>
          <c:order val="1"/>
          <c:tx>
            <c:strRef>
              <c:f>Zn_HFD3!$E$2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Zn_HFD3!$C$3:$C$39</c:f>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f>Zn_HFD3!$E$3:$E$39</c:f>
              <c:numCache>
                <c:formatCode>0.000</c:formatCode>
                <c:ptCount val="37"/>
                <c:pt idx="0">
                  <c:v>5.0507999999999997</c:v>
                </c:pt>
                <c:pt idx="1">
                  <c:v>5.0254000000000003</c:v>
                </c:pt>
                <c:pt idx="2">
                  <c:v>5.0000999999999998</c:v>
                </c:pt>
                <c:pt idx="3">
                  <c:v>4.9490999999999996</c:v>
                </c:pt>
                <c:pt idx="4">
                  <c:v>4.8959999999999999</c:v>
                </c:pt>
                <c:pt idx="5">
                  <c:v>4.8415999999999997</c:v>
                </c:pt>
                <c:pt idx="6">
                  <c:v>4.7839</c:v>
                </c:pt>
                <c:pt idx="7">
                  <c:v>4.7239000000000004</c:v>
                </c:pt>
                <c:pt idx="8">
                  <c:v>4.6611000000000002</c:v>
                </c:pt>
                <c:pt idx="9">
                  <c:v>4.5957999999999997</c:v>
                </c:pt>
                <c:pt idx="10">
                  <c:v>4.5315000000000003</c:v>
                </c:pt>
                <c:pt idx="11">
                  <c:v>4.4725000000000001</c:v>
                </c:pt>
                <c:pt idx="12">
                  <c:v>4.4222999999999999</c:v>
                </c:pt>
                <c:pt idx="13">
                  <c:v>4.383</c:v>
                </c:pt>
                <c:pt idx="14">
                  <c:v>4.3535000000000004</c:v>
                </c:pt>
                <c:pt idx="15">
                  <c:v>4.3334999999999999</c:v>
                </c:pt>
                <c:pt idx="16">
                  <c:v>4.3216999999999999</c:v>
                </c:pt>
                <c:pt idx="17">
                  <c:v>4.3188000000000004</c:v>
                </c:pt>
                <c:pt idx="18">
                  <c:v>4.3175999999999997</c:v>
                </c:pt>
                <c:pt idx="19">
                  <c:v>4.3188000000000004</c:v>
                </c:pt>
                <c:pt idx="20">
                  <c:v>4.3216999999999999</c:v>
                </c:pt>
                <c:pt idx="21">
                  <c:v>4.3334999999999999</c:v>
                </c:pt>
                <c:pt idx="22">
                  <c:v>4.3535000000000004</c:v>
                </c:pt>
                <c:pt idx="23">
                  <c:v>4.383</c:v>
                </c:pt>
                <c:pt idx="24">
                  <c:v>4.4222999999999999</c:v>
                </c:pt>
                <c:pt idx="25">
                  <c:v>4.4725000000000001</c:v>
                </c:pt>
                <c:pt idx="26">
                  <c:v>4.5315000000000003</c:v>
                </c:pt>
                <c:pt idx="27">
                  <c:v>4.5957999999999997</c:v>
                </c:pt>
                <c:pt idx="28">
                  <c:v>4.6611000000000002</c:v>
                </c:pt>
                <c:pt idx="29">
                  <c:v>4.7239000000000004</c:v>
                </c:pt>
                <c:pt idx="30">
                  <c:v>4.7839</c:v>
                </c:pt>
                <c:pt idx="31">
                  <c:v>4.8415999999999997</c:v>
                </c:pt>
                <c:pt idx="32">
                  <c:v>4.8959999999999999</c:v>
                </c:pt>
                <c:pt idx="33">
                  <c:v>4.9490999999999996</c:v>
                </c:pt>
                <c:pt idx="34">
                  <c:v>5.0000999999999998</c:v>
                </c:pt>
                <c:pt idx="35">
                  <c:v>5.0254000000000003</c:v>
                </c:pt>
                <c:pt idx="36">
                  <c:v>5.0507999999999997</c:v>
                </c:pt>
              </c:numCache>
            </c:numRef>
          </c:yVal>
          <c:smooth val="0"/>
          <c:extLst>
            <c:ext xmlns:c16="http://schemas.microsoft.com/office/drawing/2014/chart" uri="{C3380CC4-5D6E-409C-BE32-E72D297353CC}">
              <c16:uniqueId val="{00000001-7DA5-4E2D-82B4-A36BFB9F48C2}"/>
            </c:ext>
          </c:extLst>
        </c:ser>
        <c:ser>
          <c:idx val="2"/>
          <c:order val="2"/>
          <c:tx>
            <c:strRef>
              <c:f>Zn_HFD3!$F$2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Zn_HFD3!$C$3:$C$39</c:f>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f>Zn_HFD3!$F$3:$F$39</c:f>
              <c:numCache>
                <c:formatCode>0.000</c:formatCode>
                <c:ptCount val="37"/>
                <c:pt idx="0">
                  <c:v>-0.56921505840000008</c:v>
                </c:pt>
                <c:pt idx="1">
                  <c:v>-0.55134165939999979</c:v>
                </c:pt>
                <c:pt idx="2">
                  <c:v>-0.53357567130000028</c:v>
                </c:pt>
                <c:pt idx="3">
                  <c:v>-0.49782007080000001</c:v>
                </c:pt>
                <c:pt idx="4">
                  <c:v>-0.46132070399999986</c:v>
                </c:pt>
                <c:pt idx="5">
                  <c:v>-0.42436624000000001</c:v>
                </c:pt>
                <c:pt idx="6">
                  <c:v>-0.38602245880000019</c:v>
                </c:pt>
                <c:pt idx="7">
                  <c:v>-0.34670591660000011</c:v>
                </c:pt>
                <c:pt idx="8">
                  <c:v>-0.30589867080000011</c:v>
                </c:pt>
                <c:pt idx="9">
                  <c:v>-0.26360130059999992</c:v>
                </c:pt>
                <c:pt idx="10">
                  <c:v>-0.22088343600000007</c:v>
                </c:pt>
                <c:pt idx="11">
                  <c:v>-0.17973635749999989</c:v>
                </c:pt>
                <c:pt idx="12">
                  <c:v>-0.14181431640000017</c:v>
                </c:pt>
                <c:pt idx="13">
                  <c:v>-0.10797082199999995</c:v>
                </c:pt>
                <c:pt idx="14">
                  <c:v>-7.7705621500000016E-2</c:v>
                </c:pt>
                <c:pt idx="15">
                  <c:v>-5.0329269000000058E-2</c:v>
                </c:pt>
                <c:pt idx="16">
                  <c:v>-2.4733089100000143E-2</c:v>
                </c:pt>
                <c:pt idx="17">
                  <c:v>-1.2412231199999948E-2</c:v>
                </c:pt>
                <c:pt idx="18">
                  <c:v>0</c:v>
                </c:pt>
                <c:pt idx="19">
                  <c:v>1.2412231199999948E-2</c:v>
                </c:pt>
                <c:pt idx="20">
                  <c:v>2.4733089100000143E-2</c:v>
                </c:pt>
                <c:pt idx="21">
                  <c:v>5.0329269000000058E-2</c:v>
                </c:pt>
                <c:pt idx="22">
                  <c:v>7.7705621500000016E-2</c:v>
                </c:pt>
                <c:pt idx="23">
                  <c:v>0.10797082199999995</c:v>
                </c:pt>
                <c:pt idx="24">
                  <c:v>0.14181431640000017</c:v>
                </c:pt>
                <c:pt idx="25">
                  <c:v>0.17973635749999989</c:v>
                </c:pt>
                <c:pt idx="26">
                  <c:v>0.22088343600000007</c:v>
                </c:pt>
                <c:pt idx="27">
                  <c:v>0.26360130059999992</c:v>
                </c:pt>
                <c:pt idx="28">
                  <c:v>0.30589867080000011</c:v>
                </c:pt>
                <c:pt idx="29">
                  <c:v>0.34670591660000011</c:v>
                </c:pt>
                <c:pt idx="30">
                  <c:v>0.38602245880000019</c:v>
                </c:pt>
                <c:pt idx="31">
                  <c:v>0.42436624000000001</c:v>
                </c:pt>
                <c:pt idx="32">
                  <c:v>0.46132070399999986</c:v>
                </c:pt>
                <c:pt idx="33">
                  <c:v>0.49782007080000001</c:v>
                </c:pt>
                <c:pt idx="34">
                  <c:v>0.53357567130000028</c:v>
                </c:pt>
                <c:pt idx="35">
                  <c:v>0.55134165939999979</c:v>
                </c:pt>
                <c:pt idx="36">
                  <c:v>0.56921505840000008</c:v>
                </c:pt>
              </c:numCache>
            </c:numRef>
          </c:yVal>
          <c:smooth val="0"/>
          <c:extLst>
            <c:ext xmlns:c16="http://schemas.microsoft.com/office/drawing/2014/chart" uri="{C3380CC4-5D6E-409C-BE32-E72D297353CC}">
              <c16:uniqueId val="{00000002-7DA5-4E2D-82B4-A36BFB9F48C2}"/>
            </c:ext>
          </c:extLst>
        </c:ser>
        <c:ser>
          <c:idx val="3"/>
          <c:order val="3"/>
          <c:tx>
            <c:strRef>
              <c:f>Zn_HFD3!$G$2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Zn_HFD3!$C$3:$C$39</c:f>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f>Zn_HFD3!$G$3:$G$39</c:f>
              <c:numCache>
                <c:formatCode>0.000</c:formatCode>
                <c:ptCount val="37"/>
                <c:pt idx="0">
                  <c:v>-0.56913929640000038</c:v>
                </c:pt>
                <c:pt idx="1">
                  <c:v>-0.55115069419999962</c:v>
                </c:pt>
                <c:pt idx="2">
                  <c:v>-0.53317566329999988</c:v>
                </c:pt>
                <c:pt idx="3">
                  <c:v>-0.49695397830000038</c:v>
                </c:pt>
                <c:pt idx="4">
                  <c:v>-0.46010649600000031</c:v>
                </c:pt>
                <c:pt idx="5">
                  <c:v>-0.4227733535999999</c:v>
                </c:pt>
                <c:pt idx="6">
                  <c:v>-0.38427633530000016</c:v>
                </c:pt>
                <c:pt idx="7">
                  <c:v>-0.34493917800000046</c:v>
                </c:pt>
                <c:pt idx="8">
                  <c:v>-0.30452830740000003</c:v>
                </c:pt>
                <c:pt idx="9">
                  <c:v>-0.26295329279999968</c:v>
                </c:pt>
                <c:pt idx="10">
                  <c:v>-0.22137736950000017</c:v>
                </c:pt>
                <c:pt idx="11">
                  <c:v>-0.18132856749999998</c:v>
                </c:pt>
                <c:pt idx="12">
                  <c:v>-0.14410506780000001</c:v>
                </c:pt>
                <c:pt idx="13">
                  <c:v>-0.11058309000000037</c:v>
                </c:pt>
                <c:pt idx="14">
                  <c:v>-8.0261125999999558E-2</c:v>
                </c:pt>
                <c:pt idx="15">
                  <c:v>-5.2257676500000183E-2</c:v>
                </c:pt>
                <c:pt idx="16">
                  <c:v>-2.5765975400000099E-2</c:v>
                </c:pt>
                <c:pt idx="17">
                  <c:v>-1.2818198400000353E-2</c:v>
                </c:pt>
                <c:pt idx="18">
                  <c:v>0</c:v>
                </c:pt>
                <c:pt idx="19">
                  <c:v>1.2818198400000353E-2</c:v>
                </c:pt>
                <c:pt idx="20">
                  <c:v>2.5765975400000099E-2</c:v>
                </c:pt>
                <c:pt idx="21">
                  <c:v>5.2257676500000183E-2</c:v>
                </c:pt>
                <c:pt idx="22">
                  <c:v>8.0261125999999558E-2</c:v>
                </c:pt>
                <c:pt idx="23">
                  <c:v>0.11058309000000037</c:v>
                </c:pt>
                <c:pt idx="24">
                  <c:v>0.14410506780000001</c:v>
                </c:pt>
                <c:pt idx="25">
                  <c:v>0.18132856749999998</c:v>
                </c:pt>
                <c:pt idx="26">
                  <c:v>0.22137736950000017</c:v>
                </c:pt>
                <c:pt idx="27">
                  <c:v>0.26295329279999968</c:v>
                </c:pt>
                <c:pt idx="28">
                  <c:v>0.30452830740000003</c:v>
                </c:pt>
                <c:pt idx="29">
                  <c:v>0.34493917800000046</c:v>
                </c:pt>
                <c:pt idx="30">
                  <c:v>0.38427633530000016</c:v>
                </c:pt>
                <c:pt idx="31">
                  <c:v>0.4227733535999999</c:v>
                </c:pt>
                <c:pt idx="32">
                  <c:v>0.46010649600000031</c:v>
                </c:pt>
                <c:pt idx="33">
                  <c:v>0.49695397830000038</c:v>
                </c:pt>
                <c:pt idx="34">
                  <c:v>0.53317566329999988</c:v>
                </c:pt>
                <c:pt idx="35">
                  <c:v>0.55115069419999962</c:v>
                </c:pt>
                <c:pt idx="36">
                  <c:v>0.56913929640000038</c:v>
                </c:pt>
              </c:numCache>
            </c:numRef>
          </c:yVal>
          <c:smooth val="0"/>
          <c:extLst>
            <c:ext xmlns:c16="http://schemas.microsoft.com/office/drawing/2014/chart" uri="{C3380CC4-5D6E-409C-BE32-E72D297353CC}">
              <c16:uniqueId val="{00000003-7DA5-4E2D-82B4-A36BFB9F48C2}"/>
            </c:ext>
          </c:extLst>
        </c:ser>
        <c:ser>
          <c:idx val="4"/>
          <c:order val="4"/>
          <c:tx>
            <c:strRef>
              <c:f>Zn_HFD3!$H$2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Zn_HFD3!$C$3:$C$39</c:f>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f>Zn_HFD3!$H$3:$H$39</c:f>
              <c:numCache>
                <c:formatCode>0.000</c:formatCode>
                <c:ptCount val="37"/>
                <c:pt idx="0">
                  <c:v>0.50001300000000004</c:v>
                </c:pt>
                <c:pt idx="1">
                  <c:v>0.50054699999999996</c:v>
                </c:pt>
                <c:pt idx="2">
                  <c:v>0.50107100000000004</c:v>
                </c:pt>
                <c:pt idx="3">
                  <c:v>0.50198900000000002</c:v>
                </c:pt>
                <c:pt idx="4">
                  <c:v>0.50266699999999997</c:v>
                </c:pt>
                <c:pt idx="5">
                  <c:v>0.50313600000000003</c:v>
                </c:pt>
                <c:pt idx="6">
                  <c:v>0.50322100000000003</c:v>
                </c:pt>
                <c:pt idx="7">
                  <c:v>0.50296600000000002</c:v>
                </c:pt>
                <c:pt idx="8">
                  <c:v>0.50224299999999999</c:v>
                </c:pt>
                <c:pt idx="9">
                  <c:v>0.50101499999999999</c:v>
                </c:pt>
                <c:pt idx="10">
                  <c:v>0.499444</c:v>
                </c:pt>
                <c:pt idx="11">
                  <c:v>0.49792999999999998</c:v>
                </c:pt>
                <c:pt idx="12">
                  <c:v>0.49685400000000002</c:v>
                </c:pt>
                <c:pt idx="13">
                  <c:v>0.49646299999999999</c:v>
                </c:pt>
                <c:pt idx="14">
                  <c:v>0.49672100000000002</c:v>
                </c:pt>
                <c:pt idx="15">
                  <c:v>0.49752800000000003</c:v>
                </c:pt>
                <c:pt idx="16">
                  <c:v>0.49868000000000001</c:v>
                </c:pt>
                <c:pt idx="17">
                  <c:v>0.49935299999999999</c:v>
                </c:pt>
                <c:pt idx="18">
                  <c:v>0.5</c:v>
                </c:pt>
                <c:pt idx="19">
                  <c:v>0.49935299999999999</c:v>
                </c:pt>
                <c:pt idx="20">
                  <c:v>0.49868000000000001</c:v>
                </c:pt>
                <c:pt idx="21">
                  <c:v>0.49752800000000003</c:v>
                </c:pt>
                <c:pt idx="22">
                  <c:v>0.49672100000000002</c:v>
                </c:pt>
                <c:pt idx="23">
                  <c:v>0.49646299999999999</c:v>
                </c:pt>
                <c:pt idx="24">
                  <c:v>0.49685400000000002</c:v>
                </c:pt>
                <c:pt idx="25">
                  <c:v>0.49792999999999998</c:v>
                </c:pt>
                <c:pt idx="26">
                  <c:v>0.499444</c:v>
                </c:pt>
                <c:pt idx="27">
                  <c:v>0.50101499999999999</c:v>
                </c:pt>
                <c:pt idx="28">
                  <c:v>0.50224299999999999</c:v>
                </c:pt>
                <c:pt idx="29">
                  <c:v>0.50296600000000002</c:v>
                </c:pt>
                <c:pt idx="30">
                  <c:v>0.50322100000000003</c:v>
                </c:pt>
                <c:pt idx="31">
                  <c:v>0.50313600000000003</c:v>
                </c:pt>
                <c:pt idx="32">
                  <c:v>0.50266699999999997</c:v>
                </c:pt>
                <c:pt idx="33">
                  <c:v>0.50198900000000002</c:v>
                </c:pt>
                <c:pt idx="34">
                  <c:v>0.50107100000000004</c:v>
                </c:pt>
                <c:pt idx="35">
                  <c:v>0.50054699999999996</c:v>
                </c:pt>
                <c:pt idx="36">
                  <c:v>0.50001300000000004</c:v>
                </c:pt>
              </c:numCache>
            </c:numRef>
          </c:yVal>
          <c:smooth val="0"/>
          <c:extLst>
            <c:ext xmlns:c16="http://schemas.microsoft.com/office/drawing/2014/chart" uri="{C3380CC4-5D6E-409C-BE32-E72D297353CC}">
              <c16:uniqueId val="{00000004-7DA5-4E2D-82B4-A36BFB9F48C2}"/>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Zn_HFD3!$T$2</c:f>
              <c:strCache>
                <c:ptCount val="1"/>
                <c:pt idx="0">
                  <c:v>HFD3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Zn_HFD3!$C$3:$C$39</c:f>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f>Zn_HFD3!$T$3:$T$39</c:f>
              <c:numCache>
                <c:formatCode>0.00</c:formatCode>
                <c:ptCount val="37"/>
                <c:pt idx="0">
                  <c:v>11.561</c:v>
                </c:pt>
                <c:pt idx="1">
                  <c:v>11.57</c:v>
                </c:pt>
                <c:pt idx="2">
                  <c:v>11.577999999999999</c:v>
                </c:pt>
                <c:pt idx="3">
                  <c:v>11.595000000000001</c:v>
                </c:pt>
                <c:pt idx="4">
                  <c:v>11.613</c:v>
                </c:pt>
                <c:pt idx="5">
                  <c:v>11.632</c:v>
                </c:pt>
                <c:pt idx="6">
                  <c:v>11.654</c:v>
                </c:pt>
                <c:pt idx="7">
                  <c:v>11.679</c:v>
                </c:pt>
                <c:pt idx="8">
                  <c:v>11.707000000000001</c:v>
                </c:pt>
                <c:pt idx="9">
                  <c:v>11.738</c:v>
                </c:pt>
                <c:pt idx="10">
                  <c:v>11.772</c:v>
                </c:pt>
                <c:pt idx="11">
                  <c:v>11.805</c:v>
                </c:pt>
                <c:pt idx="12">
                  <c:v>11.836</c:v>
                </c:pt>
                <c:pt idx="13">
                  <c:v>11.802</c:v>
                </c:pt>
                <c:pt idx="14">
                  <c:v>11.754</c:v>
                </c:pt>
                <c:pt idx="15">
                  <c:v>11.723000000000001</c:v>
                </c:pt>
                <c:pt idx="16">
                  <c:v>11.705</c:v>
                </c:pt>
                <c:pt idx="17">
                  <c:v>11.701000000000001</c:v>
                </c:pt>
                <c:pt idx="18">
                  <c:v>11.705</c:v>
                </c:pt>
                <c:pt idx="19">
                  <c:v>11.701000000000001</c:v>
                </c:pt>
                <c:pt idx="20">
                  <c:v>11.705</c:v>
                </c:pt>
                <c:pt idx="21">
                  <c:v>11.723000000000001</c:v>
                </c:pt>
                <c:pt idx="22">
                  <c:v>11.754</c:v>
                </c:pt>
                <c:pt idx="23">
                  <c:v>11.802</c:v>
                </c:pt>
                <c:pt idx="24">
                  <c:v>11.836</c:v>
                </c:pt>
                <c:pt idx="25">
                  <c:v>11.805</c:v>
                </c:pt>
                <c:pt idx="26">
                  <c:v>11.772</c:v>
                </c:pt>
                <c:pt idx="27">
                  <c:v>11.738</c:v>
                </c:pt>
                <c:pt idx="28">
                  <c:v>11.707000000000001</c:v>
                </c:pt>
                <c:pt idx="29">
                  <c:v>11.679</c:v>
                </c:pt>
                <c:pt idx="30">
                  <c:v>11.654</c:v>
                </c:pt>
                <c:pt idx="31">
                  <c:v>11.632</c:v>
                </c:pt>
                <c:pt idx="32">
                  <c:v>11.613</c:v>
                </c:pt>
                <c:pt idx="33">
                  <c:v>11.595000000000001</c:v>
                </c:pt>
                <c:pt idx="34">
                  <c:v>11.577999999999999</c:v>
                </c:pt>
                <c:pt idx="35">
                  <c:v>11.57</c:v>
                </c:pt>
                <c:pt idx="36">
                  <c:v>11.561</c:v>
                </c:pt>
              </c:numCache>
            </c:numRef>
          </c:yVal>
          <c:smooth val="0"/>
          <c:extLst>
            <c:ext xmlns:c16="http://schemas.microsoft.com/office/drawing/2014/chart" uri="{C3380CC4-5D6E-409C-BE32-E72D297353CC}">
              <c16:uniqueId val="{00000000-1E38-4417-8F75-187E3970A5AE}"/>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Zn_HFD3!$U$2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Zn_HFD3!$C$3:$C$39</c15:sqref>
                        </c15:formulaRef>
                      </c:ext>
                    </c:extLst>
                    <c:numCache>
                      <c:formatCode>0.000</c:formatCode>
                      <c:ptCount val="37"/>
                      <c:pt idx="0">
                        <c:v>-1</c:v>
                      </c:pt>
                      <c:pt idx="1">
                        <c:v>-0.96875360518258868</c:v>
                      </c:pt>
                      <c:pt idx="2">
                        <c:v>-0.93749833606957478</c:v>
                      </c:pt>
                      <c:pt idx="3">
                        <c:v>-0.874996672139149</c:v>
                      </c:pt>
                      <c:pt idx="4">
                        <c:v>-0.81250388250432637</c:v>
                      </c:pt>
                      <c:pt idx="5">
                        <c:v>-0.75000221857390059</c:v>
                      </c:pt>
                      <c:pt idx="6">
                        <c:v>-0.68750055464347537</c:v>
                      </c:pt>
                      <c:pt idx="7">
                        <c:v>-0.6249988907130497</c:v>
                      </c:pt>
                      <c:pt idx="8">
                        <c:v>-0.56249722678262448</c:v>
                      </c:pt>
                      <c:pt idx="9">
                        <c:v>-0.4999955628521987</c:v>
                      </c:pt>
                      <c:pt idx="10">
                        <c:v>-0.43750277321737602</c:v>
                      </c:pt>
                      <c:pt idx="11">
                        <c:v>-0.3750011092869503</c:v>
                      </c:pt>
                      <c:pt idx="12">
                        <c:v>-0.31249944535652507</c:v>
                      </c:pt>
                      <c:pt idx="13">
                        <c:v>-0.24999778142609935</c:v>
                      </c:pt>
                      <c:pt idx="14">
                        <c:v>-0.18749611749567363</c:v>
                      </c:pt>
                      <c:pt idx="15">
                        <c:v>-0.12500332786085094</c:v>
                      </c:pt>
                      <c:pt idx="16">
                        <c:v>-6.2501663930425722E-2</c:v>
                      </c:pt>
                      <c:pt idx="17">
                        <c:v>-3.124639481741134E-2</c:v>
                      </c:pt>
                      <c:pt idx="18">
                        <c:v>0</c:v>
                      </c:pt>
                      <c:pt idx="19">
                        <c:v>3.124639481741134E-2</c:v>
                      </c:pt>
                      <c:pt idx="20">
                        <c:v>6.2501663930425722E-2</c:v>
                      </c:pt>
                      <c:pt idx="21">
                        <c:v>0.12500332786085094</c:v>
                      </c:pt>
                      <c:pt idx="22">
                        <c:v>0.18749611749567363</c:v>
                      </c:pt>
                      <c:pt idx="23">
                        <c:v>0.24999778142609935</c:v>
                      </c:pt>
                      <c:pt idx="24">
                        <c:v>0.31249944535652507</c:v>
                      </c:pt>
                      <c:pt idx="25">
                        <c:v>0.3750011092869503</c:v>
                      </c:pt>
                      <c:pt idx="26">
                        <c:v>0.43750277321737602</c:v>
                      </c:pt>
                      <c:pt idx="27">
                        <c:v>0.4999955628521987</c:v>
                      </c:pt>
                      <c:pt idx="28">
                        <c:v>0.56249722678262448</c:v>
                      </c:pt>
                      <c:pt idx="29">
                        <c:v>0.6249988907130497</c:v>
                      </c:pt>
                      <c:pt idx="30">
                        <c:v>0.68750055464347537</c:v>
                      </c:pt>
                      <c:pt idx="31">
                        <c:v>0.75000221857390059</c:v>
                      </c:pt>
                      <c:pt idx="32">
                        <c:v>0.81250388250432637</c:v>
                      </c:pt>
                      <c:pt idx="33">
                        <c:v>0.874996672139149</c:v>
                      </c:pt>
                      <c:pt idx="34">
                        <c:v>0.93749833606957478</c:v>
                      </c:pt>
                      <c:pt idx="35">
                        <c:v>0.96875360518258868</c:v>
                      </c:pt>
                      <c:pt idx="36">
                        <c:v>1</c:v>
                      </c:pt>
                    </c:numCache>
                  </c:numRef>
                </c:xVal>
                <c:yVal>
                  <c:numRef>
                    <c:extLst>
                      <c:ext uri="{02D57815-91ED-43cb-92C2-25804820EDAC}">
                        <c15:formulaRef>
                          <c15:sqref>Zn_HFD3!$U$3:$U$39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1E38-4417-8F75-187E3970A5AE}"/>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Zn_HF!$O$2</c:f>
              <c:strCache>
                <c:ptCount val="1"/>
                <c:pt idx="0">
                  <c:v>HF</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Zn_HF!$C$3:$C$39</c:f>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f>Zn_HF!$O$3:$O$39</c:f>
              <c:numCache>
                <c:formatCode>0.0000</c:formatCode>
                <c:ptCount val="37"/>
                <c:pt idx="0">
                  <c:v>-0.30470000000000397</c:v>
                </c:pt>
                <c:pt idx="1">
                  <c:v>-0.30369999999999919</c:v>
                </c:pt>
                <c:pt idx="2">
                  <c:v>-0.30069999999999908</c:v>
                </c:pt>
                <c:pt idx="3">
                  <c:v>-0.2897000000000034</c:v>
                </c:pt>
                <c:pt idx="4">
                  <c:v>-0.27289999999999992</c:v>
                </c:pt>
                <c:pt idx="5">
                  <c:v>-0.25160000000000338</c:v>
                </c:pt>
                <c:pt idx="6">
                  <c:v>-0.22710000000000008</c:v>
                </c:pt>
                <c:pt idx="7">
                  <c:v>-0.20020000000000238</c:v>
                </c:pt>
                <c:pt idx="8">
                  <c:v>-0.17190000000000083</c:v>
                </c:pt>
                <c:pt idx="9">
                  <c:v>-0.14300000000000068</c:v>
                </c:pt>
                <c:pt idx="10">
                  <c:v>-0.11430000000000007</c:v>
                </c:pt>
                <c:pt idx="11">
                  <c:v>-8.6700000000000443E-2</c:v>
                </c:pt>
                <c:pt idx="12">
                  <c:v>-6.0900000000003729E-2</c:v>
                </c:pt>
                <c:pt idx="13">
                  <c:v>-3.7900000000000489E-2</c:v>
                </c:pt>
                <c:pt idx="14">
                  <c:v>-1.8999999999998352E-2</c:v>
                </c:pt>
                <c:pt idx="15">
                  <c:v>-6.7999999999983629E-3</c:v>
                </c:pt>
                <c:pt idx="16">
                  <c:v>-1.4000000000038426E-3</c:v>
                </c:pt>
                <c:pt idx="17">
                  <c:v>-3.0000000000285354E-4</c:v>
                </c:pt>
                <c:pt idx="18">
                  <c:v>0</c:v>
                </c:pt>
                <c:pt idx="19">
                  <c:v>-3.0000000000285354E-4</c:v>
                </c:pt>
                <c:pt idx="20">
                  <c:v>-1.4000000000038426E-3</c:v>
                </c:pt>
                <c:pt idx="21">
                  <c:v>-6.7999999999983629E-3</c:v>
                </c:pt>
                <c:pt idx="22">
                  <c:v>-1.8999999999998352E-2</c:v>
                </c:pt>
                <c:pt idx="23">
                  <c:v>-3.7900000000000489E-2</c:v>
                </c:pt>
                <c:pt idx="24">
                  <c:v>-6.0900000000003729E-2</c:v>
                </c:pt>
                <c:pt idx="25">
                  <c:v>-8.6700000000000443E-2</c:v>
                </c:pt>
                <c:pt idx="26">
                  <c:v>-0.11430000000000007</c:v>
                </c:pt>
                <c:pt idx="27">
                  <c:v>-0.14300000000000068</c:v>
                </c:pt>
                <c:pt idx="28">
                  <c:v>-0.17190000000000083</c:v>
                </c:pt>
                <c:pt idx="29">
                  <c:v>-0.20020000000000238</c:v>
                </c:pt>
                <c:pt idx="30">
                  <c:v>-0.22710000000000008</c:v>
                </c:pt>
                <c:pt idx="31">
                  <c:v>-0.25160000000000338</c:v>
                </c:pt>
                <c:pt idx="32">
                  <c:v>-0.27289999999999992</c:v>
                </c:pt>
                <c:pt idx="33">
                  <c:v>-0.2897000000000034</c:v>
                </c:pt>
                <c:pt idx="34">
                  <c:v>-0.30069999999999908</c:v>
                </c:pt>
                <c:pt idx="35">
                  <c:v>-0.30369999999999919</c:v>
                </c:pt>
                <c:pt idx="36">
                  <c:v>-0.30470000000000397</c:v>
                </c:pt>
              </c:numCache>
            </c:numRef>
          </c:yVal>
          <c:smooth val="0"/>
          <c:extLst xmlns:c15="http://schemas.microsoft.com/office/drawing/2012/chart">
            <c:ext xmlns:c16="http://schemas.microsoft.com/office/drawing/2014/chart" uri="{C3380CC4-5D6E-409C-BE32-E72D297353CC}">
              <c16:uniqueId val="{00000000-917B-4C13-B823-1F181FCCBC71}"/>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Zn_HF!$P$2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Zn_HF!$C$3:$C$39</c15:sqref>
                        </c15:formulaRef>
                      </c:ext>
                    </c:extLst>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extLst>
                      <c:ext uri="{02D57815-91ED-43cb-92C2-25804820EDAC}">
                        <c15:formulaRef>
                          <c15:sqref>Zn_HF!$P$3:$P$39</c15:sqref>
                        </c15:formulaRef>
                      </c:ext>
                    </c:extLst>
                    <c:numCache>
                      <c:formatCode>0.0000</c:formatCode>
                      <c:ptCount val="37"/>
                      <c:pt idx="0">
                        <c:v>-0.26839999999999975</c:v>
                      </c:pt>
                      <c:pt idx="1">
                        <c:v>59.3718</c:v>
                      </c:pt>
                      <c:pt idx="2">
                        <c:v>59.3718</c:v>
                      </c:pt>
                      <c:pt idx="3">
                        <c:v>59.3718</c:v>
                      </c:pt>
                      <c:pt idx="4">
                        <c:v>59.3718</c:v>
                      </c:pt>
                      <c:pt idx="5">
                        <c:v>59.3718</c:v>
                      </c:pt>
                      <c:pt idx="6">
                        <c:v>59.3718</c:v>
                      </c:pt>
                      <c:pt idx="7">
                        <c:v>59.3718</c:v>
                      </c:pt>
                      <c:pt idx="8">
                        <c:v>59.3718</c:v>
                      </c:pt>
                      <c:pt idx="9">
                        <c:v>59.3718</c:v>
                      </c:pt>
                      <c:pt idx="10">
                        <c:v>59.3718</c:v>
                      </c:pt>
                      <c:pt idx="11">
                        <c:v>59.3718</c:v>
                      </c:pt>
                      <c:pt idx="12">
                        <c:v>59.3718</c:v>
                      </c:pt>
                      <c:pt idx="13">
                        <c:v>59.3718</c:v>
                      </c:pt>
                      <c:pt idx="14">
                        <c:v>59.3718</c:v>
                      </c:pt>
                      <c:pt idx="15">
                        <c:v>59.3718</c:v>
                      </c:pt>
                      <c:pt idx="16">
                        <c:v>59.3718</c:v>
                      </c:pt>
                      <c:pt idx="17">
                        <c:v>59.3718</c:v>
                      </c:pt>
                      <c:pt idx="18">
                        <c:v>0</c:v>
                      </c:pt>
                      <c:pt idx="19">
                        <c:v>59.3718</c:v>
                      </c:pt>
                      <c:pt idx="20">
                        <c:v>59.3718</c:v>
                      </c:pt>
                      <c:pt idx="21">
                        <c:v>59.3718</c:v>
                      </c:pt>
                      <c:pt idx="22">
                        <c:v>59.3718</c:v>
                      </c:pt>
                      <c:pt idx="23">
                        <c:v>59.3718</c:v>
                      </c:pt>
                      <c:pt idx="24">
                        <c:v>59.3718</c:v>
                      </c:pt>
                      <c:pt idx="25">
                        <c:v>59.3718</c:v>
                      </c:pt>
                      <c:pt idx="26">
                        <c:v>59.3718</c:v>
                      </c:pt>
                      <c:pt idx="27">
                        <c:v>59.3718</c:v>
                      </c:pt>
                      <c:pt idx="28">
                        <c:v>59.3718</c:v>
                      </c:pt>
                      <c:pt idx="29">
                        <c:v>59.3718</c:v>
                      </c:pt>
                      <c:pt idx="30">
                        <c:v>59.3718</c:v>
                      </c:pt>
                      <c:pt idx="31">
                        <c:v>59.3718</c:v>
                      </c:pt>
                      <c:pt idx="32">
                        <c:v>59.3718</c:v>
                      </c:pt>
                      <c:pt idx="33">
                        <c:v>59.3718</c:v>
                      </c:pt>
                      <c:pt idx="34">
                        <c:v>59.3718</c:v>
                      </c:pt>
                      <c:pt idx="35">
                        <c:v>59.3718</c:v>
                      </c:pt>
                      <c:pt idx="36">
                        <c:v>-0.26839999999999975</c:v>
                      </c:pt>
                    </c:numCache>
                  </c:numRef>
                </c:yVal>
                <c:smooth val="0"/>
                <c:extLst>
                  <c:ext xmlns:c16="http://schemas.microsoft.com/office/drawing/2014/chart" uri="{C3380CC4-5D6E-409C-BE32-E72D297353CC}">
                    <c16:uniqueId val="{00000001-917B-4C13-B823-1F181FCCBC71}"/>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Zn_HF!$AF$2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Zn_HF!$C$3:$C$39</c15:sqref>
                        </c15:formulaRef>
                      </c:ext>
                    </c:extLst>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extLst xmlns:c15="http://schemas.microsoft.com/office/drawing/2012/chart">
                      <c:ext xmlns:c15="http://schemas.microsoft.com/office/drawing/2012/chart" uri="{02D57815-91ED-43cb-92C2-25804820EDAC}">
                        <c15:formulaRef>
                          <c15:sqref>Zn_HF!$AF$3:$AF$39</c15:sqref>
                        </c15:formulaRef>
                      </c:ext>
                    </c:extLst>
                    <c:numCache>
                      <c:formatCode>0.0000</c:formatCode>
                      <c:ptCount val="37"/>
                      <c:pt idx="0">
                        <c:v>0.26839999999999975</c:v>
                      </c:pt>
                      <c:pt idx="1">
                        <c:v>-59.3718</c:v>
                      </c:pt>
                      <c:pt idx="2">
                        <c:v>-59.3718</c:v>
                      </c:pt>
                      <c:pt idx="3">
                        <c:v>-59.3718</c:v>
                      </c:pt>
                      <c:pt idx="4">
                        <c:v>-59.3718</c:v>
                      </c:pt>
                      <c:pt idx="5">
                        <c:v>-59.3718</c:v>
                      </c:pt>
                      <c:pt idx="6">
                        <c:v>-59.3718</c:v>
                      </c:pt>
                      <c:pt idx="7">
                        <c:v>-59.3718</c:v>
                      </c:pt>
                      <c:pt idx="8">
                        <c:v>-59.3718</c:v>
                      </c:pt>
                      <c:pt idx="9">
                        <c:v>-59.3718</c:v>
                      </c:pt>
                      <c:pt idx="10">
                        <c:v>-59.3718</c:v>
                      </c:pt>
                      <c:pt idx="11">
                        <c:v>-59.3718</c:v>
                      </c:pt>
                      <c:pt idx="12">
                        <c:v>-59.3718</c:v>
                      </c:pt>
                      <c:pt idx="13">
                        <c:v>-59.3718</c:v>
                      </c:pt>
                      <c:pt idx="14">
                        <c:v>-59.3718</c:v>
                      </c:pt>
                      <c:pt idx="15">
                        <c:v>-59.3718</c:v>
                      </c:pt>
                      <c:pt idx="16">
                        <c:v>-59.3718</c:v>
                      </c:pt>
                      <c:pt idx="17">
                        <c:v>-59.3718</c:v>
                      </c:pt>
                      <c:pt idx="18">
                        <c:v>0</c:v>
                      </c:pt>
                      <c:pt idx="19">
                        <c:v>-59.3718</c:v>
                      </c:pt>
                      <c:pt idx="20">
                        <c:v>-59.3718</c:v>
                      </c:pt>
                      <c:pt idx="21">
                        <c:v>-59.3718</c:v>
                      </c:pt>
                      <c:pt idx="22">
                        <c:v>-59.3718</c:v>
                      </c:pt>
                      <c:pt idx="23">
                        <c:v>-59.3718</c:v>
                      </c:pt>
                      <c:pt idx="24">
                        <c:v>-59.3718</c:v>
                      </c:pt>
                      <c:pt idx="25">
                        <c:v>-59.3718</c:v>
                      </c:pt>
                      <c:pt idx="26">
                        <c:v>-59.3718</c:v>
                      </c:pt>
                      <c:pt idx="27">
                        <c:v>-59.3718</c:v>
                      </c:pt>
                      <c:pt idx="28">
                        <c:v>-59.3718</c:v>
                      </c:pt>
                      <c:pt idx="29">
                        <c:v>-59.3718</c:v>
                      </c:pt>
                      <c:pt idx="30">
                        <c:v>-59.3718</c:v>
                      </c:pt>
                      <c:pt idx="31">
                        <c:v>-59.3718</c:v>
                      </c:pt>
                      <c:pt idx="32">
                        <c:v>-59.3718</c:v>
                      </c:pt>
                      <c:pt idx="33">
                        <c:v>-59.3718</c:v>
                      </c:pt>
                      <c:pt idx="34">
                        <c:v>-59.3718</c:v>
                      </c:pt>
                      <c:pt idx="35">
                        <c:v>-59.3718</c:v>
                      </c:pt>
                      <c:pt idx="36">
                        <c:v>0.26839999999999975</c:v>
                      </c:pt>
                    </c:numCache>
                  </c:numRef>
                </c:yVal>
                <c:smooth val="0"/>
                <c:extLst xmlns:c15="http://schemas.microsoft.com/office/drawing/2012/chart">
                  <c:ext xmlns:c16="http://schemas.microsoft.com/office/drawing/2014/chart" uri="{C3380CC4-5D6E-409C-BE32-E72D297353CC}">
                    <c16:uniqueId val="{00000002-917B-4C13-B823-1F181FCCBC71}"/>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Zn_HF!$Y$2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Zn_HF!$C$3:$C$39</c15:sqref>
                        </c15:formulaRef>
                      </c:ext>
                    </c:extLst>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extLst xmlns:c15="http://schemas.microsoft.com/office/drawing/2012/chart">
                      <c:ext xmlns:c15="http://schemas.microsoft.com/office/drawing/2012/chart" uri="{02D57815-91ED-43cb-92C2-25804820EDAC}">
                        <c15:formulaRef>
                          <c15:sqref>Zn_HF!$Y$3:$Y$39</c15:sqref>
                        </c15:formulaRef>
                      </c:ext>
                    </c:extLst>
                    <c:numCache>
                      <c:formatCode>0.0000</c:formatCode>
                      <c:ptCount val="37"/>
                      <c:pt idx="0">
                        <c:v>-0.4970999999999961</c:v>
                      </c:pt>
                      <c:pt idx="1">
                        <c:v>82.150900000000007</c:v>
                      </c:pt>
                      <c:pt idx="2">
                        <c:v>82.153899999999993</c:v>
                      </c:pt>
                      <c:pt idx="3">
                        <c:v>82.164899999999989</c:v>
                      </c:pt>
                      <c:pt idx="4">
                        <c:v>82.181700000000006</c:v>
                      </c:pt>
                      <c:pt idx="5">
                        <c:v>82.203000000000003</c:v>
                      </c:pt>
                      <c:pt idx="6">
                        <c:v>82.227499999999992</c:v>
                      </c:pt>
                      <c:pt idx="7">
                        <c:v>82.254400000000004</c:v>
                      </c:pt>
                      <c:pt idx="8">
                        <c:v>82.282700000000006</c:v>
                      </c:pt>
                      <c:pt idx="9">
                        <c:v>82.311599999999999</c:v>
                      </c:pt>
                      <c:pt idx="10">
                        <c:v>82.340299999999999</c:v>
                      </c:pt>
                      <c:pt idx="11">
                        <c:v>82.367899999999992</c:v>
                      </c:pt>
                      <c:pt idx="12">
                        <c:v>82.393699999999995</c:v>
                      </c:pt>
                      <c:pt idx="13">
                        <c:v>82.416699999999992</c:v>
                      </c:pt>
                      <c:pt idx="14">
                        <c:v>82.435599999999994</c:v>
                      </c:pt>
                      <c:pt idx="15">
                        <c:v>82.447800000000001</c:v>
                      </c:pt>
                      <c:pt idx="16">
                        <c:v>82.453199999999995</c:v>
                      </c:pt>
                      <c:pt idx="17">
                        <c:v>82.454299999999989</c:v>
                      </c:pt>
                      <c:pt idx="18">
                        <c:v>0</c:v>
                      </c:pt>
                      <c:pt idx="19">
                        <c:v>82.454299999999989</c:v>
                      </c:pt>
                      <c:pt idx="20">
                        <c:v>82.453199999999995</c:v>
                      </c:pt>
                      <c:pt idx="21">
                        <c:v>82.447800000000001</c:v>
                      </c:pt>
                      <c:pt idx="22">
                        <c:v>82.435599999999994</c:v>
                      </c:pt>
                      <c:pt idx="23">
                        <c:v>82.416699999999992</c:v>
                      </c:pt>
                      <c:pt idx="24">
                        <c:v>82.393699999999995</c:v>
                      </c:pt>
                      <c:pt idx="25">
                        <c:v>82.367899999999992</c:v>
                      </c:pt>
                      <c:pt idx="26">
                        <c:v>82.340299999999999</c:v>
                      </c:pt>
                      <c:pt idx="27">
                        <c:v>82.311599999999999</c:v>
                      </c:pt>
                      <c:pt idx="28">
                        <c:v>82.282700000000006</c:v>
                      </c:pt>
                      <c:pt idx="29">
                        <c:v>82.254400000000004</c:v>
                      </c:pt>
                      <c:pt idx="30">
                        <c:v>82.227499999999992</c:v>
                      </c:pt>
                      <c:pt idx="31">
                        <c:v>82.203000000000003</c:v>
                      </c:pt>
                      <c:pt idx="32">
                        <c:v>82.181700000000006</c:v>
                      </c:pt>
                      <c:pt idx="33">
                        <c:v>82.164899999999989</c:v>
                      </c:pt>
                      <c:pt idx="34">
                        <c:v>82.153899999999993</c:v>
                      </c:pt>
                      <c:pt idx="35">
                        <c:v>82.150900000000007</c:v>
                      </c:pt>
                      <c:pt idx="36">
                        <c:v>-0.4970999999999961</c:v>
                      </c:pt>
                    </c:numCache>
                  </c:numRef>
                </c:yVal>
                <c:smooth val="0"/>
                <c:extLst xmlns:c15="http://schemas.microsoft.com/office/drawing/2012/chart">
                  <c:ext xmlns:c16="http://schemas.microsoft.com/office/drawing/2014/chart" uri="{C3380CC4-5D6E-409C-BE32-E72D297353CC}">
                    <c16:uniqueId val="{00000003-917B-4C13-B823-1F181FCCBC71}"/>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Zn_HF!$D$2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Zn_HF!$C$3:$C$39</c:f>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f>Zn_HF!$D$3:$D$39</c:f>
              <c:numCache>
                <c:formatCode>0.000</c:formatCode>
                <c:ptCount val="37"/>
                <c:pt idx="0">
                  <c:v>3.2885</c:v>
                </c:pt>
                <c:pt idx="1">
                  <c:v>3.2936000000000001</c:v>
                </c:pt>
                <c:pt idx="2">
                  <c:v>3.2986</c:v>
                </c:pt>
                <c:pt idx="3">
                  <c:v>3.3081999999999998</c:v>
                </c:pt>
                <c:pt idx="4">
                  <c:v>3.3176000000000001</c:v>
                </c:pt>
                <c:pt idx="5">
                  <c:v>3.3267000000000002</c:v>
                </c:pt>
                <c:pt idx="6">
                  <c:v>3.3355000000000001</c:v>
                </c:pt>
                <c:pt idx="7">
                  <c:v>3.3441000000000001</c:v>
                </c:pt>
                <c:pt idx="8">
                  <c:v>3.3525</c:v>
                </c:pt>
                <c:pt idx="9">
                  <c:v>3.3610000000000002</c:v>
                </c:pt>
                <c:pt idx="10">
                  <c:v>3.3696999999999999</c:v>
                </c:pt>
                <c:pt idx="11">
                  <c:v>3.3788999999999998</c:v>
                </c:pt>
                <c:pt idx="12">
                  <c:v>3.3892000000000002</c:v>
                </c:pt>
                <c:pt idx="13">
                  <c:v>3.4011999999999998</c:v>
                </c:pt>
                <c:pt idx="14">
                  <c:v>3.4184999999999999</c:v>
                </c:pt>
                <c:pt idx="15">
                  <c:v>3.4388000000000001</c:v>
                </c:pt>
                <c:pt idx="16">
                  <c:v>3.4517000000000002</c:v>
                </c:pt>
                <c:pt idx="17">
                  <c:v>3.4542999999999999</c:v>
                </c:pt>
                <c:pt idx="18">
                  <c:v>3.4552</c:v>
                </c:pt>
                <c:pt idx="19">
                  <c:v>3.4542999999999999</c:v>
                </c:pt>
                <c:pt idx="20">
                  <c:v>3.4517000000000002</c:v>
                </c:pt>
                <c:pt idx="21">
                  <c:v>3.4388000000000001</c:v>
                </c:pt>
                <c:pt idx="22">
                  <c:v>3.4184999999999999</c:v>
                </c:pt>
                <c:pt idx="23">
                  <c:v>3.4011999999999998</c:v>
                </c:pt>
                <c:pt idx="24">
                  <c:v>3.3892000000000002</c:v>
                </c:pt>
                <c:pt idx="25">
                  <c:v>3.3788999999999998</c:v>
                </c:pt>
                <c:pt idx="26">
                  <c:v>3.3696999999999999</c:v>
                </c:pt>
                <c:pt idx="27">
                  <c:v>3.3610000000000002</c:v>
                </c:pt>
                <c:pt idx="28">
                  <c:v>3.3525</c:v>
                </c:pt>
                <c:pt idx="29">
                  <c:v>3.3441000000000001</c:v>
                </c:pt>
                <c:pt idx="30">
                  <c:v>3.3355000000000001</c:v>
                </c:pt>
                <c:pt idx="31">
                  <c:v>3.3267000000000002</c:v>
                </c:pt>
                <c:pt idx="32">
                  <c:v>3.3176000000000001</c:v>
                </c:pt>
                <c:pt idx="33">
                  <c:v>3.3081999999999998</c:v>
                </c:pt>
                <c:pt idx="34">
                  <c:v>3.2986</c:v>
                </c:pt>
                <c:pt idx="35">
                  <c:v>3.2936000000000001</c:v>
                </c:pt>
                <c:pt idx="36">
                  <c:v>3.2885</c:v>
                </c:pt>
              </c:numCache>
            </c:numRef>
          </c:yVal>
          <c:smooth val="0"/>
          <c:extLst>
            <c:ext xmlns:c16="http://schemas.microsoft.com/office/drawing/2014/chart" uri="{C3380CC4-5D6E-409C-BE32-E72D297353CC}">
              <c16:uniqueId val="{00000000-50B0-4DE8-A72E-543C59B47210}"/>
            </c:ext>
          </c:extLst>
        </c:ser>
        <c:ser>
          <c:idx val="1"/>
          <c:order val="1"/>
          <c:tx>
            <c:strRef>
              <c:f>Zn_HF!$E$2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Zn_HF!$C$3:$C$39</c:f>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f>Zn_HF!$E$3:$E$39</c:f>
              <c:numCache>
                <c:formatCode>0.000</c:formatCode>
                <c:ptCount val="37"/>
                <c:pt idx="0">
                  <c:v>5.2549999999999999</c:v>
                </c:pt>
                <c:pt idx="1">
                  <c:v>5.2374000000000001</c:v>
                </c:pt>
                <c:pt idx="2">
                  <c:v>5.2206000000000001</c:v>
                </c:pt>
                <c:pt idx="3">
                  <c:v>5.1877000000000004</c:v>
                </c:pt>
                <c:pt idx="4">
                  <c:v>5.1559999999999997</c:v>
                </c:pt>
                <c:pt idx="5">
                  <c:v>5.1245000000000003</c:v>
                </c:pt>
                <c:pt idx="6">
                  <c:v>5.0937999999999999</c:v>
                </c:pt>
                <c:pt idx="7">
                  <c:v>5.0622999999999996</c:v>
                </c:pt>
                <c:pt idx="8">
                  <c:v>5.0305</c:v>
                </c:pt>
                <c:pt idx="9">
                  <c:v>4.9972000000000003</c:v>
                </c:pt>
                <c:pt idx="10">
                  <c:v>4.9611999999999998</c:v>
                </c:pt>
                <c:pt idx="11">
                  <c:v>4.9204999999999997</c:v>
                </c:pt>
                <c:pt idx="12">
                  <c:v>4.8715000000000002</c:v>
                </c:pt>
                <c:pt idx="13">
                  <c:v>4.8098000000000001</c:v>
                </c:pt>
                <c:pt idx="14">
                  <c:v>4.7184999999999997</c:v>
                </c:pt>
                <c:pt idx="15">
                  <c:v>4.6163999999999996</c:v>
                </c:pt>
                <c:pt idx="16">
                  <c:v>4.5575999999999999</c:v>
                </c:pt>
                <c:pt idx="17">
                  <c:v>4.5458999999999996</c:v>
                </c:pt>
                <c:pt idx="18">
                  <c:v>4.5423</c:v>
                </c:pt>
                <c:pt idx="19">
                  <c:v>4.5458999999999996</c:v>
                </c:pt>
                <c:pt idx="20">
                  <c:v>4.5575999999999999</c:v>
                </c:pt>
                <c:pt idx="21">
                  <c:v>4.6163999999999996</c:v>
                </c:pt>
                <c:pt idx="22">
                  <c:v>4.7184999999999997</c:v>
                </c:pt>
                <c:pt idx="23">
                  <c:v>4.8098000000000001</c:v>
                </c:pt>
                <c:pt idx="24">
                  <c:v>4.8715000000000002</c:v>
                </c:pt>
                <c:pt idx="25">
                  <c:v>4.9204999999999997</c:v>
                </c:pt>
                <c:pt idx="26">
                  <c:v>4.9611999999999998</c:v>
                </c:pt>
                <c:pt idx="27">
                  <c:v>4.9972000000000003</c:v>
                </c:pt>
                <c:pt idx="28">
                  <c:v>5.0305</c:v>
                </c:pt>
                <c:pt idx="29">
                  <c:v>5.0622999999999996</c:v>
                </c:pt>
                <c:pt idx="30">
                  <c:v>5.0937999999999999</c:v>
                </c:pt>
                <c:pt idx="31">
                  <c:v>5.1245000000000003</c:v>
                </c:pt>
                <c:pt idx="32">
                  <c:v>5.1559999999999997</c:v>
                </c:pt>
                <c:pt idx="33">
                  <c:v>5.1877000000000004</c:v>
                </c:pt>
                <c:pt idx="34">
                  <c:v>5.2206000000000001</c:v>
                </c:pt>
                <c:pt idx="35">
                  <c:v>5.2374000000000001</c:v>
                </c:pt>
                <c:pt idx="36">
                  <c:v>5.2549999999999999</c:v>
                </c:pt>
              </c:numCache>
            </c:numRef>
          </c:yVal>
          <c:smooth val="0"/>
          <c:extLst>
            <c:ext xmlns:c16="http://schemas.microsoft.com/office/drawing/2014/chart" uri="{C3380CC4-5D6E-409C-BE32-E72D297353CC}">
              <c16:uniqueId val="{00000001-50B0-4DE8-A72E-543C59B47210}"/>
            </c:ext>
          </c:extLst>
        </c:ser>
        <c:ser>
          <c:idx val="2"/>
          <c:order val="2"/>
          <c:tx>
            <c:strRef>
              <c:f>Zn_HF!$F$2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Zn_HF!$C$3:$C$39</c:f>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f>Zn_HF!$F$3:$F$39</c:f>
              <c:numCache>
                <c:formatCode>0.000</c:formatCode>
                <c:ptCount val="37"/>
                <c:pt idx="0">
                  <c:v>-0.61896543000000004</c:v>
                </c:pt>
                <c:pt idx="1">
                  <c:v>-0.60306042299999973</c:v>
                </c:pt>
                <c:pt idx="2">
                  <c:v>-0.58730705880000023</c:v>
                </c:pt>
                <c:pt idx="3">
                  <c:v>-0.55623038170000039</c:v>
                </c:pt>
                <c:pt idx="4">
                  <c:v>-0.5254634279999999</c:v>
                </c:pt>
                <c:pt idx="5">
                  <c:v>-0.49480122199999987</c:v>
                </c:pt>
                <c:pt idx="6">
                  <c:v>-0.46434571419999993</c:v>
                </c:pt>
                <c:pt idx="7">
                  <c:v>-0.43361636879999971</c:v>
                </c:pt>
                <c:pt idx="8">
                  <c:v>-0.40288771449999983</c:v>
                </c:pt>
                <c:pt idx="9">
                  <c:v>-0.37154681720000005</c:v>
                </c:pt>
                <c:pt idx="10">
                  <c:v>-0.33918236040000033</c:v>
                </c:pt>
                <c:pt idx="11">
                  <c:v>-0.30529734299999994</c:v>
                </c:pt>
                <c:pt idx="12">
                  <c:v>-0.26826376200000029</c:v>
                </c:pt>
                <c:pt idx="13">
                  <c:v>-0.22617122539999993</c:v>
                </c:pt>
                <c:pt idx="14">
                  <c:v>-0.17087104049999996</c:v>
                </c:pt>
                <c:pt idx="15">
                  <c:v>-0.10387823280000009</c:v>
                </c:pt>
                <c:pt idx="16">
                  <c:v>-4.6218621599999794E-2</c:v>
                </c:pt>
                <c:pt idx="17">
                  <c:v>-2.2515842700000184E-2</c:v>
                </c:pt>
                <c:pt idx="18">
                  <c:v>0</c:v>
                </c:pt>
                <c:pt idx="19">
                  <c:v>2.2515842700000184E-2</c:v>
                </c:pt>
                <c:pt idx="20">
                  <c:v>4.6218621599999794E-2</c:v>
                </c:pt>
                <c:pt idx="21">
                  <c:v>0.10387823280000009</c:v>
                </c:pt>
                <c:pt idx="22">
                  <c:v>0.17087104049999996</c:v>
                </c:pt>
                <c:pt idx="23">
                  <c:v>0.22617122539999993</c:v>
                </c:pt>
                <c:pt idx="24">
                  <c:v>0.26826376200000029</c:v>
                </c:pt>
                <c:pt idx="25">
                  <c:v>0.30529734299999994</c:v>
                </c:pt>
                <c:pt idx="26">
                  <c:v>0.33918236040000033</c:v>
                </c:pt>
                <c:pt idx="27">
                  <c:v>0.37154681720000005</c:v>
                </c:pt>
                <c:pt idx="28">
                  <c:v>0.40288771449999983</c:v>
                </c:pt>
                <c:pt idx="29">
                  <c:v>0.43361636879999971</c:v>
                </c:pt>
                <c:pt idx="30">
                  <c:v>0.46434571419999993</c:v>
                </c:pt>
                <c:pt idx="31">
                  <c:v>0.49480122199999987</c:v>
                </c:pt>
                <c:pt idx="32">
                  <c:v>0.5254634279999999</c:v>
                </c:pt>
                <c:pt idx="33">
                  <c:v>0.55623038170000039</c:v>
                </c:pt>
                <c:pt idx="34">
                  <c:v>0.58730705880000023</c:v>
                </c:pt>
                <c:pt idx="35">
                  <c:v>0.60306042299999973</c:v>
                </c:pt>
                <c:pt idx="36">
                  <c:v>0.61896543000000004</c:v>
                </c:pt>
              </c:numCache>
            </c:numRef>
          </c:yVal>
          <c:smooth val="0"/>
          <c:extLst>
            <c:ext xmlns:c16="http://schemas.microsoft.com/office/drawing/2014/chart" uri="{C3380CC4-5D6E-409C-BE32-E72D297353CC}">
              <c16:uniqueId val="{00000002-50B0-4DE8-A72E-543C59B47210}"/>
            </c:ext>
          </c:extLst>
        </c:ser>
        <c:ser>
          <c:idx val="3"/>
          <c:order val="3"/>
          <c:tx>
            <c:strRef>
              <c:f>Zn_HF!$G$2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Zn_HF!$C$3:$C$39</c:f>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f>Zn_HF!$G$3:$G$39</c:f>
              <c:numCache>
                <c:formatCode>0.000</c:formatCode>
                <c:ptCount val="37"/>
                <c:pt idx="0">
                  <c:v>-0.61902323499999967</c:v>
                </c:pt>
                <c:pt idx="1">
                  <c:v>-0.60273570420000022</c:v>
                </c:pt>
                <c:pt idx="2">
                  <c:v>-0.58663360140000087</c:v>
                </c:pt>
                <c:pt idx="3">
                  <c:v>-0.55462219469999996</c:v>
                </c:pt>
                <c:pt idx="4">
                  <c:v>-0.52283902400000026</c:v>
                </c:pt>
                <c:pt idx="5">
                  <c:v>-0.49097834499999976</c:v>
                </c:pt>
                <c:pt idx="6">
                  <c:v>-0.4591907885999999</c:v>
                </c:pt>
                <c:pt idx="7">
                  <c:v>-0.42703537880000048</c:v>
                </c:pt>
                <c:pt idx="8">
                  <c:v>-0.39466284700000009</c:v>
                </c:pt>
                <c:pt idx="9">
                  <c:v>-0.36158739759999964</c:v>
                </c:pt>
                <c:pt idx="10">
                  <c:v>-0.32760291960000004</c:v>
                </c:pt>
                <c:pt idx="11">
                  <c:v>-0.29197262899999943</c:v>
                </c:pt>
                <c:pt idx="12">
                  <c:v>-0.25338132950000042</c:v>
                </c:pt>
                <c:pt idx="13">
                  <c:v>-0.2106932889999994</c:v>
                </c:pt>
                <c:pt idx="14">
                  <c:v>-0.1573242269999999</c:v>
                </c:pt>
                <c:pt idx="15">
                  <c:v>-9.5725670399999366E-2</c:v>
                </c:pt>
                <c:pt idx="16">
                  <c:v>-4.322883599999984E-2</c:v>
                </c:pt>
                <c:pt idx="17">
                  <c:v>-2.1156618599999708E-2</c:v>
                </c:pt>
                <c:pt idx="18">
                  <c:v>0</c:v>
                </c:pt>
                <c:pt idx="19">
                  <c:v>2.1156618599999708E-2</c:v>
                </c:pt>
                <c:pt idx="20">
                  <c:v>4.322883599999984E-2</c:v>
                </c:pt>
                <c:pt idx="21">
                  <c:v>9.5725670399999366E-2</c:v>
                </c:pt>
                <c:pt idx="22">
                  <c:v>0.1573242269999999</c:v>
                </c:pt>
                <c:pt idx="23">
                  <c:v>0.2106932889999994</c:v>
                </c:pt>
                <c:pt idx="24">
                  <c:v>0.25338132950000042</c:v>
                </c:pt>
                <c:pt idx="25">
                  <c:v>0.29197262899999943</c:v>
                </c:pt>
                <c:pt idx="26">
                  <c:v>0.32760291960000004</c:v>
                </c:pt>
                <c:pt idx="27">
                  <c:v>0.36158739759999964</c:v>
                </c:pt>
                <c:pt idx="28">
                  <c:v>0.39466284700000009</c:v>
                </c:pt>
                <c:pt idx="29">
                  <c:v>0.42703537880000048</c:v>
                </c:pt>
                <c:pt idx="30">
                  <c:v>0.4591907885999999</c:v>
                </c:pt>
                <c:pt idx="31">
                  <c:v>0.49097834499999976</c:v>
                </c:pt>
                <c:pt idx="32">
                  <c:v>0.52283902400000026</c:v>
                </c:pt>
                <c:pt idx="33">
                  <c:v>0.55462219469999996</c:v>
                </c:pt>
                <c:pt idx="34">
                  <c:v>0.58663360140000087</c:v>
                </c:pt>
                <c:pt idx="35">
                  <c:v>0.60273570420000022</c:v>
                </c:pt>
                <c:pt idx="36">
                  <c:v>0.61902323499999967</c:v>
                </c:pt>
              </c:numCache>
            </c:numRef>
          </c:yVal>
          <c:smooth val="0"/>
          <c:extLst>
            <c:ext xmlns:c16="http://schemas.microsoft.com/office/drawing/2014/chart" uri="{C3380CC4-5D6E-409C-BE32-E72D297353CC}">
              <c16:uniqueId val="{00000003-50B0-4DE8-A72E-543C59B47210}"/>
            </c:ext>
          </c:extLst>
        </c:ser>
        <c:ser>
          <c:idx val="4"/>
          <c:order val="4"/>
          <c:tx>
            <c:strRef>
              <c:f>Zn_HF!$H$2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Zn_HF!$C$3:$C$39</c:f>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f>Zn_HF!$H$3:$H$39</c:f>
              <c:numCache>
                <c:formatCode>0.000</c:formatCode>
                <c:ptCount val="37"/>
                <c:pt idx="0">
                  <c:v>0.49998900000000002</c:v>
                </c:pt>
                <c:pt idx="1">
                  <c:v>0.50102899999999995</c:v>
                </c:pt>
                <c:pt idx="2">
                  <c:v>0.50206300000000004</c:v>
                </c:pt>
                <c:pt idx="3">
                  <c:v>0.50414800000000004</c:v>
                </c:pt>
                <c:pt idx="4">
                  <c:v>0.50620299999999996</c:v>
                </c:pt>
                <c:pt idx="5">
                  <c:v>0.50820799999999999</c:v>
                </c:pt>
                <c:pt idx="6">
                  <c:v>0.51017299999999999</c:v>
                </c:pt>
                <c:pt idx="7">
                  <c:v>0.51203299999999996</c:v>
                </c:pt>
                <c:pt idx="8">
                  <c:v>0.51382799999999995</c:v>
                </c:pt>
                <c:pt idx="9">
                  <c:v>0.51545200000000002</c:v>
                </c:pt>
                <c:pt idx="10">
                  <c:v>0.51683100000000004</c:v>
                </c:pt>
                <c:pt idx="11">
                  <c:v>0.517872</c:v>
                </c:pt>
                <c:pt idx="12">
                  <c:v>0.51825600000000005</c:v>
                </c:pt>
                <c:pt idx="13">
                  <c:v>0.51757399999999998</c:v>
                </c:pt>
                <c:pt idx="14">
                  <c:v>0.51412599999999997</c:v>
                </c:pt>
                <c:pt idx="15">
                  <c:v>0.50777700000000003</c:v>
                </c:pt>
                <c:pt idx="16">
                  <c:v>0.50277899999999998</c:v>
                </c:pt>
                <c:pt idx="17">
                  <c:v>0.50127200000000005</c:v>
                </c:pt>
                <c:pt idx="18">
                  <c:v>0.5</c:v>
                </c:pt>
                <c:pt idx="19">
                  <c:v>0.50127200000000005</c:v>
                </c:pt>
                <c:pt idx="20">
                  <c:v>0.50277899999999998</c:v>
                </c:pt>
                <c:pt idx="21">
                  <c:v>0.50777700000000003</c:v>
                </c:pt>
                <c:pt idx="22">
                  <c:v>0.51412599999999997</c:v>
                </c:pt>
                <c:pt idx="23">
                  <c:v>0.51757399999999998</c:v>
                </c:pt>
                <c:pt idx="24">
                  <c:v>0.51825600000000005</c:v>
                </c:pt>
                <c:pt idx="25">
                  <c:v>0.517872</c:v>
                </c:pt>
                <c:pt idx="26">
                  <c:v>0.51683100000000004</c:v>
                </c:pt>
                <c:pt idx="27">
                  <c:v>0.51545200000000002</c:v>
                </c:pt>
                <c:pt idx="28">
                  <c:v>0.51382799999999995</c:v>
                </c:pt>
                <c:pt idx="29">
                  <c:v>0.51203299999999996</c:v>
                </c:pt>
                <c:pt idx="30">
                  <c:v>0.51017299999999999</c:v>
                </c:pt>
                <c:pt idx="31">
                  <c:v>0.50820799999999999</c:v>
                </c:pt>
                <c:pt idx="32">
                  <c:v>0.50620299999999996</c:v>
                </c:pt>
                <c:pt idx="33">
                  <c:v>0.50414800000000004</c:v>
                </c:pt>
                <c:pt idx="34">
                  <c:v>0.50206300000000004</c:v>
                </c:pt>
                <c:pt idx="35">
                  <c:v>0.50102899999999995</c:v>
                </c:pt>
                <c:pt idx="36">
                  <c:v>0.49998900000000002</c:v>
                </c:pt>
              </c:numCache>
            </c:numRef>
          </c:yVal>
          <c:smooth val="0"/>
          <c:extLst>
            <c:ext xmlns:c16="http://schemas.microsoft.com/office/drawing/2014/chart" uri="{C3380CC4-5D6E-409C-BE32-E72D297353CC}">
              <c16:uniqueId val="{00000004-50B0-4DE8-A72E-543C59B47210}"/>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Zn_HF!$T$2</c:f>
              <c:strCache>
                <c:ptCount val="1"/>
                <c:pt idx="0">
                  <c:v>HF</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Zn_HF!$C$3:$C$39</c:f>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f>Zn_HF!$T$3:$T$39</c:f>
              <c:numCache>
                <c:formatCode>0.00</c:formatCode>
                <c:ptCount val="37"/>
                <c:pt idx="0">
                  <c:v>11.122999999999999</c:v>
                </c:pt>
                <c:pt idx="1">
                  <c:v>11.13</c:v>
                </c:pt>
                <c:pt idx="2">
                  <c:v>11.135</c:v>
                </c:pt>
                <c:pt idx="3">
                  <c:v>11.141999999999999</c:v>
                </c:pt>
                <c:pt idx="4">
                  <c:v>11.146000000000001</c:v>
                </c:pt>
                <c:pt idx="5">
                  <c:v>11.148999999999999</c:v>
                </c:pt>
                <c:pt idx="6">
                  <c:v>11.151</c:v>
                </c:pt>
                <c:pt idx="7">
                  <c:v>11.154</c:v>
                </c:pt>
                <c:pt idx="8">
                  <c:v>11.157999999999999</c:v>
                </c:pt>
                <c:pt idx="9">
                  <c:v>11.164999999999999</c:v>
                </c:pt>
                <c:pt idx="10">
                  <c:v>11.176</c:v>
                </c:pt>
                <c:pt idx="11">
                  <c:v>11.192</c:v>
                </c:pt>
                <c:pt idx="12">
                  <c:v>11.215999999999999</c:v>
                </c:pt>
                <c:pt idx="13">
                  <c:v>11.247999999999999</c:v>
                </c:pt>
                <c:pt idx="14">
                  <c:v>11.297000000000001</c:v>
                </c:pt>
                <c:pt idx="15">
                  <c:v>11.348000000000001</c:v>
                </c:pt>
                <c:pt idx="16">
                  <c:v>11.323</c:v>
                </c:pt>
                <c:pt idx="17">
                  <c:v>11.308999999999999</c:v>
                </c:pt>
                <c:pt idx="18">
                  <c:v>11.323</c:v>
                </c:pt>
                <c:pt idx="19">
                  <c:v>11.308999999999999</c:v>
                </c:pt>
                <c:pt idx="20">
                  <c:v>11.323</c:v>
                </c:pt>
                <c:pt idx="21">
                  <c:v>11.348000000000001</c:v>
                </c:pt>
                <c:pt idx="22">
                  <c:v>11.297000000000001</c:v>
                </c:pt>
                <c:pt idx="23">
                  <c:v>11.247999999999999</c:v>
                </c:pt>
                <c:pt idx="24">
                  <c:v>11.215999999999999</c:v>
                </c:pt>
                <c:pt idx="25">
                  <c:v>11.192</c:v>
                </c:pt>
                <c:pt idx="26">
                  <c:v>11.176</c:v>
                </c:pt>
                <c:pt idx="27">
                  <c:v>11.164999999999999</c:v>
                </c:pt>
                <c:pt idx="28">
                  <c:v>11.157999999999999</c:v>
                </c:pt>
                <c:pt idx="29">
                  <c:v>11.154</c:v>
                </c:pt>
                <c:pt idx="30">
                  <c:v>11.151</c:v>
                </c:pt>
                <c:pt idx="31">
                  <c:v>11.148999999999999</c:v>
                </c:pt>
                <c:pt idx="32">
                  <c:v>11.146000000000001</c:v>
                </c:pt>
                <c:pt idx="33">
                  <c:v>11.141999999999999</c:v>
                </c:pt>
                <c:pt idx="34">
                  <c:v>11.135</c:v>
                </c:pt>
                <c:pt idx="35">
                  <c:v>11.13</c:v>
                </c:pt>
                <c:pt idx="36">
                  <c:v>11.122999999999999</c:v>
                </c:pt>
              </c:numCache>
            </c:numRef>
          </c:yVal>
          <c:smooth val="0"/>
          <c:extLst>
            <c:ext xmlns:c16="http://schemas.microsoft.com/office/drawing/2014/chart" uri="{C3380CC4-5D6E-409C-BE32-E72D297353CC}">
              <c16:uniqueId val="{00000000-5689-4DED-86AA-DDF5437E115E}"/>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Zn_HF!$U$2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Zn_HF!$C$3:$C$39</c15:sqref>
                        </c15:formulaRef>
                      </c:ext>
                    </c:extLst>
                    <c:numCache>
                      <c:formatCode>0.000</c:formatCode>
                      <c:ptCount val="37"/>
                      <c:pt idx="0">
                        <c:v>-1</c:v>
                      </c:pt>
                      <c:pt idx="1">
                        <c:v>-0.96875132643445938</c:v>
                      </c:pt>
                      <c:pt idx="2">
                        <c:v>-0.93750265286891876</c:v>
                      </c:pt>
                      <c:pt idx="3">
                        <c:v>-0.87500530573783741</c:v>
                      </c:pt>
                      <c:pt idx="4">
                        <c:v>-0.81249946942621654</c:v>
                      </c:pt>
                      <c:pt idx="5">
                        <c:v>-0.75000212229513474</c:v>
                      </c:pt>
                      <c:pt idx="6">
                        <c:v>-0.68750477516405351</c:v>
                      </c:pt>
                      <c:pt idx="7">
                        <c:v>-0.62499893885243263</c:v>
                      </c:pt>
                      <c:pt idx="8">
                        <c:v>-0.56250159172135128</c:v>
                      </c:pt>
                      <c:pt idx="9">
                        <c:v>-0.5000042445902696</c:v>
                      </c:pt>
                      <c:pt idx="10">
                        <c:v>-0.43749840827864916</c:v>
                      </c:pt>
                      <c:pt idx="11">
                        <c:v>-0.37500106114756737</c:v>
                      </c:pt>
                      <c:pt idx="12">
                        <c:v>-0.31250371401648613</c:v>
                      </c:pt>
                      <c:pt idx="13">
                        <c:v>-0.2499978777048652</c:v>
                      </c:pt>
                      <c:pt idx="14">
                        <c:v>-0.18750053057378394</c:v>
                      </c:pt>
                      <c:pt idx="15">
                        <c:v>-0.1250031834427022</c:v>
                      </c:pt>
                      <c:pt idx="16">
                        <c:v>-6.2497347131081273E-2</c:v>
                      </c:pt>
                      <c:pt idx="17">
                        <c:v>-3.1248673565540636E-2</c:v>
                      </c:pt>
                      <c:pt idx="18">
                        <c:v>0</c:v>
                      </c:pt>
                      <c:pt idx="19">
                        <c:v>3.1248673565540636E-2</c:v>
                      </c:pt>
                      <c:pt idx="20">
                        <c:v>6.2497347131081273E-2</c:v>
                      </c:pt>
                      <c:pt idx="21">
                        <c:v>0.1250031834427022</c:v>
                      </c:pt>
                      <c:pt idx="22">
                        <c:v>0.18750053057378394</c:v>
                      </c:pt>
                      <c:pt idx="23">
                        <c:v>0.2499978777048652</c:v>
                      </c:pt>
                      <c:pt idx="24">
                        <c:v>0.31250371401648613</c:v>
                      </c:pt>
                      <c:pt idx="25">
                        <c:v>0.37500106114756737</c:v>
                      </c:pt>
                      <c:pt idx="26">
                        <c:v>0.43749840827864916</c:v>
                      </c:pt>
                      <c:pt idx="27">
                        <c:v>0.5000042445902696</c:v>
                      </c:pt>
                      <c:pt idx="28">
                        <c:v>0.56250159172135128</c:v>
                      </c:pt>
                      <c:pt idx="29">
                        <c:v>0.62499893885243263</c:v>
                      </c:pt>
                      <c:pt idx="30">
                        <c:v>0.68750477516405351</c:v>
                      </c:pt>
                      <c:pt idx="31">
                        <c:v>0.75000212229513474</c:v>
                      </c:pt>
                      <c:pt idx="32">
                        <c:v>0.81249946942621654</c:v>
                      </c:pt>
                      <c:pt idx="33">
                        <c:v>0.87500530573783741</c:v>
                      </c:pt>
                      <c:pt idx="34">
                        <c:v>0.93750265286891876</c:v>
                      </c:pt>
                      <c:pt idx="35">
                        <c:v>0.96875132643445938</c:v>
                      </c:pt>
                      <c:pt idx="36">
                        <c:v>1</c:v>
                      </c:pt>
                    </c:numCache>
                  </c:numRef>
                </c:xVal>
                <c:yVal>
                  <c:numRef>
                    <c:extLst>
                      <c:ext uri="{02D57815-91ED-43cb-92C2-25804820EDAC}">
                        <c15:formulaRef>
                          <c15:sqref>Zn_HF!$U$3:$U$39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5689-4DED-86AA-DDF5437E115E}"/>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Zn_HSE06D3!$O$2</c:f>
              <c:strCache>
                <c:ptCount val="1"/>
                <c:pt idx="0">
                  <c:v>HSE06D3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Zn_HSE06D3!$C$3:$C$39</c:f>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f>Zn_HSE06D3!$O$3:$O$39</c:f>
              <c:numCache>
                <c:formatCode>0.0000</c:formatCode>
                <c:ptCount val="37"/>
                <c:pt idx="0">
                  <c:v>-0.20579999999999998</c:v>
                </c:pt>
                <c:pt idx="1">
                  <c:v>-0.20490000000000208</c:v>
                </c:pt>
                <c:pt idx="2">
                  <c:v>-0.2024000000000008</c:v>
                </c:pt>
                <c:pt idx="3">
                  <c:v>-0.19280000000000186</c:v>
                </c:pt>
                <c:pt idx="4">
                  <c:v>-0.17830000000000013</c:v>
                </c:pt>
                <c:pt idx="5">
                  <c:v>-0.15990000000000038</c:v>
                </c:pt>
                <c:pt idx="6">
                  <c:v>-0.13889999999999958</c:v>
                </c:pt>
                <c:pt idx="7">
                  <c:v>-0.11619999999999919</c:v>
                </c:pt>
                <c:pt idx="8">
                  <c:v>-9.2800000000000438E-2</c:v>
                </c:pt>
                <c:pt idx="9">
                  <c:v>-6.980000000000075E-2</c:v>
                </c:pt>
                <c:pt idx="10">
                  <c:v>-4.8200000000001353E-2</c:v>
                </c:pt>
                <c:pt idx="11">
                  <c:v>-2.9099999999999682E-2</c:v>
                </c:pt>
                <c:pt idx="12">
                  <c:v>-1.3999999999999346E-2</c:v>
                </c:pt>
                <c:pt idx="13">
                  <c:v>-4.3000000000006366E-3</c:v>
                </c:pt>
                <c:pt idx="14">
                  <c:v>-9.9999999999766942E-5</c:v>
                </c:pt>
                <c:pt idx="15">
                  <c:v>6.9999999999836859E-4</c:v>
                </c:pt>
                <c:pt idx="16">
                  <c:v>2.9999999999930083E-4</c:v>
                </c:pt>
                <c:pt idx="17">
                  <c:v>9.9999999999766942E-5</c:v>
                </c:pt>
                <c:pt idx="18">
                  <c:v>0</c:v>
                </c:pt>
                <c:pt idx="19">
                  <c:v>9.9999999999766942E-5</c:v>
                </c:pt>
                <c:pt idx="20">
                  <c:v>2.9999999999930083E-4</c:v>
                </c:pt>
                <c:pt idx="21">
                  <c:v>6.9999999999836859E-4</c:v>
                </c:pt>
                <c:pt idx="22">
                  <c:v>-9.9999999999766942E-5</c:v>
                </c:pt>
                <c:pt idx="23">
                  <c:v>-4.3000000000006366E-3</c:v>
                </c:pt>
                <c:pt idx="24">
                  <c:v>-1.3999999999999346E-2</c:v>
                </c:pt>
                <c:pt idx="25">
                  <c:v>-2.9099999999999682E-2</c:v>
                </c:pt>
                <c:pt idx="26">
                  <c:v>-4.8200000000001353E-2</c:v>
                </c:pt>
                <c:pt idx="27">
                  <c:v>-6.980000000000075E-2</c:v>
                </c:pt>
                <c:pt idx="28">
                  <c:v>-9.2800000000000438E-2</c:v>
                </c:pt>
                <c:pt idx="29">
                  <c:v>-0.11619999999999919</c:v>
                </c:pt>
                <c:pt idx="30">
                  <c:v>-0.13889999999999958</c:v>
                </c:pt>
                <c:pt idx="31">
                  <c:v>-0.15990000000000038</c:v>
                </c:pt>
                <c:pt idx="32">
                  <c:v>-0.17830000000000013</c:v>
                </c:pt>
                <c:pt idx="33">
                  <c:v>-0.19280000000000186</c:v>
                </c:pt>
                <c:pt idx="34">
                  <c:v>-0.2024000000000008</c:v>
                </c:pt>
                <c:pt idx="35">
                  <c:v>-0.20490000000000208</c:v>
                </c:pt>
                <c:pt idx="36">
                  <c:v>-0.20579999999999998</c:v>
                </c:pt>
              </c:numCache>
            </c:numRef>
          </c:yVal>
          <c:smooth val="0"/>
          <c:extLst xmlns:c15="http://schemas.microsoft.com/office/drawing/2012/chart">
            <c:ext xmlns:c16="http://schemas.microsoft.com/office/drawing/2014/chart" uri="{C3380CC4-5D6E-409C-BE32-E72D297353CC}">
              <c16:uniqueId val="{00000000-9EF5-4E1C-B461-D5BB8DFA6744}"/>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Zn_HSE06D3!$P$2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Zn_HSE06D3!$C$3:$C$39</c15:sqref>
                        </c15:formulaRef>
                      </c:ext>
                    </c:extLst>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extLst>
                      <c:ext uri="{02D57815-91ED-43cb-92C2-25804820EDAC}">
                        <c15:formulaRef>
                          <c15:sqref>Zn_HSE06D3!$P$3:$P$39</c15:sqref>
                        </c15:formulaRef>
                      </c:ext>
                    </c:extLst>
                    <c:numCache>
                      <c:formatCode>0.0000</c:formatCode>
                      <c:ptCount val="37"/>
                      <c:pt idx="0">
                        <c:v>-0.25589999999999691</c:v>
                      </c:pt>
                      <c:pt idx="1">
                        <c:v>59.344200000000001</c:v>
                      </c:pt>
                      <c:pt idx="2">
                        <c:v>59.344200000000001</c:v>
                      </c:pt>
                      <c:pt idx="3">
                        <c:v>59.344200000000001</c:v>
                      </c:pt>
                      <c:pt idx="4">
                        <c:v>59.344200000000001</c:v>
                      </c:pt>
                      <c:pt idx="5">
                        <c:v>59.344200000000001</c:v>
                      </c:pt>
                      <c:pt idx="6">
                        <c:v>59.344200000000001</c:v>
                      </c:pt>
                      <c:pt idx="7">
                        <c:v>59.344200000000001</c:v>
                      </c:pt>
                      <c:pt idx="8">
                        <c:v>59.344200000000001</c:v>
                      </c:pt>
                      <c:pt idx="9">
                        <c:v>59.344200000000001</c:v>
                      </c:pt>
                      <c:pt idx="10">
                        <c:v>59.344200000000001</c:v>
                      </c:pt>
                      <c:pt idx="11">
                        <c:v>59.344200000000001</c:v>
                      </c:pt>
                      <c:pt idx="12">
                        <c:v>59.344200000000001</c:v>
                      </c:pt>
                      <c:pt idx="13">
                        <c:v>-1.7699999999997829E-2</c:v>
                      </c:pt>
                      <c:pt idx="14">
                        <c:v>-7.1000000000012164E-3</c:v>
                      </c:pt>
                      <c:pt idx="15">
                        <c:v>-1.6999999999995907E-3</c:v>
                      </c:pt>
                      <c:pt idx="16">
                        <c:v>-7.0000000000192131E-4</c:v>
                      </c:pt>
                      <c:pt idx="17">
                        <c:v>-9.0000000000145519E-4</c:v>
                      </c:pt>
                      <c:pt idx="18">
                        <c:v>0</c:v>
                      </c:pt>
                      <c:pt idx="19">
                        <c:v>-9.0000000000145519E-4</c:v>
                      </c:pt>
                      <c:pt idx="20">
                        <c:v>-7.0000000000192131E-4</c:v>
                      </c:pt>
                      <c:pt idx="21">
                        <c:v>-1.6999999999995907E-3</c:v>
                      </c:pt>
                      <c:pt idx="22">
                        <c:v>-7.1000000000012164E-3</c:v>
                      </c:pt>
                      <c:pt idx="23">
                        <c:v>-1.7699999999997829E-2</c:v>
                      </c:pt>
                      <c:pt idx="24">
                        <c:v>59.344200000000001</c:v>
                      </c:pt>
                      <c:pt idx="25">
                        <c:v>59.344200000000001</c:v>
                      </c:pt>
                      <c:pt idx="26">
                        <c:v>59.344200000000001</c:v>
                      </c:pt>
                      <c:pt idx="27">
                        <c:v>59.344200000000001</c:v>
                      </c:pt>
                      <c:pt idx="28">
                        <c:v>59.344200000000001</c:v>
                      </c:pt>
                      <c:pt idx="29">
                        <c:v>59.344200000000001</c:v>
                      </c:pt>
                      <c:pt idx="30">
                        <c:v>59.344200000000001</c:v>
                      </c:pt>
                      <c:pt idx="31">
                        <c:v>59.344200000000001</c:v>
                      </c:pt>
                      <c:pt idx="32">
                        <c:v>59.344200000000001</c:v>
                      </c:pt>
                      <c:pt idx="33">
                        <c:v>59.344200000000001</c:v>
                      </c:pt>
                      <c:pt idx="34">
                        <c:v>59.344200000000001</c:v>
                      </c:pt>
                      <c:pt idx="35">
                        <c:v>59.344200000000001</c:v>
                      </c:pt>
                      <c:pt idx="36">
                        <c:v>-0.25589999999999691</c:v>
                      </c:pt>
                    </c:numCache>
                  </c:numRef>
                </c:yVal>
                <c:smooth val="0"/>
                <c:extLst>
                  <c:ext xmlns:c16="http://schemas.microsoft.com/office/drawing/2014/chart" uri="{C3380CC4-5D6E-409C-BE32-E72D297353CC}">
                    <c16:uniqueId val="{00000001-9EF5-4E1C-B461-D5BB8DFA6744}"/>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Zn_HSE06D3!$AF$2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Zn_HSE06D3!$C$3:$C$39</c15:sqref>
                        </c15:formulaRef>
                      </c:ext>
                    </c:extLst>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extLst xmlns:c15="http://schemas.microsoft.com/office/drawing/2012/chart">
                      <c:ext xmlns:c15="http://schemas.microsoft.com/office/drawing/2012/chart" uri="{02D57815-91ED-43cb-92C2-25804820EDAC}">
                        <c15:formulaRef>
                          <c15:sqref>Zn_HSE06D3!$AF$3:$AF$39</c15:sqref>
                        </c15:formulaRef>
                      </c:ext>
                    </c:extLst>
                    <c:numCache>
                      <c:formatCode>0.0000</c:formatCode>
                      <c:ptCount val="37"/>
                      <c:pt idx="0">
                        <c:v>0.25589999999999691</c:v>
                      </c:pt>
                      <c:pt idx="1">
                        <c:v>-59.344200000000001</c:v>
                      </c:pt>
                      <c:pt idx="2">
                        <c:v>-59.344200000000001</c:v>
                      </c:pt>
                      <c:pt idx="3">
                        <c:v>-59.344200000000001</c:v>
                      </c:pt>
                      <c:pt idx="4">
                        <c:v>-59.344200000000001</c:v>
                      </c:pt>
                      <c:pt idx="5">
                        <c:v>-59.344200000000001</c:v>
                      </c:pt>
                      <c:pt idx="6">
                        <c:v>-59.344200000000001</c:v>
                      </c:pt>
                      <c:pt idx="7">
                        <c:v>-59.344200000000001</c:v>
                      </c:pt>
                      <c:pt idx="8">
                        <c:v>-59.344200000000001</c:v>
                      </c:pt>
                      <c:pt idx="9">
                        <c:v>-59.344200000000001</c:v>
                      </c:pt>
                      <c:pt idx="10">
                        <c:v>-59.344200000000001</c:v>
                      </c:pt>
                      <c:pt idx="11">
                        <c:v>-59.344200000000001</c:v>
                      </c:pt>
                      <c:pt idx="12">
                        <c:v>-59.344200000000001</c:v>
                      </c:pt>
                      <c:pt idx="13">
                        <c:v>1.7699999999997829E-2</c:v>
                      </c:pt>
                      <c:pt idx="14">
                        <c:v>7.1000000000012164E-3</c:v>
                      </c:pt>
                      <c:pt idx="15">
                        <c:v>1.6999999999995907E-3</c:v>
                      </c:pt>
                      <c:pt idx="16">
                        <c:v>7.0000000000192131E-4</c:v>
                      </c:pt>
                      <c:pt idx="17">
                        <c:v>9.0000000000145519E-4</c:v>
                      </c:pt>
                      <c:pt idx="18">
                        <c:v>0</c:v>
                      </c:pt>
                      <c:pt idx="19">
                        <c:v>9.0000000000145519E-4</c:v>
                      </c:pt>
                      <c:pt idx="20">
                        <c:v>7.0000000000192131E-4</c:v>
                      </c:pt>
                      <c:pt idx="21">
                        <c:v>1.6999999999995907E-3</c:v>
                      </c:pt>
                      <c:pt idx="22">
                        <c:v>7.1000000000012164E-3</c:v>
                      </c:pt>
                      <c:pt idx="23">
                        <c:v>1.7699999999997829E-2</c:v>
                      </c:pt>
                      <c:pt idx="24">
                        <c:v>-59.344200000000001</c:v>
                      </c:pt>
                      <c:pt idx="25">
                        <c:v>-59.344200000000001</c:v>
                      </c:pt>
                      <c:pt idx="26">
                        <c:v>-59.344200000000001</c:v>
                      </c:pt>
                      <c:pt idx="27">
                        <c:v>-59.344200000000001</c:v>
                      </c:pt>
                      <c:pt idx="28">
                        <c:v>-59.344200000000001</c:v>
                      </c:pt>
                      <c:pt idx="29">
                        <c:v>-59.344200000000001</c:v>
                      </c:pt>
                      <c:pt idx="30">
                        <c:v>-59.344200000000001</c:v>
                      </c:pt>
                      <c:pt idx="31">
                        <c:v>-59.344200000000001</c:v>
                      </c:pt>
                      <c:pt idx="32">
                        <c:v>-59.344200000000001</c:v>
                      </c:pt>
                      <c:pt idx="33">
                        <c:v>-59.344200000000001</c:v>
                      </c:pt>
                      <c:pt idx="34">
                        <c:v>-59.344200000000001</c:v>
                      </c:pt>
                      <c:pt idx="35">
                        <c:v>-59.344200000000001</c:v>
                      </c:pt>
                      <c:pt idx="36">
                        <c:v>0.25589999999999691</c:v>
                      </c:pt>
                    </c:numCache>
                  </c:numRef>
                </c:yVal>
                <c:smooth val="0"/>
                <c:extLst xmlns:c15="http://schemas.microsoft.com/office/drawing/2012/chart">
                  <c:ext xmlns:c16="http://schemas.microsoft.com/office/drawing/2014/chart" uri="{C3380CC4-5D6E-409C-BE32-E72D297353CC}">
                    <c16:uniqueId val="{00000002-9EF5-4E1C-B461-D5BB8DFA6744}"/>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Zn_HSE06D3!$Y$2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Zn_HSE06D3!$C$3:$C$39</c15:sqref>
                        </c15:formulaRef>
                      </c:ext>
                    </c:extLst>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extLst xmlns:c15="http://schemas.microsoft.com/office/drawing/2012/chart">
                      <c:ext xmlns:c15="http://schemas.microsoft.com/office/drawing/2012/chart" uri="{02D57815-91ED-43cb-92C2-25804820EDAC}">
                        <c15:formulaRef>
                          <c15:sqref>Zn_HSE06D3!$Y$3:$Y$39</c15:sqref>
                        </c15:formulaRef>
                      </c:ext>
                    </c:extLst>
                    <c:numCache>
                      <c:formatCode>0.0000</c:formatCode>
                      <c:ptCount val="37"/>
                      <c:pt idx="0">
                        <c:v>-0.39369999999999905</c:v>
                      </c:pt>
                      <c:pt idx="1">
                        <c:v>82.225200000000001</c:v>
                      </c:pt>
                      <c:pt idx="2">
                        <c:v>82.227699999999999</c:v>
                      </c:pt>
                      <c:pt idx="3">
                        <c:v>82.237299999999991</c:v>
                      </c:pt>
                      <c:pt idx="4">
                        <c:v>82.251800000000003</c:v>
                      </c:pt>
                      <c:pt idx="5">
                        <c:v>82.270199999999988</c:v>
                      </c:pt>
                      <c:pt idx="6">
                        <c:v>82.291200000000003</c:v>
                      </c:pt>
                      <c:pt idx="7">
                        <c:v>82.31389999999999</c:v>
                      </c:pt>
                      <c:pt idx="8">
                        <c:v>82.337299999999999</c:v>
                      </c:pt>
                      <c:pt idx="9">
                        <c:v>82.360299999999995</c:v>
                      </c:pt>
                      <c:pt idx="10">
                        <c:v>82.381900000000002</c:v>
                      </c:pt>
                      <c:pt idx="11">
                        <c:v>82.400999999999996</c:v>
                      </c:pt>
                      <c:pt idx="12">
                        <c:v>82.4161</c:v>
                      </c:pt>
                      <c:pt idx="13">
                        <c:v>-1.0800000000003251E-2</c:v>
                      </c:pt>
                      <c:pt idx="14">
                        <c:v>-3.0999999999998806E-3</c:v>
                      </c:pt>
                      <c:pt idx="15">
                        <c:v>2.9999999999930083E-4</c:v>
                      </c:pt>
                      <c:pt idx="16">
                        <c:v>-2.000000000030866E-4</c:v>
                      </c:pt>
                      <c:pt idx="17">
                        <c:v>-1.500000000010715E-3</c:v>
                      </c:pt>
                      <c:pt idx="18">
                        <c:v>0</c:v>
                      </c:pt>
                      <c:pt idx="19">
                        <c:v>-1.500000000010715E-3</c:v>
                      </c:pt>
                      <c:pt idx="20">
                        <c:v>-2.000000000030866E-4</c:v>
                      </c:pt>
                      <c:pt idx="21">
                        <c:v>2.9999999999930083E-4</c:v>
                      </c:pt>
                      <c:pt idx="22">
                        <c:v>-3.0999999999998806E-3</c:v>
                      </c:pt>
                      <c:pt idx="23">
                        <c:v>-1.0800000000003251E-2</c:v>
                      </c:pt>
                      <c:pt idx="24">
                        <c:v>82.4161</c:v>
                      </c:pt>
                      <c:pt idx="25">
                        <c:v>82.400999999999996</c:v>
                      </c:pt>
                      <c:pt idx="26">
                        <c:v>82.381900000000002</c:v>
                      </c:pt>
                      <c:pt idx="27">
                        <c:v>82.360299999999995</c:v>
                      </c:pt>
                      <c:pt idx="28">
                        <c:v>82.337299999999999</c:v>
                      </c:pt>
                      <c:pt idx="29">
                        <c:v>82.31389999999999</c:v>
                      </c:pt>
                      <c:pt idx="30">
                        <c:v>82.291200000000003</c:v>
                      </c:pt>
                      <c:pt idx="31">
                        <c:v>82.270199999999988</c:v>
                      </c:pt>
                      <c:pt idx="32">
                        <c:v>82.251800000000003</c:v>
                      </c:pt>
                      <c:pt idx="33">
                        <c:v>82.237299999999991</c:v>
                      </c:pt>
                      <c:pt idx="34">
                        <c:v>82.227699999999999</c:v>
                      </c:pt>
                      <c:pt idx="35">
                        <c:v>82.225200000000001</c:v>
                      </c:pt>
                      <c:pt idx="36">
                        <c:v>-0.39369999999999905</c:v>
                      </c:pt>
                    </c:numCache>
                  </c:numRef>
                </c:yVal>
                <c:smooth val="0"/>
                <c:extLst xmlns:c15="http://schemas.microsoft.com/office/drawing/2012/chart">
                  <c:ext xmlns:c16="http://schemas.microsoft.com/office/drawing/2014/chart" uri="{C3380CC4-5D6E-409C-BE32-E72D297353CC}">
                    <c16:uniqueId val="{00000003-9EF5-4E1C-B461-D5BB8DFA6744}"/>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Zn_HSE06D3!$D$2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Zn_HSE06D3!$C$3:$C$39</c:f>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f>Zn_HSE06D3!$D$3:$D$39</c:f>
              <c:numCache>
                <c:formatCode>0.000</c:formatCode>
                <c:ptCount val="37"/>
                <c:pt idx="0">
                  <c:v>3.2366999999999999</c:v>
                </c:pt>
                <c:pt idx="1">
                  <c:v>3.2431999999999999</c:v>
                </c:pt>
                <c:pt idx="2">
                  <c:v>3.2496</c:v>
                </c:pt>
                <c:pt idx="3">
                  <c:v>3.2618999999999998</c:v>
                </c:pt>
                <c:pt idx="4">
                  <c:v>3.2736999999999998</c:v>
                </c:pt>
                <c:pt idx="5">
                  <c:v>3.2850000000000001</c:v>
                </c:pt>
                <c:pt idx="6">
                  <c:v>3.2961</c:v>
                </c:pt>
                <c:pt idx="7">
                  <c:v>3.3077000000000001</c:v>
                </c:pt>
                <c:pt idx="8">
                  <c:v>3.3191999999999999</c:v>
                </c:pt>
                <c:pt idx="9">
                  <c:v>3.3315000000000001</c:v>
                </c:pt>
                <c:pt idx="10">
                  <c:v>3.3439999999999999</c:v>
                </c:pt>
                <c:pt idx="11">
                  <c:v>3.3574999999999999</c:v>
                </c:pt>
                <c:pt idx="12">
                  <c:v>3.3738000000000001</c:v>
                </c:pt>
                <c:pt idx="13">
                  <c:v>3.3921000000000001</c:v>
                </c:pt>
                <c:pt idx="14">
                  <c:v>3.4096000000000002</c:v>
                </c:pt>
                <c:pt idx="15">
                  <c:v>3.4192999999999998</c:v>
                </c:pt>
                <c:pt idx="16">
                  <c:v>3.4249000000000001</c:v>
                </c:pt>
                <c:pt idx="17">
                  <c:v>3.4262000000000001</c:v>
                </c:pt>
                <c:pt idx="18">
                  <c:v>3.4266000000000001</c:v>
                </c:pt>
                <c:pt idx="19">
                  <c:v>3.4262000000000001</c:v>
                </c:pt>
                <c:pt idx="20">
                  <c:v>3.4249000000000001</c:v>
                </c:pt>
                <c:pt idx="21">
                  <c:v>3.4192999999999998</c:v>
                </c:pt>
                <c:pt idx="22">
                  <c:v>3.4096000000000002</c:v>
                </c:pt>
                <c:pt idx="23">
                  <c:v>3.3921000000000001</c:v>
                </c:pt>
                <c:pt idx="24">
                  <c:v>3.3738000000000001</c:v>
                </c:pt>
                <c:pt idx="25">
                  <c:v>3.3574999999999999</c:v>
                </c:pt>
                <c:pt idx="26">
                  <c:v>3.3439999999999999</c:v>
                </c:pt>
                <c:pt idx="27">
                  <c:v>3.3315000000000001</c:v>
                </c:pt>
                <c:pt idx="28">
                  <c:v>3.3191999999999999</c:v>
                </c:pt>
                <c:pt idx="29">
                  <c:v>3.3077000000000001</c:v>
                </c:pt>
                <c:pt idx="30">
                  <c:v>3.2961</c:v>
                </c:pt>
                <c:pt idx="31">
                  <c:v>3.2850000000000001</c:v>
                </c:pt>
                <c:pt idx="32">
                  <c:v>3.2736999999999998</c:v>
                </c:pt>
                <c:pt idx="33">
                  <c:v>3.2618999999999998</c:v>
                </c:pt>
                <c:pt idx="34">
                  <c:v>3.2496</c:v>
                </c:pt>
                <c:pt idx="35">
                  <c:v>3.2431999999999999</c:v>
                </c:pt>
                <c:pt idx="36">
                  <c:v>3.2366999999999999</c:v>
                </c:pt>
              </c:numCache>
            </c:numRef>
          </c:yVal>
          <c:smooth val="0"/>
          <c:extLst>
            <c:ext xmlns:c16="http://schemas.microsoft.com/office/drawing/2014/chart" uri="{C3380CC4-5D6E-409C-BE32-E72D297353CC}">
              <c16:uniqueId val="{00000000-74F7-42A4-8458-49DDEDA7D260}"/>
            </c:ext>
          </c:extLst>
        </c:ser>
        <c:ser>
          <c:idx val="1"/>
          <c:order val="1"/>
          <c:tx>
            <c:strRef>
              <c:f>Zn_HSE06D3!$E$2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Zn_HSE06D3!$C$3:$C$39</c:f>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f>Zn_HSE06D3!$E$3:$E$39</c:f>
              <c:numCache>
                <c:formatCode>0.000</c:formatCode>
                <c:ptCount val="37"/>
                <c:pt idx="0">
                  <c:v>5.1982999999999997</c:v>
                </c:pt>
                <c:pt idx="1">
                  <c:v>5.1768999999999998</c:v>
                </c:pt>
                <c:pt idx="2">
                  <c:v>5.1555999999999997</c:v>
                </c:pt>
                <c:pt idx="3">
                  <c:v>5.1131000000000002</c:v>
                </c:pt>
                <c:pt idx="4">
                  <c:v>5.0713999999999997</c:v>
                </c:pt>
                <c:pt idx="5">
                  <c:v>5.0297000000000001</c:v>
                </c:pt>
                <c:pt idx="6">
                  <c:v>4.9878</c:v>
                </c:pt>
                <c:pt idx="7">
                  <c:v>4.9446000000000003</c:v>
                </c:pt>
                <c:pt idx="8">
                  <c:v>4.8936000000000002</c:v>
                </c:pt>
                <c:pt idx="9">
                  <c:v>4.8410000000000002</c:v>
                </c:pt>
                <c:pt idx="10">
                  <c:v>4.7851999999999997</c:v>
                </c:pt>
                <c:pt idx="11">
                  <c:v>4.7220000000000004</c:v>
                </c:pt>
                <c:pt idx="12">
                  <c:v>4.6452999999999998</c:v>
                </c:pt>
                <c:pt idx="13">
                  <c:v>4.5613000000000001</c:v>
                </c:pt>
                <c:pt idx="14">
                  <c:v>4.4884000000000004</c:v>
                </c:pt>
                <c:pt idx="15">
                  <c:v>4.4469000000000003</c:v>
                </c:pt>
                <c:pt idx="16">
                  <c:v>4.4268000000000001</c:v>
                </c:pt>
                <c:pt idx="17">
                  <c:v>4.4217000000000004</c:v>
                </c:pt>
                <c:pt idx="18">
                  <c:v>4.42</c:v>
                </c:pt>
                <c:pt idx="19">
                  <c:v>4.4217000000000004</c:v>
                </c:pt>
                <c:pt idx="20">
                  <c:v>4.4268000000000001</c:v>
                </c:pt>
                <c:pt idx="21">
                  <c:v>4.4469000000000003</c:v>
                </c:pt>
                <c:pt idx="22">
                  <c:v>4.4884000000000004</c:v>
                </c:pt>
                <c:pt idx="23">
                  <c:v>4.5613000000000001</c:v>
                </c:pt>
                <c:pt idx="24">
                  <c:v>4.6452999999999998</c:v>
                </c:pt>
                <c:pt idx="25">
                  <c:v>4.7220000000000004</c:v>
                </c:pt>
                <c:pt idx="26">
                  <c:v>4.7851999999999997</c:v>
                </c:pt>
                <c:pt idx="27">
                  <c:v>4.8410000000000002</c:v>
                </c:pt>
                <c:pt idx="28">
                  <c:v>4.8936000000000002</c:v>
                </c:pt>
                <c:pt idx="29">
                  <c:v>4.9446000000000003</c:v>
                </c:pt>
                <c:pt idx="30">
                  <c:v>4.9878</c:v>
                </c:pt>
                <c:pt idx="31">
                  <c:v>5.0297000000000001</c:v>
                </c:pt>
                <c:pt idx="32">
                  <c:v>5.0713999999999997</c:v>
                </c:pt>
                <c:pt idx="33">
                  <c:v>5.1131000000000002</c:v>
                </c:pt>
                <c:pt idx="34">
                  <c:v>5.1555999999999997</c:v>
                </c:pt>
                <c:pt idx="35">
                  <c:v>5.1768999999999998</c:v>
                </c:pt>
                <c:pt idx="36">
                  <c:v>5.1982999999999997</c:v>
                </c:pt>
              </c:numCache>
            </c:numRef>
          </c:yVal>
          <c:smooth val="0"/>
          <c:extLst>
            <c:ext xmlns:c16="http://schemas.microsoft.com/office/drawing/2014/chart" uri="{C3380CC4-5D6E-409C-BE32-E72D297353CC}">
              <c16:uniqueId val="{00000001-74F7-42A4-8458-49DDEDA7D260}"/>
            </c:ext>
          </c:extLst>
        </c:ser>
        <c:ser>
          <c:idx val="2"/>
          <c:order val="2"/>
          <c:tx>
            <c:strRef>
              <c:f>Zn_HSE06D3!$F$2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Zn_HSE06D3!$C$3:$C$39</c:f>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f>Zn_HSE06D3!$F$3:$F$39</c:f>
              <c:numCache>
                <c:formatCode>0.000</c:formatCode>
                <c:ptCount val="37"/>
                <c:pt idx="0">
                  <c:v>-0.62078618429999999</c:v>
                </c:pt>
                <c:pt idx="1">
                  <c:v>-0.60339357950000005</c:v>
                </c:pt>
                <c:pt idx="2">
                  <c:v>-0.58591847320000023</c:v>
                </c:pt>
                <c:pt idx="3">
                  <c:v>-0.55114616209999989</c:v>
                </c:pt>
                <c:pt idx="4">
                  <c:v>-0.51674523159999985</c:v>
                </c:pt>
                <c:pt idx="5">
                  <c:v>-0.48268521989999985</c:v>
                </c:pt>
                <c:pt idx="6">
                  <c:v>-0.44885710980000021</c:v>
                </c:pt>
                <c:pt idx="7">
                  <c:v>-0.41382840780000013</c:v>
                </c:pt>
                <c:pt idx="8">
                  <c:v>-0.37682188079999968</c:v>
                </c:pt>
                <c:pt idx="9">
                  <c:v>-0.33934925899999985</c:v>
                </c:pt>
                <c:pt idx="10">
                  <c:v>-0.30106085799999999</c:v>
                </c:pt>
                <c:pt idx="11">
                  <c:v>-0.25938890399999992</c:v>
                </c:pt>
                <c:pt idx="12">
                  <c:v>-0.21078048749999972</c:v>
                </c:pt>
                <c:pt idx="13">
                  <c:v>-0.15737397259999991</c:v>
                </c:pt>
                <c:pt idx="14">
                  <c:v>-0.10405008879999993</c:v>
                </c:pt>
                <c:pt idx="15">
                  <c:v>-6.2043148800000093E-2</c:v>
                </c:pt>
                <c:pt idx="16">
                  <c:v>-3.0903490800000068E-2</c:v>
                </c:pt>
                <c:pt idx="17">
                  <c:v>-1.5299082000000084E-2</c:v>
                </c:pt>
                <c:pt idx="18">
                  <c:v>0</c:v>
                </c:pt>
                <c:pt idx="19">
                  <c:v>1.5299082000000084E-2</c:v>
                </c:pt>
                <c:pt idx="20">
                  <c:v>3.0903490800000068E-2</c:v>
                </c:pt>
                <c:pt idx="21">
                  <c:v>6.2043148800000093E-2</c:v>
                </c:pt>
                <c:pt idx="22">
                  <c:v>0.10405008879999993</c:v>
                </c:pt>
                <c:pt idx="23">
                  <c:v>0.15737397259999991</c:v>
                </c:pt>
                <c:pt idx="24">
                  <c:v>0.21078048749999972</c:v>
                </c:pt>
                <c:pt idx="25">
                  <c:v>0.25938890399999992</c:v>
                </c:pt>
                <c:pt idx="26">
                  <c:v>0.30106085799999999</c:v>
                </c:pt>
                <c:pt idx="27">
                  <c:v>0.33934925899999985</c:v>
                </c:pt>
                <c:pt idx="28">
                  <c:v>0.37682188079999968</c:v>
                </c:pt>
                <c:pt idx="29">
                  <c:v>0.41382840780000013</c:v>
                </c:pt>
                <c:pt idx="30">
                  <c:v>0.44885710980000021</c:v>
                </c:pt>
                <c:pt idx="31">
                  <c:v>0.48268521989999985</c:v>
                </c:pt>
                <c:pt idx="32">
                  <c:v>0.51674523159999985</c:v>
                </c:pt>
                <c:pt idx="33">
                  <c:v>0.55114616209999989</c:v>
                </c:pt>
                <c:pt idx="34">
                  <c:v>0.58591847320000023</c:v>
                </c:pt>
                <c:pt idx="35">
                  <c:v>0.60339357950000005</c:v>
                </c:pt>
                <c:pt idx="36">
                  <c:v>0.62078618429999999</c:v>
                </c:pt>
              </c:numCache>
            </c:numRef>
          </c:yVal>
          <c:smooth val="0"/>
          <c:extLst>
            <c:ext xmlns:c16="http://schemas.microsoft.com/office/drawing/2014/chart" uri="{C3380CC4-5D6E-409C-BE32-E72D297353CC}">
              <c16:uniqueId val="{00000002-74F7-42A4-8458-49DDEDA7D260}"/>
            </c:ext>
          </c:extLst>
        </c:ser>
        <c:ser>
          <c:idx val="3"/>
          <c:order val="3"/>
          <c:tx>
            <c:strRef>
              <c:f>Zn_HSE06D3!$G$2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Zn_HSE06D3!$C$3:$C$39</c:f>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f>Zn_HSE06D3!$G$3:$G$39</c:f>
              <c:numCache>
                <c:formatCode>0.000</c:formatCode>
                <c:ptCount val="37"/>
                <c:pt idx="0">
                  <c:v>-0.62078618429999999</c:v>
                </c:pt>
                <c:pt idx="1">
                  <c:v>-0.60330039530000057</c:v>
                </c:pt>
                <c:pt idx="2">
                  <c:v>-0.58577411639999954</c:v>
                </c:pt>
                <c:pt idx="3">
                  <c:v>-0.55066553069999968</c:v>
                </c:pt>
                <c:pt idx="4">
                  <c:v>-0.51579687979999989</c:v>
                </c:pt>
                <c:pt idx="5">
                  <c:v>-0.48067333989999977</c:v>
                </c:pt>
                <c:pt idx="6">
                  <c:v>-0.44532574740000003</c:v>
                </c:pt>
                <c:pt idx="7">
                  <c:v>-0.41233019400000037</c:v>
                </c:pt>
                <c:pt idx="8">
                  <c:v>-0.37345997760000027</c:v>
                </c:pt>
                <c:pt idx="9">
                  <c:v>-0.33315277899999984</c:v>
                </c:pt>
                <c:pt idx="10">
                  <c:v>-0.29173928839999996</c:v>
                </c:pt>
                <c:pt idx="11">
                  <c:v>-0.24967102800000043</c:v>
                </c:pt>
                <c:pt idx="12">
                  <c:v>-0.20386363580000041</c:v>
                </c:pt>
                <c:pt idx="13">
                  <c:v>-0.15463719259999945</c:v>
                </c:pt>
                <c:pt idx="14">
                  <c:v>-0.1033543867999996</c:v>
                </c:pt>
                <c:pt idx="15">
                  <c:v>-6.3119298600000179E-2</c:v>
                </c:pt>
                <c:pt idx="16">
                  <c:v>-3.1306329599999856E-2</c:v>
                </c:pt>
                <c:pt idx="17">
                  <c:v>-1.5515745299999932E-2</c:v>
                </c:pt>
                <c:pt idx="18">
                  <c:v>0</c:v>
                </c:pt>
                <c:pt idx="19">
                  <c:v>1.5515745299999932E-2</c:v>
                </c:pt>
                <c:pt idx="20">
                  <c:v>3.1306329599999856E-2</c:v>
                </c:pt>
                <c:pt idx="21">
                  <c:v>6.3119298600000179E-2</c:v>
                </c:pt>
                <c:pt idx="22">
                  <c:v>0.1033543867999996</c:v>
                </c:pt>
                <c:pt idx="23">
                  <c:v>0.15463719259999945</c:v>
                </c:pt>
                <c:pt idx="24">
                  <c:v>0.20386363580000041</c:v>
                </c:pt>
                <c:pt idx="25">
                  <c:v>0.24967102800000043</c:v>
                </c:pt>
                <c:pt idx="26">
                  <c:v>0.29173928839999996</c:v>
                </c:pt>
                <c:pt idx="27">
                  <c:v>0.33315277899999984</c:v>
                </c:pt>
                <c:pt idx="28">
                  <c:v>0.37345997760000027</c:v>
                </c:pt>
                <c:pt idx="29">
                  <c:v>0.41233019400000037</c:v>
                </c:pt>
                <c:pt idx="30">
                  <c:v>0.44532574740000003</c:v>
                </c:pt>
                <c:pt idx="31">
                  <c:v>0.48067333989999977</c:v>
                </c:pt>
                <c:pt idx="32">
                  <c:v>0.51579687979999989</c:v>
                </c:pt>
                <c:pt idx="33">
                  <c:v>0.55066553069999968</c:v>
                </c:pt>
                <c:pt idx="34">
                  <c:v>0.58577411639999954</c:v>
                </c:pt>
                <c:pt idx="35">
                  <c:v>0.60330039530000057</c:v>
                </c:pt>
                <c:pt idx="36">
                  <c:v>0.62078618429999999</c:v>
                </c:pt>
              </c:numCache>
            </c:numRef>
          </c:yVal>
          <c:smooth val="0"/>
          <c:extLst>
            <c:ext xmlns:c16="http://schemas.microsoft.com/office/drawing/2014/chart" uri="{C3380CC4-5D6E-409C-BE32-E72D297353CC}">
              <c16:uniqueId val="{00000003-74F7-42A4-8458-49DDEDA7D260}"/>
            </c:ext>
          </c:extLst>
        </c:ser>
        <c:ser>
          <c:idx val="4"/>
          <c:order val="4"/>
          <c:tx>
            <c:strRef>
              <c:f>Zn_HSE06D3!$H$2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Zn_HSE06D3!$C$3:$C$39</c:f>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f>Zn_HSE06D3!$H$3:$H$39</c:f>
              <c:numCache>
                <c:formatCode>0.000</c:formatCode>
                <c:ptCount val="37"/>
                <c:pt idx="0">
                  <c:v>0.5</c:v>
                </c:pt>
                <c:pt idx="1">
                  <c:v>0.500865</c:v>
                </c:pt>
                <c:pt idx="2">
                  <c:v>0.50168900000000005</c:v>
                </c:pt>
                <c:pt idx="3">
                  <c:v>0.50329699999999999</c:v>
                </c:pt>
                <c:pt idx="4">
                  <c:v>0.50486399999999998</c:v>
                </c:pt>
                <c:pt idx="5">
                  <c:v>0.50640099999999999</c:v>
                </c:pt>
                <c:pt idx="6">
                  <c:v>0.50788900000000003</c:v>
                </c:pt>
                <c:pt idx="7">
                  <c:v>0.50905500000000004</c:v>
                </c:pt>
                <c:pt idx="8">
                  <c:v>0.50982799999999995</c:v>
                </c:pt>
                <c:pt idx="9">
                  <c:v>0.51038799999999995</c:v>
                </c:pt>
                <c:pt idx="10">
                  <c:v>0.51066800000000001</c:v>
                </c:pt>
                <c:pt idx="11">
                  <c:v>0.51014899999999996</c:v>
                </c:pt>
                <c:pt idx="12">
                  <c:v>0.50805599999999995</c:v>
                </c:pt>
                <c:pt idx="13">
                  <c:v>0.50464699999999996</c:v>
                </c:pt>
                <c:pt idx="14">
                  <c:v>0.50078999999999996</c:v>
                </c:pt>
                <c:pt idx="15">
                  <c:v>0.49902400000000002</c:v>
                </c:pt>
                <c:pt idx="16">
                  <c:v>0.49951699999999999</c:v>
                </c:pt>
                <c:pt idx="17">
                  <c:v>0.49972800000000001</c:v>
                </c:pt>
                <c:pt idx="18">
                  <c:v>0.5</c:v>
                </c:pt>
                <c:pt idx="19">
                  <c:v>0.49972800000000001</c:v>
                </c:pt>
                <c:pt idx="20">
                  <c:v>0.49951699999999999</c:v>
                </c:pt>
                <c:pt idx="21">
                  <c:v>0.49902400000000002</c:v>
                </c:pt>
                <c:pt idx="22">
                  <c:v>0.50078999999999996</c:v>
                </c:pt>
                <c:pt idx="23">
                  <c:v>0.50464699999999996</c:v>
                </c:pt>
                <c:pt idx="24">
                  <c:v>0.50805599999999995</c:v>
                </c:pt>
                <c:pt idx="25">
                  <c:v>0.51014899999999996</c:v>
                </c:pt>
                <c:pt idx="26">
                  <c:v>0.51066800000000001</c:v>
                </c:pt>
                <c:pt idx="27">
                  <c:v>0.51038799999999995</c:v>
                </c:pt>
                <c:pt idx="28">
                  <c:v>0.50982799999999995</c:v>
                </c:pt>
                <c:pt idx="29">
                  <c:v>0.50905500000000004</c:v>
                </c:pt>
                <c:pt idx="30">
                  <c:v>0.50788900000000003</c:v>
                </c:pt>
                <c:pt idx="31">
                  <c:v>0.50640099999999999</c:v>
                </c:pt>
                <c:pt idx="32">
                  <c:v>0.50486399999999998</c:v>
                </c:pt>
                <c:pt idx="33">
                  <c:v>0.50329699999999999</c:v>
                </c:pt>
                <c:pt idx="34">
                  <c:v>0.50168900000000005</c:v>
                </c:pt>
                <c:pt idx="35">
                  <c:v>0.500865</c:v>
                </c:pt>
                <c:pt idx="36">
                  <c:v>0.5</c:v>
                </c:pt>
              </c:numCache>
            </c:numRef>
          </c:yVal>
          <c:smooth val="0"/>
          <c:extLst>
            <c:ext xmlns:c16="http://schemas.microsoft.com/office/drawing/2014/chart" uri="{C3380CC4-5D6E-409C-BE32-E72D297353CC}">
              <c16:uniqueId val="{00000004-74F7-42A4-8458-49DDEDA7D260}"/>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Zn_HSE06D3!$T$2</c:f>
              <c:strCache>
                <c:ptCount val="1"/>
                <c:pt idx="0">
                  <c:v>HSE06D3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Zn_HSE06D3!$C$3:$C$39</c:f>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f>Zn_HSE06D3!$T$3:$T$39</c:f>
              <c:numCache>
                <c:formatCode>0.00</c:formatCode>
                <c:ptCount val="37"/>
                <c:pt idx="0">
                  <c:v>2.532</c:v>
                </c:pt>
                <c:pt idx="1">
                  <c:v>2.5390000000000001</c:v>
                </c:pt>
                <c:pt idx="2">
                  <c:v>2.5459999999999998</c:v>
                </c:pt>
                <c:pt idx="3">
                  <c:v>2.5590000000000002</c:v>
                </c:pt>
                <c:pt idx="4">
                  <c:v>2.57</c:v>
                </c:pt>
                <c:pt idx="5">
                  <c:v>2.581</c:v>
                </c:pt>
                <c:pt idx="6">
                  <c:v>2.5920000000000001</c:v>
                </c:pt>
                <c:pt idx="7">
                  <c:v>2.6019999999999999</c:v>
                </c:pt>
                <c:pt idx="8">
                  <c:v>2.6190000000000002</c:v>
                </c:pt>
                <c:pt idx="9">
                  <c:v>2.637</c:v>
                </c:pt>
                <c:pt idx="10">
                  <c:v>2.6579999999999999</c:v>
                </c:pt>
                <c:pt idx="11">
                  <c:v>2.6829999999999998</c:v>
                </c:pt>
                <c:pt idx="12">
                  <c:v>2.7149999999999999</c:v>
                </c:pt>
                <c:pt idx="13">
                  <c:v>2.7530000000000001</c:v>
                </c:pt>
                <c:pt idx="14">
                  <c:v>2.77</c:v>
                </c:pt>
                <c:pt idx="15">
                  <c:v>2.7189999999999999</c:v>
                </c:pt>
                <c:pt idx="16">
                  <c:v>2.6920000000000002</c:v>
                </c:pt>
                <c:pt idx="17">
                  <c:v>2.6859999999999999</c:v>
                </c:pt>
                <c:pt idx="18">
                  <c:v>2.6920000000000002</c:v>
                </c:pt>
                <c:pt idx="19">
                  <c:v>2.6859999999999999</c:v>
                </c:pt>
                <c:pt idx="20">
                  <c:v>2.6920000000000002</c:v>
                </c:pt>
                <c:pt idx="21">
                  <c:v>2.7189999999999999</c:v>
                </c:pt>
                <c:pt idx="22">
                  <c:v>2.77</c:v>
                </c:pt>
                <c:pt idx="23">
                  <c:v>2.7530000000000001</c:v>
                </c:pt>
                <c:pt idx="24">
                  <c:v>2.7149999999999999</c:v>
                </c:pt>
                <c:pt idx="25">
                  <c:v>2.6829999999999998</c:v>
                </c:pt>
                <c:pt idx="26">
                  <c:v>2.6579999999999999</c:v>
                </c:pt>
                <c:pt idx="27">
                  <c:v>2.637</c:v>
                </c:pt>
                <c:pt idx="28">
                  <c:v>2.6190000000000002</c:v>
                </c:pt>
                <c:pt idx="29">
                  <c:v>2.6019999999999999</c:v>
                </c:pt>
                <c:pt idx="30">
                  <c:v>2.5920000000000001</c:v>
                </c:pt>
                <c:pt idx="31">
                  <c:v>2.581</c:v>
                </c:pt>
                <c:pt idx="32">
                  <c:v>2.57</c:v>
                </c:pt>
                <c:pt idx="33">
                  <c:v>2.5590000000000002</c:v>
                </c:pt>
                <c:pt idx="34">
                  <c:v>2.5459999999999998</c:v>
                </c:pt>
                <c:pt idx="35">
                  <c:v>2.5390000000000001</c:v>
                </c:pt>
                <c:pt idx="36">
                  <c:v>2.532</c:v>
                </c:pt>
              </c:numCache>
            </c:numRef>
          </c:yVal>
          <c:smooth val="0"/>
          <c:extLst>
            <c:ext xmlns:c16="http://schemas.microsoft.com/office/drawing/2014/chart" uri="{C3380CC4-5D6E-409C-BE32-E72D297353CC}">
              <c16:uniqueId val="{00000000-D93D-4AA7-8177-9B3AEA853ED9}"/>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Zn_HSE06D3!$U$2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Zn_HSE06D3!$C$3:$C$39</c15:sqref>
                        </c15:formulaRef>
                      </c:ext>
                    </c:extLst>
                    <c:numCache>
                      <c:formatCode>0.000</c:formatCode>
                      <c:ptCount val="37"/>
                      <c:pt idx="0">
                        <c:v>-1</c:v>
                      </c:pt>
                      <c:pt idx="1">
                        <c:v>-0.96875758869880524</c:v>
                      </c:pt>
                      <c:pt idx="2">
                        <c:v>-0.9375068036609977</c:v>
                      </c:pt>
                      <c:pt idx="3">
                        <c:v>-0.87500523358538262</c:v>
                      </c:pt>
                      <c:pt idx="4">
                        <c:v>-0.81250366350976799</c:v>
                      </c:pt>
                      <c:pt idx="5">
                        <c:v>-0.75000209343415292</c:v>
                      </c:pt>
                      <c:pt idx="6">
                        <c:v>-0.6875005233585384</c:v>
                      </c:pt>
                      <c:pt idx="7">
                        <c:v>-0.62499895328292332</c:v>
                      </c:pt>
                      <c:pt idx="8">
                        <c:v>-0.56250575694392091</c:v>
                      </c:pt>
                      <c:pt idx="9">
                        <c:v>-0.50000418686830639</c:v>
                      </c:pt>
                      <c:pt idx="10">
                        <c:v>-0.43750261679269131</c:v>
                      </c:pt>
                      <c:pt idx="11">
                        <c:v>-0.37500104671707668</c:v>
                      </c:pt>
                      <c:pt idx="12">
                        <c:v>-0.31249947664146166</c:v>
                      </c:pt>
                      <c:pt idx="13">
                        <c:v>-0.24999790656584706</c:v>
                      </c:pt>
                      <c:pt idx="14">
                        <c:v>-0.18750471022684473</c:v>
                      </c:pt>
                      <c:pt idx="15">
                        <c:v>-0.12500314015122965</c:v>
                      </c:pt>
                      <c:pt idx="16">
                        <c:v>-6.2501570075615062E-2</c:v>
                      </c:pt>
                      <c:pt idx="17">
                        <c:v>-3.1250785037807531E-2</c:v>
                      </c:pt>
                      <c:pt idx="18">
                        <c:v>0</c:v>
                      </c:pt>
                      <c:pt idx="19">
                        <c:v>3.1250785037807531E-2</c:v>
                      </c:pt>
                      <c:pt idx="20">
                        <c:v>6.2501570075615062E-2</c:v>
                      </c:pt>
                      <c:pt idx="21">
                        <c:v>0.12500314015122965</c:v>
                      </c:pt>
                      <c:pt idx="22">
                        <c:v>0.18750471022684473</c:v>
                      </c:pt>
                      <c:pt idx="23">
                        <c:v>0.24999790656584706</c:v>
                      </c:pt>
                      <c:pt idx="24">
                        <c:v>0.31249947664146166</c:v>
                      </c:pt>
                      <c:pt idx="25">
                        <c:v>0.37500104671707668</c:v>
                      </c:pt>
                      <c:pt idx="26">
                        <c:v>0.43750261679269131</c:v>
                      </c:pt>
                      <c:pt idx="27">
                        <c:v>0.50000418686830639</c:v>
                      </c:pt>
                      <c:pt idx="28">
                        <c:v>0.56250575694392091</c:v>
                      </c:pt>
                      <c:pt idx="29">
                        <c:v>0.62499895328292332</c:v>
                      </c:pt>
                      <c:pt idx="30">
                        <c:v>0.6875005233585384</c:v>
                      </c:pt>
                      <c:pt idx="31">
                        <c:v>0.75000209343415292</c:v>
                      </c:pt>
                      <c:pt idx="32">
                        <c:v>0.81250366350976799</c:v>
                      </c:pt>
                      <c:pt idx="33">
                        <c:v>0.87500523358538262</c:v>
                      </c:pt>
                      <c:pt idx="34">
                        <c:v>0.9375068036609977</c:v>
                      </c:pt>
                      <c:pt idx="35">
                        <c:v>0.96875758869880524</c:v>
                      </c:pt>
                      <c:pt idx="36">
                        <c:v>1</c:v>
                      </c:pt>
                    </c:numCache>
                  </c:numRef>
                </c:xVal>
                <c:yVal>
                  <c:numRef>
                    <c:extLst>
                      <c:ext uri="{02D57815-91ED-43cb-92C2-25804820EDAC}">
                        <c15:formulaRef>
                          <c15:sqref>Zn_HSE06D3!$U$3:$U$39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D93D-4AA7-8177-9B3AEA853ED9}"/>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Zn_HSE06!$O$2</c:f>
              <c:strCache>
                <c:ptCount val="1"/>
                <c:pt idx="0">
                  <c:v>HSE06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Zn_HSE06!$C$3:$C$39</c:f>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f>Zn_HSE06!$O$3:$O$39</c:f>
              <c:numCache>
                <c:formatCode>0.0000</c:formatCode>
                <c:ptCount val="37"/>
                <c:pt idx="0">
                  <c:v>-0.25600000000000023</c:v>
                </c:pt>
                <c:pt idx="1">
                  <c:v>-0.25509999999999877</c:v>
                </c:pt>
                <c:pt idx="2">
                  <c:v>-0.25239999999999796</c:v>
                </c:pt>
                <c:pt idx="3">
                  <c:v>-0.24230000000000018</c:v>
                </c:pt>
                <c:pt idx="4">
                  <c:v>-0.22700000000000031</c:v>
                </c:pt>
                <c:pt idx="5">
                  <c:v>-0.20769999999999911</c:v>
                </c:pt>
                <c:pt idx="6">
                  <c:v>-0.18529999999999802</c:v>
                </c:pt>
                <c:pt idx="7">
                  <c:v>-0.16089999999999804</c:v>
                </c:pt>
                <c:pt idx="8">
                  <c:v>-0.13530000000000086</c:v>
                </c:pt>
                <c:pt idx="9">
                  <c:v>-0.10929999999999751</c:v>
                </c:pt>
                <c:pt idx="10">
                  <c:v>-8.3899999999999864E-2</c:v>
                </c:pt>
                <c:pt idx="11">
                  <c:v>-5.9799999999999187E-2</c:v>
                </c:pt>
                <c:pt idx="12">
                  <c:v>-3.819999999999979E-2</c:v>
                </c:pt>
                <c:pt idx="13">
                  <c:v>-2.0399999999998641E-2</c:v>
                </c:pt>
                <c:pt idx="14">
                  <c:v>-8.3999999999981867E-3</c:v>
                </c:pt>
                <c:pt idx="15">
                  <c:v>-2.6000000000010459E-3</c:v>
                </c:pt>
                <c:pt idx="16">
                  <c:v>-4.9999999999883471E-4</c:v>
                </c:pt>
                <c:pt idx="17">
                  <c:v>-9.9999999999766942E-5</c:v>
                </c:pt>
                <c:pt idx="18">
                  <c:v>0</c:v>
                </c:pt>
                <c:pt idx="19">
                  <c:v>-9.9999999999766942E-5</c:v>
                </c:pt>
                <c:pt idx="20">
                  <c:v>-4.9999999999883471E-4</c:v>
                </c:pt>
                <c:pt idx="21">
                  <c:v>-2.6000000000010459E-3</c:v>
                </c:pt>
                <c:pt idx="22">
                  <c:v>-8.3999999999981867E-3</c:v>
                </c:pt>
                <c:pt idx="23">
                  <c:v>-2.0399999999998641E-2</c:v>
                </c:pt>
                <c:pt idx="24">
                  <c:v>-3.819999999999979E-2</c:v>
                </c:pt>
                <c:pt idx="25">
                  <c:v>-5.9799999999999187E-2</c:v>
                </c:pt>
                <c:pt idx="26">
                  <c:v>-8.3899999999999864E-2</c:v>
                </c:pt>
                <c:pt idx="27">
                  <c:v>-0.10929999999999751</c:v>
                </c:pt>
                <c:pt idx="28">
                  <c:v>-0.13530000000000086</c:v>
                </c:pt>
                <c:pt idx="29">
                  <c:v>-0.16089999999999804</c:v>
                </c:pt>
                <c:pt idx="30">
                  <c:v>-0.18529999999999802</c:v>
                </c:pt>
                <c:pt idx="31">
                  <c:v>-0.20769999999999911</c:v>
                </c:pt>
                <c:pt idx="32">
                  <c:v>-0.22700000000000031</c:v>
                </c:pt>
                <c:pt idx="33">
                  <c:v>-0.24230000000000018</c:v>
                </c:pt>
                <c:pt idx="34">
                  <c:v>-0.25239999999999796</c:v>
                </c:pt>
                <c:pt idx="35">
                  <c:v>-0.25509999999999877</c:v>
                </c:pt>
                <c:pt idx="36">
                  <c:v>-0.25600000000000023</c:v>
                </c:pt>
              </c:numCache>
            </c:numRef>
          </c:yVal>
          <c:smooth val="0"/>
          <c:extLst xmlns:c15="http://schemas.microsoft.com/office/drawing/2012/chart">
            <c:ext xmlns:c16="http://schemas.microsoft.com/office/drawing/2014/chart" uri="{C3380CC4-5D6E-409C-BE32-E72D297353CC}">
              <c16:uniqueId val="{00000000-AE8D-441A-BF7C-BC944A3E31FD}"/>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Zn_HSE06!$P$2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Zn_HSE06!$C$3:$C$39</c15:sqref>
                        </c15:formulaRef>
                      </c:ext>
                    </c:extLst>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extLst>
                      <c:ext uri="{02D57815-91ED-43cb-92C2-25804820EDAC}">
                        <c15:formulaRef>
                          <c15:sqref>Zn_HSE06!$P$3:$P$39</c15:sqref>
                        </c15:formulaRef>
                      </c:ext>
                    </c:extLst>
                    <c:numCache>
                      <c:formatCode>0.0000</c:formatCode>
                      <c:ptCount val="37"/>
                      <c:pt idx="0">
                        <c:v>-0.25540000000000163</c:v>
                      </c:pt>
                      <c:pt idx="1">
                        <c:v>59.3733</c:v>
                      </c:pt>
                      <c:pt idx="2">
                        <c:v>59.3733</c:v>
                      </c:pt>
                      <c:pt idx="3">
                        <c:v>59.3733</c:v>
                      </c:pt>
                      <c:pt idx="4">
                        <c:v>59.3733</c:v>
                      </c:pt>
                      <c:pt idx="5">
                        <c:v>59.3733</c:v>
                      </c:pt>
                      <c:pt idx="6">
                        <c:v>59.3733</c:v>
                      </c:pt>
                      <c:pt idx="7">
                        <c:v>59.3733</c:v>
                      </c:pt>
                      <c:pt idx="8">
                        <c:v>59.3733</c:v>
                      </c:pt>
                      <c:pt idx="9">
                        <c:v>59.3733</c:v>
                      </c:pt>
                      <c:pt idx="10">
                        <c:v>59.3733</c:v>
                      </c:pt>
                      <c:pt idx="11">
                        <c:v>59.3733</c:v>
                      </c:pt>
                      <c:pt idx="12">
                        <c:v>59.3733</c:v>
                      </c:pt>
                      <c:pt idx="13">
                        <c:v>59.3733</c:v>
                      </c:pt>
                      <c:pt idx="14">
                        <c:v>59.3733</c:v>
                      </c:pt>
                      <c:pt idx="15">
                        <c:v>59.3733</c:v>
                      </c:pt>
                      <c:pt idx="16">
                        <c:v>59.3733</c:v>
                      </c:pt>
                      <c:pt idx="17">
                        <c:v>59.3733</c:v>
                      </c:pt>
                      <c:pt idx="18">
                        <c:v>0</c:v>
                      </c:pt>
                      <c:pt idx="19">
                        <c:v>59.3733</c:v>
                      </c:pt>
                      <c:pt idx="20">
                        <c:v>59.3733</c:v>
                      </c:pt>
                      <c:pt idx="21">
                        <c:v>59.3733</c:v>
                      </c:pt>
                      <c:pt idx="22">
                        <c:v>59.3733</c:v>
                      </c:pt>
                      <c:pt idx="23">
                        <c:v>59.3733</c:v>
                      </c:pt>
                      <c:pt idx="24">
                        <c:v>59.3733</c:v>
                      </c:pt>
                      <c:pt idx="25">
                        <c:v>59.3733</c:v>
                      </c:pt>
                      <c:pt idx="26">
                        <c:v>59.3733</c:v>
                      </c:pt>
                      <c:pt idx="27">
                        <c:v>59.3733</c:v>
                      </c:pt>
                      <c:pt idx="28">
                        <c:v>59.3733</c:v>
                      </c:pt>
                      <c:pt idx="29">
                        <c:v>59.3733</c:v>
                      </c:pt>
                      <c:pt idx="30">
                        <c:v>59.3733</c:v>
                      </c:pt>
                      <c:pt idx="31">
                        <c:v>59.3733</c:v>
                      </c:pt>
                      <c:pt idx="32">
                        <c:v>59.3733</c:v>
                      </c:pt>
                      <c:pt idx="33">
                        <c:v>59.3733</c:v>
                      </c:pt>
                      <c:pt idx="34">
                        <c:v>59.3733</c:v>
                      </c:pt>
                      <c:pt idx="35">
                        <c:v>59.3733</c:v>
                      </c:pt>
                      <c:pt idx="36">
                        <c:v>-0.25540000000000163</c:v>
                      </c:pt>
                    </c:numCache>
                  </c:numRef>
                </c:yVal>
                <c:smooth val="0"/>
                <c:extLst>
                  <c:ext xmlns:c16="http://schemas.microsoft.com/office/drawing/2014/chart" uri="{C3380CC4-5D6E-409C-BE32-E72D297353CC}">
                    <c16:uniqueId val="{00000001-AE8D-441A-BF7C-BC944A3E31FD}"/>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Zn_HSE06!$AF$2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Zn_HSE06!$C$3:$C$39</c15:sqref>
                        </c15:formulaRef>
                      </c:ext>
                    </c:extLst>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extLst xmlns:c15="http://schemas.microsoft.com/office/drawing/2012/chart">
                      <c:ext xmlns:c15="http://schemas.microsoft.com/office/drawing/2012/chart" uri="{02D57815-91ED-43cb-92C2-25804820EDAC}">
                        <c15:formulaRef>
                          <c15:sqref>Zn_HSE06!$AF$3:$AF$39</c15:sqref>
                        </c15:formulaRef>
                      </c:ext>
                    </c:extLst>
                    <c:numCache>
                      <c:formatCode>0.0000</c:formatCode>
                      <c:ptCount val="37"/>
                      <c:pt idx="0">
                        <c:v>0.25540000000000163</c:v>
                      </c:pt>
                      <c:pt idx="1">
                        <c:v>-59.3733</c:v>
                      </c:pt>
                      <c:pt idx="2">
                        <c:v>-59.3733</c:v>
                      </c:pt>
                      <c:pt idx="3">
                        <c:v>-59.3733</c:v>
                      </c:pt>
                      <c:pt idx="4">
                        <c:v>-59.3733</c:v>
                      </c:pt>
                      <c:pt idx="5">
                        <c:v>-59.3733</c:v>
                      </c:pt>
                      <c:pt idx="6">
                        <c:v>-59.3733</c:v>
                      </c:pt>
                      <c:pt idx="7">
                        <c:v>-59.3733</c:v>
                      </c:pt>
                      <c:pt idx="8">
                        <c:v>-59.3733</c:v>
                      </c:pt>
                      <c:pt idx="9">
                        <c:v>-59.3733</c:v>
                      </c:pt>
                      <c:pt idx="10">
                        <c:v>-59.3733</c:v>
                      </c:pt>
                      <c:pt idx="11">
                        <c:v>-59.3733</c:v>
                      </c:pt>
                      <c:pt idx="12">
                        <c:v>-59.3733</c:v>
                      </c:pt>
                      <c:pt idx="13">
                        <c:v>-59.3733</c:v>
                      </c:pt>
                      <c:pt idx="14">
                        <c:v>-59.3733</c:v>
                      </c:pt>
                      <c:pt idx="15">
                        <c:v>-59.3733</c:v>
                      </c:pt>
                      <c:pt idx="16">
                        <c:v>-59.3733</c:v>
                      </c:pt>
                      <c:pt idx="17">
                        <c:v>-59.3733</c:v>
                      </c:pt>
                      <c:pt idx="18">
                        <c:v>0</c:v>
                      </c:pt>
                      <c:pt idx="19">
                        <c:v>-59.3733</c:v>
                      </c:pt>
                      <c:pt idx="20">
                        <c:v>-59.3733</c:v>
                      </c:pt>
                      <c:pt idx="21">
                        <c:v>-59.3733</c:v>
                      </c:pt>
                      <c:pt idx="22">
                        <c:v>-59.3733</c:v>
                      </c:pt>
                      <c:pt idx="23">
                        <c:v>-59.3733</c:v>
                      </c:pt>
                      <c:pt idx="24">
                        <c:v>-59.3733</c:v>
                      </c:pt>
                      <c:pt idx="25">
                        <c:v>-59.3733</c:v>
                      </c:pt>
                      <c:pt idx="26">
                        <c:v>-59.3733</c:v>
                      </c:pt>
                      <c:pt idx="27">
                        <c:v>-59.3733</c:v>
                      </c:pt>
                      <c:pt idx="28">
                        <c:v>-59.3733</c:v>
                      </c:pt>
                      <c:pt idx="29">
                        <c:v>-59.3733</c:v>
                      </c:pt>
                      <c:pt idx="30">
                        <c:v>-59.3733</c:v>
                      </c:pt>
                      <c:pt idx="31">
                        <c:v>-59.3733</c:v>
                      </c:pt>
                      <c:pt idx="32">
                        <c:v>-59.3733</c:v>
                      </c:pt>
                      <c:pt idx="33">
                        <c:v>-59.3733</c:v>
                      </c:pt>
                      <c:pt idx="34">
                        <c:v>-59.3733</c:v>
                      </c:pt>
                      <c:pt idx="35">
                        <c:v>-59.3733</c:v>
                      </c:pt>
                      <c:pt idx="36">
                        <c:v>0.25540000000000163</c:v>
                      </c:pt>
                    </c:numCache>
                  </c:numRef>
                </c:yVal>
                <c:smooth val="0"/>
                <c:extLst xmlns:c15="http://schemas.microsoft.com/office/drawing/2012/chart">
                  <c:ext xmlns:c16="http://schemas.microsoft.com/office/drawing/2014/chart" uri="{C3380CC4-5D6E-409C-BE32-E72D297353CC}">
                    <c16:uniqueId val="{00000002-AE8D-441A-BF7C-BC944A3E31FD}"/>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Zn_HSE06!$Y$2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Zn_HSE06!$C$3:$C$39</c15:sqref>
                        </c15:formulaRef>
                      </c:ext>
                    </c:extLst>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extLst xmlns:c15="http://schemas.microsoft.com/office/drawing/2012/chart">
                      <c:ext xmlns:c15="http://schemas.microsoft.com/office/drawing/2012/chart" uri="{02D57815-91ED-43cb-92C2-25804820EDAC}">
                        <c15:formulaRef>
                          <c15:sqref>Zn_HSE06!$Y$3:$Y$39</c15:sqref>
                        </c15:formulaRef>
                      </c:ext>
                    </c:extLst>
                    <c:numCache>
                      <c:formatCode>0.0000</c:formatCode>
                      <c:ptCount val="37"/>
                      <c:pt idx="0">
                        <c:v>-0.43679999999999097</c:v>
                      </c:pt>
                      <c:pt idx="1">
                        <c:v>82.206100000000006</c:v>
                      </c:pt>
                      <c:pt idx="2">
                        <c:v>82.208800000000011</c:v>
                      </c:pt>
                      <c:pt idx="3">
                        <c:v>82.218900000000005</c:v>
                      </c:pt>
                      <c:pt idx="4">
                        <c:v>82.234200000000001</c:v>
                      </c:pt>
                      <c:pt idx="5">
                        <c:v>82.253500000000003</c:v>
                      </c:pt>
                      <c:pt idx="6">
                        <c:v>82.275900000000007</c:v>
                      </c:pt>
                      <c:pt idx="7">
                        <c:v>82.300300000000007</c:v>
                      </c:pt>
                      <c:pt idx="8">
                        <c:v>82.325900000000004</c:v>
                      </c:pt>
                      <c:pt idx="9">
                        <c:v>82.351900000000001</c:v>
                      </c:pt>
                      <c:pt idx="10">
                        <c:v>82.377300000000005</c:v>
                      </c:pt>
                      <c:pt idx="11">
                        <c:v>82.40140000000001</c:v>
                      </c:pt>
                      <c:pt idx="12">
                        <c:v>82.423000000000002</c:v>
                      </c:pt>
                      <c:pt idx="13">
                        <c:v>82.44080000000001</c:v>
                      </c:pt>
                      <c:pt idx="14">
                        <c:v>82.452800000000011</c:v>
                      </c:pt>
                      <c:pt idx="15">
                        <c:v>82.458600000000004</c:v>
                      </c:pt>
                      <c:pt idx="16">
                        <c:v>82.460700000000003</c:v>
                      </c:pt>
                      <c:pt idx="17">
                        <c:v>82.461100000000002</c:v>
                      </c:pt>
                      <c:pt idx="18">
                        <c:v>0</c:v>
                      </c:pt>
                      <c:pt idx="19">
                        <c:v>82.461100000000002</c:v>
                      </c:pt>
                      <c:pt idx="20">
                        <c:v>82.460700000000003</c:v>
                      </c:pt>
                      <c:pt idx="21">
                        <c:v>82.458600000000004</c:v>
                      </c:pt>
                      <c:pt idx="22">
                        <c:v>82.452800000000011</c:v>
                      </c:pt>
                      <c:pt idx="23">
                        <c:v>82.44080000000001</c:v>
                      </c:pt>
                      <c:pt idx="24">
                        <c:v>82.423000000000002</c:v>
                      </c:pt>
                      <c:pt idx="25">
                        <c:v>82.40140000000001</c:v>
                      </c:pt>
                      <c:pt idx="26">
                        <c:v>82.377300000000005</c:v>
                      </c:pt>
                      <c:pt idx="27">
                        <c:v>82.351900000000001</c:v>
                      </c:pt>
                      <c:pt idx="28">
                        <c:v>82.325900000000004</c:v>
                      </c:pt>
                      <c:pt idx="29">
                        <c:v>82.300300000000007</c:v>
                      </c:pt>
                      <c:pt idx="30">
                        <c:v>82.275900000000007</c:v>
                      </c:pt>
                      <c:pt idx="31">
                        <c:v>82.253500000000003</c:v>
                      </c:pt>
                      <c:pt idx="32">
                        <c:v>82.234200000000001</c:v>
                      </c:pt>
                      <c:pt idx="33">
                        <c:v>82.218900000000005</c:v>
                      </c:pt>
                      <c:pt idx="34">
                        <c:v>82.208800000000011</c:v>
                      </c:pt>
                      <c:pt idx="35">
                        <c:v>82.206100000000006</c:v>
                      </c:pt>
                      <c:pt idx="36">
                        <c:v>-0.43679999999999097</c:v>
                      </c:pt>
                    </c:numCache>
                  </c:numRef>
                </c:yVal>
                <c:smooth val="0"/>
                <c:extLst xmlns:c15="http://schemas.microsoft.com/office/drawing/2012/chart">
                  <c:ext xmlns:c16="http://schemas.microsoft.com/office/drawing/2014/chart" uri="{C3380CC4-5D6E-409C-BE32-E72D297353CC}">
                    <c16:uniqueId val="{00000003-AE8D-441A-BF7C-BC944A3E31FD}"/>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Zn_HSE06!$D$2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Zn_HSE06!$C$3:$C$39</c:f>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f>Zn_HSE06!$D$3:$D$39</c:f>
              <c:numCache>
                <c:formatCode>0.000</c:formatCode>
                <c:ptCount val="37"/>
                <c:pt idx="0">
                  <c:v>3.2606999999999999</c:v>
                </c:pt>
                <c:pt idx="1">
                  <c:v>3.2667000000000002</c:v>
                </c:pt>
                <c:pt idx="2">
                  <c:v>3.2723</c:v>
                </c:pt>
                <c:pt idx="3">
                  <c:v>3.2837000000000001</c:v>
                </c:pt>
                <c:pt idx="4">
                  <c:v>3.2945000000000002</c:v>
                </c:pt>
                <c:pt idx="5">
                  <c:v>3.3047</c:v>
                </c:pt>
                <c:pt idx="6">
                  <c:v>3.3149000000000002</c:v>
                </c:pt>
                <c:pt idx="7">
                  <c:v>3.3249</c:v>
                </c:pt>
                <c:pt idx="8">
                  <c:v>3.3347000000000002</c:v>
                </c:pt>
                <c:pt idx="9">
                  <c:v>3.3452000000000002</c:v>
                </c:pt>
                <c:pt idx="10">
                  <c:v>3.3561999999999999</c:v>
                </c:pt>
                <c:pt idx="11">
                  <c:v>3.3668</c:v>
                </c:pt>
                <c:pt idx="12">
                  <c:v>3.3801999999999999</c:v>
                </c:pt>
                <c:pt idx="13">
                  <c:v>3.3992</c:v>
                </c:pt>
                <c:pt idx="14">
                  <c:v>3.4171</c:v>
                </c:pt>
                <c:pt idx="15">
                  <c:v>3.4331999999999998</c:v>
                </c:pt>
                <c:pt idx="16">
                  <c:v>3.4418000000000002</c:v>
                </c:pt>
                <c:pt idx="17">
                  <c:v>3.4436</c:v>
                </c:pt>
                <c:pt idx="18">
                  <c:v>3.444</c:v>
                </c:pt>
                <c:pt idx="19">
                  <c:v>3.4436</c:v>
                </c:pt>
                <c:pt idx="20">
                  <c:v>3.4418000000000002</c:v>
                </c:pt>
                <c:pt idx="21">
                  <c:v>3.4331999999999998</c:v>
                </c:pt>
                <c:pt idx="22">
                  <c:v>3.4171</c:v>
                </c:pt>
                <c:pt idx="23">
                  <c:v>3.3992</c:v>
                </c:pt>
                <c:pt idx="24">
                  <c:v>3.3801999999999999</c:v>
                </c:pt>
                <c:pt idx="25">
                  <c:v>3.3668</c:v>
                </c:pt>
                <c:pt idx="26">
                  <c:v>3.3561999999999999</c:v>
                </c:pt>
                <c:pt idx="27">
                  <c:v>3.3452000000000002</c:v>
                </c:pt>
                <c:pt idx="28">
                  <c:v>3.3347000000000002</c:v>
                </c:pt>
                <c:pt idx="29">
                  <c:v>3.3249</c:v>
                </c:pt>
                <c:pt idx="30">
                  <c:v>3.3149000000000002</c:v>
                </c:pt>
                <c:pt idx="31">
                  <c:v>3.3047</c:v>
                </c:pt>
                <c:pt idx="32">
                  <c:v>3.2945000000000002</c:v>
                </c:pt>
                <c:pt idx="33">
                  <c:v>3.2837000000000001</c:v>
                </c:pt>
                <c:pt idx="34">
                  <c:v>3.2723</c:v>
                </c:pt>
                <c:pt idx="35">
                  <c:v>3.2667000000000002</c:v>
                </c:pt>
                <c:pt idx="36">
                  <c:v>3.2606999999999999</c:v>
                </c:pt>
              </c:numCache>
            </c:numRef>
          </c:yVal>
          <c:smooth val="0"/>
          <c:extLst>
            <c:ext xmlns:c16="http://schemas.microsoft.com/office/drawing/2014/chart" uri="{C3380CC4-5D6E-409C-BE32-E72D297353CC}">
              <c16:uniqueId val="{00000000-D2A9-4CCD-8DD8-08F9AA4FD148}"/>
            </c:ext>
          </c:extLst>
        </c:ser>
        <c:ser>
          <c:idx val="1"/>
          <c:order val="1"/>
          <c:tx>
            <c:strRef>
              <c:f>Zn_HSE06!$E$2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Zn_HSE06!$C$3:$C$39</c:f>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f>Zn_HSE06!$E$3:$E$39</c:f>
              <c:numCache>
                <c:formatCode>0.000</c:formatCode>
                <c:ptCount val="37"/>
                <c:pt idx="0">
                  <c:v>5.2404000000000002</c:v>
                </c:pt>
                <c:pt idx="1">
                  <c:v>5.2211999999999996</c:v>
                </c:pt>
                <c:pt idx="2">
                  <c:v>5.2016</c:v>
                </c:pt>
                <c:pt idx="3">
                  <c:v>5.1631999999999998</c:v>
                </c:pt>
                <c:pt idx="4">
                  <c:v>5.1262999999999996</c:v>
                </c:pt>
                <c:pt idx="5">
                  <c:v>5.0906000000000002</c:v>
                </c:pt>
                <c:pt idx="6">
                  <c:v>5.0544000000000002</c:v>
                </c:pt>
                <c:pt idx="7">
                  <c:v>5.0180999999999996</c:v>
                </c:pt>
                <c:pt idx="8">
                  <c:v>4.9786999999999999</c:v>
                </c:pt>
                <c:pt idx="9">
                  <c:v>4.9352</c:v>
                </c:pt>
                <c:pt idx="10">
                  <c:v>4.8890000000000002</c:v>
                </c:pt>
                <c:pt idx="11">
                  <c:v>4.8388</c:v>
                </c:pt>
                <c:pt idx="12">
                  <c:v>4.7736999999999998</c:v>
                </c:pt>
                <c:pt idx="13">
                  <c:v>4.6866000000000003</c:v>
                </c:pt>
                <c:pt idx="14">
                  <c:v>4.5983999999999998</c:v>
                </c:pt>
                <c:pt idx="15">
                  <c:v>4.5293999999999999</c:v>
                </c:pt>
                <c:pt idx="16">
                  <c:v>4.4945000000000004</c:v>
                </c:pt>
                <c:pt idx="17">
                  <c:v>4.4878</c:v>
                </c:pt>
                <c:pt idx="18">
                  <c:v>4.4859</c:v>
                </c:pt>
                <c:pt idx="19">
                  <c:v>4.4878</c:v>
                </c:pt>
                <c:pt idx="20">
                  <c:v>4.4945000000000004</c:v>
                </c:pt>
                <c:pt idx="21">
                  <c:v>4.5293999999999999</c:v>
                </c:pt>
                <c:pt idx="22">
                  <c:v>4.5983999999999998</c:v>
                </c:pt>
                <c:pt idx="23">
                  <c:v>4.6866000000000003</c:v>
                </c:pt>
                <c:pt idx="24">
                  <c:v>4.7736999999999998</c:v>
                </c:pt>
                <c:pt idx="25">
                  <c:v>4.8388</c:v>
                </c:pt>
                <c:pt idx="26">
                  <c:v>4.8890000000000002</c:v>
                </c:pt>
                <c:pt idx="27">
                  <c:v>4.9352</c:v>
                </c:pt>
                <c:pt idx="28">
                  <c:v>4.9786999999999999</c:v>
                </c:pt>
                <c:pt idx="29">
                  <c:v>5.0180999999999996</c:v>
                </c:pt>
                <c:pt idx="30">
                  <c:v>5.0544000000000002</c:v>
                </c:pt>
                <c:pt idx="31">
                  <c:v>5.0906000000000002</c:v>
                </c:pt>
                <c:pt idx="32">
                  <c:v>5.1262999999999996</c:v>
                </c:pt>
                <c:pt idx="33">
                  <c:v>5.1631999999999998</c:v>
                </c:pt>
                <c:pt idx="34">
                  <c:v>5.2016</c:v>
                </c:pt>
                <c:pt idx="35">
                  <c:v>5.2211999999999996</c:v>
                </c:pt>
                <c:pt idx="36">
                  <c:v>5.2404000000000002</c:v>
                </c:pt>
              </c:numCache>
            </c:numRef>
          </c:yVal>
          <c:smooth val="0"/>
          <c:extLst>
            <c:ext xmlns:c16="http://schemas.microsoft.com/office/drawing/2014/chart" uri="{C3380CC4-5D6E-409C-BE32-E72D297353CC}">
              <c16:uniqueId val="{00000001-D2A9-4CCD-8DD8-08F9AA4FD148}"/>
            </c:ext>
          </c:extLst>
        </c:ser>
        <c:ser>
          <c:idx val="2"/>
          <c:order val="2"/>
          <c:tx>
            <c:strRef>
              <c:f>Zn_HSE06!$F$2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Zn_HSE06!$C$3:$C$39</c:f>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f>Zn_HSE06!$F$3:$F$39</c:f>
              <c:numCache>
                <c:formatCode>0.000</c:formatCode>
                <c:ptCount val="37"/>
                <c:pt idx="0">
                  <c:v>-0.62706626399999998</c:v>
                </c:pt>
                <c:pt idx="1">
                  <c:v>-0.61013376839999989</c:v>
                </c:pt>
                <c:pt idx="2">
                  <c:v>-0.59318526240000002</c:v>
                </c:pt>
                <c:pt idx="3">
                  <c:v>-0.55946886240000016</c:v>
                </c:pt>
                <c:pt idx="4">
                  <c:v>-0.52661454639999994</c:v>
                </c:pt>
                <c:pt idx="5">
                  <c:v>-0.49393073679999977</c:v>
                </c:pt>
                <c:pt idx="6">
                  <c:v>-0.46144650239999996</c:v>
                </c:pt>
                <c:pt idx="7">
                  <c:v>-0.42908769480000009</c:v>
                </c:pt>
                <c:pt idx="8">
                  <c:v>-0.39478601650000028</c:v>
                </c:pt>
                <c:pt idx="9">
                  <c:v>-0.36022518320000013</c:v>
                </c:pt>
                <c:pt idx="10">
                  <c:v>-0.32546561900000026</c:v>
                </c:pt>
                <c:pt idx="11">
                  <c:v>-0.28930217440000028</c:v>
                </c:pt>
                <c:pt idx="12">
                  <c:v>-0.24624176709999995</c:v>
                </c:pt>
                <c:pt idx="13">
                  <c:v>-0.19223495880000027</c:v>
                </c:pt>
                <c:pt idx="14">
                  <c:v>-0.13499982720000023</c:v>
                </c:pt>
                <c:pt idx="15">
                  <c:v>-8.0759202000000307E-2</c:v>
                </c:pt>
                <c:pt idx="16">
                  <c:v>-3.6320054500000025E-2</c:v>
                </c:pt>
                <c:pt idx="17">
                  <c:v>-1.7906321999999721E-2</c:v>
                </c:pt>
                <c:pt idx="18">
                  <c:v>0</c:v>
                </c:pt>
                <c:pt idx="19">
                  <c:v>1.7906321999999721E-2</c:v>
                </c:pt>
                <c:pt idx="20">
                  <c:v>3.6320054500000025E-2</c:v>
                </c:pt>
                <c:pt idx="21">
                  <c:v>8.0759202000000307E-2</c:v>
                </c:pt>
                <c:pt idx="22">
                  <c:v>0.13499982720000023</c:v>
                </c:pt>
                <c:pt idx="23">
                  <c:v>0.19223495880000027</c:v>
                </c:pt>
                <c:pt idx="24">
                  <c:v>0.24624176709999995</c:v>
                </c:pt>
                <c:pt idx="25">
                  <c:v>0.28930217440000028</c:v>
                </c:pt>
                <c:pt idx="26">
                  <c:v>0.32546561900000026</c:v>
                </c:pt>
                <c:pt idx="27">
                  <c:v>0.36022518320000013</c:v>
                </c:pt>
                <c:pt idx="28">
                  <c:v>0.39478601650000028</c:v>
                </c:pt>
                <c:pt idx="29">
                  <c:v>0.42908769480000009</c:v>
                </c:pt>
                <c:pt idx="30">
                  <c:v>0.46144650239999996</c:v>
                </c:pt>
                <c:pt idx="31">
                  <c:v>0.49393073679999977</c:v>
                </c:pt>
                <c:pt idx="32">
                  <c:v>0.52661454639999994</c:v>
                </c:pt>
                <c:pt idx="33">
                  <c:v>0.55946886240000016</c:v>
                </c:pt>
                <c:pt idx="34">
                  <c:v>0.59318526240000002</c:v>
                </c:pt>
                <c:pt idx="35">
                  <c:v>0.61013376839999989</c:v>
                </c:pt>
                <c:pt idx="36">
                  <c:v>0.62706626399999998</c:v>
                </c:pt>
              </c:numCache>
            </c:numRef>
          </c:yVal>
          <c:smooth val="0"/>
          <c:extLst>
            <c:ext xmlns:c16="http://schemas.microsoft.com/office/drawing/2014/chart" uri="{C3380CC4-5D6E-409C-BE32-E72D297353CC}">
              <c16:uniqueId val="{00000002-D2A9-4CCD-8DD8-08F9AA4FD148}"/>
            </c:ext>
          </c:extLst>
        </c:ser>
        <c:ser>
          <c:idx val="3"/>
          <c:order val="3"/>
          <c:tx>
            <c:strRef>
              <c:f>Zn_HSE06!$G$2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Zn_HSE06!$C$3:$C$39</c:f>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f>Zn_HSE06!$G$3:$G$39</c:f>
              <c:numCache>
                <c:formatCode>0.000</c:formatCode>
                <c:ptCount val="37"/>
                <c:pt idx="0">
                  <c:v>-0.62661558960000041</c:v>
                </c:pt>
                <c:pt idx="1">
                  <c:v>-0.60993014159999925</c:v>
                </c:pt>
                <c:pt idx="2">
                  <c:v>-0.59292518240000058</c:v>
                </c:pt>
                <c:pt idx="3">
                  <c:v>-0.55900417440000061</c:v>
                </c:pt>
                <c:pt idx="4">
                  <c:v>-0.52502539340000054</c:v>
                </c:pt>
                <c:pt idx="5">
                  <c:v>-0.49172141640000039</c:v>
                </c:pt>
                <c:pt idx="6">
                  <c:v>-0.45796907520000013</c:v>
                </c:pt>
                <c:pt idx="7">
                  <c:v>-0.42424021019999941</c:v>
                </c:pt>
                <c:pt idx="8">
                  <c:v>-0.39188343439999945</c:v>
                </c:pt>
                <c:pt idx="9">
                  <c:v>-0.35358733919999941</c:v>
                </c:pt>
                <c:pt idx="10">
                  <c:v>-0.3139226900000005</c:v>
                </c:pt>
                <c:pt idx="11">
                  <c:v>-0.27463093280000012</c:v>
                </c:pt>
                <c:pt idx="12">
                  <c:v>-0.23284676489999928</c:v>
                </c:pt>
                <c:pt idx="13">
                  <c:v>-0.18330698579999979</c:v>
                </c:pt>
                <c:pt idx="14">
                  <c:v>-0.12935299199999994</c:v>
                </c:pt>
                <c:pt idx="15">
                  <c:v>-7.7738092200000178E-2</c:v>
                </c:pt>
                <c:pt idx="16">
                  <c:v>-3.5542506000000119E-2</c:v>
                </c:pt>
                <c:pt idx="17">
                  <c:v>-1.7605639399999547E-2</c:v>
                </c:pt>
                <c:pt idx="18">
                  <c:v>0</c:v>
                </c:pt>
                <c:pt idx="19">
                  <c:v>1.7605639399999547E-2</c:v>
                </c:pt>
                <c:pt idx="20">
                  <c:v>3.5542506000000119E-2</c:v>
                </c:pt>
                <c:pt idx="21">
                  <c:v>7.7738092200000178E-2</c:v>
                </c:pt>
                <c:pt idx="22">
                  <c:v>0.12935299199999994</c:v>
                </c:pt>
                <c:pt idx="23">
                  <c:v>0.18330698579999979</c:v>
                </c:pt>
                <c:pt idx="24">
                  <c:v>0.23284676489999928</c:v>
                </c:pt>
                <c:pt idx="25">
                  <c:v>0.27463093280000012</c:v>
                </c:pt>
                <c:pt idx="26">
                  <c:v>0.3139226900000005</c:v>
                </c:pt>
                <c:pt idx="27">
                  <c:v>0.35358733919999941</c:v>
                </c:pt>
                <c:pt idx="28">
                  <c:v>0.39188343439999945</c:v>
                </c:pt>
                <c:pt idx="29">
                  <c:v>0.42424021019999941</c:v>
                </c:pt>
                <c:pt idx="30">
                  <c:v>0.45796907520000013</c:v>
                </c:pt>
                <c:pt idx="31">
                  <c:v>0.49172141640000039</c:v>
                </c:pt>
                <c:pt idx="32">
                  <c:v>0.52502539340000054</c:v>
                </c:pt>
                <c:pt idx="33">
                  <c:v>0.55900417440000061</c:v>
                </c:pt>
                <c:pt idx="34">
                  <c:v>0.59292518240000058</c:v>
                </c:pt>
                <c:pt idx="35">
                  <c:v>0.60993014159999925</c:v>
                </c:pt>
                <c:pt idx="36">
                  <c:v>0.62661558960000041</c:v>
                </c:pt>
              </c:numCache>
            </c:numRef>
          </c:yVal>
          <c:smooth val="0"/>
          <c:extLst>
            <c:ext xmlns:c16="http://schemas.microsoft.com/office/drawing/2014/chart" uri="{C3380CC4-5D6E-409C-BE32-E72D297353CC}">
              <c16:uniqueId val="{00000003-D2A9-4CCD-8DD8-08F9AA4FD148}"/>
            </c:ext>
          </c:extLst>
        </c:ser>
        <c:ser>
          <c:idx val="4"/>
          <c:order val="4"/>
          <c:tx>
            <c:strRef>
              <c:f>Zn_HSE06!$H$2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Zn_HSE06!$C$3:$C$39</c:f>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f>Zn_HSE06!$H$3:$H$39</c:f>
              <c:numCache>
                <c:formatCode>0.000</c:formatCode>
                <c:ptCount val="37"/>
                <c:pt idx="0">
                  <c:v>0.50007299999999999</c:v>
                </c:pt>
                <c:pt idx="1">
                  <c:v>0.50100800000000001</c:v>
                </c:pt>
                <c:pt idx="2">
                  <c:v>0.50192700000000001</c:v>
                </c:pt>
                <c:pt idx="3">
                  <c:v>0.50371900000000003</c:v>
                </c:pt>
                <c:pt idx="4">
                  <c:v>0.50556400000000001</c:v>
                </c:pt>
                <c:pt idx="5">
                  <c:v>0.50733799999999996</c:v>
                </c:pt>
                <c:pt idx="6">
                  <c:v>0.50907999999999998</c:v>
                </c:pt>
                <c:pt idx="7">
                  <c:v>0.51076600000000005</c:v>
                </c:pt>
                <c:pt idx="8">
                  <c:v>0.51202800000000004</c:v>
                </c:pt>
                <c:pt idx="9">
                  <c:v>0.51319800000000004</c:v>
                </c:pt>
                <c:pt idx="10">
                  <c:v>0.51425200000000004</c:v>
                </c:pt>
                <c:pt idx="11">
                  <c:v>0.51494300000000004</c:v>
                </c:pt>
                <c:pt idx="12">
                  <c:v>0.514212</c:v>
                </c:pt>
                <c:pt idx="13">
                  <c:v>0.51112100000000005</c:v>
                </c:pt>
                <c:pt idx="14">
                  <c:v>0.50693600000000005</c:v>
                </c:pt>
                <c:pt idx="15">
                  <c:v>0.50288200000000005</c:v>
                </c:pt>
                <c:pt idx="16">
                  <c:v>0.50060700000000002</c:v>
                </c:pt>
                <c:pt idx="17">
                  <c:v>0.50025299999999995</c:v>
                </c:pt>
                <c:pt idx="18">
                  <c:v>0.5</c:v>
                </c:pt>
                <c:pt idx="19">
                  <c:v>0.50025299999999995</c:v>
                </c:pt>
                <c:pt idx="20">
                  <c:v>0.50060700000000002</c:v>
                </c:pt>
                <c:pt idx="21">
                  <c:v>0.50288200000000005</c:v>
                </c:pt>
                <c:pt idx="22">
                  <c:v>0.50693600000000005</c:v>
                </c:pt>
                <c:pt idx="23">
                  <c:v>0.51112100000000005</c:v>
                </c:pt>
                <c:pt idx="24">
                  <c:v>0.514212</c:v>
                </c:pt>
                <c:pt idx="25">
                  <c:v>0.51494300000000004</c:v>
                </c:pt>
                <c:pt idx="26">
                  <c:v>0.51425200000000004</c:v>
                </c:pt>
                <c:pt idx="27">
                  <c:v>0.51319800000000004</c:v>
                </c:pt>
                <c:pt idx="28">
                  <c:v>0.51202800000000004</c:v>
                </c:pt>
                <c:pt idx="29">
                  <c:v>0.51076600000000005</c:v>
                </c:pt>
                <c:pt idx="30">
                  <c:v>0.50907999999999998</c:v>
                </c:pt>
                <c:pt idx="31">
                  <c:v>0.50733799999999996</c:v>
                </c:pt>
                <c:pt idx="32">
                  <c:v>0.50556400000000001</c:v>
                </c:pt>
                <c:pt idx="33">
                  <c:v>0.50371900000000003</c:v>
                </c:pt>
                <c:pt idx="34">
                  <c:v>0.50192700000000001</c:v>
                </c:pt>
                <c:pt idx="35">
                  <c:v>0.50100800000000001</c:v>
                </c:pt>
                <c:pt idx="36">
                  <c:v>0.50007299999999999</c:v>
                </c:pt>
              </c:numCache>
            </c:numRef>
          </c:yVal>
          <c:smooth val="0"/>
          <c:extLst>
            <c:ext xmlns:c16="http://schemas.microsoft.com/office/drawing/2014/chart" uri="{C3380CC4-5D6E-409C-BE32-E72D297353CC}">
              <c16:uniqueId val="{00000004-D2A9-4CCD-8DD8-08F9AA4FD148}"/>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Zn_HSE06!$T$2</c:f>
              <c:strCache>
                <c:ptCount val="1"/>
                <c:pt idx="0">
                  <c:v>HSE06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Zn_HSE06!$C$3:$C$39</c:f>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f>Zn_HSE06!$T$3:$T$39</c:f>
              <c:numCache>
                <c:formatCode>0.00</c:formatCode>
                <c:ptCount val="37"/>
                <c:pt idx="0">
                  <c:v>2.4790000000000001</c:v>
                </c:pt>
                <c:pt idx="1">
                  <c:v>2.4860000000000002</c:v>
                </c:pt>
                <c:pt idx="2">
                  <c:v>2.4929999999999999</c:v>
                </c:pt>
                <c:pt idx="3">
                  <c:v>2.5030000000000001</c:v>
                </c:pt>
                <c:pt idx="4">
                  <c:v>2.512</c:v>
                </c:pt>
                <c:pt idx="5">
                  <c:v>2.5190000000000001</c:v>
                </c:pt>
                <c:pt idx="6">
                  <c:v>2.5259999999999998</c:v>
                </c:pt>
                <c:pt idx="7">
                  <c:v>2.5329999999999999</c:v>
                </c:pt>
                <c:pt idx="8">
                  <c:v>2.5419999999999998</c:v>
                </c:pt>
                <c:pt idx="9">
                  <c:v>2.556</c:v>
                </c:pt>
                <c:pt idx="10">
                  <c:v>2.5710000000000002</c:v>
                </c:pt>
                <c:pt idx="11">
                  <c:v>2.589</c:v>
                </c:pt>
                <c:pt idx="12">
                  <c:v>2.6150000000000002</c:v>
                </c:pt>
                <c:pt idx="13">
                  <c:v>2.649</c:v>
                </c:pt>
                <c:pt idx="14">
                  <c:v>2.6880000000000002</c:v>
                </c:pt>
                <c:pt idx="15">
                  <c:v>2.6829999999999998</c:v>
                </c:pt>
                <c:pt idx="16">
                  <c:v>2.6419999999999999</c:v>
                </c:pt>
                <c:pt idx="17">
                  <c:v>2.633</c:v>
                </c:pt>
                <c:pt idx="18">
                  <c:v>2.6419999999999999</c:v>
                </c:pt>
                <c:pt idx="19">
                  <c:v>2.633</c:v>
                </c:pt>
                <c:pt idx="20">
                  <c:v>2.6419999999999999</c:v>
                </c:pt>
                <c:pt idx="21">
                  <c:v>2.6829999999999998</c:v>
                </c:pt>
                <c:pt idx="22">
                  <c:v>2.6880000000000002</c:v>
                </c:pt>
                <c:pt idx="23">
                  <c:v>2.649</c:v>
                </c:pt>
                <c:pt idx="24">
                  <c:v>2.6150000000000002</c:v>
                </c:pt>
                <c:pt idx="25">
                  <c:v>2.589</c:v>
                </c:pt>
                <c:pt idx="26">
                  <c:v>2.5710000000000002</c:v>
                </c:pt>
                <c:pt idx="27">
                  <c:v>2.556</c:v>
                </c:pt>
                <c:pt idx="28">
                  <c:v>2.5419999999999998</c:v>
                </c:pt>
                <c:pt idx="29">
                  <c:v>2.5329999999999999</c:v>
                </c:pt>
                <c:pt idx="30">
                  <c:v>2.5259999999999998</c:v>
                </c:pt>
                <c:pt idx="31">
                  <c:v>2.5190000000000001</c:v>
                </c:pt>
                <c:pt idx="32">
                  <c:v>2.512</c:v>
                </c:pt>
                <c:pt idx="33">
                  <c:v>2.5030000000000001</c:v>
                </c:pt>
                <c:pt idx="34">
                  <c:v>2.4929999999999999</c:v>
                </c:pt>
                <c:pt idx="35">
                  <c:v>2.4860000000000002</c:v>
                </c:pt>
                <c:pt idx="36">
                  <c:v>2.4790000000000001</c:v>
                </c:pt>
              </c:numCache>
            </c:numRef>
          </c:yVal>
          <c:smooth val="0"/>
          <c:extLst>
            <c:ext xmlns:c16="http://schemas.microsoft.com/office/drawing/2014/chart" uri="{C3380CC4-5D6E-409C-BE32-E72D297353CC}">
              <c16:uniqueId val="{00000000-BF40-4639-8400-6E54B0C440F4}"/>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Zn_HSE06!$U$2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Zn_HSE06!$C$3:$C$39</c15:sqref>
                        </c15:formulaRef>
                      </c:ext>
                    </c:extLst>
                    <c:numCache>
                      <c:formatCode>0.000</c:formatCode>
                      <c:ptCount val="37"/>
                      <c:pt idx="0">
                        <c:v>-1</c:v>
                      </c:pt>
                      <c:pt idx="1">
                        <c:v>-0.96874242183514914</c:v>
                      </c:pt>
                      <c:pt idx="2">
                        <c:v>-0.93749320578323725</c:v>
                      </c:pt>
                      <c:pt idx="3">
                        <c:v>-0.87499477367941336</c:v>
                      </c:pt>
                      <c:pt idx="4">
                        <c:v>-0.81249634157558914</c:v>
                      </c:pt>
                      <c:pt idx="5">
                        <c:v>-0.74999790947176526</c:v>
                      </c:pt>
                      <c:pt idx="6">
                        <c:v>-0.68749947736794148</c:v>
                      </c:pt>
                      <c:pt idx="7">
                        <c:v>-0.62500104526411715</c:v>
                      </c:pt>
                      <c:pt idx="8">
                        <c:v>-0.56249425104735484</c:v>
                      </c:pt>
                      <c:pt idx="9">
                        <c:v>-0.49999581894353051</c:v>
                      </c:pt>
                      <c:pt idx="10">
                        <c:v>-0.43749738683970668</c:v>
                      </c:pt>
                      <c:pt idx="11">
                        <c:v>-0.37499895473588285</c:v>
                      </c:pt>
                      <c:pt idx="12">
                        <c:v>-0.31250052263205857</c:v>
                      </c:pt>
                      <c:pt idx="13">
                        <c:v>-0.25000209052823474</c:v>
                      </c:pt>
                      <c:pt idx="14">
                        <c:v>-0.18749529631147197</c:v>
                      </c:pt>
                      <c:pt idx="15">
                        <c:v>-0.12499686420764813</c:v>
                      </c:pt>
                      <c:pt idx="16">
                        <c:v>-6.2498432103823831E-2</c:v>
                      </c:pt>
                      <c:pt idx="17">
                        <c:v>-3.1249216051911916E-2</c:v>
                      </c:pt>
                      <c:pt idx="18">
                        <c:v>0</c:v>
                      </c:pt>
                      <c:pt idx="19">
                        <c:v>3.1249216051911916E-2</c:v>
                      </c:pt>
                      <c:pt idx="20">
                        <c:v>6.2498432103823831E-2</c:v>
                      </c:pt>
                      <c:pt idx="21">
                        <c:v>0.12499686420764813</c:v>
                      </c:pt>
                      <c:pt idx="22">
                        <c:v>0.18749529631147197</c:v>
                      </c:pt>
                      <c:pt idx="23">
                        <c:v>0.25000209052823474</c:v>
                      </c:pt>
                      <c:pt idx="24">
                        <c:v>0.31250052263205857</c:v>
                      </c:pt>
                      <c:pt idx="25">
                        <c:v>0.37499895473588285</c:v>
                      </c:pt>
                      <c:pt idx="26">
                        <c:v>0.43749738683970668</c:v>
                      </c:pt>
                      <c:pt idx="27">
                        <c:v>0.49999581894353051</c:v>
                      </c:pt>
                      <c:pt idx="28">
                        <c:v>0.56249425104735484</c:v>
                      </c:pt>
                      <c:pt idx="29">
                        <c:v>0.62500104526411715</c:v>
                      </c:pt>
                      <c:pt idx="30">
                        <c:v>0.68749947736794148</c:v>
                      </c:pt>
                      <c:pt idx="31">
                        <c:v>0.74999790947176526</c:v>
                      </c:pt>
                      <c:pt idx="32">
                        <c:v>0.81249634157558914</c:v>
                      </c:pt>
                      <c:pt idx="33">
                        <c:v>0.87499477367941336</c:v>
                      </c:pt>
                      <c:pt idx="34">
                        <c:v>0.93749320578323725</c:v>
                      </c:pt>
                      <c:pt idx="35">
                        <c:v>0.96874242183514914</c:v>
                      </c:pt>
                      <c:pt idx="36">
                        <c:v>1</c:v>
                      </c:pt>
                    </c:numCache>
                  </c:numRef>
                </c:xVal>
                <c:yVal>
                  <c:numRef>
                    <c:extLst>
                      <c:ext uri="{02D57815-91ED-43cb-92C2-25804820EDAC}">
                        <c15:formulaRef>
                          <c15:sqref>Zn_HSE06!$U$3:$U$39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BF40-4639-8400-6E54B0C440F4}"/>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Zn_PBE0D3!$O$2</c:f>
              <c:strCache>
                <c:ptCount val="1"/>
                <c:pt idx="0">
                  <c:v>PBE0D3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Zn_PBE0D3!$C$3:$C$39</c:f>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f>Zn_PBE0D3!$O$3:$O$39</c:f>
              <c:numCache>
                <c:formatCode>0.0000</c:formatCode>
                <c:ptCount val="37"/>
                <c:pt idx="0">
                  <c:v>-0.21529999999999916</c:v>
                </c:pt>
                <c:pt idx="1">
                  <c:v>-0.21449999999999747</c:v>
                </c:pt>
                <c:pt idx="2">
                  <c:v>-0.21189999999999998</c:v>
                </c:pt>
                <c:pt idx="3">
                  <c:v>-0.20219999999999771</c:v>
                </c:pt>
                <c:pt idx="4">
                  <c:v>-0.1875</c:v>
                </c:pt>
                <c:pt idx="5">
                  <c:v>-0.1687999999999974</c:v>
                </c:pt>
                <c:pt idx="6">
                  <c:v>-0.14739999999999753</c:v>
                </c:pt>
                <c:pt idx="7">
                  <c:v>-0.12419999999999831</c:v>
                </c:pt>
                <c:pt idx="8">
                  <c:v>-0.10040000000000049</c:v>
                </c:pt>
                <c:pt idx="9">
                  <c:v>-7.6799999999998647E-2</c:v>
                </c:pt>
                <c:pt idx="10">
                  <c:v>-5.4499999999997328E-2</c:v>
                </c:pt>
                <c:pt idx="11">
                  <c:v>-3.4499999999997755E-2</c:v>
                </c:pt>
                <c:pt idx="12">
                  <c:v>-1.8299999999999983E-2</c:v>
                </c:pt>
                <c:pt idx="13">
                  <c:v>-7.1999999999974307E-3</c:v>
                </c:pt>
                <c:pt idx="14">
                  <c:v>-1.6999999999995907E-3</c:v>
                </c:pt>
                <c:pt idx="15">
                  <c:v>0</c:v>
                </c:pt>
                <c:pt idx="16">
                  <c:v>9.9999999999766942E-5</c:v>
                </c:pt>
                <c:pt idx="17">
                  <c:v>9.9999999999766942E-5</c:v>
                </c:pt>
                <c:pt idx="18">
                  <c:v>0</c:v>
                </c:pt>
                <c:pt idx="19">
                  <c:v>9.9999999999766942E-5</c:v>
                </c:pt>
                <c:pt idx="20">
                  <c:v>9.9999999999766942E-5</c:v>
                </c:pt>
                <c:pt idx="21">
                  <c:v>0</c:v>
                </c:pt>
                <c:pt idx="22">
                  <c:v>-1.6999999999995907E-3</c:v>
                </c:pt>
                <c:pt idx="23">
                  <c:v>-7.1999999999974307E-3</c:v>
                </c:pt>
                <c:pt idx="24">
                  <c:v>-1.8299999999999983E-2</c:v>
                </c:pt>
                <c:pt idx="25">
                  <c:v>-3.4499999999997755E-2</c:v>
                </c:pt>
                <c:pt idx="26">
                  <c:v>-5.4499999999997328E-2</c:v>
                </c:pt>
                <c:pt idx="27">
                  <c:v>-7.6799999999998647E-2</c:v>
                </c:pt>
                <c:pt idx="28">
                  <c:v>-0.10040000000000049</c:v>
                </c:pt>
                <c:pt idx="29">
                  <c:v>-0.12419999999999831</c:v>
                </c:pt>
                <c:pt idx="30">
                  <c:v>-0.14739999999999753</c:v>
                </c:pt>
                <c:pt idx="31">
                  <c:v>-0.1687999999999974</c:v>
                </c:pt>
                <c:pt idx="32">
                  <c:v>-0.1875</c:v>
                </c:pt>
                <c:pt idx="33">
                  <c:v>-0.20219999999999771</c:v>
                </c:pt>
                <c:pt idx="34">
                  <c:v>-0.21189999999999998</c:v>
                </c:pt>
                <c:pt idx="35">
                  <c:v>-0.21449999999999747</c:v>
                </c:pt>
                <c:pt idx="36">
                  <c:v>-0.21529999999999916</c:v>
                </c:pt>
              </c:numCache>
            </c:numRef>
          </c:yVal>
          <c:smooth val="0"/>
          <c:extLst xmlns:c15="http://schemas.microsoft.com/office/drawing/2012/chart">
            <c:ext xmlns:c16="http://schemas.microsoft.com/office/drawing/2014/chart" uri="{C3380CC4-5D6E-409C-BE32-E72D297353CC}">
              <c16:uniqueId val="{00000000-7134-4BC6-A27A-C2F17D3AF971}"/>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Zn_PBE0D3!$P$2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Zn_PBE0D3!$C$3:$C$39</c15:sqref>
                        </c15:formulaRef>
                      </c:ext>
                    </c:extLst>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extLst>
                      <c:ext uri="{02D57815-91ED-43cb-92C2-25804820EDAC}">
                        <c15:formulaRef>
                          <c15:sqref>Zn_PBE0D3!$P$3:$P$39</c15:sqref>
                        </c15:formulaRef>
                      </c:ext>
                    </c:extLst>
                    <c:numCache>
                      <c:formatCode>0.0000</c:formatCode>
                      <c:ptCount val="37"/>
                      <c:pt idx="0">
                        <c:v>-0.25529999999999831</c:v>
                      </c:pt>
                      <c:pt idx="1">
                        <c:v>59.3444</c:v>
                      </c:pt>
                      <c:pt idx="2">
                        <c:v>59.3444</c:v>
                      </c:pt>
                      <c:pt idx="3">
                        <c:v>59.3444</c:v>
                      </c:pt>
                      <c:pt idx="4">
                        <c:v>59.3444</c:v>
                      </c:pt>
                      <c:pt idx="5">
                        <c:v>59.3444</c:v>
                      </c:pt>
                      <c:pt idx="6">
                        <c:v>59.3444</c:v>
                      </c:pt>
                      <c:pt idx="7">
                        <c:v>59.3444</c:v>
                      </c:pt>
                      <c:pt idx="8">
                        <c:v>59.3444</c:v>
                      </c:pt>
                      <c:pt idx="9">
                        <c:v>59.3444</c:v>
                      </c:pt>
                      <c:pt idx="10">
                        <c:v>59.3444</c:v>
                      </c:pt>
                      <c:pt idx="11">
                        <c:v>59.3444</c:v>
                      </c:pt>
                      <c:pt idx="12">
                        <c:v>59.3444</c:v>
                      </c:pt>
                      <c:pt idx="13">
                        <c:v>59.3444</c:v>
                      </c:pt>
                      <c:pt idx="14">
                        <c:v>59.3444</c:v>
                      </c:pt>
                      <c:pt idx="15">
                        <c:v>59.3444</c:v>
                      </c:pt>
                      <c:pt idx="16">
                        <c:v>59.3444</c:v>
                      </c:pt>
                      <c:pt idx="17">
                        <c:v>59.3444</c:v>
                      </c:pt>
                      <c:pt idx="18">
                        <c:v>0</c:v>
                      </c:pt>
                      <c:pt idx="19">
                        <c:v>59.3444</c:v>
                      </c:pt>
                      <c:pt idx="20">
                        <c:v>59.3444</c:v>
                      </c:pt>
                      <c:pt idx="21">
                        <c:v>59.3444</c:v>
                      </c:pt>
                      <c:pt idx="22">
                        <c:v>59.3444</c:v>
                      </c:pt>
                      <c:pt idx="23">
                        <c:v>59.3444</c:v>
                      </c:pt>
                      <c:pt idx="24">
                        <c:v>59.3444</c:v>
                      </c:pt>
                      <c:pt idx="25">
                        <c:v>59.3444</c:v>
                      </c:pt>
                      <c:pt idx="26">
                        <c:v>59.3444</c:v>
                      </c:pt>
                      <c:pt idx="27">
                        <c:v>59.3444</c:v>
                      </c:pt>
                      <c:pt idx="28">
                        <c:v>59.3444</c:v>
                      </c:pt>
                      <c:pt idx="29">
                        <c:v>59.3444</c:v>
                      </c:pt>
                      <c:pt idx="30">
                        <c:v>59.3444</c:v>
                      </c:pt>
                      <c:pt idx="31">
                        <c:v>59.3444</c:v>
                      </c:pt>
                      <c:pt idx="32">
                        <c:v>59.3444</c:v>
                      </c:pt>
                      <c:pt idx="33">
                        <c:v>59.3444</c:v>
                      </c:pt>
                      <c:pt idx="34">
                        <c:v>59.3444</c:v>
                      </c:pt>
                      <c:pt idx="35">
                        <c:v>59.3444</c:v>
                      </c:pt>
                      <c:pt idx="36">
                        <c:v>-0.25529999999999831</c:v>
                      </c:pt>
                    </c:numCache>
                  </c:numRef>
                </c:yVal>
                <c:smooth val="0"/>
                <c:extLst>
                  <c:ext xmlns:c16="http://schemas.microsoft.com/office/drawing/2014/chart" uri="{C3380CC4-5D6E-409C-BE32-E72D297353CC}">
                    <c16:uniqueId val="{00000001-7134-4BC6-A27A-C2F17D3AF971}"/>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Zn_PBE0D3!$AF$2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Zn_PBE0D3!$C$3:$C$39</c15:sqref>
                        </c15:formulaRef>
                      </c:ext>
                    </c:extLst>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extLst xmlns:c15="http://schemas.microsoft.com/office/drawing/2012/chart">
                      <c:ext xmlns:c15="http://schemas.microsoft.com/office/drawing/2012/chart" uri="{02D57815-91ED-43cb-92C2-25804820EDAC}">
                        <c15:formulaRef>
                          <c15:sqref>Zn_PBE0D3!$AF$3:$AF$39</c15:sqref>
                        </c15:formulaRef>
                      </c:ext>
                    </c:extLst>
                    <c:numCache>
                      <c:formatCode>0.0000</c:formatCode>
                      <c:ptCount val="37"/>
                      <c:pt idx="0">
                        <c:v>0.25529999999999831</c:v>
                      </c:pt>
                      <c:pt idx="1">
                        <c:v>-59.3444</c:v>
                      </c:pt>
                      <c:pt idx="2">
                        <c:v>-59.3444</c:v>
                      </c:pt>
                      <c:pt idx="3">
                        <c:v>-59.3444</c:v>
                      </c:pt>
                      <c:pt idx="4">
                        <c:v>-59.3444</c:v>
                      </c:pt>
                      <c:pt idx="5">
                        <c:v>-59.3444</c:v>
                      </c:pt>
                      <c:pt idx="6">
                        <c:v>-59.3444</c:v>
                      </c:pt>
                      <c:pt idx="7">
                        <c:v>-59.3444</c:v>
                      </c:pt>
                      <c:pt idx="8">
                        <c:v>-59.3444</c:v>
                      </c:pt>
                      <c:pt idx="9">
                        <c:v>-59.3444</c:v>
                      </c:pt>
                      <c:pt idx="10">
                        <c:v>-59.3444</c:v>
                      </c:pt>
                      <c:pt idx="11">
                        <c:v>-59.3444</c:v>
                      </c:pt>
                      <c:pt idx="12">
                        <c:v>-59.3444</c:v>
                      </c:pt>
                      <c:pt idx="13">
                        <c:v>-59.3444</c:v>
                      </c:pt>
                      <c:pt idx="14">
                        <c:v>-59.3444</c:v>
                      </c:pt>
                      <c:pt idx="15">
                        <c:v>-59.3444</c:v>
                      </c:pt>
                      <c:pt idx="16">
                        <c:v>-59.3444</c:v>
                      </c:pt>
                      <c:pt idx="17">
                        <c:v>-59.3444</c:v>
                      </c:pt>
                      <c:pt idx="18">
                        <c:v>0</c:v>
                      </c:pt>
                      <c:pt idx="19">
                        <c:v>-59.3444</c:v>
                      </c:pt>
                      <c:pt idx="20">
                        <c:v>-59.3444</c:v>
                      </c:pt>
                      <c:pt idx="21">
                        <c:v>-59.3444</c:v>
                      </c:pt>
                      <c:pt idx="22">
                        <c:v>-59.3444</c:v>
                      </c:pt>
                      <c:pt idx="23">
                        <c:v>-59.3444</c:v>
                      </c:pt>
                      <c:pt idx="24">
                        <c:v>-59.3444</c:v>
                      </c:pt>
                      <c:pt idx="25">
                        <c:v>-59.3444</c:v>
                      </c:pt>
                      <c:pt idx="26">
                        <c:v>-59.3444</c:v>
                      </c:pt>
                      <c:pt idx="27">
                        <c:v>-59.3444</c:v>
                      </c:pt>
                      <c:pt idx="28">
                        <c:v>-59.3444</c:v>
                      </c:pt>
                      <c:pt idx="29">
                        <c:v>-59.3444</c:v>
                      </c:pt>
                      <c:pt idx="30">
                        <c:v>-59.3444</c:v>
                      </c:pt>
                      <c:pt idx="31">
                        <c:v>-59.3444</c:v>
                      </c:pt>
                      <c:pt idx="32">
                        <c:v>-59.3444</c:v>
                      </c:pt>
                      <c:pt idx="33">
                        <c:v>-59.3444</c:v>
                      </c:pt>
                      <c:pt idx="34">
                        <c:v>-59.3444</c:v>
                      </c:pt>
                      <c:pt idx="35">
                        <c:v>-59.3444</c:v>
                      </c:pt>
                      <c:pt idx="36">
                        <c:v>0.25529999999999831</c:v>
                      </c:pt>
                    </c:numCache>
                  </c:numRef>
                </c:yVal>
                <c:smooth val="0"/>
                <c:extLst xmlns:c15="http://schemas.microsoft.com/office/drawing/2012/chart">
                  <c:ext xmlns:c16="http://schemas.microsoft.com/office/drawing/2014/chart" uri="{C3380CC4-5D6E-409C-BE32-E72D297353CC}">
                    <c16:uniqueId val="{00000002-7134-4BC6-A27A-C2F17D3AF971}"/>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Zn_PBE0D3!$Y$2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Zn_PBE0D3!$C$3:$C$39</c15:sqref>
                        </c15:formulaRef>
                      </c:ext>
                    </c:extLst>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extLst xmlns:c15="http://schemas.microsoft.com/office/drawing/2012/chart">
                      <c:ext xmlns:c15="http://schemas.microsoft.com/office/drawing/2012/chart" uri="{02D57815-91ED-43cb-92C2-25804820EDAC}">
                        <c15:formulaRef>
                          <c15:sqref>Zn_PBE0D3!$Y$3:$Y$39</c15:sqref>
                        </c15:formulaRef>
                      </c:ext>
                    </c:extLst>
                    <c:numCache>
                      <c:formatCode>0.0000</c:formatCode>
                      <c:ptCount val="37"/>
                      <c:pt idx="0">
                        <c:v>-0.4030000000000058</c:v>
                      </c:pt>
                      <c:pt idx="1">
                        <c:v>82.215599999999995</c:v>
                      </c:pt>
                      <c:pt idx="2">
                        <c:v>82.218199999999996</c:v>
                      </c:pt>
                      <c:pt idx="3">
                        <c:v>82.227900000000005</c:v>
                      </c:pt>
                      <c:pt idx="4">
                        <c:v>82.242599999999996</c:v>
                      </c:pt>
                      <c:pt idx="5">
                        <c:v>82.261300000000006</c:v>
                      </c:pt>
                      <c:pt idx="6">
                        <c:v>82.282700000000006</c:v>
                      </c:pt>
                      <c:pt idx="7">
                        <c:v>82.305899999999994</c:v>
                      </c:pt>
                      <c:pt idx="8">
                        <c:v>82.329700000000003</c:v>
                      </c:pt>
                      <c:pt idx="9">
                        <c:v>82.35329999999999</c:v>
                      </c:pt>
                      <c:pt idx="10">
                        <c:v>82.375599999999991</c:v>
                      </c:pt>
                      <c:pt idx="11">
                        <c:v>82.395600000000002</c:v>
                      </c:pt>
                      <c:pt idx="12">
                        <c:v>82.411799999999999</c:v>
                      </c:pt>
                      <c:pt idx="13">
                        <c:v>82.422899999999998</c:v>
                      </c:pt>
                      <c:pt idx="14">
                        <c:v>82.428399999999996</c:v>
                      </c:pt>
                      <c:pt idx="15">
                        <c:v>82.430099999999996</c:v>
                      </c:pt>
                      <c:pt idx="16">
                        <c:v>82.430199999999999</c:v>
                      </c:pt>
                      <c:pt idx="17">
                        <c:v>82.430199999999999</c:v>
                      </c:pt>
                      <c:pt idx="18">
                        <c:v>0</c:v>
                      </c:pt>
                      <c:pt idx="19">
                        <c:v>82.430199999999999</c:v>
                      </c:pt>
                      <c:pt idx="20">
                        <c:v>82.430199999999999</c:v>
                      </c:pt>
                      <c:pt idx="21">
                        <c:v>82.430099999999996</c:v>
                      </c:pt>
                      <c:pt idx="22">
                        <c:v>82.428399999999996</c:v>
                      </c:pt>
                      <c:pt idx="23">
                        <c:v>82.422899999999998</c:v>
                      </c:pt>
                      <c:pt idx="24">
                        <c:v>82.411799999999999</c:v>
                      </c:pt>
                      <c:pt idx="25">
                        <c:v>82.395600000000002</c:v>
                      </c:pt>
                      <c:pt idx="26">
                        <c:v>82.375599999999991</c:v>
                      </c:pt>
                      <c:pt idx="27">
                        <c:v>82.35329999999999</c:v>
                      </c:pt>
                      <c:pt idx="28">
                        <c:v>82.329700000000003</c:v>
                      </c:pt>
                      <c:pt idx="29">
                        <c:v>82.305899999999994</c:v>
                      </c:pt>
                      <c:pt idx="30">
                        <c:v>82.282700000000006</c:v>
                      </c:pt>
                      <c:pt idx="31">
                        <c:v>82.261300000000006</c:v>
                      </c:pt>
                      <c:pt idx="32">
                        <c:v>82.242599999999996</c:v>
                      </c:pt>
                      <c:pt idx="33">
                        <c:v>82.227900000000005</c:v>
                      </c:pt>
                      <c:pt idx="34">
                        <c:v>82.218199999999996</c:v>
                      </c:pt>
                      <c:pt idx="35">
                        <c:v>82.215599999999995</c:v>
                      </c:pt>
                      <c:pt idx="36">
                        <c:v>-0.4030000000000058</c:v>
                      </c:pt>
                    </c:numCache>
                  </c:numRef>
                </c:yVal>
                <c:smooth val="0"/>
                <c:extLst xmlns:c15="http://schemas.microsoft.com/office/drawing/2012/chart">
                  <c:ext xmlns:c16="http://schemas.microsoft.com/office/drawing/2014/chart" uri="{C3380CC4-5D6E-409C-BE32-E72D297353CC}">
                    <c16:uniqueId val="{00000003-7134-4BC6-A27A-C2F17D3AF971}"/>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Zn_PBE0D3!$D$2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Zn_PBE0D3!$C$3:$C$39</c:f>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f>Zn_PBE0D3!$D$3:$D$39</c:f>
              <c:numCache>
                <c:formatCode>0.000</c:formatCode>
                <c:ptCount val="37"/>
                <c:pt idx="0">
                  <c:v>3.2357999999999998</c:v>
                </c:pt>
                <c:pt idx="1">
                  <c:v>3.2418</c:v>
                </c:pt>
                <c:pt idx="2">
                  <c:v>3.2482000000000002</c:v>
                </c:pt>
                <c:pt idx="3">
                  <c:v>3.2605</c:v>
                </c:pt>
                <c:pt idx="4">
                  <c:v>3.2721</c:v>
                </c:pt>
                <c:pt idx="5">
                  <c:v>3.2835000000000001</c:v>
                </c:pt>
                <c:pt idx="6">
                  <c:v>3.2946</c:v>
                </c:pt>
                <c:pt idx="7">
                  <c:v>3.3056000000000001</c:v>
                </c:pt>
                <c:pt idx="8">
                  <c:v>3.3174999999999999</c:v>
                </c:pt>
                <c:pt idx="9">
                  <c:v>3.3292999999999999</c:v>
                </c:pt>
                <c:pt idx="10">
                  <c:v>3.3414999999999999</c:v>
                </c:pt>
                <c:pt idx="11">
                  <c:v>3.3542999999999998</c:v>
                </c:pt>
                <c:pt idx="12">
                  <c:v>3.3693</c:v>
                </c:pt>
                <c:pt idx="13">
                  <c:v>3.3872</c:v>
                </c:pt>
                <c:pt idx="14">
                  <c:v>3.4051999999999998</c:v>
                </c:pt>
                <c:pt idx="15">
                  <c:v>3.4156</c:v>
                </c:pt>
                <c:pt idx="16">
                  <c:v>3.4215</c:v>
                </c:pt>
                <c:pt idx="17">
                  <c:v>3.4226999999999999</c:v>
                </c:pt>
                <c:pt idx="18">
                  <c:v>3.4228999999999998</c:v>
                </c:pt>
                <c:pt idx="19">
                  <c:v>3.4226999999999999</c:v>
                </c:pt>
                <c:pt idx="20">
                  <c:v>3.4215</c:v>
                </c:pt>
                <c:pt idx="21">
                  <c:v>3.4156</c:v>
                </c:pt>
                <c:pt idx="22">
                  <c:v>3.4051999999999998</c:v>
                </c:pt>
                <c:pt idx="23">
                  <c:v>3.3872</c:v>
                </c:pt>
                <c:pt idx="24">
                  <c:v>3.3693</c:v>
                </c:pt>
                <c:pt idx="25">
                  <c:v>3.3542999999999998</c:v>
                </c:pt>
                <c:pt idx="26">
                  <c:v>3.3414999999999999</c:v>
                </c:pt>
                <c:pt idx="27">
                  <c:v>3.3292999999999999</c:v>
                </c:pt>
                <c:pt idx="28">
                  <c:v>3.3174999999999999</c:v>
                </c:pt>
                <c:pt idx="29">
                  <c:v>3.3056000000000001</c:v>
                </c:pt>
                <c:pt idx="30">
                  <c:v>3.2946</c:v>
                </c:pt>
                <c:pt idx="31">
                  <c:v>3.2835000000000001</c:v>
                </c:pt>
                <c:pt idx="32">
                  <c:v>3.2721</c:v>
                </c:pt>
                <c:pt idx="33">
                  <c:v>3.2605</c:v>
                </c:pt>
                <c:pt idx="34">
                  <c:v>3.2482000000000002</c:v>
                </c:pt>
                <c:pt idx="35">
                  <c:v>3.2418</c:v>
                </c:pt>
                <c:pt idx="36">
                  <c:v>3.2357999999999998</c:v>
                </c:pt>
              </c:numCache>
            </c:numRef>
          </c:yVal>
          <c:smooth val="0"/>
          <c:extLst>
            <c:ext xmlns:c16="http://schemas.microsoft.com/office/drawing/2014/chart" uri="{C3380CC4-5D6E-409C-BE32-E72D297353CC}">
              <c16:uniqueId val="{00000000-35D9-45DE-9FD5-34E0847FDD54}"/>
            </c:ext>
          </c:extLst>
        </c:ser>
        <c:ser>
          <c:idx val="1"/>
          <c:order val="1"/>
          <c:tx>
            <c:strRef>
              <c:f>Zn_PBE0D3!$E$2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Zn_PBE0D3!$C$3:$C$39</c:f>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f>Zn_PBE0D3!$E$3:$E$39</c:f>
              <c:numCache>
                <c:formatCode>0.000</c:formatCode>
                <c:ptCount val="37"/>
                <c:pt idx="0">
                  <c:v>5.2007000000000003</c:v>
                </c:pt>
                <c:pt idx="1">
                  <c:v>5.1797000000000004</c:v>
                </c:pt>
                <c:pt idx="2">
                  <c:v>5.1582999999999997</c:v>
                </c:pt>
                <c:pt idx="3">
                  <c:v>5.1159999999999997</c:v>
                </c:pt>
                <c:pt idx="4">
                  <c:v>5.0747999999999998</c:v>
                </c:pt>
                <c:pt idx="5">
                  <c:v>5.0338000000000003</c:v>
                </c:pt>
                <c:pt idx="6">
                  <c:v>4.9922000000000004</c:v>
                </c:pt>
                <c:pt idx="7">
                  <c:v>4.9474999999999998</c:v>
                </c:pt>
                <c:pt idx="8">
                  <c:v>4.8986000000000001</c:v>
                </c:pt>
                <c:pt idx="9">
                  <c:v>4.8480999999999996</c:v>
                </c:pt>
                <c:pt idx="10">
                  <c:v>4.7939999999999996</c:v>
                </c:pt>
                <c:pt idx="11">
                  <c:v>4.734</c:v>
                </c:pt>
                <c:pt idx="12">
                  <c:v>4.6627999999999998</c:v>
                </c:pt>
                <c:pt idx="13">
                  <c:v>4.5782999999999996</c:v>
                </c:pt>
                <c:pt idx="14">
                  <c:v>4.5014000000000003</c:v>
                </c:pt>
                <c:pt idx="15">
                  <c:v>4.4573</c:v>
                </c:pt>
                <c:pt idx="16">
                  <c:v>4.4367999999999999</c:v>
                </c:pt>
                <c:pt idx="17">
                  <c:v>4.4310999999999998</c:v>
                </c:pt>
                <c:pt idx="18">
                  <c:v>4.4298999999999999</c:v>
                </c:pt>
                <c:pt idx="19">
                  <c:v>4.4310999999999998</c:v>
                </c:pt>
                <c:pt idx="20">
                  <c:v>4.4367999999999999</c:v>
                </c:pt>
                <c:pt idx="21">
                  <c:v>4.4573</c:v>
                </c:pt>
                <c:pt idx="22">
                  <c:v>4.5014000000000003</c:v>
                </c:pt>
                <c:pt idx="23">
                  <c:v>4.5782999999999996</c:v>
                </c:pt>
                <c:pt idx="24">
                  <c:v>4.6627999999999998</c:v>
                </c:pt>
                <c:pt idx="25">
                  <c:v>4.734</c:v>
                </c:pt>
                <c:pt idx="26">
                  <c:v>4.7939999999999996</c:v>
                </c:pt>
                <c:pt idx="27">
                  <c:v>4.8480999999999996</c:v>
                </c:pt>
                <c:pt idx="28">
                  <c:v>4.8986000000000001</c:v>
                </c:pt>
                <c:pt idx="29">
                  <c:v>4.9474999999999998</c:v>
                </c:pt>
                <c:pt idx="30">
                  <c:v>4.9922000000000004</c:v>
                </c:pt>
                <c:pt idx="31">
                  <c:v>5.0338000000000003</c:v>
                </c:pt>
                <c:pt idx="32">
                  <c:v>5.0747999999999998</c:v>
                </c:pt>
                <c:pt idx="33">
                  <c:v>5.1159999999999997</c:v>
                </c:pt>
                <c:pt idx="34">
                  <c:v>5.1582999999999997</c:v>
                </c:pt>
                <c:pt idx="35">
                  <c:v>5.1797000000000004</c:v>
                </c:pt>
                <c:pt idx="36">
                  <c:v>5.2007000000000003</c:v>
                </c:pt>
              </c:numCache>
            </c:numRef>
          </c:yVal>
          <c:smooth val="0"/>
          <c:extLst>
            <c:ext xmlns:c16="http://schemas.microsoft.com/office/drawing/2014/chart" uri="{C3380CC4-5D6E-409C-BE32-E72D297353CC}">
              <c16:uniqueId val="{00000001-35D9-45DE-9FD5-34E0847FDD54}"/>
            </c:ext>
          </c:extLst>
        </c:ser>
        <c:ser>
          <c:idx val="2"/>
          <c:order val="2"/>
          <c:tx>
            <c:strRef>
              <c:f>Zn_PBE0D3!$F$2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Zn_PBE0D3!$C$3:$C$39</c:f>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f>Zn_PBE0D3!$F$3:$F$39</c:f>
              <c:numCache>
                <c:formatCode>0.000</c:formatCode>
                <c:ptCount val="37"/>
                <c:pt idx="0">
                  <c:v>-0.62225335359999989</c:v>
                </c:pt>
                <c:pt idx="1">
                  <c:v>-0.60508737429999981</c:v>
                </c:pt>
                <c:pt idx="2">
                  <c:v>-0.58762837769999987</c:v>
                </c:pt>
                <c:pt idx="3">
                  <c:v>-0.55284519199999993</c:v>
                </c:pt>
                <c:pt idx="4">
                  <c:v>-0.51828932400000027</c:v>
                </c:pt>
                <c:pt idx="5">
                  <c:v>-0.48437237120000021</c:v>
                </c:pt>
                <c:pt idx="6">
                  <c:v>-0.45043122940000002</c:v>
                </c:pt>
                <c:pt idx="7">
                  <c:v>-0.4154959975000001</c:v>
                </c:pt>
                <c:pt idx="8">
                  <c:v>-0.37845603879999973</c:v>
                </c:pt>
                <c:pt idx="9">
                  <c:v>-0.34131593619999978</c:v>
                </c:pt>
                <c:pt idx="10">
                  <c:v>-0.3035656679999999</c:v>
                </c:pt>
                <c:pt idx="11">
                  <c:v>-0.26321513400000007</c:v>
                </c:pt>
                <c:pt idx="12">
                  <c:v>-0.21713727039999997</c:v>
                </c:pt>
                <c:pt idx="13">
                  <c:v>-0.1632713346000001</c:v>
                </c:pt>
                <c:pt idx="14">
                  <c:v>-0.10706129759999988</c:v>
                </c:pt>
                <c:pt idx="15">
                  <c:v>-6.4421356900000226E-2</c:v>
                </c:pt>
                <c:pt idx="16">
                  <c:v>-3.1416980800000015E-2</c:v>
                </c:pt>
                <c:pt idx="17">
                  <c:v>-1.5734836099999872E-2</c:v>
                </c:pt>
                <c:pt idx="18">
                  <c:v>0</c:v>
                </c:pt>
                <c:pt idx="19">
                  <c:v>1.5734836099999872E-2</c:v>
                </c:pt>
                <c:pt idx="20">
                  <c:v>3.1416980800000015E-2</c:v>
                </c:pt>
                <c:pt idx="21">
                  <c:v>6.4421356900000226E-2</c:v>
                </c:pt>
                <c:pt idx="22">
                  <c:v>0.10706129759999988</c:v>
                </c:pt>
                <c:pt idx="23">
                  <c:v>0.1632713346000001</c:v>
                </c:pt>
                <c:pt idx="24">
                  <c:v>0.21713727039999997</c:v>
                </c:pt>
                <c:pt idx="25">
                  <c:v>0.26321513400000007</c:v>
                </c:pt>
                <c:pt idx="26">
                  <c:v>0.3035656679999999</c:v>
                </c:pt>
                <c:pt idx="27">
                  <c:v>0.34131593619999978</c:v>
                </c:pt>
                <c:pt idx="28">
                  <c:v>0.37845603879999973</c:v>
                </c:pt>
                <c:pt idx="29">
                  <c:v>0.4154959975000001</c:v>
                </c:pt>
                <c:pt idx="30">
                  <c:v>0.45043122940000002</c:v>
                </c:pt>
                <c:pt idx="31">
                  <c:v>0.48437237120000021</c:v>
                </c:pt>
                <c:pt idx="32">
                  <c:v>0.51828932400000027</c:v>
                </c:pt>
                <c:pt idx="33">
                  <c:v>0.55284519199999993</c:v>
                </c:pt>
                <c:pt idx="34">
                  <c:v>0.58762837769999987</c:v>
                </c:pt>
                <c:pt idx="35">
                  <c:v>0.60508737429999981</c:v>
                </c:pt>
                <c:pt idx="36">
                  <c:v>0.62225335359999989</c:v>
                </c:pt>
              </c:numCache>
            </c:numRef>
          </c:yVal>
          <c:smooth val="0"/>
          <c:extLst>
            <c:ext xmlns:c16="http://schemas.microsoft.com/office/drawing/2014/chart" uri="{C3380CC4-5D6E-409C-BE32-E72D297353CC}">
              <c16:uniqueId val="{00000002-35D9-45DE-9FD5-34E0847FDD54}"/>
            </c:ext>
          </c:extLst>
        </c:ser>
        <c:ser>
          <c:idx val="3"/>
          <c:order val="3"/>
          <c:tx>
            <c:strRef>
              <c:f>Zn_PBE0D3!$G$2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Zn_PBE0D3!$C$3:$C$39</c:f>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f>Zn_PBE0D3!$G$3:$G$39</c:f>
              <c:numCache>
                <c:formatCode>0.000</c:formatCode>
                <c:ptCount val="37"/>
                <c:pt idx="0">
                  <c:v>-0.62225335359999989</c:v>
                </c:pt>
                <c:pt idx="1">
                  <c:v>-0.60495788180000043</c:v>
                </c:pt>
                <c:pt idx="2">
                  <c:v>-0.58734982950000048</c:v>
                </c:pt>
                <c:pt idx="3">
                  <c:v>-0.55228754799999979</c:v>
                </c:pt>
                <c:pt idx="4">
                  <c:v>-0.51739615920000048</c:v>
                </c:pt>
                <c:pt idx="5">
                  <c:v>-0.48231858080000067</c:v>
                </c:pt>
                <c:pt idx="6">
                  <c:v>-0.44710143200000046</c:v>
                </c:pt>
                <c:pt idx="7">
                  <c:v>-0.4137099500000001</c:v>
                </c:pt>
                <c:pt idx="8">
                  <c:v>-0.3753846165999995</c:v>
                </c:pt>
                <c:pt idx="9">
                  <c:v>-0.3356145706</c:v>
                </c:pt>
                <c:pt idx="10">
                  <c:v>-0.29457212400000049</c:v>
                </c:pt>
                <c:pt idx="11">
                  <c:v>-0.25299442799999994</c:v>
                </c:pt>
                <c:pt idx="12">
                  <c:v>-0.20884681199999947</c:v>
                </c:pt>
                <c:pt idx="13">
                  <c:v>-0.15847327619999962</c:v>
                </c:pt>
                <c:pt idx="14">
                  <c:v>-0.10650312400000007</c:v>
                </c:pt>
                <c:pt idx="15">
                  <c:v>-6.4911659899999474E-2</c:v>
                </c:pt>
                <c:pt idx="16">
                  <c:v>-3.1971580800000204E-2</c:v>
                </c:pt>
                <c:pt idx="17">
                  <c:v>-1.5956391099999846E-2</c:v>
                </c:pt>
                <c:pt idx="18">
                  <c:v>0</c:v>
                </c:pt>
                <c:pt idx="19">
                  <c:v>1.5956391099999846E-2</c:v>
                </c:pt>
                <c:pt idx="20">
                  <c:v>3.1971580800000204E-2</c:v>
                </c:pt>
                <c:pt idx="21">
                  <c:v>6.4911659899999474E-2</c:v>
                </c:pt>
                <c:pt idx="22">
                  <c:v>0.10650312400000007</c:v>
                </c:pt>
                <c:pt idx="23">
                  <c:v>0.15847327619999962</c:v>
                </c:pt>
                <c:pt idx="24">
                  <c:v>0.20884681199999947</c:v>
                </c:pt>
                <c:pt idx="25">
                  <c:v>0.25299442799999994</c:v>
                </c:pt>
                <c:pt idx="26">
                  <c:v>0.29457212400000049</c:v>
                </c:pt>
                <c:pt idx="27">
                  <c:v>0.3356145706</c:v>
                </c:pt>
                <c:pt idx="28">
                  <c:v>0.3753846165999995</c:v>
                </c:pt>
                <c:pt idx="29">
                  <c:v>0.4137099500000001</c:v>
                </c:pt>
                <c:pt idx="30">
                  <c:v>0.44710143200000046</c:v>
                </c:pt>
                <c:pt idx="31">
                  <c:v>0.48231858080000067</c:v>
                </c:pt>
                <c:pt idx="32">
                  <c:v>0.51739615920000048</c:v>
                </c:pt>
                <c:pt idx="33">
                  <c:v>0.55228754799999979</c:v>
                </c:pt>
                <c:pt idx="34">
                  <c:v>0.58734982950000048</c:v>
                </c:pt>
                <c:pt idx="35">
                  <c:v>0.60495788180000043</c:v>
                </c:pt>
                <c:pt idx="36">
                  <c:v>0.62225335359999989</c:v>
                </c:pt>
              </c:numCache>
            </c:numRef>
          </c:yVal>
          <c:smooth val="0"/>
          <c:extLst>
            <c:ext xmlns:c16="http://schemas.microsoft.com/office/drawing/2014/chart" uri="{C3380CC4-5D6E-409C-BE32-E72D297353CC}">
              <c16:uniqueId val="{00000003-35D9-45DE-9FD5-34E0847FDD54}"/>
            </c:ext>
          </c:extLst>
        </c:ser>
        <c:ser>
          <c:idx val="4"/>
          <c:order val="4"/>
          <c:tx>
            <c:strRef>
              <c:f>Zn_PBE0D3!$H$2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Zn_PBE0D3!$C$3:$C$39</c:f>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f>Zn_PBE0D3!$H$3:$H$39</c:f>
              <c:numCache>
                <c:formatCode>0.000</c:formatCode>
                <c:ptCount val="37"/>
                <c:pt idx="0">
                  <c:v>0.5</c:v>
                </c:pt>
                <c:pt idx="1">
                  <c:v>0.50090999999999997</c:v>
                </c:pt>
                <c:pt idx="2">
                  <c:v>0.501749</c:v>
                </c:pt>
                <c:pt idx="3">
                  <c:v>0.50336999999999998</c:v>
                </c:pt>
                <c:pt idx="4">
                  <c:v>0.50491600000000003</c:v>
                </c:pt>
                <c:pt idx="5">
                  <c:v>0.50648800000000005</c:v>
                </c:pt>
                <c:pt idx="6">
                  <c:v>0.507969</c:v>
                </c:pt>
                <c:pt idx="7">
                  <c:v>0.50920100000000001</c:v>
                </c:pt>
                <c:pt idx="8">
                  <c:v>0.50995599999999996</c:v>
                </c:pt>
                <c:pt idx="9">
                  <c:v>0.51057799999999998</c:v>
                </c:pt>
                <c:pt idx="10">
                  <c:v>0.51097599999999999</c:v>
                </c:pt>
                <c:pt idx="11">
                  <c:v>0.51073299999999999</c:v>
                </c:pt>
                <c:pt idx="12">
                  <c:v>0.50917800000000002</c:v>
                </c:pt>
                <c:pt idx="13">
                  <c:v>0.50575000000000003</c:v>
                </c:pt>
                <c:pt idx="14">
                  <c:v>0.50134999999999996</c:v>
                </c:pt>
                <c:pt idx="15">
                  <c:v>0.49949700000000002</c:v>
                </c:pt>
                <c:pt idx="16">
                  <c:v>0.49960300000000002</c:v>
                </c:pt>
                <c:pt idx="17">
                  <c:v>0.49981199999999998</c:v>
                </c:pt>
                <c:pt idx="18">
                  <c:v>0.5</c:v>
                </c:pt>
                <c:pt idx="19">
                  <c:v>0.49981199999999998</c:v>
                </c:pt>
                <c:pt idx="20">
                  <c:v>0.49960300000000002</c:v>
                </c:pt>
                <c:pt idx="21">
                  <c:v>0.49949700000000002</c:v>
                </c:pt>
                <c:pt idx="22">
                  <c:v>0.50134999999999996</c:v>
                </c:pt>
                <c:pt idx="23">
                  <c:v>0.50575000000000003</c:v>
                </c:pt>
                <c:pt idx="24">
                  <c:v>0.50917800000000002</c:v>
                </c:pt>
                <c:pt idx="25">
                  <c:v>0.51073299999999999</c:v>
                </c:pt>
                <c:pt idx="26">
                  <c:v>0.51097599999999999</c:v>
                </c:pt>
                <c:pt idx="27">
                  <c:v>0.51057799999999998</c:v>
                </c:pt>
                <c:pt idx="28">
                  <c:v>0.50995599999999996</c:v>
                </c:pt>
                <c:pt idx="29">
                  <c:v>0.50920100000000001</c:v>
                </c:pt>
                <c:pt idx="30">
                  <c:v>0.507969</c:v>
                </c:pt>
                <c:pt idx="31">
                  <c:v>0.50648800000000005</c:v>
                </c:pt>
                <c:pt idx="32">
                  <c:v>0.50491600000000003</c:v>
                </c:pt>
                <c:pt idx="33">
                  <c:v>0.50336999999999998</c:v>
                </c:pt>
                <c:pt idx="34">
                  <c:v>0.501749</c:v>
                </c:pt>
                <c:pt idx="35">
                  <c:v>0.50090999999999997</c:v>
                </c:pt>
                <c:pt idx="36">
                  <c:v>0.5</c:v>
                </c:pt>
              </c:numCache>
            </c:numRef>
          </c:yVal>
          <c:smooth val="0"/>
          <c:extLst>
            <c:ext xmlns:c16="http://schemas.microsoft.com/office/drawing/2014/chart" uri="{C3380CC4-5D6E-409C-BE32-E72D297353CC}">
              <c16:uniqueId val="{00000004-35D9-45DE-9FD5-34E0847FDD54}"/>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Zn_PBE0D3!$T$2</c:f>
              <c:strCache>
                <c:ptCount val="1"/>
                <c:pt idx="0">
                  <c:v>PBE0D3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Zn_PBE0D3!$C$3:$C$39</c:f>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f>Zn_PBE0D3!$T$3:$T$39</c:f>
              <c:numCache>
                <c:formatCode>0.00</c:formatCode>
                <c:ptCount val="37"/>
                <c:pt idx="0">
                  <c:v>3.22</c:v>
                </c:pt>
                <c:pt idx="1">
                  <c:v>3.2269999999999999</c:v>
                </c:pt>
                <c:pt idx="2">
                  <c:v>3.234</c:v>
                </c:pt>
                <c:pt idx="3">
                  <c:v>3.2469999999999999</c:v>
                </c:pt>
                <c:pt idx="4">
                  <c:v>3.258</c:v>
                </c:pt>
                <c:pt idx="5">
                  <c:v>3.2679999999999998</c:v>
                </c:pt>
                <c:pt idx="6">
                  <c:v>3.278</c:v>
                </c:pt>
                <c:pt idx="7">
                  <c:v>3.29</c:v>
                </c:pt>
                <c:pt idx="8">
                  <c:v>3.3050000000000002</c:v>
                </c:pt>
                <c:pt idx="9">
                  <c:v>3.3220000000000001</c:v>
                </c:pt>
                <c:pt idx="10">
                  <c:v>3.3420000000000001</c:v>
                </c:pt>
                <c:pt idx="11">
                  <c:v>3.3660000000000001</c:v>
                </c:pt>
                <c:pt idx="12">
                  <c:v>3.395</c:v>
                </c:pt>
                <c:pt idx="13">
                  <c:v>3.4329999999999998</c:v>
                </c:pt>
                <c:pt idx="14">
                  <c:v>3.47</c:v>
                </c:pt>
                <c:pt idx="15">
                  <c:v>3.4239999999999999</c:v>
                </c:pt>
                <c:pt idx="16">
                  <c:v>3.395</c:v>
                </c:pt>
                <c:pt idx="17">
                  <c:v>3.3889999999999998</c:v>
                </c:pt>
                <c:pt idx="18">
                  <c:v>3.395</c:v>
                </c:pt>
                <c:pt idx="19">
                  <c:v>3.3889999999999998</c:v>
                </c:pt>
                <c:pt idx="20">
                  <c:v>3.395</c:v>
                </c:pt>
                <c:pt idx="21">
                  <c:v>3.4239999999999999</c:v>
                </c:pt>
                <c:pt idx="22">
                  <c:v>3.47</c:v>
                </c:pt>
                <c:pt idx="23">
                  <c:v>3.4329999999999998</c:v>
                </c:pt>
                <c:pt idx="24">
                  <c:v>3.395</c:v>
                </c:pt>
                <c:pt idx="25">
                  <c:v>3.3660000000000001</c:v>
                </c:pt>
                <c:pt idx="26">
                  <c:v>3.3420000000000001</c:v>
                </c:pt>
                <c:pt idx="27">
                  <c:v>3.3220000000000001</c:v>
                </c:pt>
                <c:pt idx="28">
                  <c:v>3.3050000000000002</c:v>
                </c:pt>
                <c:pt idx="29">
                  <c:v>3.29</c:v>
                </c:pt>
                <c:pt idx="30">
                  <c:v>3.278</c:v>
                </c:pt>
                <c:pt idx="31">
                  <c:v>3.2679999999999998</c:v>
                </c:pt>
                <c:pt idx="32">
                  <c:v>3.258</c:v>
                </c:pt>
                <c:pt idx="33">
                  <c:v>3.2469999999999999</c:v>
                </c:pt>
                <c:pt idx="34">
                  <c:v>3.234</c:v>
                </c:pt>
                <c:pt idx="35">
                  <c:v>3.2269999999999999</c:v>
                </c:pt>
                <c:pt idx="36">
                  <c:v>3.22</c:v>
                </c:pt>
              </c:numCache>
            </c:numRef>
          </c:yVal>
          <c:smooth val="0"/>
          <c:extLst>
            <c:ext xmlns:c16="http://schemas.microsoft.com/office/drawing/2014/chart" uri="{C3380CC4-5D6E-409C-BE32-E72D297353CC}">
              <c16:uniqueId val="{00000000-5186-4C54-B428-C06EA269A649}"/>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Zn_PBE0D3!$U$2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Zn_PBE0D3!$C$3:$C$39</c15:sqref>
                        </c15:formulaRef>
                      </c:ext>
                    </c:extLst>
                    <c:numCache>
                      <c:formatCode>0.000</c:formatCode>
                      <c:ptCount val="37"/>
                      <c:pt idx="0">
                        <c:v>-1</c:v>
                      </c:pt>
                      <c:pt idx="1">
                        <c:v>-0.96875000000000011</c:v>
                      </c:pt>
                      <c:pt idx="2">
                        <c:v>-0.93750000000000011</c:v>
                      </c:pt>
                      <c:pt idx="3">
                        <c:v>-0.87500000000000022</c:v>
                      </c:pt>
                      <c:pt idx="4">
                        <c:v>-0.81250000000000033</c:v>
                      </c:pt>
                      <c:pt idx="5">
                        <c:v>-0.75</c:v>
                      </c:pt>
                      <c:pt idx="6">
                        <c:v>-0.68750000000000011</c:v>
                      </c:pt>
                      <c:pt idx="7">
                        <c:v>-0.62500000000000022</c:v>
                      </c:pt>
                      <c:pt idx="8">
                        <c:v>-0.56249999999999989</c:v>
                      </c:pt>
                      <c:pt idx="9">
                        <c:v>-0.5</c:v>
                      </c:pt>
                      <c:pt idx="10">
                        <c:v>-0.43750000000000011</c:v>
                      </c:pt>
                      <c:pt idx="11">
                        <c:v>-0.37500000000000022</c:v>
                      </c:pt>
                      <c:pt idx="12">
                        <c:v>-0.31249999999999989</c:v>
                      </c:pt>
                      <c:pt idx="13">
                        <c:v>-0.25</c:v>
                      </c:pt>
                      <c:pt idx="14">
                        <c:v>-0.18750000000000011</c:v>
                      </c:pt>
                      <c:pt idx="15">
                        <c:v>-0.12500000000000022</c:v>
                      </c:pt>
                      <c:pt idx="16">
                        <c:v>-6.2499999999999882E-2</c:v>
                      </c:pt>
                      <c:pt idx="17">
                        <c:v>-3.1249999999999941E-2</c:v>
                      </c:pt>
                      <c:pt idx="18">
                        <c:v>0</c:v>
                      </c:pt>
                      <c:pt idx="19">
                        <c:v>3.1249999999999941E-2</c:v>
                      </c:pt>
                      <c:pt idx="20">
                        <c:v>6.2499999999999882E-2</c:v>
                      </c:pt>
                      <c:pt idx="21">
                        <c:v>0.12500000000000022</c:v>
                      </c:pt>
                      <c:pt idx="22">
                        <c:v>0.18750000000000011</c:v>
                      </c:pt>
                      <c:pt idx="23">
                        <c:v>0.25</c:v>
                      </c:pt>
                      <c:pt idx="24">
                        <c:v>0.31249999999999989</c:v>
                      </c:pt>
                      <c:pt idx="25">
                        <c:v>0.37500000000000022</c:v>
                      </c:pt>
                      <c:pt idx="26">
                        <c:v>0.43750000000000011</c:v>
                      </c:pt>
                      <c:pt idx="27">
                        <c:v>0.5</c:v>
                      </c:pt>
                      <c:pt idx="28">
                        <c:v>0.56249999999999989</c:v>
                      </c:pt>
                      <c:pt idx="29">
                        <c:v>0.62500000000000022</c:v>
                      </c:pt>
                      <c:pt idx="30">
                        <c:v>0.68750000000000011</c:v>
                      </c:pt>
                      <c:pt idx="31">
                        <c:v>0.75</c:v>
                      </c:pt>
                      <c:pt idx="32">
                        <c:v>0.81250000000000033</c:v>
                      </c:pt>
                      <c:pt idx="33">
                        <c:v>0.87500000000000022</c:v>
                      </c:pt>
                      <c:pt idx="34">
                        <c:v>0.93750000000000011</c:v>
                      </c:pt>
                      <c:pt idx="35">
                        <c:v>0.96875000000000011</c:v>
                      </c:pt>
                      <c:pt idx="36">
                        <c:v>1</c:v>
                      </c:pt>
                    </c:numCache>
                  </c:numRef>
                </c:xVal>
                <c:yVal>
                  <c:numRef>
                    <c:extLst>
                      <c:ext uri="{02D57815-91ED-43cb-92C2-25804820EDAC}">
                        <c15:formulaRef>
                          <c15:sqref>Zn_PBE0D3!$U$3:$U$39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5186-4C54-B428-C06EA269A649}"/>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Zn_PBE0!$O$2</c:f>
              <c:strCache>
                <c:ptCount val="1"/>
                <c:pt idx="0">
                  <c:v>PBE0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Zn_PBE0!$O$3:$O$39</c:f>
              <c:numCache>
                <c:formatCode>0.0000</c:formatCode>
                <c:ptCount val="37"/>
                <c:pt idx="0">
                  <c:v>-0.25819999999999865</c:v>
                </c:pt>
                <c:pt idx="1">
                  <c:v>-0.2572999999999972</c:v>
                </c:pt>
                <c:pt idx="2">
                  <c:v>-0.25459999999999994</c:v>
                </c:pt>
                <c:pt idx="3">
                  <c:v>-0.24459999999999837</c:v>
                </c:pt>
                <c:pt idx="4">
                  <c:v>-0.22929999999999851</c:v>
                </c:pt>
                <c:pt idx="5">
                  <c:v>-0.20989999999999753</c:v>
                </c:pt>
                <c:pt idx="6">
                  <c:v>-0.1875</c:v>
                </c:pt>
                <c:pt idx="7">
                  <c:v>-0.16310000000000002</c:v>
                </c:pt>
                <c:pt idx="8">
                  <c:v>-0.13729999999999976</c:v>
                </c:pt>
                <c:pt idx="9">
                  <c:v>-0.11129999999999995</c:v>
                </c:pt>
                <c:pt idx="10">
                  <c:v>-8.5699999999999221E-2</c:v>
                </c:pt>
                <c:pt idx="11">
                  <c:v>-6.1599999999998545E-2</c:v>
                </c:pt>
                <c:pt idx="12">
                  <c:v>-3.9999999999999147E-2</c:v>
                </c:pt>
                <c:pt idx="13">
                  <c:v>-2.1899999999998698E-2</c:v>
                </c:pt>
                <c:pt idx="14">
                  <c:v>-9.3999999999994088E-3</c:v>
                </c:pt>
                <c:pt idx="15">
                  <c:v>-3.0000000000001137E-3</c:v>
                </c:pt>
                <c:pt idx="16">
                  <c:v>-5.9999999999860165E-4</c:v>
                </c:pt>
                <c:pt idx="17">
                  <c:v>-1.9999999999953388E-4</c:v>
                </c:pt>
                <c:pt idx="18">
                  <c:v>0</c:v>
                </c:pt>
                <c:pt idx="19">
                  <c:v>-1.9999999999953388E-4</c:v>
                </c:pt>
                <c:pt idx="20">
                  <c:v>-5.9999999999860165E-4</c:v>
                </c:pt>
                <c:pt idx="21">
                  <c:v>-3.0000000000001137E-3</c:v>
                </c:pt>
                <c:pt idx="22">
                  <c:v>-9.3999999999994088E-3</c:v>
                </c:pt>
                <c:pt idx="23">
                  <c:v>-2.1899999999998698E-2</c:v>
                </c:pt>
                <c:pt idx="24">
                  <c:v>-3.9999999999999147E-2</c:v>
                </c:pt>
                <c:pt idx="25">
                  <c:v>-6.1599999999998545E-2</c:v>
                </c:pt>
                <c:pt idx="26">
                  <c:v>-8.5699999999999221E-2</c:v>
                </c:pt>
                <c:pt idx="27">
                  <c:v>-0.11129999999999995</c:v>
                </c:pt>
                <c:pt idx="28">
                  <c:v>-0.13729999999999976</c:v>
                </c:pt>
                <c:pt idx="29">
                  <c:v>-0.16310000000000002</c:v>
                </c:pt>
                <c:pt idx="30">
                  <c:v>-0.1875</c:v>
                </c:pt>
                <c:pt idx="31">
                  <c:v>-0.20989999999999753</c:v>
                </c:pt>
                <c:pt idx="32">
                  <c:v>-0.22929999999999851</c:v>
                </c:pt>
                <c:pt idx="33">
                  <c:v>-0.24459999999999837</c:v>
                </c:pt>
                <c:pt idx="34">
                  <c:v>-0.25459999999999994</c:v>
                </c:pt>
                <c:pt idx="35">
                  <c:v>-0.2572999999999972</c:v>
                </c:pt>
                <c:pt idx="36">
                  <c:v>-0.25819999999999865</c:v>
                </c:pt>
              </c:numCache>
            </c:numRef>
          </c:yVal>
          <c:smooth val="0"/>
          <c:extLst xmlns:c15="http://schemas.microsoft.com/office/drawing/2012/chart">
            <c:ext xmlns:c16="http://schemas.microsoft.com/office/drawing/2014/chart" uri="{C3380CC4-5D6E-409C-BE32-E72D297353CC}">
              <c16:uniqueId val="{00000000-058E-4F51-874F-067A65F8512A}"/>
            </c:ext>
          </c:extLst>
        </c:ser>
        <c:ser>
          <c:idx val="2"/>
          <c:order val="2"/>
          <c:tx>
            <c:strRef>
              <c:f>Zn_PBE0!$AF$2</c:f>
              <c:strCache>
                <c:ptCount val="1"/>
                <c:pt idx="0">
                  <c:v>MP2 332 520  corr</c:v>
                </c:pt>
              </c:strCache>
              <c:extLst xmlns:c15="http://schemas.microsoft.com/office/drawing/2012/chart"/>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extLst xmlns:c15="http://schemas.microsoft.com/office/drawing/2012/chart"/>
            </c:numRef>
          </c:xVal>
          <c:yVal>
            <c:numRef>
              <c:f>Zn_PBE0!$AF$3:$AF$39</c:f>
              <c:numCache>
                <c:formatCode>0.0000</c:formatCode>
                <c:ptCount val="37"/>
                <c:pt idx="0">
                  <c:v>-0.23479999999998924</c:v>
                </c:pt>
                <c:pt idx="1">
                  <c:v>-0.23369999999998825</c:v>
                </c:pt>
                <c:pt idx="2">
                  <c:v>-0.23059999999999548</c:v>
                </c:pt>
                <c:pt idx="3">
                  <c:v>-0.22219999999999374</c:v>
                </c:pt>
                <c:pt idx="4">
                  <c:v>-0.20709999999999695</c:v>
                </c:pt>
                <c:pt idx="5">
                  <c:v>-0.1892999999999958</c:v>
                </c:pt>
                <c:pt idx="6">
                  <c:v>-0.1684999999999981</c:v>
                </c:pt>
                <c:pt idx="7">
                  <c:v>-0.14399999999999835</c:v>
                </c:pt>
                <c:pt idx="8">
                  <c:v>-0.11959999999999127</c:v>
                </c:pt>
                <c:pt idx="9">
                  <c:v>-9.5299999999991059E-2</c:v>
                </c:pt>
                <c:pt idx="10">
                  <c:v>-7.1199999999993935E-2</c:v>
                </c:pt>
                <c:pt idx="11">
                  <c:v>-4.8699999999989529E-2</c:v>
                </c:pt>
                <c:pt idx="12">
                  <c:v>-2.9999999999990479E-2</c:v>
                </c:pt>
                <c:pt idx="13">
                  <c:v>-1.4299999999987989E-2</c:v>
                </c:pt>
                <c:pt idx="14">
                  <c:v>-5.7999999999829299E-3</c:v>
                </c:pt>
                <c:pt idx="15">
                  <c:v>-2.9999999999823501E-3</c:v>
                </c:pt>
                <c:pt idx="16">
                  <c:v>-1.3999999999896318E-3</c:v>
                </c:pt>
                <c:pt idx="17">
                  <c:v>-1.9999999999598117E-4</c:v>
                </c:pt>
                <c:pt idx="18">
                  <c:v>0</c:v>
                </c:pt>
                <c:pt idx="19">
                  <c:v>-1.9999999999598117E-4</c:v>
                </c:pt>
                <c:pt idx="20">
                  <c:v>-1.3999999999896318E-3</c:v>
                </c:pt>
                <c:pt idx="21">
                  <c:v>-2.9999999999823501E-3</c:v>
                </c:pt>
                <c:pt idx="22">
                  <c:v>-5.7999999999829299E-3</c:v>
                </c:pt>
                <c:pt idx="23">
                  <c:v>-1.4299999999987989E-2</c:v>
                </c:pt>
                <c:pt idx="24">
                  <c:v>-2.9999999999990479E-2</c:v>
                </c:pt>
                <c:pt idx="25">
                  <c:v>-4.8699999999989529E-2</c:v>
                </c:pt>
                <c:pt idx="26">
                  <c:v>-7.1199999999993935E-2</c:v>
                </c:pt>
                <c:pt idx="27">
                  <c:v>-9.5299999999991059E-2</c:v>
                </c:pt>
                <c:pt idx="28">
                  <c:v>-0.11959999999999127</c:v>
                </c:pt>
                <c:pt idx="29">
                  <c:v>-0.14399999999999835</c:v>
                </c:pt>
                <c:pt idx="30">
                  <c:v>-0.1684999999999981</c:v>
                </c:pt>
                <c:pt idx="31">
                  <c:v>-0.1892999999999958</c:v>
                </c:pt>
                <c:pt idx="32">
                  <c:v>-0.20709999999999695</c:v>
                </c:pt>
                <c:pt idx="33">
                  <c:v>-0.22219999999999374</c:v>
                </c:pt>
                <c:pt idx="34">
                  <c:v>-0.23059999999999548</c:v>
                </c:pt>
                <c:pt idx="35">
                  <c:v>-0.23369999999998825</c:v>
                </c:pt>
                <c:pt idx="36">
                  <c:v>-0.23479999999998924</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058E-4F51-874F-067A65F8512A}"/>
            </c:ext>
          </c:extLst>
        </c:ser>
        <c:ser>
          <c:idx val="3"/>
          <c:order val="3"/>
          <c:tx>
            <c:v>RPA 664</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extLst xmlns:c15="http://schemas.microsoft.com/office/drawing/2012/chart"/>
            </c:numRef>
          </c:xVal>
          <c:yVal>
            <c:numRef>
              <c:f>Zn_PBE0!$AB$3:$AB$39</c:f>
              <c:numCache>
                <c:formatCode>0.0000</c:formatCode>
                <c:ptCount val="37"/>
                <c:pt idx="0">
                  <c:v>-0.24840000000000373</c:v>
                </c:pt>
                <c:pt idx="1">
                  <c:v>-0.247099999999989</c:v>
                </c:pt>
                <c:pt idx="2">
                  <c:v>-0.24469999999999459</c:v>
                </c:pt>
                <c:pt idx="3">
                  <c:v>-0.23640000000000327</c:v>
                </c:pt>
                <c:pt idx="4">
                  <c:v>-0.22259999999999991</c:v>
                </c:pt>
                <c:pt idx="5">
                  <c:v>-0.20240000000001146</c:v>
                </c:pt>
                <c:pt idx="6">
                  <c:v>-0.17959999999999354</c:v>
                </c:pt>
                <c:pt idx="7">
                  <c:v>-0.15699999999999648</c:v>
                </c:pt>
                <c:pt idx="8">
                  <c:v>-0.132000000000005</c:v>
                </c:pt>
                <c:pt idx="9">
                  <c:v>-0.10800000000000409</c:v>
                </c:pt>
                <c:pt idx="10">
                  <c:v>-8.1800000000001205E-2</c:v>
                </c:pt>
                <c:pt idx="11">
                  <c:v>-5.8199999999999363E-2</c:v>
                </c:pt>
                <c:pt idx="12">
                  <c:v>-3.9699999999996294E-2</c:v>
                </c:pt>
                <c:pt idx="13">
                  <c:v>-2.3399999999995202E-2</c:v>
                </c:pt>
                <c:pt idx="14">
                  <c:v>-1.0099999999994225E-2</c:v>
                </c:pt>
                <c:pt idx="15">
                  <c:v>-2.299999999991087E-3</c:v>
                </c:pt>
                <c:pt idx="16">
                  <c:v>-1.0000000000047748E-3</c:v>
                </c:pt>
                <c:pt idx="17">
                  <c:v>-2.9999999999574811E-4</c:v>
                </c:pt>
                <c:pt idx="18">
                  <c:v>0</c:v>
                </c:pt>
                <c:pt idx="19">
                  <c:v>-2.9999999999574811E-4</c:v>
                </c:pt>
                <c:pt idx="20">
                  <c:v>-1.0000000000047748E-3</c:v>
                </c:pt>
                <c:pt idx="21">
                  <c:v>-2.299999999991087E-3</c:v>
                </c:pt>
                <c:pt idx="22">
                  <c:v>-1.0099999999994225E-2</c:v>
                </c:pt>
                <c:pt idx="23">
                  <c:v>-2.3399999999995202E-2</c:v>
                </c:pt>
                <c:pt idx="24">
                  <c:v>-3.9699999999996294E-2</c:v>
                </c:pt>
                <c:pt idx="25">
                  <c:v>-5.8199999999999363E-2</c:v>
                </c:pt>
                <c:pt idx="26">
                  <c:v>-8.1800000000001205E-2</c:v>
                </c:pt>
                <c:pt idx="27">
                  <c:v>-0.10800000000000409</c:v>
                </c:pt>
                <c:pt idx="28">
                  <c:v>-0.132000000000005</c:v>
                </c:pt>
                <c:pt idx="29">
                  <c:v>-0.15699999999999648</c:v>
                </c:pt>
                <c:pt idx="30">
                  <c:v>-0.17959999999999354</c:v>
                </c:pt>
                <c:pt idx="31">
                  <c:v>-0.20240000000001146</c:v>
                </c:pt>
                <c:pt idx="32">
                  <c:v>-0.22259999999999991</c:v>
                </c:pt>
                <c:pt idx="33">
                  <c:v>-0.23640000000000327</c:v>
                </c:pt>
                <c:pt idx="34">
                  <c:v>-0.24469999999999459</c:v>
                </c:pt>
                <c:pt idx="35">
                  <c:v>-0.247099999999989</c:v>
                </c:pt>
                <c:pt idx="36">
                  <c:v>-0.24840000000000373</c:v>
                </c:pt>
              </c:numCache>
            </c:numRef>
          </c:yVal>
          <c:smooth val="0"/>
          <c:extLst xmlns:c15="http://schemas.microsoft.com/office/drawing/2012/chart">
            <c:ext xmlns:c16="http://schemas.microsoft.com/office/drawing/2014/chart" uri="{C3380CC4-5D6E-409C-BE32-E72D297353CC}">
              <c16:uniqueId val="{00000003-058E-4F51-874F-067A65F8512A}"/>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Zn_PBE0!$P$2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Zn_PBE0!$C$3:$C$39</c15:sqref>
                        </c15:formulaRef>
                      </c:ext>
                    </c:extLst>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extLst>
                      <c:ext uri="{02D57815-91ED-43cb-92C2-25804820EDAC}">
                        <c15:formulaRef>
                          <c15:sqref>Zn_PBE0!$P$3:$P$39</c15:sqref>
                        </c15:formulaRef>
                      </c:ext>
                    </c:extLst>
                    <c:numCache>
                      <c:formatCode>0.0000</c:formatCode>
                      <c:ptCount val="37"/>
                      <c:pt idx="0">
                        <c:v>-0.25580000000000069</c:v>
                      </c:pt>
                      <c:pt idx="18">
                        <c:v>0</c:v>
                      </c:pt>
                      <c:pt idx="36">
                        <c:v>-0.25580000000000069</c:v>
                      </c:pt>
                    </c:numCache>
                  </c:numRef>
                </c:yVal>
                <c:smooth val="0"/>
                <c:extLst>
                  <c:ext xmlns:c16="http://schemas.microsoft.com/office/drawing/2014/chart" uri="{C3380CC4-5D6E-409C-BE32-E72D297353CC}">
                    <c16:uniqueId val="{00000001-058E-4F51-874F-067A65F8512A}"/>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Zn_PBE0!$D$2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Zn_PBE0!$D$3:$D$39</c:f>
              <c:numCache>
                <c:formatCode>0.000</c:formatCode>
                <c:ptCount val="37"/>
                <c:pt idx="0">
                  <c:v>3.2582</c:v>
                </c:pt>
                <c:pt idx="1">
                  <c:v>3.2639</c:v>
                </c:pt>
                <c:pt idx="2">
                  <c:v>3.2698</c:v>
                </c:pt>
                <c:pt idx="3">
                  <c:v>3.2810999999999999</c:v>
                </c:pt>
                <c:pt idx="4">
                  <c:v>3.2919</c:v>
                </c:pt>
                <c:pt idx="5">
                  <c:v>3.3022</c:v>
                </c:pt>
                <c:pt idx="6">
                  <c:v>3.3123</c:v>
                </c:pt>
                <c:pt idx="7">
                  <c:v>3.3222</c:v>
                </c:pt>
                <c:pt idx="8">
                  <c:v>3.3325</c:v>
                </c:pt>
                <c:pt idx="9">
                  <c:v>3.3429000000000002</c:v>
                </c:pt>
                <c:pt idx="10">
                  <c:v>3.3532999999999999</c:v>
                </c:pt>
                <c:pt idx="11">
                  <c:v>3.3643000000000001</c:v>
                </c:pt>
                <c:pt idx="12">
                  <c:v>3.3761999999999999</c:v>
                </c:pt>
                <c:pt idx="13">
                  <c:v>3.3912</c:v>
                </c:pt>
                <c:pt idx="14">
                  <c:v>3.4121999999999999</c:v>
                </c:pt>
                <c:pt idx="15">
                  <c:v>3.4287999999999998</c:v>
                </c:pt>
                <c:pt idx="16">
                  <c:v>3.4378000000000002</c:v>
                </c:pt>
                <c:pt idx="17">
                  <c:v>3.4394999999999998</c:v>
                </c:pt>
                <c:pt idx="18">
                  <c:v>3.44</c:v>
                </c:pt>
                <c:pt idx="19">
                  <c:v>3.4394999999999998</c:v>
                </c:pt>
                <c:pt idx="20">
                  <c:v>3.4378000000000002</c:v>
                </c:pt>
                <c:pt idx="21">
                  <c:v>3.4287999999999998</c:v>
                </c:pt>
                <c:pt idx="22">
                  <c:v>3.4121999999999999</c:v>
                </c:pt>
                <c:pt idx="23">
                  <c:v>3.3912</c:v>
                </c:pt>
                <c:pt idx="24">
                  <c:v>3.3761999999999999</c:v>
                </c:pt>
                <c:pt idx="25">
                  <c:v>3.3643000000000001</c:v>
                </c:pt>
                <c:pt idx="26">
                  <c:v>3.3532999999999999</c:v>
                </c:pt>
                <c:pt idx="27">
                  <c:v>3.3429000000000002</c:v>
                </c:pt>
                <c:pt idx="28">
                  <c:v>3.3325</c:v>
                </c:pt>
                <c:pt idx="29">
                  <c:v>3.3222</c:v>
                </c:pt>
                <c:pt idx="30">
                  <c:v>3.3123</c:v>
                </c:pt>
                <c:pt idx="31">
                  <c:v>3.3022</c:v>
                </c:pt>
                <c:pt idx="32">
                  <c:v>3.2919</c:v>
                </c:pt>
                <c:pt idx="33">
                  <c:v>3.2810999999999999</c:v>
                </c:pt>
                <c:pt idx="34">
                  <c:v>3.2698</c:v>
                </c:pt>
                <c:pt idx="35">
                  <c:v>3.2639</c:v>
                </c:pt>
                <c:pt idx="36">
                  <c:v>3.2582</c:v>
                </c:pt>
              </c:numCache>
            </c:numRef>
          </c:yVal>
          <c:smooth val="0"/>
          <c:extLst>
            <c:ext xmlns:c16="http://schemas.microsoft.com/office/drawing/2014/chart" uri="{C3380CC4-5D6E-409C-BE32-E72D297353CC}">
              <c16:uniqueId val="{00000000-6E1A-41FB-A32B-D9FB2E2E7333}"/>
            </c:ext>
          </c:extLst>
        </c:ser>
        <c:ser>
          <c:idx val="1"/>
          <c:order val="1"/>
          <c:tx>
            <c:strRef>
              <c:f>Zn_PBE0!$E$2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Zn_PBE0!$E$3:$E$39</c:f>
              <c:numCache>
                <c:formatCode>0.000</c:formatCode>
                <c:ptCount val="37"/>
                <c:pt idx="0">
                  <c:v>5.2385999999999999</c:v>
                </c:pt>
                <c:pt idx="1">
                  <c:v>5.2190000000000003</c:v>
                </c:pt>
                <c:pt idx="2">
                  <c:v>5.1999000000000004</c:v>
                </c:pt>
                <c:pt idx="3">
                  <c:v>5.1612</c:v>
                </c:pt>
                <c:pt idx="4">
                  <c:v>5.1245000000000003</c:v>
                </c:pt>
                <c:pt idx="5">
                  <c:v>5.0884</c:v>
                </c:pt>
                <c:pt idx="6">
                  <c:v>5.0530999999999997</c:v>
                </c:pt>
                <c:pt idx="7">
                  <c:v>5.0162000000000004</c:v>
                </c:pt>
                <c:pt idx="8">
                  <c:v>4.9751000000000003</c:v>
                </c:pt>
                <c:pt idx="9">
                  <c:v>4.9322999999999997</c:v>
                </c:pt>
                <c:pt idx="10">
                  <c:v>4.8867000000000003</c:v>
                </c:pt>
                <c:pt idx="11">
                  <c:v>4.8369999999999997</c:v>
                </c:pt>
                <c:pt idx="12">
                  <c:v>4.7808999999999999</c:v>
                </c:pt>
                <c:pt idx="13">
                  <c:v>4.7076000000000002</c:v>
                </c:pt>
                <c:pt idx="14">
                  <c:v>4.6062000000000003</c:v>
                </c:pt>
                <c:pt idx="15">
                  <c:v>4.5373000000000001</c:v>
                </c:pt>
                <c:pt idx="16">
                  <c:v>4.4996999999999998</c:v>
                </c:pt>
                <c:pt idx="17">
                  <c:v>4.4927999999999999</c:v>
                </c:pt>
                <c:pt idx="18">
                  <c:v>4.49</c:v>
                </c:pt>
                <c:pt idx="19">
                  <c:v>4.4927999999999999</c:v>
                </c:pt>
                <c:pt idx="20">
                  <c:v>4.4996999999999998</c:v>
                </c:pt>
                <c:pt idx="21">
                  <c:v>4.5373000000000001</c:v>
                </c:pt>
                <c:pt idx="22">
                  <c:v>4.6062000000000003</c:v>
                </c:pt>
                <c:pt idx="23">
                  <c:v>4.7076000000000002</c:v>
                </c:pt>
                <c:pt idx="24">
                  <c:v>4.7808999999999999</c:v>
                </c:pt>
                <c:pt idx="25">
                  <c:v>4.8369999999999997</c:v>
                </c:pt>
                <c:pt idx="26">
                  <c:v>4.8867000000000003</c:v>
                </c:pt>
                <c:pt idx="27">
                  <c:v>4.9322999999999997</c:v>
                </c:pt>
                <c:pt idx="28">
                  <c:v>4.9751000000000003</c:v>
                </c:pt>
                <c:pt idx="29">
                  <c:v>5.0162000000000004</c:v>
                </c:pt>
                <c:pt idx="30">
                  <c:v>5.0530999999999997</c:v>
                </c:pt>
                <c:pt idx="31">
                  <c:v>5.0884</c:v>
                </c:pt>
                <c:pt idx="32">
                  <c:v>5.1245000000000003</c:v>
                </c:pt>
                <c:pt idx="33">
                  <c:v>5.1612</c:v>
                </c:pt>
                <c:pt idx="34">
                  <c:v>5.1999000000000004</c:v>
                </c:pt>
                <c:pt idx="35">
                  <c:v>5.2190000000000003</c:v>
                </c:pt>
                <c:pt idx="36">
                  <c:v>5.2385999999999999</c:v>
                </c:pt>
              </c:numCache>
            </c:numRef>
          </c:yVal>
          <c:smooth val="0"/>
          <c:extLst>
            <c:ext xmlns:c16="http://schemas.microsoft.com/office/drawing/2014/chart" uri="{C3380CC4-5D6E-409C-BE32-E72D297353CC}">
              <c16:uniqueId val="{00000001-6E1A-41FB-A32B-D9FB2E2E7333}"/>
            </c:ext>
          </c:extLst>
        </c:ser>
        <c:ser>
          <c:idx val="2"/>
          <c:order val="2"/>
          <c:tx>
            <c:strRef>
              <c:f>Zn_PBE0!$F$2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Zn_PBE0!$F$3:$F$39</c:f>
              <c:numCache>
                <c:formatCode>0.000</c:formatCode>
                <c:ptCount val="37"/>
                <c:pt idx="0">
                  <c:v>-0.62738521319999963</c:v>
                </c:pt>
                <c:pt idx="1">
                  <c:v>-0.61056559099999974</c:v>
                </c:pt>
                <c:pt idx="2">
                  <c:v>-0.59376618120000013</c:v>
                </c:pt>
                <c:pt idx="3">
                  <c:v>-0.55991278200000028</c:v>
                </c:pt>
                <c:pt idx="4">
                  <c:v>-0.52699845550000013</c:v>
                </c:pt>
                <c:pt idx="5">
                  <c:v>-0.49403275600000007</c:v>
                </c:pt>
                <c:pt idx="6">
                  <c:v>-0.46185839310000004</c:v>
                </c:pt>
                <c:pt idx="7">
                  <c:v>-0.42951212500000008</c:v>
                </c:pt>
                <c:pt idx="8">
                  <c:v>-0.39438115210000019</c:v>
                </c:pt>
                <c:pt idx="9">
                  <c:v>-0.35968797749999981</c:v>
                </c:pt>
                <c:pt idx="10">
                  <c:v>-0.32495088990000015</c:v>
                </c:pt>
                <c:pt idx="11">
                  <c:v>-0.2888414549999998</c:v>
                </c:pt>
                <c:pt idx="12">
                  <c:v>-0.24925222149999968</c:v>
                </c:pt>
                <c:pt idx="13">
                  <c:v>-0.20174419800000015</c:v>
                </c:pt>
                <c:pt idx="14">
                  <c:v>-0.13803860160000023</c:v>
                </c:pt>
                <c:pt idx="15">
                  <c:v>-8.359975249999986E-2</c:v>
                </c:pt>
                <c:pt idx="16">
                  <c:v>-3.7244016899999906E-2</c:v>
                </c:pt>
                <c:pt idx="17">
                  <c:v>-1.8501350400000297E-2</c:v>
                </c:pt>
                <c:pt idx="18">
                  <c:v>0</c:v>
                </c:pt>
                <c:pt idx="19">
                  <c:v>1.8501350400000297E-2</c:v>
                </c:pt>
                <c:pt idx="20">
                  <c:v>3.7244016899999906E-2</c:v>
                </c:pt>
                <c:pt idx="21">
                  <c:v>8.359975249999986E-2</c:v>
                </c:pt>
                <c:pt idx="22">
                  <c:v>0.13803860160000023</c:v>
                </c:pt>
                <c:pt idx="23">
                  <c:v>0.20174419800000015</c:v>
                </c:pt>
                <c:pt idx="24">
                  <c:v>0.24925222149999968</c:v>
                </c:pt>
                <c:pt idx="25">
                  <c:v>0.2888414549999998</c:v>
                </c:pt>
                <c:pt idx="26">
                  <c:v>0.32495088990000015</c:v>
                </c:pt>
                <c:pt idx="27">
                  <c:v>0.35968797749999981</c:v>
                </c:pt>
                <c:pt idx="28">
                  <c:v>0.39438115210000019</c:v>
                </c:pt>
                <c:pt idx="29">
                  <c:v>0.42951212500000008</c:v>
                </c:pt>
                <c:pt idx="30">
                  <c:v>0.46185839310000004</c:v>
                </c:pt>
                <c:pt idx="31">
                  <c:v>0.49403275600000007</c:v>
                </c:pt>
                <c:pt idx="32">
                  <c:v>0.52699845550000013</c:v>
                </c:pt>
                <c:pt idx="33">
                  <c:v>0.55991278200000028</c:v>
                </c:pt>
                <c:pt idx="34">
                  <c:v>0.59376618120000013</c:v>
                </c:pt>
                <c:pt idx="35">
                  <c:v>0.61056559099999974</c:v>
                </c:pt>
                <c:pt idx="36">
                  <c:v>0.62738521319999963</c:v>
                </c:pt>
              </c:numCache>
            </c:numRef>
          </c:yVal>
          <c:smooth val="0"/>
          <c:extLst>
            <c:ext xmlns:c16="http://schemas.microsoft.com/office/drawing/2014/chart" uri="{C3380CC4-5D6E-409C-BE32-E72D297353CC}">
              <c16:uniqueId val="{00000002-6E1A-41FB-A32B-D9FB2E2E7333}"/>
            </c:ext>
          </c:extLst>
        </c:ser>
        <c:ser>
          <c:idx val="3"/>
          <c:order val="3"/>
          <c:tx>
            <c:strRef>
              <c:f>Zn_PBE0!$G$2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Zn_PBE0!$G$3:$G$39</c:f>
              <c:numCache>
                <c:formatCode>0.000</c:formatCode>
                <c:ptCount val="37"/>
                <c:pt idx="0">
                  <c:v>-0.62718090780000013</c:v>
                </c:pt>
                <c:pt idx="1">
                  <c:v>-0.61034117399999999</c:v>
                </c:pt>
                <c:pt idx="2">
                  <c:v>-0.59337098880000005</c:v>
                </c:pt>
                <c:pt idx="3">
                  <c:v>-0.5592934380000002</c:v>
                </c:pt>
                <c:pt idx="4">
                  <c:v>-0.5253893624999999</c:v>
                </c:pt>
                <c:pt idx="5">
                  <c:v>-0.49176332959999974</c:v>
                </c:pt>
                <c:pt idx="6">
                  <c:v>-0.45807867430000043</c:v>
                </c:pt>
                <c:pt idx="7">
                  <c:v>-0.42416987199999989</c:v>
                </c:pt>
                <c:pt idx="8">
                  <c:v>-0.39149061899999965</c:v>
                </c:pt>
                <c:pt idx="9">
                  <c:v>-0.35341409189999984</c:v>
                </c:pt>
                <c:pt idx="10">
                  <c:v>-0.31395092820000015</c:v>
                </c:pt>
                <c:pt idx="11">
                  <c:v>-0.27458197900000003</c:v>
                </c:pt>
                <c:pt idx="12">
                  <c:v>-0.23507685300000075</c:v>
                </c:pt>
                <c:pt idx="13">
                  <c:v>-0.19044125039999996</c:v>
                </c:pt>
                <c:pt idx="14">
                  <c:v>-0.13171428900000068</c:v>
                </c:pt>
                <c:pt idx="15">
                  <c:v>-7.9770271299999307E-2</c:v>
                </c:pt>
                <c:pt idx="16">
                  <c:v>-3.6267581999999798E-2</c:v>
                </c:pt>
                <c:pt idx="17">
                  <c:v>-1.8101491200000271E-2</c:v>
                </c:pt>
                <c:pt idx="18">
                  <c:v>0</c:v>
                </c:pt>
                <c:pt idx="19">
                  <c:v>1.8101491200000271E-2</c:v>
                </c:pt>
                <c:pt idx="20">
                  <c:v>3.6267581999999798E-2</c:v>
                </c:pt>
                <c:pt idx="21">
                  <c:v>7.9770271299999307E-2</c:v>
                </c:pt>
                <c:pt idx="22">
                  <c:v>0.13171428900000068</c:v>
                </c:pt>
                <c:pt idx="23">
                  <c:v>0.19044125039999996</c:v>
                </c:pt>
                <c:pt idx="24">
                  <c:v>0.23507685300000075</c:v>
                </c:pt>
                <c:pt idx="25">
                  <c:v>0.27458197900000003</c:v>
                </c:pt>
                <c:pt idx="26">
                  <c:v>0.31395092820000015</c:v>
                </c:pt>
                <c:pt idx="27">
                  <c:v>0.35341409189999984</c:v>
                </c:pt>
                <c:pt idx="28">
                  <c:v>0.39149061899999965</c:v>
                </c:pt>
                <c:pt idx="29">
                  <c:v>0.42416987199999989</c:v>
                </c:pt>
                <c:pt idx="30">
                  <c:v>0.45807867430000043</c:v>
                </c:pt>
                <c:pt idx="31">
                  <c:v>0.49176332959999974</c:v>
                </c:pt>
                <c:pt idx="32">
                  <c:v>0.5253893624999999</c:v>
                </c:pt>
                <c:pt idx="33">
                  <c:v>0.5592934380000002</c:v>
                </c:pt>
                <c:pt idx="34">
                  <c:v>0.59337098880000005</c:v>
                </c:pt>
                <c:pt idx="35">
                  <c:v>0.61034117399999999</c:v>
                </c:pt>
                <c:pt idx="36">
                  <c:v>0.62718090780000013</c:v>
                </c:pt>
              </c:numCache>
            </c:numRef>
          </c:yVal>
          <c:smooth val="0"/>
          <c:extLst>
            <c:ext xmlns:c16="http://schemas.microsoft.com/office/drawing/2014/chart" uri="{C3380CC4-5D6E-409C-BE32-E72D297353CC}">
              <c16:uniqueId val="{00000003-6E1A-41FB-A32B-D9FB2E2E7333}"/>
            </c:ext>
          </c:extLst>
        </c:ser>
        <c:ser>
          <c:idx val="4"/>
          <c:order val="4"/>
          <c:tx>
            <c:strRef>
              <c:f>Zn_PBE0!$H$2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Zn_PBE0!$H$3:$H$39</c:f>
              <c:numCache>
                <c:formatCode>0.000</c:formatCode>
                <c:ptCount val="37"/>
                <c:pt idx="0">
                  <c:v>0.50003299999999995</c:v>
                </c:pt>
                <c:pt idx="1">
                  <c:v>0.50100199999999995</c:v>
                </c:pt>
                <c:pt idx="2">
                  <c:v>0.501942</c:v>
                </c:pt>
                <c:pt idx="3">
                  <c:v>0.50372300000000003</c:v>
                </c:pt>
                <c:pt idx="4">
                  <c:v>0.50556000000000001</c:v>
                </c:pt>
                <c:pt idx="5">
                  <c:v>0.50729400000000002</c:v>
                </c:pt>
                <c:pt idx="6">
                  <c:v>0.50908799999999998</c:v>
                </c:pt>
                <c:pt idx="7">
                  <c:v>0.510795</c:v>
                </c:pt>
                <c:pt idx="8">
                  <c:v>0.51192400000000005</c:v>
                </c:pt>
                <c:pt idx="9">
                  <c:v>0.51306099999999999</c:v>
                </c:pt>
                <c:pt idx="10">
                  <c:v>0.51411600000000002</c:v>
                </c:pt>
                <c:pt idx="11">
                  <c:v>0.51481699999999997</c:v>
                </c:pt>
                <c:pt idx="12">
                  <c:v>0.51471999999999996</c:v>
                </c:pt>
                <c:pt idx="13">
                  <c:v>0.51292300000000002</c:v>
                </c:pt>
                <c:pt idx="14">
                  <c:v>0.50751900000000005</c:v>
                </c:pt>
                <c:pt idx="15">
                  <c:v>0.50345899999999999</c:v>
                </c:pt>
                <c:pt idx="16">
                  <c:v>0.50079399999999996</c:v>
                </c:pt>
                <c:pt idx="17">
                  <c:v>0.50037600000000004</c:v>
                </c:pt>
                <c:pt idx="18">
                  <c:v>0.5</c:v>
                </c:pt>
                <c:pt idx="19">
                  <c:v>0.50037600000000004</c:v>
                </c:pt>
                <c:pt idx="20">
                  <c:v>0.50079399999999996</c:v>
                </c:pt>
                <c:pt idx="21">
                  <c:v>0.50345899999999999</c:v>
                </c:pt>
                <c:pt idx="22">
                  <c:v>0.50751900000000005</c:v>
                </c:pt>
                <c:pt idx="23">
                  <c:v>0.51292300000000002</c:v>
                </c:pt>
                <c:pt idx="24">
                  <c:v>0.51471999999999996</c:v>
                </c:pt>
                <c:pt idx="25">
                  <c:v>0.51481699999999997</c:v>
                </c:pt>
                <c:pt idx="26">
                  <c:v>0.51411600000000002</c:v>
                </c:pt>
                <c:pt idx="27">
                  <c:v>0.51306099999999999</c:v>
                </c:pt>
                <c:pt idx="28">
                  <c:v>0.51192400000000005</c:v>
                </c:pt>
                <c:pt idx="29">
                  <c:v>0.510795</c:v>
                </c:pt>
                <c:pt idx="30">
                  <c:v>0.50908799999999998</c:v>
                </c:pt>
                <c:pt idx="31">
                  <c:v>0.50729400000000002</c:v>
                </c:pt>
                <c:pt idx="32">
                  <c:v>0.50556000000000001</c:v>
                </c:pt>
                <c:pt idx="33">
                  <c:v>0.50372300000000003</c:v>
                </c:pt>
                <c:pt idx="34">
                  <c:v>0.501942</c:v>
                </c:pt>
                <c:pt idx="35">
                  <c:v>0.50100199999999995</c:v>
                </c:pt>
                <c:pt idx="36">
                  <c:v>0.50003299999999995</c:v>
                </c:pt>
              </c:numCache>
            </c:numRef>
          </c:yVal>
          <c:smooth val="0"/>
          <c:extLst>
            <c:ext xmlns:c16="http://schemas.microsoft.com/office/drawing/2014/chart" uri="{C3380CC4-5D6E-409C-BE32-E72D297353CC}">
              <c16:uniqueId val="{00000004-6E1A-41FB-A32B-D9FB2E2E7333}"/>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Zn_PBE0!$T$2</c:f>
              <c:strCache>
                <c:ptCount val="1"/>
                <c:pt idx="0">
                  <c:v>PBE0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Zn_PBE0!$C$3:$C$39</c:f>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f>Zn_PBE0!$T$3:$T$39</c:f>
              <c:numCache>
                <c:formatCode>0.00</c:formatCode>
                <c:ptCount val="37"/>
                <c:pt idx="0">
                  <c:v>3.169</c:v>
                </c:pt>
                <c:pt idx="1">
                  <c:v>3.1760000000000002</c:v>
                </c:pt>
                <c:pt idx="2">
                  <c:v>3.1819999999999999</c:v>
                </c:pt>
                <c:pt idx="3">
                  <c:v>3.1930000000000001</c:v>
                </c:pt>
                <c:pt idx="4">
                  <c:v>3.2010000000000001</c:v>
                </c:pt>
                <c:pt idx="5">
                  <c:v>3.2090000000000001</c:v>
                </c:pt>
                <c:pt idx="6">
                  <c:v>3.2149999999999999</c:v>
                </c:pt>
                <c:pt idx="7">
                  <c:v>3.222</c:v>
                </c:pt>
                <c:pt idx="8">
                  <c:v>3.2320000000000002</c:v>
                </c:pt>
                <c:pt idx="9">
                  <c:v>3.2450000000000001</c:v>
                </c:pt>
                <c:pt idx="10">
                  <c:v>3.26</c:v>
                </c:pt>
                <c:pt idx="11">
                  <c:v>3.278</c:v>
                </c:pt>
                <c:pt idx="12">
                  <c:v>3.3</c:v>
                </c:pt>
                <c:pt idx="13">
                  <c:v>3.3290000000000002</c:v>
                </c:pt>
                <c:pt idx="14">
                  <c:v>3.3719999999999999</c:v>
                </c:pt>
                <c:pt idx="15">
                  <c:v>3.3889999999999998</c:v>
                </c:pt>
                <c:pt idx="16">
                  <c:v>3.3439999999999999</c:v>
                </c:pt>
                <c:pt idx="17">
                  <c:v>3.3359999999999999</c:v>
                </c:pt>
                <c:pt idx="18">
                  <c:v>3.3439999999999999</c:v>
                </c:pt>
                <c:pt idx="19">
                  <c:v>3.3359999999999999</c:v>
                </c:pt>
                <c:pt idx="20">
                  <c:v>3.3439999999999999</c:v>
                </c:pt>
                <c:pt idx="21">
                  <c:v>3.3889999999999998</c:v>
                </c:pt>
                <c:pt idx="22">
                  <c:v>3.3719999999999999</c:v>
                </c:pt>
                <c:pt idx="23">
                  <c:v>3.3290000000000002</c:v>
                </c:pt>
                <c:pt idx="24">
                  <c:v>3.3</c:v>
                </c:pt>
                <c:pt idx="25">
                  <c:v>3.278</c:v>
                </c:pt>
                <c:pt idx="26">
                  <c:v>3.26</c:v>
                </c:pt>
                <c:pt idx="27">
                  <c:v>3.2450000000000001</c:v>
                </c:pt>
                <c:pt idx="28">
                  <c:v>3.2320000000000002</c:v>
                </c:pt>
                <c:pt idx="29">
                  <c:v>3.222</c:v>
                </c:pt>
                <c:pt idx="30">
                  <c:v>3.2149999999999999</c:v>
                </c:pt>
                <c:pt idx="31">
                  <c:v>3.2090000000000001</c:v>
                </c:pt>
                <c:pt idx="32">
                  <c:v>3.2010000000000001</c:v>
                </c:pt>
                <c:pt idx="33">
                  <c:v>3.1930000000000001</c:v>
                </c:pt>
                <c:pt idx="34">
                  <c:v>3.1819999999999999</c:v>
                </c:pt>
                <c:pt idx="35">
                  <c:v>3.1760000000000002</c:v>
                </c:pt>
                <c:pt idx="36">
                  <c:v>3.169</c:v>
                </c:pt>
              </c:numCache>
            </c:numRef>
          </c:yVal>
          <c:smooth val="0"/>
          <c:extLst>
            <c:ext xmlns:c16="http://schemas.microsoft.com/office/drawing/2014/chart" uri="{C3380CC4-5D6E-409C-BE32-E72D297353CC}">
              <c16:uniqueId val="{00000000-20D6-47E3-B13C-AE5715B1E49C}"/>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Zn_PBE0!$U$2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Zn_PBE0!$C$3:$C$39</c15:sqref>
                        </c15:formulaRef>
                      </c:ext>
                    </c:extLst>
                    <c:numCache>
                      <c:formatCode>0.000</c:formatCode>
                      <c:ptCount val="37"/>
                      <c:pt idx="0">
                        <c:v>-1</c:v>
                      </c:pt>
                      <c:pt idx="1">
                        <c:v>-0.9687460849084184</c:v>
                      </c:pt>
                      <c:pt idx="2">
                        <c:v>-0.93750052201221123</c:v>
                      </c:pt>
                      <c:pt idx="3">
                        <c:v>-0.8749926918290476</c:v>
                      </c:pt>
                      <c:pt idx="4">
                        <c:v>-0.81249321384125839</c:v>
                      </c:pt>
                      <c:pt idx="5">
                        <c:v>-0.74999373585346918</c:v>
                      </c:pt>
                      <c:pt idx="6">
                        <c:v>-0.6874942578656803</c:v>
                      </c:pt>
                      <c:pt idx="7">
                        <c:v>-0.62499477987789109</c:v>
                      </c:pt>
                      <c:pt idx="8">
                        <c:v>-0.56249530189010188</c:v>
                      </c:pt>
                      <c:pt idx="9">
                        <c:v>-0.49999582390231262</c:v>
                      </c:pt>
                      <c:pt idx="10">
                        <c:v>-0.4374963459145238</c:v>
                      </c:pt>
                      <c:pt idx="11">
                        <c:v>-0.37499686792673459</c:v>
                      </c:pt>
                      <c:pt idx="12">
                        <c:v>-0.31249738993894532</c:v>
                      </c:pt>
                      <c:pt idx="13">
                        <c:v>-0.24999791195115653</c:v>
                      </c:pt>
                      <c:pt idx="14">
                        <c:v>-0.18749843396336729</c:v>
                      </c:pt>
                      <c:pt idx="15">
                        <c:v>-0.12499895597557803</c:v>
                      </c:pt>
                      <c:pt idx="16">
                        <c:v>-6.2499477987789251E-2</c:v>
                      </c:pt>
                      <c:pt idx="17">
                        <c:v>-3.125391509158202E-2</c:v>
                      </c:pt>
                      <c:pt idx="18">
                        <c:v>0</c:v>
                      </c:pt>
                      <c:pt idx="19">
                        <c:v>3.125391509158202E-2</c:v>
                      </c:pt>
                      <c:pt idx="20">
                        <c:v>6.2499477987789251E-2</c:v>
                      </c:pt>
                      <c:pt idx="21">
                        <c:v>0.12499895597557803</c:v>
                      </c:pt>
                      <c:pt idx="22">
                        <c:v>0.18749843396336729</c:v>
                      </c:pt>
                      <c:pt idx="23">
                        <c:v>0.24999791195115653</c:v>
                      </c:pt>
                      <c:pt idx="24">
                        <c:v>0.31249738993894532</c:v>
                      </c:pt>
                      <c:pt idx="25">
                        <c:v>0.37499686792673459</c:v>
                      </c:pt>
                      <c:pt idx="26">
                        <c:v>0.4374963459145238</c:v>
                      </c:pt>
                      <c:pt idx="27">
                        <c:v>0.49999582390231262</c:v>
                      </c:pt>
                      <c:pt idx="28">
                        <c:v>0.56249530189010188</c:v>
                      </c:pt>
                      <c:pt idx="29">
                        <c:v>0.62499477987789109</c:v>
                      </c:pt>
                      <c:pt idx="30">
                        <c:v>0.6874942578656803</c:v>
                      </c:pt>
                      <c:pt idx="31">
                        <c:v>0.74999373585346918</c:v>
                      </c:pt>
                      <c:pt idx="32">
                        <c:v>0.81249321384125839</c:v>
                      </c:pt>
                      <c:pt idx="33">
                        <c:v>0.8749926918290476</c:v>
                      </c:pt>
                      <c:pt idx="34">
                        <c:v>0.93750052201221123</c:v>
                      </c:pt>
                      <c:pt idx="35">
                        <c:v>0.9687460849084184</c:v>
                      </c:pt>
                      <c:pt idx="36">
                        <c:v>1</c:v>
                      </c:pt>
                    </c:numCache>
                  </c:numRef>
                </c:xVal>
                <c:yVal>
                  <c:numRef>
                    <c:extLst>
                      <c:ext uri="{02D57815-91ED-43cb-92C2-25804820EDAC}">
                        <c15:formulaRef>
                          <c15:sqref>Zn_PBE0!$U$3:$U$39</c15:sqref>
                        </c15:formulaRef>
                      </c:ext>
                    </c:extLst>
                    <c:numCache>
                      <c:formatCode>0.00</c:formatCode>
                      <c:ptCount val="37"/>
                      <c:pt idx="0">
                        <c:v>11.457000000000001</c:v>
                      </c:pt>
                      <c:pt idx="1">
                        <c:v>11.465999999999999</c:v>
                      </c:pt>
                      <c:pt idx="2">
                        <c:v>11.475</c:v>
                      </c:pt>
                      <c:pt idx="3">
                        <c:v>11.499000000000001</c:v>
                      </c:pt>
                      <c:pt idx="4">
                        <c:v>11.513999999999999</c:v>
                      </c:pt>
                      <c:pt idx="5">
                        <c:v>11.519</c:v>
                      </c:pt>
                      <c:pt idx="6">
                        <c:v>11.523</c:v>
                      </c:pt>
                      <c:pt idx="7">
                        <c:v>11.529</c:v>
                      </c:pt>
                      <c:pt idx="8">
                        <c:v>11.538</c:v>
                      </c:pt>
                      <c:pt idx="9">
                        <c:v>11.552</c:v>
                      </c:pt>
                      <c:pt idx="10">
                        <c:v>11.568</c:v>
                      </c:pt>
                      <c:pt idx="11">
                        <c:v>11.587999999999999</c:v>
                      </c:pt>
                      <c:pt idx="12">
                        <c:v>11.612</c:v>
                      </c:pt>
                      <c:pt idx="13">
                        <c:v>11.646000000000001</c:v>
                      </c:pt>
                      <c:pt idx="14">
                        <c:v>11.693</c:v>
                      </c:pt>
                      <c:pt idx="15">
                        <c:v>11.657</c:v>
                      </c:pt>
                      <c:pt idx="16">
                        <c:v>11.609</c:v>
                      </c:pt>
                      <c:pt idx="17">
                        <c:v>11.599</c:v>
                      </c:pt>
                      <c:pt idx="18">
                        <c:v>11.597</c:v>
                      </c:pt>
                      <c:pt idx="19">
                        <c:v>11.599</c:v>
                      </c:pt>
                      <c:pt idx="20">
                        <c:v>11.609</c:v>
                      </c:pt>
                      <c:pt idx="21">
                        <c:v>11.657</c:v>
                      </c:pt>
                      <c:pt idx="22">
                        <c:v>11.693</c:v>
                      </c:pt>
                      <c:pt idx="23">
                        <c:v>11.646000000000001</c:v>
                      </c:pt>
                      <c:pt idx="24">
                        <c:v>11.612</c:v>
                      </c:pt>
                      <c:pt idx="25">
                        <c:v>11.587999999999999</c:v>
                      </c:pt>
                      <c:pt idx="26">
                        <c:v>11.568</c:v>
                      </c:pt>
                      <c:pt idx="27">
                        <c:v>11.552</c:v>
                      </c:pt>
                      <c:pt idx="28">
                        <c:v>11.538</c:v>
                      </c:pt>
                      <c:pt idx="29">
                        <c:v>11.529</c:v>
                      </c:pt>
                      <c:pt idx="30">
                        <c:v>11.523</c:v>
                      </c:pt>
                      <c:pt idx="31">
                        <c:v>11.519</c:v>
                      </c:pt>
                      <c:pt idx="32">
                        <c:v>11.513999999999999</c:v>
                      </c:pt>
                      <c:pt idx="33">
                        <c:v>11.499000000000001</c:v>
                      </c:pt>
                      <c:pt idx="34">
                        <c:v>11.475</c:v>
                      </c:pt>
                      <c:pt idx="35">
                        <c:v>11.465999999999999</c:v>
                      </c:pt>
                      <c:pt idx="36">
                        <c:v>11.457000000000001</c:v>
                      </c:pt>
                    </c:numCache>
                  </c:numRef>
                </c:yVal>
                <c:smooth val="0"/>
                <c:extLst>
                  <c:ext xmlns:c16="http://schemas.microsoft.com/office/drawing/2014/chart" uri="{C3380CC4-5D6E-409C-BE32-E72D297353CC}">
                    <c16:uniqueId val="{00000001-20D6-47E3-B13C-AE5715B1E49C}"/>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Zn_R2SCANRVV10!$O$2</c:f>
              <c:strCache>
                <c:ptCount val="1"/>
                <c:pt idx="0">
                  <c:v>R2SCANRVV10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Zn_R2SCANRVV10!$C$3:$C$39</c:f>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f>Zn_R2SCANRVV10!$O$3:$O$39</c:f>
              <c:numCache>
                <c:formatCode>0.0000</c:formatCode>
                <c:ptCount val="37"/>
                <c:pt idx="0">
                  <c:v>-0.21609999999998308</c:v>
                </c:pt>
                <c:pt idx="1">
                  <c:v>-0.21510000000000673</c:v>
                </c:pt>
                <c:pt idx="2">
                  <c:v>-0.21250000000003411</c:v>
                </c:pt>
                <c:pt idx="3">
                  <c:v>-0.20370000000002619</c:v>
                </c:pt>
                <c:pt idx="4">
                  <c:v>-0.18990000000002283</c:v>
                </c:pt>
                <c:pt idx="5">
                  <c:v>-0.17180000000001883</c:v>
                </c:pt>
                <c:pt idx="6">
                  <c:v>-0.15080000000000382</c:v>
                </c:pt>
                <c:pt idx="7">
                  <c:v>-0.12889999999998736</c:v>
                </c:pt>
                <c:pt idx="8">
                  <c:v>-0.10599999999999454</c:v>
                </c:pt>
                <c:pt idx="9">
                  <c:v>-8.3500000000015007E-2</c:v>
                </c:pt>
                <c:pt idx="10">
                  <c:v>-6.1800000000005184E-2</c:v>
                </c:pt>
                <c:pt idx="11">
                  <c:v>-4.1800000000023374E-2</c:v>
                </c:pt>
                <c:pt idx="12">
                  <c:v>-2.5100000000009004E-2</c:v>
                </c:pt>
                <c:pt idx="13">
                  <c:v>-1.290000000000191E-2</c:v>
                </c:pt>
                <c:pt idx="14">
                  <c:v>-5.1000000000271939E-3</c:v>
                </c:pt>
                <c:pt idx="15">
                  <c:v>-1.3000000000147338E-3</c:v>
                </c:pt>
                <c:pt idx="16">
                  <c:v>-2.0000000000663931E-4</c:v>
                </c:pt>
                <c:pt idx="17">
                  <c:v>0</c:v>
                </c:pt>
                <c:pt idx="18">
                  <c:v>0</c:v>
                </c:pt>
                <c:pt idx="19">
                  <c:v>0</c:v>
                </c:pt>
                <c:pt idx="20">
                  <c:v>-2.0000000000663931E-4</c:v>
                </c:pt>
                <c:pt idx="21">
                  <c:v>-1.3000000000147338E-3</c:v>
                </c:pt>
                <c:pt idx="22">
                  <c:v>-5.1000000000271939E-3</c:v>
                </c:pt>
                <c:pt idx="23">
                  <c:v>-1.290000000000191E-2</c:v>
                </c:pt>
                <c:pt idx="24">
                  <c:v>-2.5100000000009004E-2</c:v>
                </c:pt>
                <c:pt idx="25">
                  <c:v>-4.1800000000023374E-2</c:v>
                </c:pt>
                <c:pt idx="26">
                  <c:v>-6.1800000000005184E-2</c:v>
                </c:pt>
                <c:pt idx="27">
                  <c:v>-8.3500000000015007E-2</c:v>
                </c:pt>
                <c:pt idx="28">
                  <c:v>-0.10599999999999454</c:v>
                </c:pt>
                <c:pt idx="29">
                  <c:v>-0.12889999999998736</c:v>
                </c:pt>
                <c:pt idx="30">
                  <c:v>-0.15080000000000382</c:v>
                </c:pt>
                <c:pt idx="31">
                  <c:v>-0.17180000000001883</c:v>
                </c:pt>
                <c:pt idx="32">
                  <c:v>-0.18990000000002283</c:v>
                </c:pt>
                <c:pt idx="33">
                  <c:v>-0.20370000000002619</c:v>
                </c:pt>
                <c:pt idx="34">
                  <c:v>-0.21250000000003411</c:v>
                </c:pt>
                <c:pt idx="35">
                  <c:v>-0.21510000000000673</c:v>
                </c:pt>
                <c:pt idx="36">
                  <c:v>-0.21609999999998308</c:v>
                </c:pt>
              </c:numCache>
            </c:numRef>
          </c:yVal>
          <c:smooth val="0"/>
          <c:extLst xmlns:c15="http://schemas.microsoft.com/office/drawing/2012/chart">
            <c:ext xmlns:c16="http://schemas.microsoft.com/office/drawing/2014/chart" uri="{C3380CC4-5D6E-409C-BE32-E72D297353CC}">
              <c16:uniqueId val="{00000000-C99E-40FD-AC3D-BDAC78AF6D04}"/>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Zn_R2SCANRVV10!$P$2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Zn_R2SCANRVV10!$C$3:$C$39</c15:sqref>
                        </c15:formulaRef>
                      </c:ext>
                    </c:extLst>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extLst>
                      <c:ext uri="{02D57815-91ED-43cb-92C2-25804820EDAC}">
                        <c15:formulaRef>
                          <c15:sqref>Zn_R2SCANRVV10!$P$3:$P$39</c15:sqref>
                        </c15:formulaRef>
                      </c:ext>
                    </c:extLst>
                    <c:numCache>
                      <c:formatCode>0.0000</c:formatCode>
                      <c:ptCount val="37"/>
                      <c:pt idx="0">
                        <c:v>-0.25189999999999912</c:v>
                      </c:pt>
                      <c:pt idx="1">
                        <c:v>59.360399999999998</c:v>
                      </c:pt>
                      <c:pt idx="2">
                        <c:v>59.360399999999998</c:v>
                      </c:pt>
                      <c:pt idx="3">
                        <c:v>59.360399999999998</c:v>
                      </c:pt>
                      <c:pt idx="4">
                        <c:v>59.360399999999998</c:v>
                      </c:pt>
                      <c:pt idx="5">
                        <c:v>59.360399999999998</c:v>
                      </c:pt>
                      <c:pt idx="6">
                        <c:v>59.360399999999998</c:v>
                      </c:pt>
                      <c:pt idx="7">
                        <c:v>59.360399999999998</c:v>
                      </c:pt>
                      <c:pt idx="8">
                        <c:v>59.360399999999998</c:v>
                      </c:pt>
                      <c:pt idx="9">
                        <c:v>59.360399999999998</c:v>
                      </c:pt>
                      <c:pt idx="10">
                        <c:v>59.360399999999998</c:v>
                      </c:pt>
                      <c:pt idx="11">
                        <c:v>59.360399999999998</c:v>
                      </c:pt>
                      <c:pt idx="12">
                        <c:v>59.360399999999998</c:v>
                      </c:pt>
                      <c:pt idx="13">
                        <c:v>59.360399999999998</c:v>
                      </c:pt>
                      <c:pt idx="14">
                        <c:v>59.360399999999998</c:v>
                      </c:pt>
                      <c:pt idx="15">
                        <c:v>59.360399999999998</c:v>
                      </c:pt>
                      <c:pt idx="16">
                        <c:v>59.360399999999998</c:v>
                      </c:pt>
                      <c:pt idx="17">
                        <c:v>59.360399999999998</c:v>
                      </c:pt>
                      <c:pt idx="18">
                        <c:v>0</c:v>
                      </c:pt>
                      <c:pt idx="19">
                        <c:v>59.360399999999998</c:v>
                      </c:pt>
                      <c:pt idx="20">
                        <c:v>59.360399999999998</c:v>
                      </c:pt>
                      <c:pt idx="21">
                        <c:v>59.360399999999998</c:v>
                      </c:pt>
                      <c:pt idx="22">
                        <c:v>59.360399999999998</c:v>
                      </c:pt>
                      <c:pt idx="23">
                        <c:v>59.360399999999998</c:v>
                      </c:pt>
                      <c:pt idx="24">
                        <c:v>59.360399999999998</c:v>
                      </c:pt>
                      <c:pt idx="25">
                        <c:v>59.360399999999998</c:v>
                      </c:pt>
                      <c:pt idx="26">
                        <c:v>59.360399999999998</c:v>
                      </c:pt>
                      <c:pt idx="27">
                        <c:v>59.360399999999998</c:v>
                      </c:pt>
                      <c:pt idx="28">
                        <c:v>59.360399999999998</c:v>
                      </c:pt>
                      <c:pt idx="29">
                        <c:v>59.360399999999998</c:v>
                      </c:pt>
                      <c:pt idx="30">
                        <c:v>59.360399999999998</c:v>
                      </c:pt>
                      <c:pt idx="31">
                        <c:v>59.360399999999998</c:v>
                      </c:pt>
                      <c:pt idx="32">
                        <c:v>59.360399999999998</c:v>
                      </c:pt>
                      <c:pt idx="33">
                        <c:v>59.360399999999998</c:v>
                      </c:pt>
                      <c:pt idx="34">
                        <c:v>59.360399999999998</c:v>
                      </c:pt>
                      <c:pt idx="35">
                        <c:v>59.360399999999998</c:v>
                      </c:pt>
                      <c:pt idx="36">
                        <c:v>-0.25189999999999912</c:v>
                      </c:pt>
                    </c:numCache>
                  </c:numRef>
                </c:yVal>
                <c:smooth val="0"/>
                <c:extLst>
                  <c:ext xmlns:c16="http://schemas.microsoft.com/office/drawing/2014/chart" uri="{C3380CC4-5D6E-409C-BE32-E72D297353CC}">
                    <c16:uniqueId val="{00000001-C99E-40FD-AC3D-BDAC78AF6D04}"/>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Zn_R2SCANRVV10!$AF$2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Zn_R2SCANRVV10!$C$3:$C$39</c15:sqref>
                        </c15:formulaRef>
                      </c:ext>
                    </c:extLst>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extLst xmlns:c15="http://schemas.microsoft.com/office/drawing/2012/chart">
                      <c:ext xmlns:c15="http://schemas.microsoft.com/office/drawing/2012/chart" uri="{02D57815-91ED-43cb-92C2-25804820EDAC}">
                        <c15:formulaRef>
                          <c15:sqref>Zn_R2SCANRVV10!$AF$3:$AF$39</c15:sqref>
                        </c15:formulaRef>
                      </c:ext>
                    </c:extLst>
                    <c:numCache>
                      <c:formatCode>0.0000</c:formatCode>
                      <c:ptCount val="37"/>
                      <c:pt idx="0">
                        <c:v>0.25189999999999912</c:v>
                      </c:pt>
                      <c:pt idx="1">
                        <c:v>-59.360399999999998</c:v>
                      </c:pt>
                      <c:pt idx="2">
                        <c:v>-59.360399999999998</c:v>
                      </c:pt>
                      <c:pt idx="3">
                        <c:v>-59.360399999999998</c:v>
                      </c:pt>
                      <c:pt idx="4">
                        <c:v>-59.360399999999998</c:v>
                      </c:pt>
                      <c:pt idx="5">
                        <c:v>-59.360399999999998</c:v>
                      </c:pt>
                      <c:pt idx="6">
                        <c:v>-59.360399999999998</c:v>
                      </c:pt>
                      <c:pt idx="7">
                        <c:v>-59.360399999999998</c:v>
                      </c:pt>
                      <c:pt idx="8">
                        <c:v>-59.360399999999998</c:v>
                      </c:pt>
                      <c:pt idx="9">
                        <c:v>-59.360399999999998</c:v>
                      </c:pt>
                      <c:pt idx="10">
                        <c:v>-59.360399999999998</c:v>
                      </c:pt>
                      <c:pt idx="11">
                        <c:v>-59.360399999999998</c:v>
                      </c:pt>
                      <c:pt idx="12">
                        <c:v>-59.360399999999998</c:v>
                      </c:pt>
                      <c:pt idx="13">
                        <c:v>-59.360399999999998</c:v>
                      </c:pt>
                      <c:pt idx="14">
                        <c:v>-59.360399999999998</c:v>
                      </c:pt>
                      <c:pt idx="15">
                        <c:v>-59.360399999999998</c:v>
                      </c:pt>
                      <c:pt idx="16">
                        <c:v>-59.360399999999998</c:v>
                      </c:pt>
                      <c:pt idx="17">
                        <c:v>-59.360399999999998</c:v>
                      </c:pt>
                      <c:pt idx="18">
                        <c:v>0</c:v>
                      </c:pt>
                      <c:pt idx="19">
                        <c:v>-59.360399999999998</c:v>
                      </c:pt>
                      <c:pt idx="20">
                        <c:v>-59.360399999999998</c:v>
                      </c:pt>
                      <c:pt idx="21">
                        <c:v>-59.360399999999998</c:v>
                      </c:pt>
                      <c:pt idx="22">
                        <c:v>-59.360399999999998</c:v>
                      </c:pt>
                      <c:pt idx="23">
                        <c:v>-59.360399999999998</c:v>
                      </c:pt>
                      <c:pt idx="24">
                        <c:v>-59.360399999999998</c:v>
                      </c:pt>
                      <c:pt idx="25">
                        <c:v>-59.360399999999998</c:v>
                      </c:pt>
                      <c:pt idx="26">
                        <c:v>-59.360399999999998</c:v>
                      </c:pt>
                      <c:pt idx="27">
                        <c:v>-59.360399999999998</c:v>
                      </c:pt>
                      <c:pt idx="28">
                        <c:v>-59.360399999999998</c:v>
                      </c:pt>
                      <c:pt idx="29">
                        <c:v>-59.360399999999998</c:v>
                      </c:pt>
                      <c:pt idx="30">
                        <c:v>-59.360399999999998</c:v>
                      </c:pt>
                      <c:pt idx="31">
                        <c:v>-59.360399999999998</c:v>
                      </c:pt>
                      <c:pt idx="32">
                        <c:v>-59.360399999999998</c:v>
                      </c:pt>
                      <c:pt idx="33">
                        <c:v>-59.360399999999998</c:v>
                      </c:pt>
                      <c:pt idx="34">
                        <c:v>-59.360399999999998</c:v>
                      </c:pt>
                      <c:pt idx="35">
                        <c:v>-59.360399999999998</c:v>
                      </c:pt>
                      <c:pt idx="36">
                        <c:v>0.25189999999999912</c:v>
                      </c:pt>
                    </c:numCache>
                  </c:numRef>
                </c:yVal>
                <c:smooth val="0"/>
                <c:extLst xmlns:c15="http://schemas.microsoft.com/office/drawing/2012/chart">
                  <c:ext xmlns:c16="http://schemas.microsoft.com/office/drawing/2014/chart" uri="{C3380CC4-5D6E-409C-BE32-E72D297353CC}">
                    <c16:uniqueId val="{00000002-C99E-40FD-AC3D-BDAC78AF6D04}"/>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Zn_R2SCANRVV10!$Y$2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Zn_R2SCANRVV10!$C$3:$C$39</c15:sqref>
                        </c15:formulaRef>
                      </c:ext>
                    </c:extLst>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extLst xmlns:c15="http://schemas.microsoft.com/office/drawing/2012/chart">
                      <c:ext xmlns:c15="http://schemas.microsoft.com/office/drawing/2012/chart" uri="{02D57815-91ED-43cb-92C2-25804820EDAC}">
                        <c15:formulaRef>
                          <c15:sqref>Zn_R2SCANRVV10!$Y$3:$Y$39</c15:sqref>
                        </c15:formulaRef>
                      </c:ext>
                    </c:extLst>
                    <c:numCache>
                      <c:formatCode>0.0000</c:formatCode>
                      <c:ptCount val="37"/>
                      <c:pt idx="0">
                        <c:v>-0.22949999999997317</c:v>
                      </c:pt>
                      <c:pt idx="1">
                        <c:v>82.401099999999957</c:v>
                      </c:pt>
                      <c:pt idx="2">
                        <c:v>82.402199999999965</c:v>
                      </c:pt>
                      <c:pt idx="3">
                        <c:v>82.403599999999955</c:v>
                      </c:pt>
                      <c:pt idx="4">
                        <c:v>82.405199999999951</c:v>
                      </c:pt>
                      <c:pt idx="5">
                        <c:v>82.406699999999972</c:v>
                      </c:pt>
                      <c:pt idx="6">
                        <c:v>82.408499999999975</c:v>
                      </c:pt>
                      <c:pt idx="7">
                        <c:v>82.410999999999973</c:v>
                      </c:pt>
                      <c:pt idx="8">
                        <c:v>82.412700000000001</c:v>
                      </c:pt>
                      <c:pt idx="9">
                        <c:v>82.415199999999942</c:v>
                      </c:pt>
                      <c:pt idx="10">
                        <c:v>82.418199999999985</c:v>
                      </c:pt>
                      <c:pt idx="11">
                        <c:v>82.422099999999972</c:v>
                      </c:pt>
                      <c:pt idx="12">
                        <c:v>82.427299999999974</c:v>
                      </c:pt>
                      <c:pt idx="13">
                        <c:v>82.432199999999995</c:v>
                      </c:pt>
                      <c:pt idx="14">
                        <c:v>82.437899999999928</c:v>
                      </c:pt>
                      <c:pt idx="15">
                        <c:v>82.442799999999949</c:v>
                      </c:pt>
                      <c:pt idx="16">
                        <c:v>82.445899999999966</c:v>
                      </c:pt>
                      <c:pt idx="17">
                        <c:v>82.446599999999961</c:v>
                      </c:pt>
                      <c:pt idx="18">
                        <c:v>0</c:v>
                      </c:pt>
                      <c:pt idx="19">
                        <c:v>82.446599999999961</c:v>
                      </c:pt>
                      <c:pt idx="20">
                        <c:v>82.445899999999966</c:v>
                      </c:pt>
                      <c:pt idx="21">
                        <c:v>82.442799999999949</c:v>
                      </c:pt>
                      <c:pt idx="22">
                        <c:v>82.437899999999928</c:v>
                      </c:pt>
                      <c:pt idx="23">
                        <c:v>82.432199999999995</c:v>
                      </c:pt>
                      <c:pt idx="24">
                        <c:v>82.427299999999974</c:v>
                      </c:pt>
                      <c:pt idx="25">
                        <c:v>82.422099999999972</c:v>
                      </c:pt>
                      <c:pt idx="26">
                        <c:v>82.418199999999985</c:v>
                      </c:pt>
                      <c:pt idx="27">
                        <c:v>82.415199999999942</c:v>
                      </c:pt>
                      <c:pt idx="28">
                        <c:v>82.412700000000001</c:v>
                      </c:pt>
                      <c:pt idx="29">
                        <c:v>82.410999999999973</c:v>
                      </c:pt>
                      <c:pt idx="30">
                        <c:v>82.408499999999975</c:v>
                      </c:pt>
                      <c:pt idx="31">
                        <c:v>82.406699999999972</c:v>
                      </c:pt>
                      <c:pt idx="32">
                        <c:v>82.405199999999951</c:v>
                      </c:pt>
                      <c:pt idx="33">
                        <c:v>82.403599999999955</c:v>
                      </c:pt>
                      <c:pt idx="34">
                        <c:v>82.402199999999965</c:v>
                      </c:pt>
                      <c:pt idx="35">
                        <c:v>82.401099999999957</c:v>
                      </c:pt>
                      <c:pt idx="36">
                        <c:v>-0.22949999999997317</c:v>
                      </c:pt>
                    </c:numCache>
                  </c:numRef>
                </c:yVal>
                <c:smooth val="0"/>
                <c:extLst xmlns:c15="http://schemas.microsoft.com/office/drawing/2012/chart">
                  <c:ext xmlns:c16="http://schemas.microsoft.com/office/drawing/2014/chart" uri="{C3380CC4-5D6E-409C-BE32-E72D297353CC}">
                    <c16:uniqueId val="{00000003-C99E-40FD-AC3D-BDAC78AF6D04}"/>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Zn_R2SCANRVV10!$D$2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Zn_R2SCANRVV10!$C$3:$C$39</c:f>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f>Zn_R2SCANRVV10!$D$3:$D$39</c:f>
              <c:numCache>
                <c:formatCode>0.000</c:formatCode>
                <c:ptCount val="37"/>
                <c:pt idx="0">
                  <c:v>3.2412000000000001</c:v>
                </c:pt>
                <c:pt idx="1">
                  <c:v>3.2477</c:v>
                </c:pt>
                <c:pt idx="2">
                  <c:v>3.254</c:v>
                </c:pt>
                <c:pt idx="3">
                  <c:v>3.2662</c:v>
                </c:pt>
                <c:pt idx="4">
                  <c:v>3.2778999999999998</c:v>
                </c:pt>
                <c:pt idx="5">
                  <c:v>3.2888999999999999</c:v>
                </c:pt>
                <c:pt idx="6">
                  <c:v>3.3005</c:v>
                </c:pt>
                <c:pt idx="7">
                  <c:v>3.3119999999999998</c:v>
                </c:pt>
                <c:pt idx="8">
                  <c:v>3.3233000000000001</c:v>
                </c:pt>
                <c:pt idx="9">
                  <c:v>3.3351000000000002</c:v>
                </c:pt>
                <c:pt idx="10">
                  <c:v>3.3473000000000002</c:v>
                </c:pt>
                <c:pt idx="11">
                  <c:v>3.3613</c:v>
                </c:pt>
                <c:pt idx="12">
                  <c:v>3.3765999999999998</c:v>
                </c:pt>
                <c:pt idx="13">
                  <c:v>3.3913000000000002</c:v>
                </c:pt>
                <c:pt idx="14">
                  <c:v>3.4051999999999998</c:v>
                </c:pt>
                <c:pt idx="15">
                  <c:v>3.4173</c:v>
                </c:pt>
                <c:pt idx="16">
                  <c:v>3.4245000000000001</c:v>
                </c:pt>
                <c:pt idx="17">
                  <c:v>3.4260999999999999</c:v>
                </c:pt>
                <c:pt idx="18">
                  <c:v>3.4264999999999999</c:v>
                </c:pt>
                <c:pt idx="19">
                  <c:v>3.4260999999999999</c:v>
                </c:pt>
                <c:pt idx="20">
                  <c:v>3.4245000000000001</c:v>
                </c:pt>
                <c:pt idx="21">
                  <c:v>3.4173</c:v>
                </c:pt>
                <c:pt idx="22">
                  <c:v>3.4051999999999998</c:v>
                </c:pt>
                <c:pt idx="23">
                  <c:v>3.3913000000000002</c:v>
                </c:pt>
                <c:pt idx="24">
                  <c:v>3.3765999999999998</c:v>
                </c:pt>
                <c:pt idx="25">
                  <c:v>3.3613</c:v>
                </c:pt>
                <c:pt idx="26">
                  <c:v>3.3473000000000002</c:v>
                </c:pt>
                <c:pt idx="27">
                  <c:v>3.3351000000000002</c:v>
                </c:pt>
                <c:pt idx="28">
                  <c:v>3.3233000000000001</c:v>
                </c:pt>
                <c:pt idx="29">
                  <c:v>3.3119999999999998</c:v>
                </c:pt>
                <c:pt idx="30">
                  <c:v>3.3005</c:v>
                </c:pt>
                <c:pt idx="31">
                  <c:v>3.2888999999999999</c:v>
                </c:pt>
                <c:pt idx="32">
                  <c:v>3.2778999999999998</c:v>
                </c:pt>
                <c:pt idx="33">
                  <c:v>3.2662</c:v>
                </c:pt>
                <c:pt idx="34">
                  <c:v>3.254</c:v>
                </c:pt>
                <c:pt idx="35">
                  <c:v>3.2477</c:v>
                </c:pt>
                <c:pt idx="36">
                  <c:v>3.2412000000000001</c:v>
                </c:pt>
              </c:numCache>
            </c:numRef>
          </c:yVal>
          <c:smooth val="0"/>
          <c:extLst>
            <c:ext xmlns:c16="http://schemas.microsoft.com/office/drawing/2014/chart" uri="{C3380CC4-5D6E-409C-BE32-E72D297353CC}">
              <c16:uniqueId val="{00000000-B677-49E8-A5C7-3DA18D165645}"/>
            </c:ext>
          </c:extLst>
        </c:ser>
        <c:ser>
          <c:idx val="1"/>
          <c:order val="1"/>
          <c:tx>
            <c:strRef>
              <c:f>Zn_R2SCANRVV10!$E$2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Zn_R2SCANRVV10!$C$3:$C$39</c:f>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f>Zn_R2SCANRVV10!$E$3:$E$39</c:f>
              <c:numCache>
                <c:formatCode>0.000</c:formatCode>
                <c:ptCount val="37"/>
                <c:pt idx="0">
                  <c:v>5.2194000000000003</c:v>
                </c:pt>
                <c:pt idx="1">
                  <c:v>5.1985000000000001</c:v>
                </c:pt>
                <c:pt idx="2">
                  <c:v>5.1765999999999996</c:v>
                </c:pt>
                <c:pt idx="3">
                  <c:v>5.1345999999999998</c:v>
                </c:pt>
                <c:pt idx="4">
                  <c:v>5.0932000000000004</c:v>
                </c:pt>
                <c:pt idx="5">
                  <c:v>5.0547000000000004</c:v>
                </c:pt>
                <c:pt idx="6">
                  <c:v>5.0129999999999999</c:v>
                </c:pt>
                <c:pt idx="7">
                  <c:v>4.9703999999999997</c:v>
                </c:pt>
                <c:pt idx="8">
                  <c:v>4.9260999999999999</c:v>
                </c:pt>
                <c:pt idx="9">
                  <c:v>4.8792999999999997</c:v>
                </c:pt>
                <c:pt idx="10">
                  <c:v>4.8262999999999998</c:v>
                </c:pt>
                <c:pt idx="11">
                  <c:v>4.7610999999999999</c:v>
                </c:pt>
                <c:pt idx="12">
                  <c:v>4.6872999999999996</c:v>
                </c:pt>
                <c:pt idx="13">
                  <c:v>4.6218000000000004</c:v>
                </c:pt>
                <c:pt idx="14">
                  <c:v>4.5602999999999998</c:v>
                </c:pt>
                <c:pt idx="15">
                  <c:v>4.508</c:v>
                </c:pt>
                <c:pt idx="16">
                  <c:v>4.4786999999999999</c:v>
                </c:pt>
                <c:pt idx="17">
                  <c:v>4.4725999999999999</c:v>
                </c:pt>
                <c:pt idx="18">
                  <c:v>4.4706999999999999</c:v>
                </c:pt>
                <c:pt idx="19">
                  <c:v>4.4725999999999999</c:v>
                </c:pt>
                <c:pt idx="20">
                  <c:v>4.4786999999999999</c:v>
                </c:pt>
                <c:pt idx="21">
                  <c:v>4.508</c:v>
                </c:pt>
                <c:pt idx="22">
                  <c:v>4.5602999999999998</c:v>
                </c:pt>
                <c:pt idx="23">
                  <c:v>4.6218000000000004</c:v>
                </c:pt>
                <c:pt idx="24">
                  <c:v>4.6872999999999996</c:v>
                </c:pt>
                <c:pt idx="25">
                  <c:v>4.7610999999999999</c:v>
                </c:pt>
                <c:pt idx="26">
                  <c:v>4.8262999999999998</c:v>
                </c:pt>
                <c:pt idx="27">
                  <c:v>4.8792999999999997</c:v>
                </c:pt>
                <c:pt idx="28">
                  <c:v>4.9260999999999999</c:v>
                </c:pt>
                <c:pt idx="29">
                  <c:v>4.9703999999999997</c:v>
                </c:pt>
                <c:pt idx="30">
                  <c:v>5.0129999999999999</c:v>
                </c:pt>
                <c:pt idx="31">
                  <c:v>5.0547000000000004</c:v>
                </c:pt>
                <c:pt idx="32">
                  <c:v>5.0932000000000004</c:v>
                </c:pt>
                <c:pt idx="33">
                  <c:v>5.1345999999999998</c:v>
                </c:pt>
                <c:pt idx="34">
                  <c:v>5.1765999999999996</c:v>
                </c:pt>
                <c:pt idx="35">
                  <c:v>5.1985000000000001</c:v>
                </c:pt>
                <c:pt idx="36">
                  <c:v>5.2194000000000003</c:v>
                </c:pt>
              </c:numCache>
            </c:numRef>
          </c:yVal>
          <c:smooth val="0"/>
          <c:extLst>
            <c:ext xmlns:c16="http://schemas.microsoft.com/office/drawing/2014/chart" uri="{C3380CC4-5D6E-409C-BE32-E72D297353CC}">
              <c16:uniqueId val="{00000001-B677-49E8-A5C7-3DA18D165645}"/>
            </c:ext>
          </c:extLst>
        </c:ser>
        <c:ser>
          <c:idx val="2"/>
          <c:order val="2"/>
          <c:tx>
            <c:strRef>
              <c:f>Zn_R2SCANRVV10!$F$2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Zn_R2SCANRVV10!$C$3:$C$39</c:f>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f>Zn_R2SCANRVV10!$F$3:$F$39</c:f>
              <c:numCache>
                <c:formatCode>0.000</c:formatCode>
                <c:ptCount val="37"/>
                <c:pt idx="0">
                  <c:v>-0.62796689159999985</c:v>
                </c:pt>
                <c:pt idx="1">
                  <c:v>-0.61042866400000018</c:v>
                </c:pt>
                <c:pt idx="2">
                  <c:v>-0.5932901260000002</c:v>
                </c:pt>
                <c:pt idx="3">
                  <c:v>-0.55797184740000005</c:v>
                </c:pt>
                <c:pt idx="4">
                  <c:v>-0.52193076319999987</c:v>
                </c:pt>
                <c:pt idx="5">
                  <c:v>-0.49006832910000009</c:v>
                </c:pt>
                <c:pt idx="6">
                  <c:v>-0.45778715999999975</c:v>
                </c:pt>
                <c:pt idx="7">
                  <c:v>-0.42196210799999995</c:v>
                </c:pt>
                <c:pt idx="8">
                  <c:v>-0.38333432369999987</c:v>
                </c:pt>
                <c:pt idx="9">
                  <c:v>-0.35077287700000004</c:v>
                </c:pt>
                <c:pt idx="10">
                  <c:v>-0.30940926670000013</c:v>
                </c:pt>
                <c:pt idx="11">
                  <c:v>-0.26256038169999973</c:v>
                </c:pt>
                <c:pt idx="12">
                  <c:v>-0.21212844880000034</c:v>
                </c:pt>
                <c:pt idx="13">
                  <c:v>-0.16768352579999979</c:v>
                </c:pt>
                <c:pt idx="14">
                  <c:v>-0.12489293610000023</c:v>
                </c:pt>
                <c:pt idx="15">
                  <c:v>-7.7650300000000214E-2</c:v>
                </c:pt>
                <c:pt idx="16">
                  <c:v>-3.5847514800000299E-2</c:v>
                </c:pt>
                <c:pt idx="17">
                  <c:v>-1.7510229000000009E-2</c:v>
                </c:pt>
                <c:pt idx="18">
                  <c:v>0</c:v>
                </c:pt>
                <c:pt idx="19">
                  <c:v>1.7510229000000009E-2</c:v>
                </c:pt>
                <c:pt idx="20">
                  <c:v>3.5847514800000299E-2</c:v>
                </c:pt>
                <c:pt idx="21">
                  <c:v>7.7650300000000214E-2</c:v>
                </c:pt>
                <c:pt idx="22">
                  <c:v>0.12489293610000023</c:v>
                </c:pt>
                <c:pt idx="23">
                  <c:v>0.16768352579999979</c:v>
                </c:pt>
                <c:pt idx="24">
                  <c:v>0.21212844880000034</c:v>
                </c:pt>
                <c:pt idx="25">
                  <c:v>0.26256038169999973</c:v>
                </c:pt>
                <c:pt idx="26">
                  <c:v>0.30940926670000013</c:v>
                </c:pt>
                <c:pt idx="27">
                  <c:v>0.35077287700000004</c:v>
                </c:pt>
                <c:pt idx="28">
                  <c:v>0.38333432369999987</c:v>
                </c:pt>
                <c:pt idx="29">
                  <c:v>0.42196210799999995</c:v>
                </c:pt>
                <c:pt idx="30">
                  <c:v>0.45778715999999975</c:v>
                </c:pt>
                <c:pt idx="31">
                  <c:v>0.49006832910000009</c:v>
                </c:pt>
                <c:pt idx="32">
                  <c:v>0.52193076319999987</c:v>
                </c:pt>
                <c:pt idx="33">
                  <c:v>0.55797184740000005</c:v>
                </c:pt>
                <c:pt idx="34">
                  <c:v>0.5932901260000002</c:v>
                </c:pt>
                <c:pt idx="35">
                  <c:v>0.61042866400000018</c:v>
                </c:pt>
                <c:pt idx="36">
                  <c:v>0.62796689159999985</c:v>
                </c:pt>
              </c:numCache>
            </c:numRef>
          </c:yVal>
          <c:smooth val="0"/>
          <c:extLst>
            <c:ext xmlns:c16="http://schemas.microsoft.com/office/drawing/2014/chart" uri="{C3380CC4-5D6E-409C-BE32-E72D297353CC}">
              <c16:uniqueId val="{00000002-B677-49E8-A5C7-3DA18D165645}"/>
            </c:ext>
          </c:extLst>
        </c:ser>
        <c:ser>
          <c:idx val="3"/>
          <c:order val="3"/>
          <c:tx>
            <c:strRef>
              <c:f>Zn_R2SCANRVV10!$G$2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Zn_R2SCANRVV10!$C$3:$C$39</c:f>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f>Zn_R2SCANRVV10!$G$3:$G$39</c:f>
              <c:numCache>
                <c:formatCode>0.000</c:formatCode>
                <c:ptCount val="37"/>
                <c:pt idx="0">
                  <c:v>-0.62796689160000019</c:v>
                </c:pt>
                <c:pt idx="1">
                  <c:v>-0.61014274650000033</c:v>
                </c:pt>
                <c:pt idx="2">
                  <c:v>-0.59223927619999961</c:v>
                </c:pt>
                <c:pt idx="3">
                  <c:v>-0.55778700179999985</c:v>
                </c:pt>
                <c:pt idx="4">
                  <c:v>-0.52302070799999978</c:v>
                </c:pt>
                <c:pt idx="5">
                  <c:v>-0.48740450220000064</c:v>
                </c:pt>
                <c:pt idx="6">
                  <c:v>-0.45074389499999984</c:v>
                </c:pt>
                <c:pt idx="7">
                  <c:v>-0.41537135759999999</c:v>
                </c:pt>
                <c:pt idx="8">
                  <c:v>-0.38089590420000052</c:v>
                </c:pt>
                <c:pt idx="9">
                  <c:v>-0.34069712250000012</c:v>
                </c:pt>
                <c:pt idx="10">
                  <c:v>-0.30300476659999948</c:v>
                </c:pt>
                <c:pt idx="11">
                  <c:v>-0.2613415401000001</c:v>
                </c:pt>
                <c:pt idx="12">
                  <c:v>-0.21404086719999965</c:v>
                </c:pt>
                <c:pt idx="13">
                  <c:v>-0.16574699159999925</c:v>
                </c:pt>
                <c:pt idx="14">
                  <c:v>-0.11809352879999963</c:v>
                </c:pt>
                <c:pt idx="15">
                  <c:v>-7.328655599999985E-2</c:v>
                </c:pt>
                <c:pt idx="16">
                  <c:v>-3.4951774800000647E-2</c:v>
                </c:pt>
                <c:pt idx="17">
                  <c:v>-1.7384996199999881E-2</c:v>
                </c:pt>
                <c:pt idx="18">
                  <c:v>0</c:v>
                </c:pt>
                <c:pt idx="19">
                  <c:v>1.7384996199999881E-2</c:v>
                </c:pt>
                <c:pt idx="20">
                  <c:v>3.4951774800000647E-2</c:v>
                </c:pt>
                <c:pt idx="21">
                  <c:v>7.328655599999985E-2</c:v>
                </c:pt>
                <c:pt idx="22">
                  <c:v>0.11809352879999963</c:v>
                </c:pt>
                <c:pt idx="23">
                  <c:v>0.16574699159999925</c:v>
                </c:pt>
                <c:pt idx="24">
                  <c:v>0.21404086719999965</c:v>
                </c:pt>
                <c:pt idx="25">
                  <c:v>0.2613415401000001</c:v>
                </c:pt>
                <c:pt idx="26">
                  <c:v>0.30300476659999948</c:v>
                </c:pt>
                <c:pt idx="27">
                  <c:v>0.34069712250000012</c:v>
                </c:pt>
                <c:pt idx="28">
                  <c:v>0.38089590420000052</c:v>
                </c:pt>
                <c:pt idx="29">
                  <c:v>0.41537135759999999</c:v>
                </c:pt>
                <c:pt idx="30">
                  <c:v>0.45074389499999984</c:v>
                </c:pt>
                <c:pt idx="31">
                  <c:v>0.48740450220000064</c:v>
                </c:pt>
                <c:pt idx="32">
                  <c:v>0.52302070799999978</c:v>
                </c:pt>
                <c:pt idx="33">
                  <c:v>0.55778700179999985</c:v>
                </c:pt>
                <c:pt idx="34">
                  <c:v>0.59223927619999961</c:v>
                </c:pt>
                <c:pt idx="35">
                  <c:v>0.61014274650000033</c:v>
                </c:pt>
                <c:pt idx="36">
                  <c:v>0.62796689160000019</c:v>
                </c:pt>
              </c:numCache>
            </c:numRef>
          </c:yVal>
          <c:smooth val="0"/>
          <c:extLst>
            <c:ext xmlns:c16="http://schemas.microsoft.com/office/drawing/2014/chart" uri="{C3380CC4-5D6E-409C-BE32-E72D297353CC}">
              <c16:uniqueId val="{00000003-B677-49E8-A5C7-3DA18D165645}"/>
            </c:ext>
          </c:extLst>
        </c:ser>
        <c:ser>
          <c:idx val="4"/>
          <c:order val="4"/>
          <c:tx>
            <c:strRef>
              <c:f>Zn_R2SCANRVV10!$H$2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Zn_R2SCANRVV10!$C$3:$C$39</c:f>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f>Zn_R2SCANRVV10!$H$3:$H$39</c:f>
              <c:numCache>
                <c:formatCode>0.000</c:formatCode>
                <c:ptCount val="37"/>
                <c:pt idx="0">
                  <c:v>0.5</c:v>
                </c:pt>
                <c:pt idx="1">
                  <c:v>0.50087000000000004</c:v>
                </c:pt>
                <c:pt idx="2">
                  <c:v>0.50181600000000004</c:v>
                </c:pt>
                <c:pt idx="3">
                  <c:v>0.50339500000000004</c:v>
                </c:pt>
                <c:pt idx="4">
                  <c:v>0.50472099999999998</c:v>
                </c:pt>
                <c:pt idx="5">
                  <c:v>0.506718</c:v>
                </c:pt>
                <c:pt idx="6">
                  <c:v>0.50860399999999995</c:v>
                </c:pt>
                <c:pt idx="7">
                  <c:v>0.50969900000000001</c:v>
                </c:pt>
                <c:pt idx="8">
                  <c:v>0.51014099999999996</c:v>
                </c:pt>
                <c:pt idx="9">
                  <c:v>0.51173299999999999</c:v>
                </c:pt>
                <c:pt idx="10">
                  <c:v>0.51147200000000004</c:v>
                </c:pt>
                <c:pt idx="11">
                  <c:v>0.51002899999999995</c:v>
                </c:pt>
                <c:pt idx="12">
                  <c:v>0.50765800000000005</c:v>
                </c:pt>
                <c:pt idx="13">
                  <c:v>0.50620299999999996</c:v>
                </c:pt>
                <c:pt idx="14">
                  <c:v>0.50482800000000005</c:v>
                </c:pt>
                <c:pt idx="15">
                  <c:v>0.50218600000000002</c:v>
                </c:pt>
                <c:pt idx="16">
                  <c:v>0.50048400000000004</c:v>
                </c:pt>
                <c:pt idx="17">
                  <c:v>0.50015500000000002</c:v>
                </c:pt>
                <c:pt idx="18">
                  <c:v>0.5</c:v>
                </c:pt>
                <c:pt idx="19">
                  <c:v>0.50015500000000002</c:v>
                </c:pt>
                <c:pt idx="20">
                  <c:v>0.50048400000000004</c:v>
                </c:pt>
                <c:pt idx="21">
                  <c:v>0.50218600000000002</c:v>
                </c:pt>
                <c:pt idx="22">
                  <c:v>0.50482800000000005</c:v>
                </c:pt>
                <c:pt idx="23">
                  <c:v>0.50620299999999996</c:v>
                </c:pt>
                <c:pt idx="24">
                  <c:v>0.50765800000000005</c:v>
                </c:pt>
                <c:pt idx="25">
                  <c:v>0.51002899999999995</c:v>
                </c:pt>
                <c:pt idx="26">
                  <c:v>0.51147200000000004</c:v>
                </c:pt>
                <c:pt idx="27">
                  <c:v>0.51173299999999999</c:v>
                </c:pt>
                <c:pt idx="28">
                  <c:v>0.51014099999999996</c:v>
                </c:pt>
                <c:pt idx="29">
                  <c:v>0.50969900000000001</c:v>
                </c:pt>
                <c:pt idx="30">
                  <c:v>0.50860399999999995</c:v>
                </c:pt>
                <c:pt idx="31">
                  <c:v>0.506718</c:v>
                </c:pt>
                <c:pt idx="32">
                  <c:v>0.50472099999999998</c:v>
                </c:pt>
                <c:pt idx="33">
                  <c:v>0.50339500000000004</c:v>
                </c:pt>
                <c:pt idx="34">
                  <c:v>0.50181600000000004</c:v>
                </c:pt>
                <c:pt idx="35">
                  <c:v>0.50087000000000004</c:v>
                </c:pt>
                <c:pt idx="36">
                  <c:v>0.5</c:v>
                </c:pt>
              </c:numCache>
            </c:numRef>
          </c:yVal>
          <c:smooth val="0"/>
          <c:extLst>
            <c:ext xmlns:c16="http://schemas.microsoft.com/office/drawing/2014/chart" uri="{C3380CC4-5D6E-409C-BE32-E72D297353CC}">
              <c16:uniqueId val="{00000004-B677-49E8-A5C7-3DA18D165645}"/>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Zn_R2SCANRVV10!$T$2</c:f>
              <c:strCache>
                <c:ptCount val="1"/>
                <c:pt idx="0">
                  <c:v>R2SCANRVV10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Zn_R2SCANRVV10!$C$3:$C$39</c:f>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f>Zn_R2SCANRVV10!$T$3:$T$39</c:f>
              <c:numCache>
                <c:formatCode>0.00</c:formatCode>
                <c:ptCount val="37"/>
                <c:pt idx="0">
                  <c:v>1.204</c:v>
                </c:pt>
                <c:pt idx="1">
                  <c:v>1.21</c:v>
                </c:pt>
                <c:pt idx="2">
                  <c:v>1.216</c:v>
                </c:pt>
                <c:pt idx="3">
                  <c:v>1.2270000000000001</c:v>
                </c:pt>
                <c:pt idx="4">
                  <c:v>1.2370000000000001</c:v>
                </c:pt>
                <c:pt idx="5">
                  <c:v>1.2450000000000001</c:v>
                </c:pt>
                <c:pt idx="6">
                  <c:v>1.2549999999999999</c:v>
                </c:pt>
                <c:pt idx="7">
                  <c:v>1.2649999999999999</c:v>
                </c:pt>
                <c:pt idx="8">
                  <c:v>1.278</c:v>
                </c:pt>
                <c:pt idx="9">
                  <c:v>1.292</c:v>
                </c:pt>
                <c:pt idx="10">
                  <c:v>1.3120000000000001</c:v>
                </c:pt>
                <c:pt idx="11">
                  <c:v>1.337</c:v>
                </c:pt>
                <c:pt idx="12">
                  <c:v>1.3680000000000001</c:v>
                </c:pt>
                <c:pt idx="13">
                  <c:v>1.3959999999999999</c:v>
                </c:pt>
                <c:pt idx="14">
                  <c:v>1.4239999999999999</c:v>
                </c:pt>
                <c:pt idx="15">
                  <c:v>1.448</c:v>
                </c:pt>
                <c:pt idx="16">
                  <c:v>1.4119999999999999</c:v>
                </c:pt>
                <c:pt idx="17">
                  <c:v>1.4039999999999999</c:v>
                </c:pt>
                <c:pt idx="18">
                  <c:v>1.4119999999999999</c:v>
                </c:pt>
                <c:pt idx="19">
                  <c:v>1.4039999999999999</c:v>
                </c:pt>
                <c:pt idx="20">
                  <c:v>1.4119999999999999</c:v>
                </c:pt>
                <c:pt idx="21">
                  <c:v>1.448</c:v>
                </c:pt>
                <c:pt idx="22">
                  <c:v>1.4239999999999999</c:v>
                </c:pt>
                <c:pt idx="23">
                  <c:v>1.3959999999999999</c:v>
                </c:pt>
                <c:pt idx="24">
                  <c:v>1.3680000000000001</c:v>
                </c:pt>
                <c:pt idx="25">
                  <c:v>1.337</c:v>
                </c:pt>
                <c:pt idx="26">
                  <c:v>1.3120000000000001</c:v>
                </c:pt>
                <c:pt idx="27">
                  <c:v>1.292</c:v>
                </c:pt>
                <c:pt idx="28">
                  <c:v>1.278</c:v>
                </c:pt>
                <c:pt idx="29">
                  <c:v>1.2649999999999999</c:v>
                </c:pt>
                <c:pt idx="30">
                  <c:v>1.2549999999999999</c:v>
                </c:pt>
                <c:pt idx="31">
                  <c:v>1.2450000000000001</c:v>
                </c:pt>
                <c:pt idx="32">
                  <c:v>1.2370000000000001</c:v>
                </c:pt>
                <c:pt idx="33">
                  <c:v>1.2270000000000001</c:v>
                </c:pt>
                <c:pt idx="34">
                  <c:v>1.216</c:v>
                </c:pt>
                <c:pt idx="35">
                  <c:v>1.21</c:v>
                </c:pt>
                <c:pt idx="36">
                  <c:v>1.204</c:v>
                </c:pt>
              </c:numCache>
            </c:numRef>
          </c:yVal>
          <c:smooth val="0"/>
          <c:extLst>
            <c:ext xmlns:c16="http://schemas.microsoft.com/office/drawing/2014/chart" uri="{C3380CC4-5D6E-409C-BE32-E72D297353CC}">
              <c16:uniqueId val="{00000000-DE30-4E6B-A1E1-202C1E5AF609}"/>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Zn_R2SCANRVV10!$U$2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Zn_R2SCANRVV10!$C$3:$C$39</c15:sqref>
                        </c15:formulaRef>
                      </c:ext>
                    </c:extLst>
                    <c:numCache>
                      <c:formatCode>0.000</c:formatCode>
                      <c:ptCount val="37"/>
                      <c:pt idx="0">
                        <c:v>-1</c:v>
                      </c:pt>
                      <c:pt idx="1">
                        <c:v>-0.96874844157787132</c:v>
                      </c:pt>
                      <c:pt idx="2">
                        <c:v>-0.93749688315574276</c:v>
                      </c:pt>
                      <c:pt idx="3">
                        <c:v>-0.87499376631148496</c:v>
                      </c:pt>
                      <c:pt idx="4">
                        <c:v>-0.8124989610519141</c:v>
                      </c:pt>
                      <c:pt idx="5">
                        <c:v>-0.74999584420765686</c:v>
                      </c:pt>
                      <c:pt idx="6">
                        <c:v>-0.68750103894808612</c:v>
                      </c:pt>
                      <c:pt idx="7">
                        <c:v>-0.62499792210382832</c:v>
                      </c:pt>
                      <c:pt idx="8">
                        <c:v>-0.56249480525957096</c:v>
                      </c:pt>
                      <c:pt idx="9">
                        <c:v>-0.50000000000000022</c:v>
                      </c:pt>
                      <c:pt idx="10">
                        <c:v>-0.43749688315574248</c:v>
                      </c:pt>
                      <c:pt idx="11">
                        <c:v>-0.37500207789617168</c:v>
                      </c:pt>
                      <c:pt idx="12">
                        <c:v>-0.31249896105191438</c:v>
                      </c:pt>
                      <c:pt idx="13">
                        <c:v>-0.24999584420765664</c:v>
                      </c:pt>
                      <c:pt idx="14">
                        <c:v>-0.18750103894808584</c:v>
                      </c:pt>
                      <c:pt idx="15">
                        <c:v>-0.12499792210382854</c:v>
                      </c:pt>
                      <c:pt idx="16">
                        <c:v>-6.2503116844257758E-2</c:v>
                      </c:pt>
                      <c:pt idx="17">
                        <c:v>-3.125155842212865E-2</c:v>
                      </c:pt>
                      <c:pt idx="18">
                        <c:v>0</c:v>
                      </c:pt>
                      <c:pt idx="19">
                        <c:v>3.125155842212865E-2</c:v>
                      </c:pt>
                      <c:pt idx="20">
                        <c:v>6.2503116844257758E-2</c:v>
                      </c:pt>
                      <c:pt idx="21">
                        <c:v>0.12499792210382854</c:v>
                      </c:pt>
                      <c:pt idx="22">
                        <c:v>0.18750103894808584</c:v>
                      </c:pt>
                      <c:pt idx="23">
                        <c:v>0.24999584420765664</c:v>
                      </c:pt>
                      <c:pt idx="24">
                        <c:v>0.31249896105191438</c:v>
                      </c:pt>
                      <c:pt idx="25">
                        <c:v>0.37500207789617168</c:v>
                      </c:pt>
                      <c:pt idx="26">
                        <c:v>0.43749688315574248</c:v>
                      </c:pt>
                      <c:pt idx="27">
                        <c:v>0.50000000000000022</c:v>
                      </c:pt>
                      <c:pt idx="28">
                        <c:v>0.56249480525957096</c:v>
                      </c:pt>
                      <c:pt idx="29">
                        <c:v>0.62499792210382832</c:v>
                      </c:pt>
                      <c:pt idx="30">
                        <c:v>0.68750103894808612</c:v>
                      </c:pt>
                      <c:pt idx="31">
                        <c:v>0.74999584420765686</c:v>
                      </c:pt>
                      <c:pt idx="32">
                        <c:v>0.8124989610519141</c:v>
                      </c:pt>
                      <c:pt idx="33">
                        <c:v>0.87499376631148496</c:v>
                      </c:pt>
                      <c:pt idx="34">
                        <c:v>0.93749688315574276</c:v>
                      </c:pt>
                      <c:pt idx="35">
                        <c:v>0.96874844157787132</c:v>
                      </c:pt>
                      <c:pt idx="36">
                        <c:v>1</c:v>
                      </c:pt>
                    </c:numCache>
                  </c:numRef>
                </c:xVal>
                <c:yVal>
                  <c:numRef>
                    <c:extLst>
                      <c:ext uri="{02D57815-91ED-43cb-92C2-25804820EDAC}">
                        <c15:formulaRef>
                          <c15:sqref>Zn_R2SCANRVV10!$U$3:$U$39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DE30-4E6B-A1E1-202C1E5AF609}"/>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Zn_R2SCAN!$O$2</c:f>
              <c:strCache>
                <c:ptCount val="1"/>
                <c:pt idx="0">
                  <c:v>R2SCAN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Zn_R2SCAN!$C$3:$C$39</c:f>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f>Zn_R2SCAN!$O$3:$O$39</c:f>
              <c:numCache>
                <c:formatCode>0.0000</c:formatCode>
                <c:ptCount val="37"/>
                <c:pt idx="0">
                  <c:v>-0.23779999999999291</c:v>
                </c:pt>
                <c:pt idx="1">
                  <c:v>-0.23669999999998481</c:v>
                </c:pt>
                <c:pt idx="2">
                  <c:v>-0.23410000000001219</c:v>
                </c:pt>
                <c:pt idx="3">
                  <c:v>-0.224899999999991</c:v>
                </c:pt>
                <c:pt idx="4">
                  <c:v>-0.21080000000000609</c:v>
                </c:pt>
                <c:pt idx="5">
                  <c:v>-0.19180000000000064</c:v>
                </c:pt>
                <c:pt idx="6">
                  <c:v>-0.17039999999997235</c:v>
                </c:pt>
                <c:pt idx="7">
                  <c:v>-0.14780000000001792</c:v>
                </c:pt>
                <c:pt idx="8">
                  <c:v>-0.12380000000001701</c:v>
                </c:pt>
                <c:pt idx="9">
                  <c:v>-9.9499999999977717E-2</c:v>
                </c:pt>
                <c:pt idx="10">
                  <c:v>-7.6599999999984902E-2</c:v>
                </c:pt>
                <c:pt idx="11">
                  <c:v>-5.4599999999993543E-2</c:v>
                </c:pt>
                <c:pt idx="12">
                  <c:v>-3.5000000000025011E-2</c:v>
                </c:pt>
                <c:pt idx="13">
                  <c:v>-1.9299999999986994E-2</c:v>
                </c:pt>
                <c:pt idx="14">
                  <c:v>-8.8999999999828106E-3</c:v>
                </c:pt>
                <c:pt idx="15">
                  <c:v>-2.9999999999859028E-3</c:v>
                </c:pt>
                <c:pt idx="16">
                  <c:v>-4.9999999998817657E-4</c:v>
                </c:pt>
                <c:pt idx="17">
                  <c:v>-9.9999999974897946E-5</c:v>
                </c:pt>
                <c:pt idx="18">
                  <c:v>0</c:v>
                </c:pt>
                <c:pt idx="19">
                  <c:v>-9.9999999974897946E-5</c:v>
                </c:pt>
                <c:pt idx="20">
                  <c:v>-4.9999999998817657E-4</c:v>
                </c:pt>
                <c:pt idx="21">
                  <c:v>-2.9999999999859028E-3</c:v>
                </c:pt>
                <c:pt idx="22">
                  <c:v>-8.8999999999828106E-3</c:v>
                </c:pt>
                <c:pt idx="23">
                  <c:v>-1.9299999999986994E-2</c:v>
                </c:pt>
                <c:pt idx="24">
                  <c:v>-3.5000000000025011E-2</c:v>
                </c:pt>
                <c:pt idx="25">
                  <c:v>-5.4599999999993543E-2</c:v>
                </c:pt>
                <c:pt idx="26">
                  <c:v>-7.6599999999984902E-2</c:v>
                </c:pt>
                <c:pt idx="27">
                  <c:v>-9.9499999999977717E-2</c:v>
                </c:pt>
                <c:pt idx="28">
                  <c:v>-0.12380000000001701</c:v>
                </c:pt>
                <c:pt idx="29">
                  <c:v>-0.14780000000001792</c:v>
                </c:pt>
                <c:pt idx="30">
                  <c:v>-0.17039999999997235</c:v>
                </c:pt>
                <c:pt idx="31">
                  <c:v>-0.19180000000000064</c:v>
                </c:pt>
                <c:pt idx="32">
                  <c:v>-0.21080000000000609</c:v>
                </c:pt>
                <c:pt idx="33">
                  <c:v>-0.224899999999991</c:v>
                </c:pt>
                <c:pt idx="34">
                  <c:v>-0.23410000000001219</c:v>
                </c:pt>
                <c:pt idx="35">
                  <c:v>-0.23669999999998481</c:v>
                </c:pt>
                <c:pt idx="36">
                  <c:v>-0.23779999999999291</c:v>
                </c:pt>
              </c:numCache>
            </c:numRef>
          </c:yVal>
          <c:smooth val="0"/>
          <c:extLst xmlns:c15="http://schemas.microsoft.com/office/drawing/2012/chart">
            <c:ext xmlns:c16="http://schemas.microsoft.com/office/drawing/2014/chart" uri="{C3380CC4-5D6E-409C-BE32-E72D297353CC}">
              <c16:uniqueId val="{00000000-7061-4026-9809-EE90A8A1158F}"/>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Zn_R2SCAN!$P$2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Zn_R2SCAN!$C$3:$C$39</c15:sqref>
                        </c15:formulaRef>
                      </c:ext>
                    </c:extLst>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extLst>
                      <c:ext uri="{02D57815-91ED-43cb-92C2-25804820EDAC}">
                        <c15:formulaRef>
                          <c15:sqref>Zn_R2SCAN!$P$3:$P$39</c15:sqref>
                        </c15:formulaRef>
                      </c:ext>
                    </c:extLst>
                    <c:numCache>
                      <c:formatCode>0.0000</c:formatCode>
                      <c:ptCount val="37"/>
                      <c:pt idx="0">
                        <c:v>-0.25829999999999842</c:v>
                      </c:pt>
                      <c:pt idx="1">
                        <c:v>59.367699999999999</c:v>
                      </c:pt>
                      <c:pt idx="2">
                        <c:v>59.367699999999999</c:v>
                      </c:pt>
                      <c:pt idx="3">
                        <c:v>59.367699999999999</c:v>
                      </c:pt>
                      <c:pt idx="4">
                        <c:v>59.367699999999999</c:v>
                      </c:pt>
                      <c:pt idx="5">
                        <c:v>59.367699999999999</c:v>
                      </c:pt>
                      <c:pt idx="6">
                        <c:v>59.367699999999999</c:v>
                      </c:pt>
                      <c:pt idx="7">
                        <c:v>59.367699999999999</c:v>
                      </c:pt>
                      <c:pt idx="8">
                        <c:v>59.367699999999999</c:v>
                      </c:pt>
                      <c:pt idx="9">
                        <c:v>59.367699999999999</c:v>
                      </c:pt>
                      <c:pt idx="10">
                        <c:v>59.367699999999999</c:v>
                      </c:pt>
                      <c:pt idx="11">
                        <c:v>59.367699999999999</c:v>
                      </c:pt>
                      <c:pt idx="12">
                        <c:v>59.367699999999999</c:v>
                      </c:pt>
                      <c:pt idx="13">
                        <c:v>59.367699999999999</c:v>
                      </c:pt>
                      <c:pt idx="14">
                        <c:v>59.367699999999999</c:v>
                      </c:pt>
                      <c:pt idx="15">
                        <c:v>59.367699999999999</c:v>
                      </c:pt>
                      <c:pt idx="16">
                        <c:v>59.367699999999999</c:v>
                      </c:pt>
                      <c:pt idx="17">
                        <c:v>59.367699999999999</c:v>
                      </c:pt>
                      <c:pt idx="18">
                        <c:v>0</c:v>
                      </c:pt>
                      <c:pt idx="19">
                        <c:v>59.367699999999999</c:v>
                      </c:pt>
                      <c:pt idx="20">
                        <c:v>59.367699999999999</c:v>
                      </c:pt>
                      <c:pt idx="21">
                        <c:v>59.367699999999999</c:v>
                      </c:pt>
                      <c:pt idx="22">
                        <c:v>59.367699999999999</c:v>
                      </c:pt>
                      <c:pt idx="23">
                        <c:v>59.367699999999999</c:v>
                      </c:pt>
                      <c:pt idx="24">
                        <c:v>59.367699999999999</c:v>
                      </c:pt>
                      <c:pt idx="25">
                        <c:v>59.367699999999999</c:v>
                      </c:pt>
                      <c:pt idx="26">
                        <c:v>59.367699999999999</c:v>
                      </c:pt>
                      <c:pt idx="27">
                        <c:v>59.367699999999999</c:v>
                      </c:pt>
                      <c:pt idx="28">
                        <c:v>59.367699999999999</c:v>
                      </c:pt>
                      <c:pt idx="29">
                        <c:v>59.367699999999999</c:v>
                      </c:pt>
                      <c:pt idx="30">
                        <c:v>59.367699999999999</c:v>
                      </c:pt>
                      <c:pt idx="31">
                        <c:v>59.367699999999999</c:v>
                      </c:pt>
                      <c:pt idx="32">
                        <c:v>59.367699999999999</c:v>
                      </c:pt>
                      <c:pt idx="33">
                        <c:v>59.367699999999999</c:v>
                      </c:pt>
                      <c:pt idx="34">
                        <c:v>59.367699999999999</c:v>
                      </c:pt>
                      <c:pt idx="35">
                        <c:v>59.367699999999999</c:v>
                      </c:pt>
                      <c:pt idx="36">
                        <c:v>-0.25829999999999842</c:v>
                      </c:pt>
                    </c:numCache>
                  </c:numRef>
                </c:yVal>
                <c:smooth val="0"/>
                <c:extLst>
                  <c:ext xmlns:c16="http://schemas.microsoft.com/office/drawing/2014/chart" uri="{C3380CC4-5D6E-409C-BE32-E72D297353CC}">
                    <c16:uniqueId val="{00000001-7061-4026-9809-EE90A8A1158F}"/>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Zn_R2SCAN!$AF$2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Zn_R2SCAN!$C$3:$C$39</c15:sqref>
                        </c15:formulaRef>
                      </c:ext>
                    </c:extLst>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extLst xmlns:c15="http://schemas.microsoft.com/office/drawing/2012/chart">
                      <c:ext xmlns:c15="http://schemas.microsoft.com/office/drawing/2012/chart" uri="{02D57815-91ED-43cb-92C2-25804820EDAC}">
                        <c15:formulaRef>
                          <c15:sqref>Zn_R2SCAN!$AF$3:$AF$39</c15:sqref>
                        </c15:formulaRef>
                      </c:ext>
                    </c:extLst>
                    <c:numCache>
                      <c:formatCode>0.0000</c:formatCode>
                      <c:ptCount val="37"/>
                      <c:pt idx="0">
                        <c:v>0.25829999999999842</c:v>
                      </c:pt>
                      <c:pt idx="1">
                        <c:v>-59.367699999999999</c:v>
                      </c:pt>
                      <c:pt idx="2">
                        <c:v>-59.367699999999999</c:v>
                      </c:pt>
                      <c:pt idx="3">
                        <c:v>-59.367699999999999</c:v>
                      </c:pt>
                      <c:pt idx="4">
                        <c:v>-59.367699999999999</c:v>
                      </c:pt>
                      <c:pt idx="5">
                        <c:v>-59.367699999999999</c:v>
                      </c:pt>
                      <c:pt idx="6">
                        <c:v>-59.367699999999999</c:v>
                      </c:pt>
                      <c:pt idx="7">
                        <c:v>-59.367699999999999</c:v>
                      </c:pt>
                      <c:pt idx="8">
                        <c:v>-59.367699999999999</c:v>
                      </c:pt>
                      <c:pt idx="9">
                        <c:v>-59.367699999999999</c:v>
                      </c:pt>
                      <c:pt idx="10">
                        <c:v>-59.367699999999999</c:v>
                      </c:pt>
                      <c:pt idx="11">
                        <c:v>-59.367699999999999</c:v>
                      </c:pt>
                      <c:pt idx="12">
                        <c:v>-59.367699999999999</c:v>
                      </c:pt>
                      <c:pt idx="13">
                        <c:v>-59.367699999999999</c:v>
                      </c:pt>
                      <c:pt idx="14">
                        <c:v>-59.367699999999999</c:v>
                      </c:pt>
                      <c:pt idx="15">
                        <c:v>-59.367699999999999</c:v>
                      </c:pt>
                      <c:pt idx="16">
                        <c:v>-59.367699999999999</c:v>
                      </c:pt>
                      <c:pt idx="17">
                        <c:v>-59.367699999999999</c:v>
                      </c:pt>
                      <c:pt idx="18">
                        <c:v>0</c:v>
                      </c:pt>
                      <c:pt idx="19">
                        <c:v>-59.367699999999999</c:v>
                      </c:pt>
                      <c:pt idx="20">
                        <c:v>-59.367699999999999</c:v>
                      </c:pt>
                      <c:pt idx="21">
                        <c:v>-59.367699999999999</c:v>
                      </c:pt>
                      <c:pt idx="22">
                        <c:v>-59.367699999999999</c:v>
                      </c:pt>
                      <c:pt idx="23">
                        <c:v>-59.367699999999999</c:v>
                      </c:pt>
                      <c:pt idx="24">
                        <c:v>-59.367699999999999</c:v>
                      </c:pt>
                      <c:pt idx="25">
                        <c:v>-59.367699999999999</c:v>
                      </c:pt>
                      <c:pt idx="26">
                        <c:v>-59.367699999999999</c:v>
                      </c:pt>
                      <c:pt idx="27">
                        <c:v>-59.367699999999999</c:v>
                      </c:pt>
                      <c:pt idx="28">
                        <c:v>-59.367699999999999</c:v>
                      </c:pt>
                      <c:pt idx="29">
                        <c:v>-59.367699999999999</c:v>
                      </c:pt>
                      <c:pt idx="30">
                        <c:v>-59.367699999999999</c:v>
                      </c:pt>
                      <c:pt idx="31">
                        <c:v>-59.367699999999999</c:v>
                      </c:pt>
                      <c:pt idx="32">
                        <c:v>-59.367699999999999</c:v>
                      </c:pt>
                      <c:pt idx="33">
                        <c:v>-59.367699999999999</c:v>
                      </c:pt>
                      <c:pt idx="34">
                        <c:v>-59.367699999999999</c:v>
                      </c:pt>
                      <c:pt idx="35">
                        <c:v>-59.367699999999999</c:v>
                      </c:pt>
                      <c:pt idx="36">
                        <c:v>0.25829999999999842</c:v>
                      </c:pt>
                    </c:numCache>
                  </c:numRef>
                </c:yVal>
                <c:smooth val="0"/>
                <c:extLst xmlns:c15="http://schemas.microsoft.com/office/drawing/2012/chart">
                  <c:ext xmlns:c16="http://schemas.microsoft.com/office/drawing/2014/chart" uri="{C3380CC4-5D6E-409C-BE32-E72D297353CC}">
                    <c16:uniqueId val="{00000002-7061-4026-9809-EE90A8A1158F}"/>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Zn_R2SCAN!$Y$2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Zn_R2SCAN!$C$3:$C$39</c15:sqref>
                        </c15:formulaRef>
                      </c:ext>
                    </c:extLst>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extLst xmlns:c15="http://schemas.microsoft.com/office/drawing/2012/chart">
                      <c:ext xmlns:c15="http://schemas.microsoft.com/office/drawing/2012/chart" uri="{02D57815-91ED-43cb-92C2-25804820EDAC}">
                        <c15:formulaRef>
                          <c15:sqref>Zn_R2SCAN!$Y$3:$Y$39</c15:sqref>
                        </c15:formulaRef>
                      </c:ext>
                    </c:extLst>
                    <c:numCache>
                      <c:formatCode>0.0000</c:formatCode>
                      <c:ptCount val="37"/>
                      <c:pt idx="0">
                        <c:v>-0.23449999999999704</c:v>
                      </c:pt>
                      <c:pt idx="1">
                        <c:v>82.410199999999975</c:v>
                      </c:pt>
                      <c:pt idx="2">
                        <c:v>82.410999999999945</c:v>
                      </c:pt>
                      <c:pt idx="3">
                        <c:v>82.412499999999966</c:v>
                      </c:pt>
                      <c:pt idx="4">
                        <c:v>82.413799999999981</c:v>
                      </c:pt>
                      <c:pt idx="5">
                        <c:v>82.415299999999945</c:v>
                      </c:pt>
                      <c:pt idx="6">
                        <c:v>82.41719999999998</c:v>
                      </c:pt>
                      <c:pt idx="7">
                        <c:v>82.418599999999969</c:v>
                      </c:pt>
                      <c:pt idx="8">
                        <c:v>82.420399999999972</c:v>
                      </c:pt>
                      <c:pt idx="9">
                        <c:v>82.422599999999989</c:v>
                      </c:pt>
                      <c:pt idx="10">
                        <c:v>82.42489999999998</c:v>
                      </c:pt>
                      <c:pt idx="11">
                        <c:v>82.427999999999997</c:v>
                      </c:pt>
                      <c:pt idx="12">
                        <c:v>82.431699999999921</c:v>
                      </c:pt>
                      <c:pt idx="13">
                        <c:v>82.437599999999975</c:v>
                      </c:pt>
                      <c:pt idx="14">
                        <c:v>82.44319999999999</c:v>
                      </c:pt>
                      <c:pt idx="15">
                        <c:v>82.448299999999961</c:v>
                      </c:pt>
                      <c:pt idx="16">
                        <c:v>82.451899999999966</c:v>
                      </c:pt>
                      <c:pt idx="17">
                        <c:v>82.452699999999993</c:v>
                      </c:pt>
                      <c:pt idx="18">
                        <c:v>0</c:v>
                      </c:pt>
                      <c:pt idx="19">
                        <c:v>82.452699999999993</c:v>
                      </c:pt>
                      <c:pt idx="20">
                        <c:v>82.451899999999966</c:v>
                      </c:pt>
                      <c:pt idx="21">
                        <c:v>82.448299999999961</c:v>
                      </c:pt>
                      <c:pt idx="22">
                        <c:v>82.44319999999999</c:v>
                      </c:pt>
                      <c:pt idx="23">
                        <c:v>82.437599999999975</c:v>
                      </c:pt>
                      <c:pt idx="24">
                        <c:v>82.431699999999921</c:v>
                      </c:pt>
                      <c:pt idx="25">
                        <c:v>82.427999999999997</c:v>
                      </c:pt>
                      <c:pt idx="26">
                        <c:v>82.42489999999998</c:v>
                      </c:pt>
                      <c:pt idx="27">
                        <c:v>82.422599999999989</c:v>
                      </c:pt>
                      <c:pt idx="28">
                        <c:v>82.420399999999972</c:v>
                      </c:pt>
                      <c:pt idx="29">
                        <c:v>82.418599999999969</c:v>
                      </c:pt>
                      <c:pt idx="30">
                        <c:v>82.41719999999998</c:v>
                      </c:pt>
                      <c:pt idx="31">
                        <c:v>82.415299999999945</c:v>
                      </c:pt>
                      <c:pt idx="32">
                        <c:v>82.413799999999981</c:v>
                      </c:pt>
                      <c:pt idx="33">
                        <c:v>82.412499999999966</c:v>
                      </c:pt>
                      <c:pt idx="34">
                        <c:v>82.410999999999945</c:v>
                      </c:pt>
                      <c:pt idx="35">
                        <c:v>82.410199999999975</c:v>
                      </c:pt>
                      <c:pt idx="36">
                        <c:v>-0.23449999999999704</c:v>
                      </c:pt>
                    </c:numCache>
                  </c:numRef>
                </c:yVal>
                <c:smooth val="0"/>
                <c:extLst xmlns:c15="http://schemas.microsoft.com/office/drawing/2012/chart">
                  <c:ext xmlns:c16="http://schemas.microsoft.com/office/drawing/2014/chart" uri="{C3380CC4-5D6E-409C-BE32-E72D297353CC}">
                    <c16:uniqueId val="{00000003-7061-4026-9809-EE90A8A1158F}"/>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Zn_R2SCAN!$D$2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Zn_R2SCAN!$C$3:$C$39</c:f>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f>Zn_R2SCAN!$D$3:$D$39</c:f>
              <c:numCache>
                <c:formatCode>0.000</c:formatCode>
                <c:ptCount val="37"/>
                <c:pt idx="0">
                  <c:v>3.2502</c:v>
                </c:pt>
                <c:pt idx="1">
                  <c:v>3.2564000000000002</c:v>
                </c:pt>
                <c:pt idx="2">
                  <c:v>3.2625999999999999</c:v>
                </c:pt>
                <c:pt idx="3">
                  <c:v>3.2743000000000002</c:v>
                </c:pt>
                <c:pt idx="4">
                  <c:v>3.2854999999999999</c:v>
                </c:pt>
                <c:pt idx="5">
                  <c:v>3.2964000000000002</c:v>
                </c:pt>
                <c:pt idx="6">
                  <c:v>3.3073000000000001</c:v>
                </c:pt>
                <c:pt idx="7">
                  <c:v>3.3180999999999998</c:v>
                </c:pt>
                <c:pt idx="8">
                  <c:v>3.3287</c:v>
                </c:pt>
                <c:pt idx="9">
                  <c:v>3.3397000000000001</c:v>
                </c:pt>
                <c:pt idx="10">
                  <c:v>3.3508</c:v>
                </c:pt>
                <c:pt idx="11">
                  <c:v>3.3626999999999998</c:v>
                </c:pt>
                <c:pt idx="12">
                  <c:v>3.3759999999999999</c:v>
                </c:pt>
                <c:pt idx="13">
                  <c:v>3.3925000000000001</c:v>
                </c:pt>
                <c:pt idx="14">
                  <c:v>3.4081000000000001</c:v>
                </c:pt>
                <c:pt idx="15">
                  <c:v>3.4205000000000001</c:v>
                </c:pt>
                <c:pt idx="16">
                  <c:v>3.4291999999999998</c:v>
                </c:pt>
                <c:pt idx="17">
                  <c:v>3.4312999999999998</c:v>
                </c:pt>
                <c:pt idx="18">
                  <c:v>3.4319000000000002</c:v>
                </c:pt>
                <c:pt idx="19">
                  <c:v>3.4312999999999998</c:v>
                </c:pt>
                <c:pt idx="20">
                  <c:v>3.4291999999999998</c:v>
                </c:pt>
                <c:pt idx="21">
                  <c:v>3.4205000000000001</c:v>
                </c:pt>
                <c:pt idx="22">
                  <c:v>3.4081000000000001</c:v>
                </c:pt>
                <c:pt idx="23">
                  <c:v>3.3925000000000001</c:v>
                </c:pt>
                <c:pt idx="24">
                  <c:v>3.3759999999999999</c:v>
                </c:pt>
                <c:pt idx="25">
                  <c:v>3.3626999999999998</c:v>
                </c:pt>
                <c:pt idx="26">
                  <c:v>3.3508</c:v>
                </c:pt>
                <c:pt idx="27">
                  <c:v>3.3397000000000001</c:v>
                </c:pt>
                <c:pt idx="28">
                  <c:v>3.3287</c:v>
                </c:pt>
                <c:pt idx="29">
                  <c:v>3.3180999999999998</c:v>
                </c:pt>
                <c:pt idx="30">
                  <c:v>3.3073000000000001</c:v>
                </c:pt>
                <c:pt idx="31">
                  <c:v>3.2964000000000002</c:v>
                </c:pt>
                <c:pt idx="32">
                  <c:v>3.2854999999999999</c:v>
                </c:pt>
                <c:pt idx="33">
                  <c:v>3.2743000000000002</c:v>
                </c:pt>
                <c:pt idx="34">
                  <c:v>3.2625999999999999</c:v>
                </c:pt>
                <c:pt idx="35">
                  <c:v>3.2564000000000002</c:v>
                </c:pt>
                <c:pt idx="36">
                  <c:v>3.2502</c:v>
                </c:pt>
              </c:numCache>
            </c:numRef>
          </c:yVal>
          <c:smooth val="0"/>
          <c:extLst>
            <c:ext xmlns:c16="http://schemas.microsoft.com/office/drawing/2014/chart" uri="{C3380CC4-5D6E-409C-BE32-E72D297353CC}">
              <c16:uniqueId val="{00000000-857E-4E19-89F9-AFB0D56CE0C3}"/>
            </c:ext>
          </c:extLst>
        </c:ser>
        <c:ser>
          <c:idx val="1"/>
          <c:order val="1"/>
          <c:tx>
            <c:strRef>
              <c:f>Zn_R2SCAN!$E$2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Zn_R2SCAN!$C$3:$C$39</c:f>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f>Zn_R2SCAN!$E$3:$E$39</c:f>
              <c:numCache>
                <c:formatCode>0.000</c:formatCode>
                <c:ptCount val="37"/>
                <c:pt idx="0">
                  <c:v>5.2351999999999999</c:v>
                </c:pt>
                <c:pt idx="1">
                  <c:v>5.2145999999999999</c:v>
                </c:pt>
                <c:pt idx="2">
                  <c:v>5.1935000000000002</c:v>
                </c:pt>
                <c:pt idx="3">
                  <c:v>5.1531000000000002</c:v>
                </c:pt>
                <c:pt idx="4">
                  <c:v>5.1148999999999996</c:v>
                </c:pt>
                <c:pt idx="5">
                  <c:v>5.0769000000000002</c:v>
                </c:pt>
                <c:pt idx="6">
                  <c:v>5.0381999999999998</c:v>
                </c:pt>
                <c:pt idx="7">
                  <c:v>4.9991000000000003</c:v>
                </c:pt>
                <c:pt idx="8">
                  <c:v>4.9581</c:v>
                </c:pt>
                <c:pt idx="9">
                  <c:v>4.9138999999999999</c:v>
                </c:pt>
                <c:pt idx="10">
                  <c:v>4.867</c:v>
                </c:pt>
                <c:pt idx="11">
                  <c:v>4.8141999999999996</c:v>
                </c:pt>
                <c:pt idx="12">
                  <c:v>4.7526000000000002</c:v>
                </c:pt>
                <c:pt idx="13">
                  <c:v>4.6696999999999997</c:v>
                </c:pt>
                <c:pt idx="14">
                  <c:v>4.6013999999999999</c:v>
                </c:pt>
                <c:pt idx="15">
                  <c:v>4.5461</c:v>
                </c:pt>
                <c:pt idx="16">
                  <c:v>4.5080999999999998</c:v>
                </c:pt>
                <c:pt idx="17">
                  <c:v>4.5003000000000002</c:v>
                </c:pt>
                <c:pt idx="18">
                  <c:v>4.4978999999999996</c:v>
                </c:pt>
                <c:pt idx="19">
                  <c:v>4.5003000000000002</c:v>
                </c:pt>
                <c:pt idx="20">
                  <c:v>4.5080999999999998</c:v>
                </c:pt>
                <c:pt idx="21">
                  <c:v>4.5461</c:v>
                </c:pt>
                <c:pt idx="22">
                  <c:v>4.6013999999999999</c:v>
                </c:pt>
                <c:pt idx="23">
                  <c:v>4.6696999999999997</c:v>
                </c:pt>
                <c:pt idx="24">
                  <c:v>4.7526000000000002</c:v>
                </c:pt>
                <c:pt idx="25">
                  <c:v>4.8141999999999996</c:v>
                </c:pt>
                <c:pt idx="26">
                  <c:v>4.867</c:v>
                </c:pt>
                <c:pt idx="27">
                  <c:v>4.9138999999999999</c:v>
                </c:pt>
                <c:pt idx="28">
                  <c:v>4.9581</c:v>
                </c:pt>
                <c:pt idx="29">
                  <c:v>4.9991000000000003</c:v>
                </c:pt>
                <c:pt idx="30">
                  <c:v>5.0381999999999998</c:v>
                </c:pt>
                <c:pt idx="31">
                  <c:v>5.0769000000000002</c:v>
                </c:pt>
                <c:pt idx="32">
                  <c:v>5.1148999999999996</c:v>
                </c:pt>
                <c:pt idx="33">
                  <c:v>5.1531000000000002</c:v>
                </c:pt>
                <c:pt idx="34">
                  <c:v>5.1935000000000002</c:v>
                </c:pt>
                <c:pt idx="35">
                  <c:v>5.2145999999999999</c:v>
                </c:pt>
                <c:pt idx="36">
                  <c:v>5.2351999999999999</c:v>
                </c:pt>
              </c:numCache>
            </c:numRef>
          </c:yVal>
          <c:smooth val="0"/>
          <c:extLst>
            <c:ext xmlns:c16="http://schemas.microsoft.com/office/drawing/2014/chart" uri="{C3380CC4-5D6E-409C-BE32-E72D297353CC}">
              <c16:uniqueId val="{00000001-857E-4E19-89F9-AFB0D56CE0C3}"/>
            </c:ext>
          </c:extLst>
        </c:ser>
        <c:ser>
          <c:idx val="2"/>
          <c:order val="2"/>
          <c:tx>
            <c:strRef>
              <c:f>Zn_R2SCAN!$F$2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Zn_R2SCAN!$C$3:$C$39</c:f>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f>Zn_R2SCAN!$F$3:$F$39</c:f>
              <c:numCache>
                <c:formatCode>0.000</c:formatCode>
                <c:ptCount val="37"/>
                <c:pt idx="0">
                  <c:v>-0.62960609279999991</c:v>
                </c:pt>
                <c:pt idx="1">
                  <c:v>-0.61243912619999985</c:v>
                </c:pt>
                <c:pt idx="2">
                  <c:v>-0.5954659360000002</c:v>
                </c:pt>
                <c:pt idx="3">
                  <c:v>-0.56077064820000022</c:v>
                </c:pt>
                <c:pt idx="4">
                  <c:v>-0.52527465549999985</c:v>
                </c:pt>
                <c:pt idx="5">
                  <c:v>-0.49277406779999994</c:v>
                </c:pt>
                <c:pt idx="6">
                  <c:v>-0.46200797819999989</c:v>
                </c:pt>
                <c:pt idx="7">
                  <c:v>-0.42775299059999988</c:v>
                </c:pt>
                <c:pt idx="8">
                  <c:v>-0.39048508170000013</c:v>
                </c:pt>
                <c:pt idx="9">
                  <c:v>-0.35306371500000011</c:v>
                </c:pt>
                <c:pt idx="10">
                  <c:v>-0.3192459980000002</c:v>
                </c:pt>
                <c:pt idx="11">
                  <c:v>-0.27810670560000017</c:v>
                </c:pt>
                <c:pt idx="12">
                  <c:v>-0.23413208640000016</c:v>
                </c:pt>
                <c:pt idx="13">
                  <c:v>-0.18018971389999991</c:v>
                </c:pt>
                <c:pt idx="14">
                  <c:v>-0.13324273980000031</c:v>
                </c:pt>
                <c:pt idx="15">
                  <c:v>-8.8421645000000104E-2</c:v>
                </c:pt>
                <c:pt idx="16">
                  <c:v>-4.1104855799999812E-2</c:v>
                </c:pt>
                <c:pt idx="17">
                  <c:v>-1.9166777699999808E-2</c:v>
                </c:pt>
                <c:pt idx="18">
                  <c:v>0</c:v>
                </c:pt>
                <c:pt idx="19">
                  <c:v>1.9166777699999808E-2</c:v>
                </c:pt>
                <c:pt idx="20">
                  <c:v>4.1104855799999812E-2</c:v>
                </c:pt>
                <c:pt idx="21">
                  <c:v>8.8421645000000104E-2</c:v>
                </c:pt>
                <c:pt idx="22">
                  <c:v>0.13324273980000031</c:v>
                </c:pt>
                <c:pt idx="23">
                  <c:v>0.18018971389999991</c:v>
                </c:pt>
                <c:pt idx="24">
                  <c:v>0.23413208640000016</c:v>
                </c:pt>
                <c:pt idx="25">
                  <c:v>0.27810670560000017</c:v>
                </c:pt>
                <c:pt idx="26">
                  <c:v>0.3192459980000002</c:v>
                </c:pt>
                <c:pt idx="27">
                  <c:v>0.35306371500000011</c:v>
                </c:pt>
                <c:pt idx="28">
                  <c:v>0.39048508170000013</c:v>
                </c:pt>
                <c:pt idx="29">
                  <c:v>0.42775299059999988</c:v>
                </c:pt>
                <c:pt idx="30">
                  <c:v>0.46200797819999989</c:v>
                </c:pt>
                <c:pt idx="31">
                  <c:v>0.49277406779999994</c:v>
                </c:pt>
                <c:pt idx="32">
                  <c:v>0.52527465549999985</c:v>
                </c:pt>
                <c:pt idx="33">
                  <c:v>0.56077064820000022</c:v>
                </c:pt>
                <c:pt idx="34">
                  <c:v>0.5954659360000002</c:v>
                </c:pt>
                <c:pt idx="35">
                  <c:v>0.61243912619999985</c:v>
                </c:pt>
                <c:pt idx="36">
                  <c:v>0.62960609279999991</c:v>
                </c:pt>
              </c:numCache>
            </c:numRef>
          </c:yVal>
          <c:smooth val="0"/>
          <c:extLst>
            <c:ext xmlns:c16="http://schemas.microsoft.com/office/drawing/2014/chart" uri="{C3380CC4-5D6E-409C-BE32-E72D297353CC}">
              <c16:uniqueId val="{00000002-857E-4E19-89F9-AFB0D56CE0C3}"/>
            </c:ext>
          </c:extLst>
        </c:ser>
        <c:ser>
          <c:idx val="3"/>
          <c:order val="3"/>
          <c:tx>
            <c:strRef>
              <c:f>Zn_R2SCAN!$G$2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Zn_R2SCAN!$C$3:$C$39</c:f>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f>Zn_R2SCAN!$G$3:$G$39</c:f>
              <c:numCache>
                <c:formatCode>0.000</c:formatCode>
                <c:ptCount val="37"/>
                <c:pt idx="0">
                  <c:v>-0.62960609280000079</c:v>
                </c:pt>
                <c:pt idx="1">
                  <c:v>-0.61215232320000079</c:v>
                </c:pt>
                <c:pt idx="2">
                  <c:v>-0.59455187999999959</c:v>
                </c:pt>
                <c:pt idx="3">
                  <c:v>-0.56053360559999998</c:v>
                </c:pt>
                <c:pt idx="4">
                  <c:v>-0.52687561919999992</c:v>
                </c:pt>
                <c:pt idx="5">
                  <c:v>-0.49155561179999985</c:v>
                </c:pt>
                <c:pt idx="6">
                  <c:v>-0.45538778339999997</c:v>
                </c:pt>
                <c:pt idx="7">
                  <c:v>-0.42059427940000077</c:v>
                </c:pt>
                <c:pt idx="8">
                  <c:v>-0.3867070095000002</c:v>
                </c:pt>
                <c:pt idx="9">
                  <c:v>-0.35145195579999933</c:v>
                </c:pt>
                <c:pt idx="10">
                  <c:v>-0.31120084700000011</c:v>
                </c:pt>
                <c:pt idx="11">
                  <c:v>-0.27290255540000069</c:v>
                </c:pt>
                <c:pt idx="12">
                  <c:v>-0.23025871739999984</c:v>
                </c:pt>
                <c:pt idx="13">
                  <c:v>-0.17992354099999977</c:v>
                </c:pt>
                <c:pt idx="14">
                  <c:v>-0.12767504579999983</c:v>
                </c:pt>
                <c:pt idx="15">
                  <c:v>-8.0816019700000699E-2</c:v>
                </c:pt>
                <c:pt idx="16">
                  <c:v>-3.7822958999999538E-2</c:v>
                </c:pt>
                <c:pt idx="17">
                  <c:v>-1.8392726099999784E-2</c:v>
                </c:pt>
                <c:pt idx="18">
                  <c:v>0</c:v>
                </c:pt>
                <c:pt idx="19">
                  <c:v>1.8392726099999784E-2</c:v>
                </c:pt>
                <c:pt idx="20">
                  <c:v>3.7822958999999538E-2</c:v>
                </c:pt>
                <c:pt idx="21">
                  <c:v>8.0816019700000699E-2</c:v>
                </c:pt>
                <c:pt idx="22">
                  <c:v>0.12767504579999983</c:v>
                </c:pt>
                <c:pt idx="23">
                  <c:v>0.17992354099999977</c:v>
                </c:pt>
                <c:pt idx="24">
                  <c:v>0.23025871739999984</c:v>
                </c:pt>
                <c:pt idx="25">
                  <c:v>0.27290255540000069</c:v>
                </c:pt>
                <c:pt idx="26">
                  <c:v>0.31120084700000011</c:v>
                </c:pt>
                <c:pt idx="27">
                  <c:v>0.35145195579999933</c:v>
                </c:pt>
                <c:pt idx="28">
                  <c:v>0.3867070095000002</c:v>
                </c:pt>
                <c:pt idx="29">
                  <c:v>0.42059427940000077</c:v>
                </c:pt>
                <c:pt idx="30">
                  <c:v>0.45538778339999997</c:v>
                </c:pt>
                <c:pt idx="31">
                  <c:v>0.49155561179999985</c:v>
                </c:pt>
                <c:pt idx="32">
                  <c:v>0.52687561919999992</c:v>
                </c:pt>
                <c:pt idx="33">
                  <c:v>0.56053360559999998</c:v>
                </c:pt>
                <c:pt idx="34">
                  <c:v>0.59455187999999959</c:v>
                </c:pt>
                <c:pt idx="35">
                  <c:v>0.61215232320000079</c:v>
                </c:pt>
                <c:pt idx="36">
                  <c:v>0.62960609280000079</c:v>
                </c:pt>
              </c:numCache>
            </c:numRef>
          </c:yVal>
          <c:smooth val="0"/>
          <c:extLst>
            <c:ext xmlns:c16="http://schemas.microsoft.com/office/drawing/2014/chart" uri="{C3380CC4-5D6E-409C-BE32-E72D297353CC}">
              <c16:uniqueId val="{00000003-857E-4E19-89F9-AFB0D56CE0C3}"/>
            </c:ext>
          </c:extLst>
        </c:ser>
        <c:ser>
          <c:idx val="4"/>
          <c:order val="4"/>
          <c:tx>
            <c:strRef>
              <c:f>Zn_R2SCAN!$H$2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Zn_R2SCAN!$C$3:$C$39</c:f>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f>Zn_R2SCAN!$H$3:$H$39</c:f>
              <c:numCache>
                <c:formatCode>0.000</c:formatCode>
                <c:ptCount val="37"/>
                <c:pt idx="0">
                  <c:v>0.5</c:v>
                </c:pt>
                <c:pt idx="1">
                  <c:v>0.50094099999999997</c:v>
                </c:pt>
                <c:pt idx="2">
                  <c:v>0.50190800000000002</c:v>
                </c:pt>
                <c:pt idx="3">
                  <c:v>0.50359100000000001</c:v>
                </c:pt>
                <c:pt idx="4">
                  <c:v>0.50497999999999998</c:v>
                </c:pt>
                <c:pt idx="5">
                  <c:v>0.50686399999999998</c:v>
                </c:pt>
                <c:pt idx="6">
                  <c:v>0.509019</c:v>
                </c:pt>
                <c:pt idx="7">
                  <c:v>0.51040099999999999</c:v>
                </c:pt>
                <c:pt idx="8">
                  <c:v>0.51110800000000001</c:v>
                </c:pt>
                <c:pt idx="9">
                  <c:v>0.51171800000000001</c:v>
                </c:pt>
                <c:pt idx="10">
                  <c:v>0.51297800000000005</c:v>
                </c:pt>
                <c:pt idx="11">
                  <c:v>0.51266900000000004</c:v>
                </c:pt>
                <c:pt idx="12">
                  <c:v>0.51168100000000005</c:v>
                </c:pt>
                <c:pt idx="13">
                  <c:v>0.508521</c:v>
                </c:pt>
                <c:pt idx="14">
                  <c:v>0.50640700000000005</c:v>
                </c:pt>
                <c:pt idx="15">
                  <c:v>0.504417</c:v>
                </c:pt>
                <c:pt idx="16">
                  <c:v>0.50160099999999996</c:v>
                </c:pt>
                <c:pt idx="17">
                  <c:v>0.50050099999999997</c:v>
                </c:pt>
                <c:pt idx="18">
                  <c:v>0.5</c:v>
                </c:pt>
                <c:pt idx="19">
                  <c:v>0.50050099999999997</c:v>
                </c:pt>
                <c:pt idx="20">
                  <c:v>0.50160099999999996</c:v>
                </c:pt>
                <c:pt idx="21">
                  <c:v>0.504417</c:v>
                </c:pt>
                <c:pt idx="22">
                  <c:v>0.50640700000000005</c:v>
                </c:pt>
                <c:pt idx="23">
                  <c:v>0.508521</c:v>
                </c:pt>
                <c:pt idx="24">
                  <c:v>0.51168100000000005</c:v>
                </c:pt>
                <c:pt idx="25">
                  <c:v>0.51266900000000004</c:v>
                </c:pt>
                <c:pt idx="26">
                  <c:v>0.51297800000000005</c:v>
                </c:pt>
                <c:pt idx="27">
                  <c:v>0.51171800000000001</c:v>
                </c:pt>
                <c:pt idx="28">
                  <c:v>0.51110800000000001</c:v>
                </c:pt>
                <c:pt idx="29">
                  <c:v>0.51040099999999999</c:v>
                </c:pt>
                <c:pt idx="30">
                  <c:v>0.509019</c:v>
                </c:pt>
                <c:pt idx="31">
                  <c:v>0.50686399999999998</c:v>
                </c:pt>
                <c:pt idx="32">
                  <c:v>0.50497999999999998</c:v>
                </c:pt>
                <c:pt idx="33">
                  <c:v>0.50359100000000001</c:v>
                </c:pt>
                <c:pt idx="34">
                  <c:v>0.50190800000000002</c:v>
                </c:pt>
                <c:pt idx="35">
                  <c:v>0.50094099999999997</c:v>
                </c:pt>
                <c:pt idx="36">
                  <c:v>0.5</c:v>
                </c:pt>
              </c:numCache>
            </c:numRef>
          </c:yVal>
          <c:smooth val="0"/>
          <c:extLst>
            <c:ext xmlns:c16="http://schemas.microsoft.com/office/drawing/2014/chart" uri="{C3380CC4-5D6E-409C-BE32-E72D297353CC}">
              <c16:uniqueId val="{00000004-857E-4E19-89F9-AFB0D56CE0C3}"/>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Zn_R2SCAN!$T$2</c:f>
              <c:strCache>
                <c:ptCount val="1"/>
                <c:pt idx="0">
                  <c:v>R2SCAN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Zn_R2SCAN!$C$3:$C$39</c:f>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f>Zn_R2SCAN!$T$3:$T$39</c:f>
              <c:numCache>
                <c:formatCode>0.00</c:formatCode>
                <c:ptCount val="37"/>
                <c:pt idx="0">
                  <c:v>1.246</c:v>
                </c:pt>
                <c:pt idx="1">
                  <c:v>1.2529999999999999</c:v>
                </c:pt>
                <c:pt idx="2">
                  <c:v>1.258</c:v>
                </c:pt>
                <c:pt idx="3">
                  <c:v>1.2689999999999999</c:v>
                </c:pt>
                <c:pt idx="4">
                  <c:v>1.278</c:v>
                </c:pt>
                <c:pt idx="5">
                  <c:v>1.2849999999999999</c:v>
                </c:pt>
                <c:pt idx="6">
                  <c:v>1.2929999999999999</c:v>
                </c:pt>
                <c:pt idx="7">
                  <c:v>1.302</c:v>
                </c:pt>
                <c:pt idx="8">
                  <c:v>1.3129999999999999</c:v>
                </c:pt>
                <c:pt idx="9">
                  <c:v>1.3260000000000001</c:v>
                </c:pt>
                <c:pt idx="10">
                  <c:v>1.3420000000000001</c:v>
                </c:pt>
                <c:pt idx="11">
                  <c:v>1.3620000000000001</c:v>
                </c:pt>
                <c:pt idx="12">
                  <c:v>1.387</c:v>
                </c:pt>
                <c:pt idx="13">
                  <c:v>1.423</c:v>
                </c:pt>
                <c:pt idx="14">
                  <c:v>1.452</c:v>
                </c:pt>
                <c:pt idx="15">
                  <c:v>1.478</c:v>
                </c:pt>
                <c:pt idx="16">
                  <c:v>1.4630000000000001</c:v>
                </c:pt>
                <c:pt idx="17">
                  <c:v>1.4530000000000001</c:v>
                </c:pt>
                <c:pt idx="18">
                  <c:v>1.4630000000000001</c:v>
                </c:pt>
                <c:pt idx="19">
                  <c:v>1.4530000000000001</c:v>
                </c:pt>
                <c:pt idx="20">
                  <c:v>1.4630000000000001</c:v>
                </c:pt>
                <c:pt idx="21">
                  <c:v>1.478</c:v>
                </c:pt>
                <c:pt idx="22">
                  <c:v>1.452</c:v>
                </c:pt>
                <c:pt idx="23">
                  <c:v>1.423</c:v>
                </c:pt>
                <c:pt idx="24">
                  <c:v>1.387</c:v>
                </c:pt>
                <c:pt idx="25">
                  <c:v>1.3620000000000001</c:v>
                </c:pt>
                <c:pt idx="26">
                  <c:v>1.3420000000000001</c:v>
                </c:pt>
                <c:pt idx="27">
                  <c:v>1.3260000000000001</c:v>
                </c:pt>
                <c:pt idx="28">
                  <c:v>1.3129999999999999</c:v>
                </c:pt>
                <c:pt idx="29">
                  <c:v>1.302</c:v>
                </c:pt>
                <c:pt idx="30">
                  <c:v>1.2929999999999999</c:v>
                </c:pt>
                <c:pt idx="31">
                  <c:v>1.2849999999999999</c:v>
                </c:pt>
                <c:pt idx="32">
                  <c:v>1.278</c:v>
                </c:pt>
                <c:pt idx="33">
                  <c:v>1.2689999999999999</c:v>
                </c:pt>
                <c:pt idx="34">
                  <c:v>1.258</c:v>
                </c:pt>
                <c:pt idx="35">
                  <c:v>1.2529999999999999</c:v>
                </c:pt>
                <c:pt idx="36">
                  <c:v>1.246</c:v>
                </c:pt>
              </c:numCache>
            </c:numRef>
          </c:yVal>
          <c:smooth val="0"/>
          <c:extLst>
            <c:ext xmlns:c16="http://schemas.microsoft.com/office/drawing/2014/chart" uri="{C3380CC4-5D6E-409C-BE32-E72D297353CC}">
              <c16:uniqueId val="{00000000-B915-49BF-ACC5-BFBB139537AE}"/>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Zn_R2SCAN!$U$2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Zn_R2SCAN!$C$3:$C$39</c15:sqref>
                        </c15:formulaRef>
                      </c:ext>
                    </c:extLst>
                    <c:numCache>
                      <c:formatCode>0.000</c:formatCode>
                      <c:ptCount val="37"/>
                      <c:pt idx="0">
                        <c:v>-1</c:v>
                      </c:pt>
                      <c:pt idx="1">
                        <c:v>-0.96875207876006131</c:v>
                      </c:pt>
                      <c:pt idx="2">
                        <c:v>-0.93750415752012262</c:v>
                      </c:pt>
                      <c:pt idx="3">
                        <c:v>-0.87500000000000033</c:v>
                      </c:pt>
                      <c:pt idx="4">
                        <c:v>-0.81250415752012251</c:v>
                      </c:pt>
                      <c:pt idx="5">
                        <c:v>-0.75000000000000011</c:v>
                      </c:pt>
                      <c:pt idx="6">
                        <c:v>-0.68750415752012228</c:v>
                      </c:pt>
                      <c:pt idx="7">
                        <c:v>-0.62499999999999989</c:v>
                      </c:pt>
                      <c:pt idx="8">
                        <c:v>-0.56250415752012262</c:v>
                      </c:pt>
                      <c:pt idx="9">
                        <c:v>-0.50000000000000022</c:v>
                      </c:pt>
                      <c:pt idx="10">
                        <c:v>-0.43750415752012245</c:v>
                      </c:pt>
                      <c:pt idx="11">
                        <c:v>-0.37500000000000006</c:v>
                      </c:pt>
                      <c:pt idx="12">
                        <c:v>-0.31250415752012228</c:v>
                      </c:pt>
                      <c:pt idx="13">
                        <c:v>-0.24999999999999989</c:v>
                      </c:pt>
                      <c:pt idx="14">
                        <c:v>-0.18750415752012253</c:v>
                      </c:pt>
                      <c:pt idx="15">
                        <c:v>-0.12500000000000017</c:v>
                      </c:pt>
                      <c:pt idx="16">
                        <c:v>-6.2504157520122366E-2</c:v>
                      </c:pt>
                      <c:pt idx="17">
                        <c:v>-3.1247921239938671E-2</c:v>
                      </c:pt>
                      <c:pt idx="18">
                        <c:v>0</c:v>
                      </c:pt>
                      <c:pt idx="19">
                        <c:v>3.1247921239938671E-2</c:v>
                      </c:pt>
                      <c:pt idx="20">
                        <c:v>6.2504157520122366E-2</c:v>
                      </c:pt>
                      <c:pt idx="21">
                        <c:v>0.12500000000000017</c:v>
                      </c:pt>
                      <c:pt idx="22">
                        <c:v>0.18750415752012253</c:v>
                      </c:pt>
                      <c:pt idx="23">
                        <c:v>0.24999999999999989</c:v>
                      </c:pt>
                      <c:pt idx="24">
                        <c:v>0.31250415752012228</c:v>
                      </c:pt>
                      <c:pt idx="25">
                        <c:v>0.37500000000000006</c:v>
                      </c:pt>
                      <c:pt idx="26">
                        <c:v>0.43750415752012245</c:v>
                      </c:pt>
                      <c:pt idx="27">
                        <c:v>0.50000000000000022</c:v>
                      </c:pt>
                      <c:pt idx="28">
                        <c:v>0.56250415752012262</c:v>
                      </c:pt>
                      <c:pt idx="29">
                        <c:v>0.62499999999999989</c:v>
                      </c:pt>
                      <c:pt idx="30">
                        <c:v>0.68750415752012228</c:v>
                      </c:pt>
                      <c:pt idx="31">
                        <c:v>0.75000000000000011</c:v>
                      </c:pt>
                      <c:pt idx="32">
                        <c:v>0.81250415752012251</c:v>
                      </c:pt>
                      <c:pt idx="33">
                        <c:v>0.87500000000000033</c:v>
                      </c:pt>
                      <c:pt idx="34">
                        <c:v>0.93750415752012262</c:v>
                      </c:pt>
                      <c:pt idx="35">
                        <c:v>0.96875207876006131</c:v>
                      </c:pt>
                      <c:pt idx="36">
                        <c:v>1</c:v>
                      </c:pt>
                    </c:numCache>
                  </c:numRef>
                </c:xVal>
                <c:yVal>
                  <c:numRef>
                    <c:extLst>
                      <c:ext uri="{02D57815-91ED-43cb-92C2-25804820EDAC}">
                        <c15:formulaRef>
                          <c15:sqref>Zn_R2SCAN!$U$3:$U$39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B915-49BF-ACC5-BFBB139537AE}"/>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Zn_PBESolD3!$O$2</c:f>
              <c:strCache>
                <c:ptCount val="1"/>
                <c:pt idx="0">
                  <c:v>PBESolD3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Zn_PBESolD3!$C$3:$C$39</c:f>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f>Zn_PBESolD3!$O$3:$O$39</c:f>
              <c:numCache>
                <c:formatCode>0.0000</c:formatCode>
                <c:ptCount val="37"/>
                <c:pt idx="0">
                  <c:v>-0.20309999999999917</c:v>
                </c:pt>
                <c:pt idx="1">
                  <c:v>-0.20220000000000127</c:v>
                </c:pt>
                <c:pt idx="2">
                  <c:v>-0.19969999999999999</c:v>
                </c:pt>
                <c:pt idx="3">
                  <c:v>-0.19050000000000011</c:v>
                </c:pt>
                <c:pt idx="4">
                  <c:v>-0.1767000000000003</c:v>
                </c:pt>
                <c:pt idx="5">
                  <c:v>-0.15919999999999845</c:v>
                </c:pt>
                <c:pt idx="6">
                  <c:v>-0.13909999999999911</c:v>
                </c:pt>
                <c:pt idx="7">
                  <c:v>-0.11730000000000018</c:v>
                </c:pt>
                <c:pt idx="8">
                  <c:v>-9.4899999999999096E-2</c:v>
                </c:pt>
                <c:pt idx="9">
                  <c:v>-7.2500000000001563E-2</c:v>
                </c:pt>
                <c:pt idx="10">
                  <c:v>-5.1600000000000534E-2</c:v>
                </c:pt>
                <c:pt idx="11">
                  <c:v>-3.3200000000000784E-2</c:v>
                </c:pt>
                <c:pt idx="12">
                  <c:v>-1.8200000000000216E-2</c:v>
                </c:pt>
                <c:pt idx="13">
                  <c:v>-8.0999999999988859E-3</c:v>
                </c:pt>
                <c:pt idx="14">
                  <c:v>-2.9000000000003467E-3</c:v>
                </c:pt>
                <c:pt idx="15">
                  <c:v>-1.1000000000009891E-3</c:v>
                </c:pt>
                <c:pt idx="16">
                  <c:v>-7.9999999999813554E-4</c:v>
                </c:pt>
                <c:pt idx="17">
                  <c:v>-6.9999999999836859E-4</c:v>
                </c:pt>
                <c:pt idx="18">
                  <c:v>0</c:v>
                </c:pt>
                <c:pt idx="19">
                  <c:v>-6.9999999999836859E-4</c:v>
                </c:pt>
                <c:pt idx="20">
                  <c:v>-7.9999999999813554E-4</c:v>
                </c:pt>
                <c:pt idx="21">
                  <c:v>-1.1000000000009891E-3</c:v>
                </c:pt>
                <c:pt idx="22">
                  <c:v>-2.9000000000003467E-3</c:v>
                </c:pt>
                <c:pt idx="23">
                  <c:v>-8.0999999999988859E-3</c:v>
                </c:pt>
                <c:pt idx="24">
                  <c:v>-1.8200000000000216E-2</c:v>
                </c:pt>
                <c:pt idx="25">
                  <c:v>-3.3200000000000784E-2</c:v>
                </c:pt>
                <c:pt idx="26">
                  <c:v>-5.1600000000000534E-2</c:v>
                </c:pt>
                <c:pt idx="27">
                  <c:v>-7.2500000000001563E-2</c:v>
                </c:pt>
                <c:pt idx="28">
                  <c:v>-9.4899999999999096E-2</c:v>
                </c:pt>
                <c:pt idx="29">
                  <c:v>-0.11730000000000018</c:v>
                </c:pt>
                <c:pt idx="30">
                  <c:v>-0.13909999999999911</c:v>
                </c:pt>
                <c:pt idx="31">
                  <c:v>-0.15919999999999845</c:v>
                </c:pt>
                <c:pt idx="32">
                  <c:v>-0.1767000000000003</c:v>
                </c:pt>
                <c:pt idx="33">
                  <c:v>-0.19050000000000011</c:v>
                </c:pt>
                <c:pt idx="34">
                  <c:v>-0.19969999999999999</c:v>
                </c:pt>
                <c:pt idx="35">
                  <c:v>-0.20220000000000127</c:v>
                </c:pt>
                <c:pt idx="36">
                  <c:v>-0.20309999999999917</c:v>
                </c:pt>
              </c:numCache>
            </c:numRef>
          </c:yVal>
          <c:smooth val="0"/>
          <c:extLst xmlns:c15="http://schemas.microsoft.com/office/drawing/2012/chart">
            <c:ext xmlns:c16="http://schemas.microsoft.com/office/drawing/2014/chart" uri="{C3380CC4-5D6E-409C-BE32-E72D297353CC}">
              <c16:uniqueId val="{00000000-026B-40B0-856D-6173D0BAF127}"/>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Zn_PBESolD3!$P$2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Zn_PBESolD3!$C$3:$C$39</c15:sqref>
                        </c15:formulaRef>
                      </c:ext>
                    </c:extLst>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extLst>
                      <c:ext uri="{02D57815-91ED-43cb-92C2-25804820EDAC}">
                        <c15:formulaRef>
                          <c15:sqref>Zn_PBESolD3!$P$3:$P$39</c15:sqref>
                        </c15:formulaRef>
                      </c:ext>
                    </c:extLst>
                    <c:numCache>
                      <c:formatCode>0.0000</c:formatCode>
                      <c:ptCount val="37"/>
                      <c:pt idx="0">
                        <c:v>-0.24859999999999616</c:v>
                      </c:pt>
                      <c:pt idx="1">
                        <c:v>59.331200000000003</c:v>
                      </c:pt>
                      <c:pt idx="2">
                        <c:v>59.331200000000003</c:v>
                      </c:pt>
                      <c:pt idx="3">
                        <c:v>59.331200000000003</c:v>
                      </c:pt>
                      <c:pt idx="4">
                        <c:v>59.331200000000003</c:v>
                      </c:pt>
                      <c:pt idx="5">
                        <c:v>59.331200000000003</c:v>
                      </c:pt>
                      <c:pt idx="6">
                        <c:v>59.331200000000003</c:v>
                      </c:pt>
                      <c:pt idx="7">
                        <c:v>59.331200000000003</c:v>
                      </c:pt>
                      <c:pt idx="8">
                        <c:v>59.331200000000003</c:v>
                      </c:pt>
                      <c:pt idx="9">
                        <c:v>59.331200000000003</c:v>
                      </c:pt>
                      <c:pt idx="10">
                        <c:v>59.331200000000003</c:v>
                      </c:pt>
                      <c:pt idx="11">
                        <c:v>59.331200000000003</c:v>
                      </c:pt>
                      <c:pt idx="12">
                        <c:v>59.331200000000003</c:v>
                      </c:pt>
                      <c:pt idx="13">
                        <c:v>59.331200000000003</c:v>
                      </c:pt>
                      <c:pt idx="14">
                        <c:v>59.331200000000003</c:v>
                      </c:pt>
                      <c:pt idx="15">
                        <c:v>59.331200000000003</c:v>
                      </c:pt>
                      <c:pt idx="16">
                        <c:v>59.331200000000003</c:v>
                      </c:pt>
                      <c:pt idx="17">
                        <c:v>59.331200000000003</c:v>
                      </c:pt>
                      <c:pt idx="18">
                        <c:v>0</c:v>
                      </c:pt>
                      <c:pt idx="19">
                        <c:v>59.331200000000003</c:v>
                      </c:pt>
                      <c:pt idx="20">
                        <c:v>59.331200000000003</c:v>
                      </c:pt>
                      <c:pt idx="21">
                        <c:v>59.331200000000003</c:v>
                      </c:pt>
                      <c:pt idx="22">
                        <c:v>59.331200000000003</c:v>
                      </c:pt>
                      <c:pt idx="23">
                        <c:v>59.331200000000003</c:v>
                      </c:pt>
                      <c:pt idx="24">
                        <c:v>59.331200000000003</c:v>
                      </c:pt>
                      <c:pt idx="25">
                        <c:v>59.331200000000003</c:v>
                      </c:pt>
                      <c:pt idx="26">
                        <c:v>59.331200000000003</c:v>
                      </c:pt>
                      <c:pt idx="27">
                        <c:v>59.331200000000003</c:v>
                      </c:pt>
                      <c:pt idx="28">
                        <c:v>59.331200000000003</c:v>
                      </c:pt>
                      <c:pt idx="29">
                        <c:v>59.331200000000003</c:v>
                      </c:pt>
                      <c:pt idx="30">
                        <c:v>59.331200000000003</c:v>
                      </c:pt>
                      <c:pt idx="31">
                        <c:v>59.331200000000003</c:v>
                      </c:pt>
                      <c:pt idx="32">
                        <c:v>59.331200000000003</c:v>
                      </c:pt>
                      <c:pt idx="33">
                        <c:v>59.331200000000003</c:v>
                      </c:pt>
                      <c:pt idx="34">
                        <c:v>59.331200000000003</c:v>
                      </c:pt>
                      <c:pt idx="35">
                        <c:v>59.331200000000003</c:v>
                      </c:pt>
                      <c:pt idx="36">
                        <c:v>-0.24859999999999616</c:v>
                      </c:pt>
                    </c:numCache>
                  </c:numRef>
                </c:yVal>
                <c:smooth val="0"/>
                <c:extLst>
                  <c:ext xmlns:c16="http://schemas.microsoft.com/office/drawing/2014/chart" uri="{C3380CC4-5D6E-409C-BE32-E72D297353CC}">
                    <c16:uniqueId val="{00000001-026B-40B0-856D-6173D0BAF127}"/>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Zn_PBESolD3!$AF$2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Zn_PBESolD3!$C$3:$C$39</c15:sqref>
                        </c15:formulaRef>
                      </c:ext>
                    </c:extLst>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extLst xmlns:c15="http://schemas.microsoft.com/office/drawing/2012/chart">
                      <c:ext xmlns:c15="http://schemas.microsoft.com/office/drawing/2012/chart" uri="{02D57815-91ED-43cb-92C2-25804820EDAC}">
                        <c15:formulaRef>
                          <c15:sqref>Zn_PBESolD3!$AF$3:$AF$39</c15:sqref>
                        </c15:formulaRef>
                      </c:ext>
                    </c:extLst>
                    <c:numCache>
                      <c:formatCode>0.0000</c:formatCode>
                      <c:ptCount val="37"/>
                      <c:pt idx="0">
                        <c:v>0.24859999999999616</c:v>
                      </c:pt>
                      <c:pt idx="1">
                        <c:v>-59.331200000000003</c:v>
                      </c:pt>
                      <c:pt idx="2">
                        <c:v>-59.331200000000003</c:v>
                      </c:pt>
                      <c:pt idx="3">
                        <c:v>-59.331200000000003</c:v>
                      </c:pt>
                      <c:pt idx="4">
                        <c:v>-59.331200000000003</c:v>
                      </c:pt>
                      <c:pt idx="5">
                        <c:v>-59.331200000000003</c:v>
                      </c:pt>
                      <c:pt idx="6">
                        <c:v>-59.331200000000003</c:v>
                      </c:pt>
                      <c:pt idx="7">
                        <c:v>-59.331200000000003</c:v>
                      </c:pt>
                      <c:pt idx="8">
                        <c:v>-59.331200000000003</c:v>
                      </c:pt>
                      <c:pt idx="9">
                        <c:v>-59.331200000000003</c:v>
                      </c:pt>
                      <c:pt idx="10">
                        <c:v>-59.331200000000003</c:v>
                      </c:pt>
                      <c:pt idx="11">
                        <c:v>-59.331200000000003</c:v>
                      </c:pt>
                      <c:pt idx="12">
                        <c:v>-59.331200000000003</c:v>
                      </c:pt>
                      <c:pt idx="13">
                        <c:v>-59.331200000000003</c:v>
                      </c:pt>
                      <c:pt idx="14">
                        <c:v>-59.331200000000003</c:v>
                      </c:pt>
                      <c:pt idx="15">
                        <c:v>-59.331200000000003</c:v>
                      </c:pt>
                      <c:pt idx="16">
                        <c:v>-59.331200000000003</c:v>
                      </c:pt>
                      <c:pt idx="17">
                        <c:v>-59.331200000000003</c:v>
                      </c:pt>
                      <c:pt idx="18">
                        <c:v>0</c:v>
                      </c:pt>
                      <c:pt idx="19">
                        <c:v>-59.331200000000003</c:v>
                      </c:pt>
                      <c:pt idx="20">
                        <c:v>-59.331200000000003</c:v>
                      </c:pt>
                      <c:pt idx="21">
                        <c:v>-59.331200000000003</c:v>
                      </c:pt>
                      <c:pt idx="22">
                        <c:v>-59.331200000000003</c:v>
                      </c:pt>
                      <c:pt idx="23">
                        <c:v>-59.331200000000003</c:v>
                      </c:pt>
                      <c:pt idx="24">
                        <c:v>-59.331200000000003</c:v>
                      </c:pt>
                      <c:pt idx="25">
                        <c:v>-59.331200000000003</c:v>
                      </c:pt>
                      <c:pt idx="26">
                        <c:v>-59.331200000000003</c:v>
                      </c:pt>
                      <c:pt idx="27">
                        <c:v>-59.331200000000003</c:v>
                      </c:pt>
                      <c:pt idx="28">
                        <c:v>-59.331200000000003</c:v>
                      </c:pt>
                      <c:pt idx="29">
                        <c:v>-59.331200000000003</c:v>
                      </c:pt>
                      <c:pt idx="30">
                        <c:v>-59.331200000000003</c:v>
                      </c:pt>
                      <c:pt idx="31">
                        <c:v>-59.331200000000003</c:v>
                      </c:pt>
                      <c:pt idx="32">
                        <c:v>-59.331200000000003</c:v>
                      </c:pt>
                      <c:pt idx="33">
                        <c:v>-59.331200000000003</c:v>
                      </c:pt>
                      <c:pt idx="34">
                        <c:v>-59.331200000000003</c:v>
                      </c:pt>
                      <c:pt idx="35">
                        <c:v>-59.331200000000003</c:v>
                      </c:pt>
                      <c:pt idx="36">
                        <c:v>0.24859999999999616</c:v>
                      </c:pt>
                    </c:numCache>
                  </c:numRef>
                </c:yVal>
                <c:smooth val="0"/>
                <c:extLst xmlns:c15="http://schemas.microsoft.com/office/drawing/2012/chart">
                  <c:ext xmlns:c16="http://schemas.microsoft.com/office/drawing/2014/chart" uri="{C3380CC4-5D6E-409C-BE32-E72D297353CC}">
                    <c16:uniqueId val="{00000002-026B-40B0-856D-6173D0BAF127}"/>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Zn_PBESolD3!$Y$2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Zn_PBESolD3!$C$3:$C$39</c15:sqref>
                        </c15:formulaRef>
                      </c:ext>
                    </c:extLst>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extLst xmlns:c15="http://schemas.microsoft.com/office/drawing/2012/chart">
                      <c:ext xmlns:c15="http://schemas.microsoft.com/office/drawing/2012/chart" uri="{02D57815-91ED-43cb-92C2-25804820EDAC}">
                        <c15:formulaRef>
                          <c15:sqref>Zn_PBESolD3!$Y$3:$Y$39</c15:sqref>
                        </c15:formulaRef>
                      </c:ext>
                    </c:extLst>
                    <c:numCache>
                      <c:formatCode>0.0000</c:formatCode>
                      <c:ptCount val="37"/>
                      <c:pt idx="0">
                        <c:v>-0.39069999999998828</c:v>
                      </c:pt>
                      <c:pt idx="1">
                        <c:v>82.215800000000002</c:v>
                      </c:pt>
                      <c:pt idx="2">
                        <c:v>82.218299999999999</c:v>
                      </c:pt>
                      <c:pt idx="3">
                        <c:v>82.227500000000006</c:v>
                      </c:pt>
                      <c:pt idx="4">
                        <c:v>82.24130000000001</c:v>
                      </c:pt>
                      <c:pt idx="5">
                        <c:v>82.258800000000008</c:v>
                      </c:pt>
                      <c:pt idx="6">
                        <c:v>82.278900000000007</c:v>
                      </c:pt>
                      <c:pt idx="7">
                        <c:v>82.300700000000006</c:v>
                      </c:pt>
                      <c:pt idx="8">
                        <c:v>82.323100000000011</c:v>
                      </c:pt>
                      <c:pt idx="9">
                        <c:v>82.345500000000001</c:v>
                      </c:pt>
                      <c:pt idx="10">
                        <c:v>82.366399999999999</c:v>
                      </c:pt>
                      <c:pt idx="11">
                        <c:v>82.384800000000013</c:v>
                      </c:pt>
                      <c:pt idx="12">
                        <c:v>82.399799999999999</c:v>
                      </c:pt>
                      <c:pt idx="13">
                        <c:v>82.409900000000007</c:v>
                      </c:pt>
                      <c:pt idx="14">
                        <c:v>82.41510000000001</c:v>
                      </c:pt>
                      <c:pt idx="15">
                        <c:v>82.416899999999998</c:v>
                      </c:pt>
                      <c:pt idx="16">
                        <c:v>82.417200000000008</c:v>
                      </c:pt>
                      <c:pt idx="17">
                        <c:v>82.417300000000012</c:v>
                      </c:pt>
                      <c:pt idx="18">
                        <c:v>0</c:v>
                      </c:pt>
                      <c:pt idx="19">
                        <c:v>82.417300000000012</c:v>
                      </c:pt>
                      <c:pt idx="20">
                        <c:v>82.417200000000008</c:v>
                      </c:pt>
                      <c:pt idx="21">
                        <c:v>82.416899999999998</c:v>
                      </c:pt>
                      <c:pt idx="22">
                        <c:v>82.41510000000001</c:v>
                      </c:pt>
                      <c:pt idx="23">
                        <c:v>82.409900000000007</c:v>
                      </c:pt>
                      <c:pt idx="24">
                        <c:v>82.399799999999999</c:v>
                      </c:pt>
                      <c:pt idx="25">
                        <c:v>82.384800000000013</c:v>
                      </c:pt>
                      <c:pt idx="26">
                        <c:v>82.366399999999999</c:v>
                      </c:pt>
                      <c:pt idx="27">
                        <c:v>82.345500000000001</c:v>
                      </c:pt>
                      <c:pt idx="28">
                        <c:v>82.323100000000011</c:v>
                      </c:pt>
                      <c:pt idx="29">
                        <c:v>82.300700000000006</c:v>
                      </c:pt>
                      <c:pt idx="30">
                        <c:v>82.278900000000007</c:v>
                      </c:pt>
                      <c:pt idx="31">
                        <c:v>82.258800000000008</c:v>
                      </c:pt>
                      <c:pt idx="32">
                        <c:v>82.24130000000001</c:v>
                      </c:pt>
                      <c:pt idx="33">
                        <c:v>82.227500000000006</c:v>
                      </c:pt>
                      <c:pt idx="34">
                        <c:v>82.218299999999999</c:v>
                      </c:pt>
                      <c:pt idx="35">
                        <c:v>82.215800000000002</c:v>
                      </c:pt>
                      <c:pt idx="36">
                        <c:v>-0.39069999999998828</c:v>
                      </c:pt>
                    </c:numCache>
                  </c:numRef>
                </c:yVal>
                <c:smooth val="0"/>
                <c:extLst xmlns:c15="http://schemas.microsoft.com/office/drawing/2012/chart">
                  <c:ext xmlns:c16="http://schemas.microsoft.com/office/drawing/2014/chart" uri="{C3380CC4-5D6E-409C-BE32-E72D297353CC}">
                    <c16:uniqueId val="{00000003-026B-40B0-856D-6173D0BAF127}"/>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Zn_PBESolD3!$D$2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Zn_PBESolD3!$C$3:$C$39</c:f>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f>Zn_PBESolD3!$D$3:$D$39</c:f>
              <c:numCache>
                <c:formatCode>0.000</c:formatCode>
                <c:ptCount val="37"/>
                <c:pt idx="0">
                  <c:v>3.2210000000000001</c:v>
                </c:pt>
                <c:pt idx="1">
                  <c:v>3.2277999999999998</c:v>
                </c:pt>
                <c:pt idx="2">
                  <c:v>3.2343999999999999</c:v>
                </c:pt>
                <c:pt idx="3">
                  <c:v>3.2471000000000001</c:v>
                </c:pt>
                <c:pt idx="4">
                  <c:v>3.2593999999999999</c:v>
                </c:pt>
                <c:pt idx="5">
                  <c:v>3.2713999999999999</c:v>
                </c:pt>
                <c:pt idx="6">
                  <c:v>3.2831999999999999</c:v>
                </c:pt>
                <c:pt idx="7">
                  <c:v>3.2948</c:v>
                </c:pt>
                <c:pt idx="8">
                  <c:v>3.3067000000000002</c:v>
                </c:pt>
                <c:pt idx="9">
                  <c:v>3.3187000000000002</c:v>
                </c:pt>
                <c:pt idx="10">
                  <c:v>3.3315000000000001</c:v>
                </c:pt>
                <c:pt idx="11">
                  <c:v>3.3456000000000001</c:v>
                </c:pt>
                <c:pt idx="12">
                  <c:v>3.3614000000000002</c:v>
                </c:pt>
                <c:pt idx="13">
                  <c:v>3.3782999999999999</c:v>
                </c:pt>
                <c:pt idx="14">
                  <c:v>3.3935</c:v>
                </c:pt>
                <c:pt idx="15">
                  <c:v>3.4043999999999999</c:v>
                </c:pt>
                <c:pt idx="16">
                  <c:v>3.4102999999999999</c:v>
                </c:pt>
                <c:pt idx="17">
                  <c:v>3.4117999999999999</c:v>
                </c:pt>
                <c:pt idx="18">
                  <c:v>3.4115000000000002</c:v>
                </c:pt>
                <c:pt idx="19">
                  <c:v>3.4117999999999999</c:v>
                </c:pt>
                <c:pt idx="20">
                  <c:v>3.4102999999999999</c:v>
                </c:pt>
                <c:pt idx="21">
                  <c:v>3.4043999999999999</c:v>
                </c:pt>
                <c:pt idx="22">
                  <c:v>3.3935</c:v>
                </c:pt>
                <c:pt idx="23">
                  <c:v>3.3782999999999999</c:v>
                </c:pt>
                <c:pt idx="24">
                  <c:v>3.3614000000000002</c:v>
                </c:pt>
                <c:pt idx="25">
                  <c:v>3.3456000000000001</c:v>
                </c:pt>
                <c:pt idx="26">
                  <c:v>3.3315000000000001</c:v>
                </c:pt>
                <c:pt idx="27">
                  <c:v>3.3187000000000002</c:v>
                </c:pt>
                <c:pt idx="28">
                  <c:v>3.3067000000000002</c:v>
                </c:pt>
                <c:pt idx="29">
                  <c:v>3.2948</c:v>
                </c:pt>
                <c:pt idx="30">
                  <c:v>3.2831999999999999</c:v>
                </c:pt>
                <c:pt idx="31">
                  <c:v>3.2713999999999999</c:v>
                </c:pt>
                <c:pt idx="32">
                  <c:v>3.2593999999999999</c:v>
                </c:pt>
                <c:pt idx="33">
                  <c:v>3.2471000000000001</c:v>
                </c:pt>
                <c:pt idx="34">
                  <c:v>3.2343999999999999</c:v>
                </c:pt>
                <c:pt idx="35">
                  <c:v>3.2277999999999998</c:v>
                </c:pt>
                <c:pt idx="36">
                  <c:v>3.2210000000000001</c:v>
                </c:pt>
              </c:numCache>
            </c:numRef>
          </c:yVal>
          <c:smooth val="0"/>
          <c:extLst>
            <c:ext xmlns:c16="http://schemas.microsoft.com/office/drawing/2014/chart" uri="{C3380CC4-5D6E-409C-BE32-E72D297353CC}">
              <c16:uniqueId val="{00000000-4471-4E85-8779-A4225E534E9A}"/>
            </c:ext>
          </c:extLst>
        </c:ser>
        <c:ser>
          <c:idx val="1"/>
          <c:order val="1"/>
          <c:tx>
            <c:strRef>
              <c:f>Zn_PBESolD3!$E$2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Zn_PBESolD3!$C$3:$C$39</c:f>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f>Zn_PBESolD3!$E$3:$E$39</c:f>
              <c:numCache>
                <c:formatCode>0.000</c:formatCode>
                <c:ptCount val="37"/>
                <c:pt idx="0">
                  <c:v>5.1943000000000001</c:v>
                </c:pt>
                <c:pt idx="1">
                  <c:v>5.1723999999999997</c:v>
                </c:pt>
                <c:pt idx="2">
                  <c:v>5.1506999999999996</c:v>
                </c:pt>
                <c:pt idx="3">
                  <c:v>5.1077000000000004</c:v>
                </c:pt>
                <c:pt idx="4">
                  <c:v>5.0651999999999999</c:v>
                </c:pt>
                <c:pt idx="5">
                  <c:v>5.0221999999999998</c:v>
                </c:pt>
                <c:pt idx="6">
                  <c:v>4.9787999999999997</c:v>
                </c:pt>
                <c:pt idx="7">
                  <c:v>4.9340999999999999</c:v>
                </c:pt>
                <c:pt idx="8">
                  <c:v>4.8861999999999997</c:v>
                </c:pt>
                <c:pt idx="9">
                  <c:v>4.8353999999999999</c:v>
                </c:pt>
                <c:pt idx="10">
                  <c:v>4.7794999999999996</c:v>
                </c:pt>
                <c:pt idx="11">
                  <c:v>4.7161</c:v>
                </c:pt>
                <c:pt idx="12">
                  <c:v>4.6437999999999997</c:v>
                </c:pt>
                <c:pt idx="13">
                  <c:v>4.5692000000000004</c:v>
                </c:pt>
                <c:pt idx="14">
                  <c:v>4.5039999999999996</c:v>
                </c:pt>
                <c:pt idx="15">
                  <c:v>4.4603000000000002</c:v>
                </c:pt>
                <c:pt idx="16">
                  <c:v>4.4371999999999998</c:v>
                </c:pt>
                <c:pt idx="17">
                  <c:v>4.4314</c:v>
                </c:pt>
                <c:pt idx="18">
                  <c:v>4.4301000000000004</c:v>
                </c:pt>
                <c:pt idx="19">
                  <c:v>4.4314</c:v>
                </c:pt>
                <c:pt idx="20">
                  <c:v>4.4371999999999998</c:v>
                </c:pt>
                <c:pt idx="21">
                  <c:v>4.4603000000000002</c:v>
                </c:pt>
                <c:pt idx="22">
                  <c:v>4.5039999999999996</c:v>
                </c:pt>
                <c:pt idx="23">
                  <c:v>4.5692000000000004</c:v>
                </c:pt>
                <c:pt idx="24">
                  <c:v>4.6437999999999997</c:v>
                </c:pt>
                <c:pt idx="25">
                  <c:v>4.7161</c:v>
                </c:pt>
                <c:pt idx="26">
                  <c:v>4.7794999999999996</c:v>
                </c:pt>
                <c:pt idx="27">
                  <c:v>4.8353999999999999</c:v>
                </c:pt>
                <c:pt idx="28">
                  <c:v>4.8861999999999997</c:v>
                </c:pt>
                <c:pt idx="29">
                  <c:v>4.9340999999999999</c:v>
                </c:pt>
                <c:pt idx="30">
                  <c:v>4.9787999999999997</c:v>
                </c:pt>
                <c:pt idx="31">
                  <c:v>5.0221999999999998</c:v>
                </c:pt>
                <c:pt idx="32">
                  <c:v>5.0651999999999999</c:v>
                </c:pt>
                <c:pt idx="33">
                  <c:v>5.1077000000000004</c:v>
                </c:pt>
                <c:pt idx="34">
                  <c:v>5.1506999999999996</c:v>
                </c:pt>
                <c:pt idx="35">
                  <c:v>5.1723999999999997</c:v>
                </c:pt>
                <c:pt idx="36">
                  <c:v>5.1943000000000001</c:v>
                </c:pt>
              </c:numCache>
            </c:numRef>
          </c:yVal>
          <c:smooth val="0"/>
          <c:extLst>
            <c:ext xmlns:c16="http://schemas.microsoft.com/office/drawing/2014/chart" uri="{C3380CC4-5D6E-409C-BE32-E72D297353CC}">
              <c16:uniqueId val="{00000001-4471-4E85-8779-A4225E534E9A}"/>
            </c:ext>
          </c:extLst>
        </c:ser>
        <c:ser>
          <c:idx val="2"/>
          <c:order val="2"/>
          <c:tx>
            <c:strRef>
              <c:f>Zn_PBESolD3!$F$2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Zn_PBESolD3!$C$3:$C$39</c:f>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f>Zn_PBESolD3!$F$3:$F$39</c:f>
              <c:numCache>
                <c:formatCode>0.000</c:formatCode>
                <c:ptCount val="37"/>
                <c:pt idx="0">
                  <c:v>-0.62742469129999989</c:v>
                </c:pt>
                <c:pt idx="1">
                  <c:v>-0.60946389199999962</c:v>
                </c:pt>
                <c:pt idx="2">
                  <c:v>-0.59163515550000023</c:v>
                </c:pt>
                <c:pt idx="3">
                  <c:v>-0.55614680679999995</c:v>
                </c:pt>
                <c:pt idx="4">
                  <c:v>-0.52105205879999994</c:v>
                </c:pt>
                <c:pt idx="5">
                  <c:v>-0.48601336060000022</c:v>
                </c:pt>
                <c:pt idx="6">
                  <c:v>-0.45079548840000017</c:v>
                </c:pt>
                <c:pt idx="7">
                  <c:v>-0.41503675559999986</c:v>
                </c:pt>
                <c:pt idx="8">
                  <c:v>-0.37895901339999966</c:v>
                </c:pt>
                <c:pt idx="9">
                  <c:v>-0.34121000099999993</c:v>
                </c:pt>
                <c:pt idx="10">
                  <c:v>-0.30163902449999985</c:v>
                </c:pt>
                <c:pt idx="11">
                  <c:v>-0.25868751719999977</c:v>
                </c:pt>
                <c:pt idx="12">
                  <c:v>-0.21110714799999972</c:v>
                </c:pt>
                <c:pt idx="13">
                  <c:v>-0.16087239359999983</c:v>
                </c:pt>
                <c:pt idx="14">
                  <c:v>-0.11172622399999997</c:v>
                </c:pt>
                <c:pt idx="15">
                  <c:v>-6.9437950400000115E-2</c:v>
                </c:pt>
                <c:pt idx="16">
                  <c:v>-3.334555799999997E-2</c:v>
                </c:pt>
                <c:pt idx="17">
                  <c:v>-1.646265099999986E-2</c:v>
                </c:pt>
                <c:pt idx="18">
                  <c:v>0</c:v>
                </c:pt>
                <c:pt idx="19">
                  <c:v>1.646265099999986E-2</c:v>
                </c:pt>
                <c:pt idx="20">
                  <c:v>3.334555799999997E-2</c:v>
                </c:pt>
                <c:pt idx="21">
                  <c:v>6.9437950400000115E-2</c:v>
                </c:pt>
                <c:pt idx="22">
                  <c:v>0.11172622399999997</c:v>
                </c:pt>
                <c:pt idx="23">
                  <c:v>0.16087239359999983</c:v>
                </c:pt>
                <c:pt idx="24">
                  <c:v>0.21110714799999972</c:v>
                </c:pt>
                <c:pt idx="25">
                  <c:v>0.25868751719999977</c:v>
                </c:pt>
                <c:pt idx="26">
                  <c:v>0.30163902449999985</c:v>
                </c:pt>
                <c:pt idx="27">
                  <c:v>0.34121000099999993</c:v>
                </c:pt>
                <c:pt idx="28">
                  <c:v>0.37895901339999966</c:v>
                </c:pt>
                <c:pt idx="29">
                  <c:v>0.41503675559999986</c:v>
                </c:pt>
                <c:pt idx="30">
                  <c:v>0.45079548840000017</c:v>
                </c:pt>
                <c:pt idx="31">
                  <c:v>0.48601336060000022</c:v>
                </c:pt>
                <c:pt idx="32">
                  <c:v>0.52105205879999994</c:v>
                </c:pt>
                <c:pt idx="33">
                  <c:v>0.55614680679999995</c:v>
                </c:pt>
                <c:pt idx="34">
                  <c:v>0.59163515550000023</c:v>
                </c:pt>
                <c:pt idx="35">
                  <c:v>0.60946389199999962</c:v>
                </c:pt>
                <c:pt idx="36">
                  <c:v>0.62742469129999989</c:v>
                </c:pt>
              </c:numCache>
            </c:numRef>
          </c:yVal>
          <c:smooth val="0"/>
          <c:extLst>
            <c:ext xmlns:c16="http://schemas.microsoft.com/office/drawing/2014/chart" uri="{C3380CC4-5D6E-409C-BE32-E72D297353CC}">
              <c16:uniqueId val="{00000002-4471-4E85-8779-A4225E534E9A}"/>
            </c:ext>
          </c:extLst>
        </c:ser>
        <c:ser>
          <c:idx val="3"/>
          <c:order val="3"/>
          <c:tx>
            <c:strRef>
              <c:f>Zn_PBESolD3!$G$2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Zn_PBESolD3!$C$3:$C$39</c:f>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f>Zn_PBESolD3!$G$3:$G$39</c:f>
              <c:numCache>
                <c:formatCode>0.000</c:formatCode>
                <c:ptCount val="37"/>
                <c:pt idx="0">
                  <c:v>-0.62742469130000045</c:v>
                </c:pt>
                <c:pt idx="1">
                  <c:v>-0.60945354720000022</c:v>
                </c:pt>
                <c:pt idx="2">
                  <c:v>-0.59162485410000076</c:v>
                </c:pt>
                <c:pt idx="3">
                  <c:v>-0.55605486819999961</c:v>
                </c:pt>
                <c:pt idx="4">
                  <c:v>-0.52055060400000008</c:v>
                </c:pt>
                <c:pt idx="5">
                  <c:v>-0.48481305480000059</c:v>
                </c:pt>
                <c:pt idx="6">
                  <c:v>-0.4489184807999998</c:v>
                </c:pt>
                <c:pt idx="7">
                  <c:v>-0.4129545653999997</c:v>
                </c:pt>
                <c:pt idx="8">
                  <c:v>-0.37492301220000046</c:v>
                </c:pt>
                <c:pt idx="9">
                  <c:v>-0.33687264720000032</c:v>
                </c:pt>
                <c:pt idx="10">
                  <c:v>-0.2963146614999993</c:v>
                </c:pt>
                <c:pt idx="11">
                  <c:v>-0.2530847903999997</c:v>
                </c:pt>
                <c:pt idx="12">
                  <c:v>-0.20612899440000043</c:v>
                </c:pt>
                <c:pt idx="13">
                  <c:v>-0.15701141959999965</c:v>
                </c:pt>
                <c:pt idx="14">
                  <c:v>-0.10994714399999982</c:v>
                </c:pt>
                <c:pt idx="15">
                  <c:v>-6.9023142499999579E-2</c:v>
                </c:pt>
                <c:pt idx="16">
                  <c:v>-3.3345558000000712E-2</c:v>
                </c:pt>
                <c:pt idx="17">
                  <c:v>-1.6489239400000379E-2</c:v>
                </c:pt>
                <c:pt idx="18">
                  <c:v>0</c:v>
                </c:pt>
                <c:pt idx="19">
                  <c:v>1.6489239400000379E-2</c:v>
                </c:pt>
                <c:pt idx="20">
                  <c:v>3.3345558000000712E-2</c:v>
                </c:pt>
                <c:pt idx="21">
                  <c:v>6.9023142499999579E-2</c:v>
                </c:pt>
                <c:pt idx="22">
                  <c:v>0.10994714399999982</c:v>
                </c:pt>
                <c:pt idx="23">
                  <c:v>0.15701141959999965</c:v>
                </c:pt>
                <c:pt idx="24">
                  <c:v>0.20612899440000043</c:v>
                </c:pt>
                <c:pt idx="25">
                  <c:v>0.2530847903999997</c:v>
                </c:pt>
                <c:pt idx="26">
                  <c:v>0.2963146614999993</c:v>
                </c:pt>
                <c:pt idx="27">
                  <c:v>0.33687264720000032</c:v>
                </c:pt>
                <c:pt idx="28">
                  <c:v>0.37492301220000046</c:v>
                </c:pt>
                <c:pt idx="29">
                  <c:v>0.4129545653999997</c:v>
                </c:pt>
                <c:pt idx="30">
                  <c:v>0.4489184807999998</c:v>
                </c:pt>
                <c:pt idx="31">
                  <c:v>0.48481305480000059</c:v>
                </c:pt>
                <c:pt idx="32">
                  <c:v>0.52055060400000008</c:v>
                </c:pt>
                <c:pt idx="33">
                  <c:v>0.55605486819999961</c:v>
                </c:pt>
                <c:pt idx="34">
                  <c:v>0.59162485410000076</c:v>
                </c:pt>
                <c:pt idx="35">
                  <c:v>0.60945354720000022</c:v>
                </c:pt>
                <c:pt idx="36">
                  <c:v>0.62742469130000045</c:v>
                </c:pt>
              </c:numCache>
            </c:numRef>
          </c:yVal>
          <c:smooth val="0"/>
          <c:extLst>
            <c:ext xmlns:c16="http://schemas.microsoft.com/office/drawing/2014/chart" uri="{C3380CC4-5D6E-409C-BE32-E72D297353CC}">
              <c16:uniqueId val="{00000003-4471-4E85-8779-A4225E534E9A}"/>
            </c:ext>
          </c:extLst>
        </c:ser>
        <c:ser>
          <c:idx val="4"/>
          <c:order val="4"/>
          <c:tx>
            <c:strRef>
              <c:f>Zn_PBESolD3!$H$2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Zn_PBESolD3!$C$3:$C$39</c:f>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f>Zn_PBESolD3!$H$3:$H$39</c:f>
              <c:numCache>
                <c:formatCode>0.000</c:formatCode>
                <c:ptCount val="37"/>
                <c:pt idx="0">
                  <c:v>0.5</c:v>
                </c:pt>
                <c:pt idx="1">
                  <c:v>0.50081299999999995</c:v>
                </c:pt>
                <c:pt idx="2">
                  <c:v>0.50162300000000004</c:v>
                </c:pt>
                <c:pt idx="3">
                  <c:v>0.50319199999999997</c:v>
                </c:pt>
                <c:pt idx="4">
                  <c:v>0.50472600000000001</c:v>
                </c:pt>
                <c:pt idx="5">
                  <c:v>0.50617900000000005</c:v>
                </c:pt>
                <c:pt idx="6">
                  <c:v>0.50749900000000003</c:v>
                </c:pt>
                <c:pt idx="7">
                  <c:v>0.50862099999999999</c:v>
                </c:pt>
                <c:pt idx="8">
                  <c:v>0.50961199999999995</c:v>
                </c:pt>
                <c:pt idx="9">
                  <c:v>0.51016899999999998</c:v>
                </c:pt>
                <c:pt idx="10">
                  <c:v>0.51026499999999997</c:v>
                </c:pt>
                <c:pt idx="11">
                  <c:v>0.50955499999999998</c:v>
                </c:pt>
                <c:pt idx="12">
                  <c:v>0.50771299999999997</c:v>
                </c:pt>
                <c:pt idx="13">
                  <c:v>0.50500999999999996</c:v>
                </c:pt>
                <c:pt idx="14">
                  <c:v>0.50215799999999999</c:v>
                </c:pt>
                <c:pt idx="15">
                  <c:v>0.50046900000000005</c:v>
                </c:pt>
                <c:pt idx="16">
                  <c:v>0.49996600000000002</c:v>
                </c:pt>
                <c:pt idx="17">
                  <c:v>0.49994</c:v>
                </c:pt>
                <c:pt idx="18">
                  <c:v>0.5</c:v>
                </c:pt>
                <c:pt idx="19">
                  <c:v>0.49994</c:v>
                </c:pt>
                <c:pt idx="20">
                  <c:v>0.49996600000000002</c:v>
                </c:pt>
                <c:pt idx="21">
                  <c:v>0.50046900000000005</c:v>
                </c:pt>
                <c:pt idx="22">
                  <c:v>0.50215799999999999</c:v>
                </c:pt>
                <c:pt idx="23">
                  <c:v>0.50500999999999996</c:v>
                </c:pt>
                <c:pt idx="24">
                  <c:v>0.50771299999999997</c:v>
                </c:pt>
                <c:pt idx="25">
                  <c:v>0.50955499999999998</c:v>
                </c:pt>
                <c:pt idx="26">
                  <c:v>0.51026499999999997</c:v>
                </c:pt>
                <c:pt idx="27">
                  <c:v>0.51016899999999998</c:v>
                </c:pt>
                <c:pt idx="28">
                  <c:v>0.50961199999999995</c:v>
                </c:pt>
                <c:pt idx="29">
                  <c:v>0.50862099999999999</c:v>
                </c:pt>
                <c:pt idx="30">
                  <c:v>0.50749900000000003</c:v>
                </c:pt>
                <c:pt idx="31">
                  <c:v>0.50617900000000005</c:v>
                </c:pt>
                <c:pt idx="32">
                  <c:v>0.50472600000000001</c:v>
                </c:pt>
                <c:pt idx="33">
                  <c:v>0.50319199999999997</c:v>
                </c:pt>
                <c:pt idx="34">
                  <c:v>0.50162300000000004</c:v>
                </c:pt>
                <c:pt idx="35">
                  <c:v>0.50081299999999995</c:v>
                </c:pt>
                <c:pt idx="36">
                  <c:v>0.5</c:v>
                </c:pt>
              </c:numCache>
            </c:numRef>
          </c:yVal>
          <c:smooth val="0"/>
          <c:extLst>
            <c:ext xmlns:c16="http://schemas.microsoft.com/office/drawing/2014/chart" uri="{C3380CC4-5D6E-409C-BE32-E72D297353CC}">
              <c16:uniqueId val="{00000004-4471-4E85-8779-A4225E534E9A}"/>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Zn_PBESolD3!$T$2</c:f>
              <c:strCache>
                <c:ptCount val="1"/>
                <c:pt idx="0">
                  <c:v>PBESolD3</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Zn_PBESolD3!$C$3:$C$39</c:f>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f>Zn_PBESolD3!$T$3:$T$39</c:f>
              <c:numCache>
                <c:formatCode>0.00</c:formatCode>
                <c:ptCount val="37"/>
                <c:pt idx="0">
                  <c:v>0.71899999999999997</c:v>
                </c:pt>
                <c:pt idx="1">
                  <c:v>0.72699999999999998</c:v>
                </c:pt>
                <c:pt idx="2">
                  <c:v>0.73399999999999999</c:v>
                </c:pt>
                <c:pt idx="3">
                  <c:v>0.748</c:v>
                </c:pt>
                <c:pt idx="4">
                  <c:v>0.76200000000000001</c:v>
                </c:pt>
                <c:pt idx="5">
                  <c:v>0.77500000000000002</c:v>
                </c:pt>
                <c:pt idx="6">
                  <c:v>0.78900000000000003</c:v>
                </c:pt>
                <c:pt idx="7">
                  <c:v>0.80300000000000005</c:v>
                </c:pt>
                <c:pt idx="8">
                  <c:v>0.81799999999999995</c:v>
                </c:pt>
                <c:pt idx="9">
                  <c:v>0.83499999999999996</c:v>
                </c:pt>
                <c:pt idx="10">
                  <c:v>0.85599999999999998</c:v>
                </c:pt>
                <c:pt idx="11">
                  <c:v>0.88</c:v>
                </c:pt>
                <c:pt idx="12">
                  <c:v>0.90800000000000003</c:v>
                </c:pt>
                <c:pt idx="13">
                  <c:v>0.94</c:v>
                </c:pt>
                <c:pt idx="14">
                  <c:v>0.97</c:v>
                </c:pt>
                <c:pt idx="15">
                  <c:v>0.95199999999999996</c:v>
                </c:pt>
                <c:pt idx="16">
                  <c:v>0.92200000000000004</c:v>
                </c:pt>
                <c:pt idx="17">
                  <c:v>0.91500000000000004</c:v>
                </c:pt>
                <c:pt idx="18">
                  <c:v>0.92200000000000004</c:v>
                </c:pt>
                <c:pt idx="19">
                  <c:v>0.91500000000000004</c:v>
                </c:pt>
                <c:pt idx="20">
                  <c:v>0.92200000000000004</c:v>
                </c:pt>
                <c:pt idx="21">
                  <c:v>0.95199999999999996</c:v>
                </c:pt>
                <c:pt idx="22">
                  <c:v>0.97</c:v>
                </c:pt>
                <c:pt idx="23">
                  <c:v>0.94</c:v>
                </c:pt>
                <c:pt idx="24">
                  <c:v>0.90800000000000003</c:v>
                </c:pt>
                <c:pt idx="25">
                  <c:v>0.88</c:v>
                </c:pt>
                <c:pt idx="26">
                  <c:v>0.85599999999999998</c:v>
                </c:pt>
                <c:pt idx="27">
                  <c:v>0.83499999999999996</c:v>
                </c:pt>
                <c:pt idx="28">
                  <c:v>0.81799999999999995</c:v>
                </c:pt>
                <c:pt idx="29">
                  <c:v>0.80300000000000005</c:v>
                </c:pt>
                <c:pt idx="30">
                  <c:v>0.78900000000000003</c:v>
                </c:pt>
                <c:pt idx="31">
                  <c:v>0.77500000000000002</c:v>
                </c:pt>
                <c:pt idx="32">
                  <c:v>0.76200000000000001</c:v>
                </c:pt>
                <c:pt idx="33">
                  <c:v>0.748</c:v>
                </c:pt>
                <c:pt idx="34">
                  <c:v>0.73399999999999999</c:v>
                </c:pt>
                <c:pt idx="35">
                  <c:v>0.72699999999999998</c:v>
                </c:pt>
                <c:pt idx="36">
                  <c:v>0.71899999999999997</c:v>
                </c:pt>
              </c:numCache>
            </c:numRef>
          </c:yVal>
          <c:smooth val="0"/>
          <c:extLst>
            <c:ext xmlns:c16="http://schemas.microsoft.com/office/drawing/2014/chart" uri="{C3380CC4-5D6E-409C-BE32-E72D297353CC}">
              <c16:uniqueId val="{00000000-E8D6-4DF8-BC1C-91806A10C337}"/>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Zn_PBESolD3!$U$2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Zn_PBESolD3!$C$3:$C$39</c15:sqref>
                        </c15:formulaRef>
                      </c:ext>
                    </c:extLst>
                    <c:numCache>
                      <c:formatCode>0.0000</c:formatCode>
                      <c:ptCount val="37"/>
                      <c:pt idx="0">
                        <c:v>-1</c:v>
                      </c:pt>
                      <c:pt idx="1">
                        <c:v>-0.96875595036054007</c:v>
                      </c:pt>
                      <c:pt idx="2">
                        <c:v>-0.93750362195858983</c:v>
                      </c:pt>
                      <c:pt idx="3">
                        <c:v>-0.87499896515468889</c:v>
                      </c:pt>
                      <c:pt idx="4">
                        <c:v>-0.81250258711327827</c:v>
                      </c:pt>
                      <c:pt idx="5">
                        <c:v>-0.7500062090718681</c:v>
                      </c:pt>
                      <c:pt idx="6">
                        <c:v>-0.68750155226796716</c:v>
                      </c:pt>
                      <c:pt idx="7">
                        <c:v>-0.62500517422655655</c:v>
                      </c:pt>
                      <c:pt idx="8">
                        <c:v>-0.56250051742265561</c:v>
                      </c:pt>
                      <c:pt idx="9">
                        <c:v>-0.50000413938124544</c:v>
                      </c:pt>
                      <c:pt idx="10">
                        <c:v>-0.43749948257734445</c:v>
                      </c:pt>
                      <c:pt idx="11">
                        <c:v>-0.37500310453593383</c:v>
                      </c:pt>
                      <c:pt idx="12">
                        <c:v>-0.31249844773203284</c:v>
                      </c:pt>
                      <c:pt idx="13">
                        <c:v>-0.25000206969062272</c:v>
                      </c:pt>
                      <c:pt idx="14">
                        <c:v>-0.18749741288672173</c:v>
                      </c:pt>
                      <c:pt idx="15">
                        <c:v>-0.12500103484531111</c:v>
                      </c:pt>
                      <c:pt idx="16">
                        <c:v>-6.2496378041410151E-2</c:v>
                      </c:pt>
                      <c:pt idx="17">
                        <c:v>-3.1252328401950254E-2</c:v>
                      </c:pt>
                      <c:pt idx="18">
                        <c:v>0</c:v>
                      </c:pt>
                      <c:pt idx="19">
                        <c:v>3.1252328401950254E-2</c:v>
                      </c:pt>
                      <c:pt idx="20">
                        <c:v>6.2496378041410151E-2</c:v>
                      </c:pt>
                      <c:pt idx="21">
                        <c:v>0.12500103484531111</c:v>
                      </c:pt>
                      <c:pt idx="22">
                        <c:v>0.18749741288672173</c:v>
                      </c:pt>
                      <c:pt idx="23">
                        <c:v>0.25000206969062272</c:v>
                      </c:pt>
                      <c:pt idx="24">
                        <c:v>0.31249844773203284</c:v>
                      </c:pt>
                      <c:pt idx="25">
                        <c:v>0.37500310453593383</c:v>
                      </c:pt>
                      <c:pt idx="26">
                        <c:v>0.43749948257734445</c:v>
                      </c:pt>
                      <c:pt idx="27">
                        <c:v>0.50000413938124544</c:v>
                      </c:pt>
                      <c:pt idx="28">
                        <c:v>0.56250051742265561</c:v>
                      </c:pt>
                      <c:pt idx="29">
                        <c:v>0.62500517422655655</c:v>
                      </c:pt>
                      <c:pt idx="30">
                        <c:v>0.68750155226796716</c:v>
                      </c:pt>
                      <c:pt idx="31">
                        <c:v>0.7500062090718681</c:v>
                      </c:pt>
                      <c:pt idx="32">
                        <c:v>0.81250258711327827</c:v>
                      </c:pt>
                      <c:pt idx="33">
                        <c:v>0.87499896515468889</c:v>
                      </c:pt>
                      <c:pt idx="34">
                        <c:v>0.93750362195858983</c:v>
                      </c:pt>
                      <c:pt idx="35">
                        <c:v>0.96875595036054007</c:v>
                      </c:pt>
                      <c:pt idx="36">
                        <c:v>1</c:v>
                      </c:pt>
                    </c:numCache>
                  </c:numRef>
                </c:xVal>
                <c:yVal>
                  <c:numRef>
                    <c:extLst>
                      <c:ext uri="{02D57815-91ED-43cb-92C2-25804820EDAC}">
                        <c15:formulaRef>
                          <c15:sqref>Zn_PBESolD3!$U$3:$U$39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E8D6-4DF8-BC1C-91806A10C337}"/>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40166862951455E-2"/>
          <c:y val="0.10133249492698937"/>
          <c:w val="0.56926608282382818"/>
          <c:h val="0.85534370341146415"/>
        </c:manualLayout>
      </c:layout>
      <c:scatterChart>
        <c:scatterStyle val="lineMarker"/>
        <c:varyColors val="0"/>
        <c:ser>
          <c:idx val="0"/>
          <c:order val="0"/>
          <c:tx>
            <c:strRef>
              <c:f>Zn_PBESol!$O$2</c:f>
              <c:strCache>
                <c:ptCount val="1"/>
                <c:pt idx="0">
                  <c:v>PBESol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Zn_PBESol!$C$3:$C$39</c:f>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f>Zn_PBESol!$O$3:$O$39</c:f>
              <c:numCache>
                <c:formatCode>0.0000</c:formatCode>
                <c:ptCount val="37"/>
                <c:pt idx="0">
                  <c:v>-0.23749999999999716</c:v>
                </c:pt>
                <c:pt idx="1">
                  <c:v>-0.23649999999999949</c:v>
                </c:pt>
                <c:pt idx="2">
                  <c:v>-0.23389999999999844</c:v>
                </c:pt>
                <c:pt idx="3">
                  <c:v>-0.22419999999999973</c:v>
                </c:pt>
                <c:pt idx="4">
                  <c:v>-0.20979999999999777</c:v>
                </c:pt>
                <c:pt idx="5">
                  <c:v>-0.19149999999999778</c:v>
                </c:pt>
                <c:pt idx="6">
                  <c:v>-0.17039999999999722</c:v>
                </c:pt>
                <c:pt idx="7">
                  <c:v>-0.147199999999998</c:v>
                </c:pt>
                <c:pt idx="8">
                  <c:v>-0.12269999999999825</c:v>
                </c:pt>
                <c:pt idx="9">
                  <c:v>-9.8399999999998045E-2</c:v>
                </c:pt>
                <c:pt idx="10">
                  <c:v>-7.4899999999999523E-2</c:v>
                </c:pt>
                <c:pt idx="11">
                  <c:v>-5.2799999999997738E-2</c:v>
                </c:pt>
                <c:pt idx="12">
                  <c:v>-3.3500000000000085E-2</c:v>
                </c:pt>
                <c:pt idx="13">
                  <c:v>-1.7999999999997129E-2</c:v>
                </c:pt>
                <c:pt idx="14">
                  <c:v>-7.6999999999998181E-3</c:v>
                </c:pt>
                <c:pt idx="15">
                  <c:v>-2.4999999999977263E-3</c:v>
                </c:pt>
                <c:pt idx="16">
                  <c:v>-4.9999999999883471E-4</c:v>
                </c:pt>
                <c:pt idx="17">
                  <c:v>-9.9999999999766942E-5</c:v>
                </c:pt>
                <c:pt idx="18">
                  <c:v>0</c:v>
                </c:pt>
                <c:pt idx="19">
                  <c:v>-9.9999999999766942E-5</c:v>
                </c:pt>
                <c:pt idx="20">
                  <c:v>-4.9999999999883471E-4</c:v>
                </c:pt>
                <c:pt idx="21">
                  <c:v>-2.4999999999977263E-3</c:v>
                </c:pt>
                <c:pt idx="22">
                  <c:v>-7.6999999999998181E-3</c:v>
                </c:pt>
                <c:pt idx="23">
                  <c:v>-1.7999999999997129E-2</c:v>
                </c:pt>
                <c:pt idx="24">
                  <c:v>-3.3500000000000085E-2</c:v>
                </c:pt>
                <c:pt idx="25">
                  <c:v>-5.2799999999997738E-2</c:v>
                </c:pt>
                <c:pt idx="26">
                  <c:v>-7.4899999999999523E-2</c:v>
                </c:pt>
                <c:pt idx="27">
                  <c:v>-9.8399999999998045E-2</c:v>
                </c:pt>
                <c:pt idx="28">
                  <c:v>-0.12269999999999825</c:v>
                </c:pt>
                <c:pt idx="29">
                  <c:v>-0.147199999999998</c:v>
                </c:pt>
                <c:pt idx="30">
                  <c:v>-0.17039999999999722</c:v>
                </c:pt>
                <c:pt idx="31">
                  <c:v>-0.19149999999999778</c:v>
                </c:pt>
                <c:pt idx="32">
                  <c:v>-0.20979999999999777</c:v>
                </c:pt>
                <c:pt idx="33">
                  <c:v>-0.22419999999999973</c:v>
                </c:pt>
                <c:pt idx="34">
                  <c:v>-0.23389999999999844</c:v>
                </c:pt>
                <c:pt idx="35">
                  <c:v>-0.23649999999999949</c:v>
                </c:pt>
                <c:pt idx="36">
                  <c:v>-0.23749999999999716</c:v>
                </c:pt>
              </c:numCache>
            </c:numRef>
          </c:yVal>
          <c:smooth val="0"/>
          <c:extLst xmlns:c15="http://schemas.microsoft.com/office/drawing/2012/chart">
            <c:ext xmlns:c16="http://schemas.microsoft.com/office/drawing/2014/chart" uri="{C3380CC4-5D6E-409C-BE32-E72D297353CC}">
              <c16:uniqueId val="{00000000-AD0F-4EE8-A490-323B1FF2097C}"/>
            </c:ext>
          </c:extLst>
        </c:ser>
        <c:dLbls>
          <c:showLegendKey val="0"/>
          <c:showVal val="0"/>
          <c:showCatName val="0"/>
          <c:showSerName val="0"/>
          <c:showPercent val="0"/>
          <c:showBubbleSize val="0"/>
        </c:dLbls>
        <c:axId val="437681199"/>
        <c:axId val="437626959"/>
        <c:extLst>
          <c:ext xmlns:c15="http://schemas.microsoft.com/office/drawing/2012/chart" uri="{02D57815-91ED-43cb-92C2-25804820EDAC}">
            <c15:filteredScatterSeries>
              <c15:ser>
                <c:idx val="1"/>
                <c:order val="1"/>
                <c:tx>
                  <c:strRef>
                    <c:extLst>
                      <c:ext uri="{02D57815-91ED-43cb-92C2-25804820EDAC}">
                        <c15:formulaRef>
                          <c15:sqref>Zn_PBESol!$P$2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Zn_PBESol!$C$3:$C$39</c15:sqref>
                        </c15:formulaRef>
                      </c:ext>
                    </c:extLst>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extLst>
                      <c:ext uri="{02D57815-91ED-43cb-92C2-25804820EDAC}">
                        <c15:formulaRef>
                          <c15:sqref>Zn_PBESol!$P$3:$P$39</c15:sqref>
                        </c15:formulaRef>
                      </c:ext>
                    </c:extLst>
                    <c:numCache>
                      <c:formatCode>0.0000</c:formatCode>
                      <c:ptCount val="37"/>
                      <c:pt idx="0">
                        <c:v>-0.24819999999999709</c:v>
                      </c:pt>
                      <c:pt idx="1">
                        <c:v>59.363500000000002</c:v>
                      </c:pt>
                      <c:pt idx="2">
                        <c:v>59.363500000000002</c:v>
                      </c:pt>
                      <c:pt idx="3">
                        <c:v>59.363500000000002</c:v>
                      </c:pt>
                      <c:pt idx="4">
                        <c:v>59.363500000000002</c:v>
                      </c:pt>
                      <c:pt idx="5">
                        <c:v>59.363500000000002</c:v>
                      </c:pt>
                      <c:pt idx="6">
                        <c:v>59.363500000000002</c:v>
                      </c:pt>
                      <c:pt idx="7">
                        <c:v>59.363500000000002</c:v>
                      </c:pt>
                      <c:pt idx="8">
                        <c:v>59.363500000000002</c:v>
                      </c:pt>
                      <c:pt idx="9">
                        <c:v>59.363500000000002</c:v>
                      </c:pt>
                      <c:pt idx="10">
                        <c:v>59.363500000000002</c:v>
                      </c:pt>
                      <c:pt idx="11">
                        <c:v>59.363500000000002</c:v>
                      </c:pt>
                      <c:pt idx="12">
                        <c:v>59.363500000000002</c:v>
                      </c:pt>
                      <c:pt idx="13">
                        <c:v>59.363500000000002</c:v>
                      </c:pt>
                      <c:pt idx="14">
                        <c:v>59.363500000000002</c:v>
                      </c:pt>
                      <c:pt idx="15">
                        <c:v>59.363500000000002</c:v>
                      </c:pt>
                      <c:pt idx="16">
                        <c:v>59.363500000000002</c:v>
                      </c:pt>
                      <c:pt idx="17">
                        <c:v>59.363500000000002</c:v>
                      </c:pt>
                      <c:pt idx="18">
                        <c:v>0</c:v>
                      </c:pt>
                      <c:pt idx="19">
                        <c:v>59.363500000000002</c:v>
                      </c:pt>
                      <c:pt idx="20">
                        <c:v>59.363500000000002</c:v>
                      </c:pt>
                      <c:pt idx="21">
                        <c:v>59.363500000000002</c:v>
                      </c:pt>
                      <c:pt idx="22">
                        <c:v>59.363500000000002</c:v>
                      </c:pt>
                      <c:pt idx="23">
                        <c:v>59.363500000000002</c:v>
                      </c:pt>
                      <c:pt idx="24">
                        <c:v>59.363500000000002</c:v>
                      </c:pt>
                      <c:pt idx="25">
                        <c:v>59.363500000000002</c:v>
                      </c:pt>
                      <c:pt idx="26">
                        <c:v>59.363500000000002</c:v>
                      </c:pt>
                      <c:pt idx="27">
                        <c:v>59.363500000000002</c:v>
                      </c:pt>
                      <c:pt idx="28">
                        <c:v>59.363500000000002</c:v>
                      </c:pt>
                      <c:pt idx="29">
                        <c:v>59.363500000000002</c:v>
                      </c:pt>
                      <c:pt idx="30">
                        <c:v>59.363500000000002</c:v>
                      </c:pt>
                      <c:pt idx="31">
                        <c:v>59.363500000000002</c:v>
                      </c:pt>
                      <c:pt idx="32">
                        <c:v>59.363500000000002</c:v>
                      </c:pt>
                      <c:pt idx="33">
                        <c:v>59.363500000000002</c:v>
                      </c:pt>
                      <c:pt idx="34">
                        <c:v>59.363500000000002</c:v>
                      </c:pt>
                      <c:pt idx="35">
                        <c:v>59.363500000000002</c:v>
                      </c:pt>
                      <c:pt idx="36">
                        <c:v>-0.24819999999999709</c:v>
                      </c:pt>
                    </c:numCache>
                  </c:numRef>
                </c:yVal>
                <c:smooth val="0"/>
                <c:extLst>
                  <c:ext xmlns:c16="http://schemas.microsoft.com/office/drawing/2014/chart" uri="{C3380CC4-5D6E-409C-BE32-E72D297353CC}">
                    <c16:uniqueId val="{00000001-AD0F-4EE8-A490-323B1FF2097C}"/>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Zn_PBESol!$AF$2</c15:sqref>
                        </c15:formulaRef>
                      </c:ext>
                    </c:extLst>
                    <c:strCache>
                      <c:ptCount val="1"/>
                      <c:pt idx="0">
                        <c:v>MP2 332 520  corr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Zn_PBESol!$C$3:$C$39</c15:sqref>
                        </c15:formulaRef>
                      </c:ext>
                    </c:extLst>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extLst xmlns:c15="http://schemas.microsoft.com/office/drawing/2012/chart">
                      <c:ext xmlns:c15="http://schemas.microsoft.com/office/drawing/2012/chart" uri="{02D57815-91ED-43cb-92C2-25804820EDAC}">
                        <c15:formulaRef>
                          <c15:sqref>Zn_PBESol!$AF$3:$AF$39</c15:sqref>
                        </c15:formulaRef>
                      </c:ext>
                    </c:extLst>
                    <c:numCache>
                      <c:formatCode>0.0000</c:formatCode>
                      <c:ptCount val="37"/>
                      <c:pt idx="0">
                        <c:v>0.24819999999999709</c:v>
                      </c:pt>
                      <c:pt idx="1">
                        <c:v>-59.363500000000002</c:v>
                      </c:pt>
                      <c:pt idx="2">
                        <c:v>-59.363500000000002</c:v>
                      </c:pt>
                      <c:pt idx="3">
                        <c:v>-59.363500000000002</c:v>
                      </c:pt>
                      <c:pt idx="4">
                        <c:v>-59.363500000000002</c:v>
                      </c:pt>
                      <c:pt idx="5">
                        <c:v>-59.363500000000002</c:v>
                      </c:pt>
                      <c:pt idx="6">
                        <c:v>-59.363500000000002</c:v>
                      </c:pt>
                      <c:pt idx="7">
                        <c:v>-59.363500000000002</c:v>
                      </c:pt>
                      <c:pt idx="8">
                        <c:v>-59.363500000000002</c:v>
                      </c:pt>
                      <c:pt idx="9">
                        <c:v>-59.363500000000002</c:v>
                      </c:pt>
                      <c:pt idx="10">
                        <c:v>-59.363500000000002</c:v>
                      </c:pt>
                      <c:pt idx="11">
                        <c:v>-59.363500000000002</c:v>
                      </c:pt>
                      <c:pt idx="12">
                        <c:v>-59.363500000000002</c:v>
                      </c:pt>
                      <c:pt idx="13">
                        <c:v>-59.363500000000002</c:v>
                      </c:pt>
                      <c:pt idx="14">
                        <c:v>-59.363500000000002</c:v>
                      </c:pt>
                      <c:pt idx="15">
                        <c:v>-59.363500000000002</c:v>
                      </c:pt>
                      <c:pt idx="16">
                        <c:v>-59.363500000000002</c:v>
                      </c:pt>
                      <c:pt idx="17">
                        <c:v>-59.363500000000002</c:v>
                      </c:pt>
                      <c:pt idx="18">
                        <c:v>0</c:v>
                      </c:pt>
                      <c:pt idx="19">
                        <c:v>-59.363500000000002</c:v>
                      </c:pt>
                      <c:pt idx="20">
                        <c:v>-59.363500000000002</c:v>
                      </c:pt>
                      <c:pt idx="21">
                        <c:v>-59.363500000000002</c:v>
                      </c:pt>
                      <c:pt idx="22">
                        <c:v>-59.363500000000002</c:v>
                      </c:pt>
                      <c:pt idx="23">
                        <c:v>-59.363500000000002</c:v>
                      </c:pt>
                      <c:pt idx="24">
                        <c:v>-59.363500000000002</c:v>
                      </c:pt>
                      <c:pt idx="25">
                        <c:v>-59.363500000000002</c:v>
                      </c:pt>
                      <c:pt idx="26">
                        <c:v>-59.363500000000002</c:v>
                      </c:pt>
                      <c:pt idx="27">
                        <c:v>-59.363500000000002</c:v>
                      </c:pt>
                      <c:pt idx="28">
                        <c:v>-59.363500000000002</c:v>
                      </c:pt>
                      <c:pt idx="29">
                        <c:v>-59.363500000000002</c:v>
                      </c:pt>
                      <c:pt idx="30">
                        <c:v>-59.363500000000002</c:v>
                      </c:pt>
                      <c:pt idx="31">
                        <c:v>-59.363500000000002</c:v>
                      </c:pt>
                      <c:pt idx="32">
                        <c:v>-59.363500000000002</c:v>
                      </c:pt>
                      <c:pt idx="33">
                        <c:v>-59.363500000000002</c:v>
                      </c:pt>
                      <c:pt idx="34">
                        <c:v>-59.363500000000002</c:v>
                      </c:pt>
                      <c:pt idx="35">
                        <c:v>-59.363500000000002</c:v>
                      </c:pt>
                      <c:pt idx="36">
                        <c:v>0.24819999999999709</c:v>
                      </c:pt>
                    </c:numCache>
                  </c:numRef>
                </c:yVal>
                <c:smooth val="0"/>
                <c:extLst xmlns:c15="http://schemas.microsoft.com/office/drawing/2012/chart">
                  <c:ext xmlns:c16="http://schemas.microsoft.com/office/drawing/2014/chart" uri="{C3380CC4-5D6E-409C-BE32-E72D297353CC}">
                    <c16:uniqueId val="{00000002-AD0F-4EE8-A490-323B1FF2097C}"/>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Zn_PBESol!$Y$2</c15:sqref>
                        </c15:formulaRef>
                      </c:ext>
                    </c:extLst>
                    <c:strCache>
                      <c:ptCount val="1"/>
                      <c:pt idx="0">
                        <c:v>MP2 w DFT KP corr</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Zn_PBESol!$C$3:$C$39</c15:sqref>
                        </c15:formulaRef>
                      </c:ext>
                    </c:extLst>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extLst xmlns:c15="http://schemas.microsoft.com/office/drawing/2012/chart">
                      <c:ext xmlns:c15="http://schemas.microsoft.com/office/drawing/2012/chart" uri="{02D57815-91ED-43cb-92C2-25804820EDAC}">
                        <c15:formulaRef>
                          <c15:sqref>Zn_PBESol!$Y$3:$Y$39</c15:sqref>
                        </c15:formulaRef>
                      </c:ext>
                    </c:extLst>
                    <c:numCache>
                      <c:formatCode>0.0000</c:formatCode>
                      <c:ptCount val="37"/>
                      <c:pt idx="0">
                        <c:v>-0.41450000000000387</c:v>
                      </c:pt>
                      <c:pt idx="1">
                        <c:v>82.216000000000008</c:v>
                      </c:pt>
                      <c:pt idx="2">
                        <c:v>82.218600000000009</c:v>
                      </c:pt>
                      <c:pt idx="3">
                        <c:v>82.228300000000004</c:v>
                      </c:pt>
                      <c:pt idx="4">
                        <c:v>82.242699999999999</c:v>
                      </c:pt>
                      <c:pt idx="5">
                        <c:v>82.260999999999996</c:v>
                      </c:pt>
                      <c:pt idx="6">
                        <c:v>82.2821</c:v>
                      </c:pt>
                      <c:pt idx="7">
                        <c:v>82.305300000000003</c:v>
                      </c:pt>
                      <c:pt idx="8">
                        <c:v>82.329800000000006</c:v>
                      </c:pt>
                      <c:pt idx="9">
                        <c:v>82.354100000000003</c:v>
                      </c:pt>
                      <c:pt idx="10">
                        <c:v>82.377600000000001</c:v>
                      </c:pt>
                      <c:pt idx="11">
                        <c:v>82.399699999999996</c:v>
                      </c:pt>
                      <c:pt idx="12">
                        <c:v>82.418999999999997</c:v>
                      </c:pt>
                      <c:pt idx="13">
                        <c:v>82.4345</c:v>
                      </c:pt>
                      <c:pt idx="14">
                        <c:v>82.444800000000001</c:v>
                      </c:pt>
                      <c:pt idx="15">
                        <c:v>82.45</c:v>
                      </c:pt>
                      <c:pt idx="16">
                        <c:v>82.451999999999998</c:v>
                      </c:pt>
                      <c:pt idx="17">
                        <c:v>82.452399999999997</c:v>
                      </c:pt>
                      <c:pt idx="18">
                        <c:v>0</c:v>
                      </c:pt>
                      <c:pt idx="19">
                        <c:v>82.452399999999997</c:v>
                      </c:pt>
                      <c:pt idx="20">
                        <c:v>82.451999999999998</c:v>
                      </c:pt>
                      <c:pt idx="21">
                        <c:v>82.45</c:v>
                      </c:pt>
                      <c:pt idx="22">
                        <c:v>82.444800000000001</c:v>
                      </c:pt>
                      <c:pt idx="23">
                        <c:v>82.4345</c:v>
                      </c:pt>
                      <c:pt idx="24">
                        <c:v>82.418999999999997</c:v>
                      </c:pt>
                      <c:pt idx="25">
                        <c:v>82.399699999999996</c:v>
                      </c:pt>
                      <c:pt idx="26">
                        <c:v>82.377600000000001</c:v>
                      </c:pt>
                      <c:pt idx="27">
                        <c:v>82.354100000000003</c:v>
                      </c:pt>
                      <c:pt idx="28">
                        <c:v>82.329800000000006</c:v>
                      </c:pt>
                      <c:pt idx="29">
                        <c:v>82.305300000000003</c:v>
                      </c:pt>
                      <c:pt idx="30">
                        <c:v>82.2821</c:v>
                      </c:pt>
                      <c:pt idx="31">
                        <c:v>82.260999999999996</c:v>
                      </c:pt>
                      <c:pt idx="32">
                        <c:v>82.242699999999999</c:v>
                      </c:pt>
                      <c:pt idx="33">
                        <c:v>82.228300000000004</c:v>
                      </c:pt>
                      <c:pt idx="34">
                        <c:v>82.218600000000009</c:v>
                      </c:pt>
                      <c:pt idx="35">
                        <c:v>82.216000000000008</c:v>
                      </c:pt>
                      <c:pt idx="36">
                        <c:v>-0.41450000000000387</c:v>
                      </c:pt>
                    </c:numCache>
                  </c:numRef>
                </c:yVal>
                <c:smooth val="0"/>
                <c:extLst xmlns:c15="http://schemas.microsoft.com/office/drawing/2012/chart">
                  <c:ext xmlns:c16="http://schemas.microsoft.com/office/drawing/2014/chart" uri="{C3380CC4-5D6E-409C-BE32-E72D297353CC}">
                    <c16:uniqueId val="{00000003-AD0F-4EE8-A490-323B1FF2097C}"/>
                  </c:ext>
                </c:extLst>
              </c15:ser>
            </c15:filteredScatterSeries>
          </c:ext>
        </c:extLst>
      </c:scatterChart>
      <c:valAx>
        <c:axId val="437681199"/>
        <c:scaling>
          <c:orientation val="minMax"/>
          <c:max val="1"/>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reaction</a:t>
                </a:r>
                <a:r>
                  <a:rPr lang="en-AU" baseline="0"/>
                  <a:t> coordinate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26959"/>
        <c:crosses val="autoZero"/>
        <c:crossBetween val="midCat"/>
        <c:minorUnit val="5.000000000000001E-2"/>
      </c:valAx>
      <c:valAx>
        <c:axId val="437626959"/>
        <c:scaling>
          <c:orientation val="minMax"/>
          <c:max val="5.000000000000001E-2"/>
          <c:min val="-0.3500000000000000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Delta</a:t>
                </a:r>
                <a:r>
                  <a:rPr lang="en-AU" baseline="0"/>
                  <a:t> E / eV</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199"/>
        <c:crosses val="autoZero"/>
        <c:crossBetween val="midCat"/>
      </c:valAx>
      <c:spPr>
        <a:noFill/>
        <a:ln>
          <a:noFill/>
        </a:ln>
        <a:effectLst/>
      </c:spPr>
    </c:plotArea>
    <c:legend>
      <c:legendPos val="r"/>
      <c:layout>
        <c:manualLayout>
          <c:xMode val="edge"/>
          <c:yMode val="edge"/>
          <c:x val="0.60893910160034748"/>
          <c:y val="7.5737072234781988E-2"/>
          <c:w val="0.38109761827202565"/>
          <c:h val="0.31250173155186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Structural</a:t>
            </a:r>
            <a:r>
              <a:rPr lang="en-AU" baseline="0"/>
              <a:t> properties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6.8873015069612784E-2"/>
          <c:y val="5.7146074104330785E-2"/>
          <c:w val="0.88430356754811767"/>
          <c:h val="0.89261162819421769"/>
        </c:manualLayout>
      </c:layout>
      <c:scatterChart>
        <c:scatterStyle val="lineMarker"/>
        <c:varyColors val="0"/>
        <c:ser>
          <c:idx val="0"/>
          <c:order val="0"/>
          <c:tx>
            <c:strRef>
              <c:f>Zn_PBESol!$D$2</c:f>
              <c:strCache>
                <c:ptCount val="1"/>
                <c:pt idx="0">
                  <c:v>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Zn_PBESol!$C$3:$C$39</c:f>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f>Zn_PBESol!$D$3:$D$39</c:f>
              <c:numCache>
                <c:formatCode>0.000</c:formatCode>
                <c:ptCount val="37"/>
                <c:pt idx="0">
                  <c:v>3.2395999999999998</c:v>
                </c:pt>
                <c:pt idx="1">
                  <c:v>3.2458999999999998</c:v>
                </c:pt>
                <c:pt idx="2">
                  <c:v>3.2521</c:v>
                </c:pt>
                <c:pt idx="3">
                  <c:v>3.2641</c:v>
                </c:pt>
                <c:pt idx="4">
                  <c:v>3.2753000000000001</c:v>
                </c:pt>
                <c:pt idx="5">
                  <c:v>3.2864</c:v>
                </c:pt>
                <c:pt idx="6">
                  <c:v>3.2972000000000001</c:v>
                </c:pt>
                <c:pt idx="7">
                  <c:v>3.3079000000000001</c:v>
                </c:pt>
                <c:pt idx="8">
                  <c:v>3.3188</c:v>
                </c:pt>
                <c:pt idx="9">
                  <c:v>3.3296000000000001</c:v>
                </c:pt>
                <c:pt idx="10">
                  <c:v>3.3409</c:v>
                </c:pt>
                <c:pt idx="11">
                  <c:v>3.3532000000000002</c:v>
                </c:pt>
                <c:pt idx="12">
                  <c:v>3.3668999999999998</c:v>
                </c:pt>
                <c:pt idx="13">
                  <c:v>3.3834</c:v>
                </c:pt>
                <c:pt idx="14">
                  <c:v>3.4013</c:v>
                </c:pt>
                <c:pt idx="15">
                  <c:v>3.4152999999999998</c:v>
                </c:pt>
                <c:pt idx="16">
                  <c:v>3.4232999999999998</c:v>
                </c:pt>
                <c:pt idx="17">
                  <c:v>3.4251</c:v>
                </c:pt>
                <c:pt idx="18">
                  <c:v>3.4260000000000002</c:v>
                </c:pt>
                <c:pt idx="19">
                  <c:v>3.4251</c:v>
                </c:pt>
                <c:pt idx="20">
                  <c:v>3.4232999999999998</c:v>
                </c:pt>
                <c:pt idx="21">
                  <c:v>3.4152999999999998</c:v>
                </c:pt>
                <c:pt idx="22">
                  <c:v>3.4013</c:v>
                </c:pt>
                <c:pt idx="23">
                  <c:v>3.3834</c:v>
                </c:pt>
                <c:pt idx="24">
                  <c:v>3.3668999999999998</c:v>
                </c:pt>
                <c:pt idx="25">
                  <c:v>3.3532000000000002</c:v>
                </c:pt>
                <c:pt idx="26">
                  <c:v>3.3409</c:v>
                </c:pt>
                <c:pt idx="27">
                  <c:v>3.3296000000000001</c:v>
                </c:pt>
                <c:pt idx="28">
                  <c:v>3.3188</c:v>
                </c:pt>
                <c:pt idx="29">
                  <c:v>3.3079000000000001</c:v>
                </c:pt>
                <c:pt idx="30">
                  <c:v>3.2972000000000001</c:v>
                </c:pt>
                <c:pt idx="31">
                  <c:v>3.2864</c:v>
                </c:pt>
                <c:pt idx="32">
                  <c:v>3.2753000000000001</c:v>
                </c:pt>
                <c:pt idx="33">
                  <c:v>3.2641</c:v>
                </c:pt>
                <c:pt idx="34">
                  <c:v>3.2521</c:v>
                </c:pt>
                <c:pt idx="35">
                  <c:v>3.2458999999999998</c:v>
                </c:pt>
                <c:pt idx="36">
                  <c:v>3.2395999999999998</c:v>
                </c:pt>
              </c:numCache>
            </c:numRef>
          </c:yVal>
          <c:smooth val="0"/>
          <c:extLst>
            <c:ext xmlns:c16="http://schemas.microsoft.com/office/drawing/2014/chart" uri="{C3380CC4-5D6E-409C-BE32-E72D297353CC}">
              <c16:uniqueId val="{00000000-0BA7-4017-AFAC-1E6FFB59D9C2}"/>
            </c:ext>
          </c:extLst>
        </c:ser>
        <c:ser>
          <c:idx val="1"/>
          <c:order val="1"/>
          <c:tx>
            <c:strRef>
              <c:f>Zn_PBESol!$E$2</c:f>
              <c:strCache>
                <c:ptCount val="1"/>
                <c:pt idx="0">
                  <c:v>c</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Zn_PBESol!$C$3:$C$39</c:f>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f>Zn_PBESol!$E$3:$E$39</c:f>
              <c:numCache>
                <c:formatCode>0.000</c:formatCode>
                <c:ptCount val="37"/>
                <c:pt idx="0">
                  <c:v>5.2248000000000001</c:v>
                </c:pt>
                <c:pt idx="1">
                  <c:v>5.2043999999999997</c:v>
                </c:pt>
                <c:pt idx="2">
                  <c:v>5.1839000000000004</c:v>
                </c:pt>
                <c:pt idx="3">
                  <c:v>5.1443000000000003</c:v>
                </c:pt>
                <c:pt idx="4">
                  <c:v>5.1063000000000001</c:v>
                </c:pt>
                <c:pt idx="5">
                  <c:v>5.0674999999999999</c:v>
                </c:pt>
                <c:pt idx="6">
                  <c:v>5.0288000000000004</c:v>
                </c:pt>
                <c:pt idx="7">
                  <c:v>4.9889999999999999</c:v>
                </c:pt>
                <c:pt idx="8">
                  <c:v>4.9471999999999996</c:v>
                </c:pt>
                <c:pt idx="9">
                  <c:v>4.9032999999999998</c:v>
                </c:pt>
                <c:pt idx="10">
                  <c:v>4.8554000000000004</c:v>
                </c:pt>
                <c:pt idx="11">
                  <c:v>4.8005000000000004</c:v>
                </c:pt>
                <c:pt idx="12">
                  <c:v>4.7370999999999999</c:v>
                </c:pt>
                <c:pt idx="13">
                  <c:v>4.6597</c:v>
                </c:pt>
                <c:pt idx="14">
                  <c:v>4.5789999999999997</c:v>
                </c:pt>
                <c:pt idx="15">
                  <c:v>4.5201000000000002</c:v>
                </c:pt>
                <c:pt idx="16">
                  <c:v>4.4886999999999997</c:v>
                </c:pt>
                <c:pt idx="17">
                  <c:v>4.4805000000000001</c:v>
                </c:pt>
                <c:pt idx="18">
                  <c:v>4.4772999999999996</c:v>
                </c:pt>
                <c:pt idx="19">
                  <c:v>4.4805000000000001</c:v>
                </c:pt>
                <c:pt idx="20">
                  <c:v>4.4886999999999997</c:v>
                </c:pt>
                <c:pt idx="21">
                  <c:v>4.5201000000000002</c:v>
                </c:pt>
                <c:pt idx="22">
                  <c:v>4.5789999999999997</c:v>
                </c:pt>
                <c:pt idx="23">
                  <c:v>4.6597</c:v>
                </c:pt>
                <c:pt idx="24">
                  <c:v>4.7370999999999999</c:v>
                </c:pt>
                <c:pt idx="25">
                  <c:v>4.8005000000000004</c:v>
                </c:pt>
                <c:pt idx="26">
                  <c:v>4.8554000000000004</c:v>
                </c:pt>
                <c:pt idx="27">
                  <c:v>4.9032999999999998</c:v>
                </c:pt>
                <c:pt idx="28">
                  <c:v>4.9471999999999996</c:v>
                </c:pt>
                <c:pt idx="29">
                  <c:v>4.9889999999999999</c:v>
                </c:pt>
                <c:pt idx="30">
                  <c:v>5.0288000000000004</c:v>
                </c:pt>
                <c:pt idx="31">
                  <c:v>5.0674999999999999</c:v>
                </c:pt>
                <c:pt idx="32">
                  <c:v>5.1063000000000001</c:v>
                </c:pt>
                <c:pt idx="33">
                  <c:v>5.1443000000000003</c:v>
                </c:pt>
                <c:pt idx="34">
                  <c:v>5.1839000000000004</c:v>
                </c:pt>
                <c:pt idx="35">
                  <c:v>5.2043999999999997</c:v>
                </c:pt>
                <c:pt idx="36">
                  <c:v>5.2248000000000001</c:v>
                </c:pt>
              </c:numCache>
            </c:numRef>
          </c:yVal>
          <c:smooth val="0"/>
          <c:extLst>
            <c:ext xmlns:c16="http://schemas.microsoft.com/office/drawing/2014/chart" uri="{C3380CC4-5D6E-409C-BE32-E72D297353CC}">
              <c16:uniqueId val="{00000001-0BA7-4017-AFAC-1E6FFB59D9C2}"/>
            </c:ext>
          </c:extLst>
        </c:ser>
        <c:ser>
          <c:idx val="2"/>
          <c:order val="2"/>
          <c:tx>
            <c:strRef>
              <c:f>Zn_PBESol!$F$2</c:f>
              <c:strCache>
                <c:ptCount val="1"/>
                <c:pt idx="0">
                  <c:v>z(Zn-O)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Zn_PBESol!$C$3:$C$39</c:f>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f>Zn_PBESol!$F$3:$F$39</c:f>
              <c:numCache>
                <c:formatCode>0.000</c:formatCode>
                <c:ptCount val="37"/>
                <c:pt idx="0">
                  <c:v>-0.63105134400000029</c:v>
                </c:pt>
                <c:pt idx="1">
                  <c:v>-0.61347385440000013</c:v>
                </c:pt>
                <c:pt idx="2">
                  <c:v>-0.5960344541999999</c:v>
                </c:pt>
                <c:pt idx="3">
                  <c:v>-0.56152606650000003</c:v>
                </c:pt>
                <c:pt idx="4">
                  <c:v>-0.52782801840000004</c:v>
                </c:pt>
                <c:pt idx="5">
                  <c:v>-0.49400016999999979</c:v>
                </c:pt>
                <c:pt idx="6">
                  <c:v>-0.46015531520000019</c:v>
                </c:pt>
                <c:pt idx="7">
                  <c:v>-0.4259558309999999</c:v>
                </c:pt>
                <c:pt idx="8">
                  <c:v>-0.39137299200000031</c:v>
                </c:pt>
                <c:pt idx="9">
                  <c:v>-0.35593054700000021</c:v>
                </c:pt>
                <c:pt idx="10">
                  <c:v>-0.31933965800000003</c:v>
                </c:pt>
                <c:pt idx="11">
                  <c:v>-0.27995555899999991</c:v>
                </c:pt>
                <c:pt idx="12">
                  <c:v>-0.23667499020000002</c:v>
                </c:pt>
                <c:pt idx="13">
                  <c:v>-0.18568438530000012</c:v>
                </c:pt>
                <c:pt idx="14">
                  <c:v>-0.13076250299999972</c:v>
                </c:pt>
                <c:pt idx="15">
                  <c:v>-8.0448739800000169E-2</c:v>
                </c:pt>
                <c:pt idx="16">
                  <c:v>-3.790707150000016E-2</c:v>
                </c:pt>
                <c:pt idx="17">
                  <c:v>-1.8562711500000037E-2</c:v>
                </c:pt>
                <c:pt idx="18">
                  <c:v>0</c:v>
                </c:pt>
                <c:pt idx="19">
                  <c:v>1.8562711500000037E-2</c:v>
                </c:pt>
                <c:pt idx="20">
                  <c:v>3.790707150000016E-2</c:v>
                </c:pt>
                <c:pt idx="21">
                  <c:v>8.0448739800000169E-2</c:v>
                </c:pt>
                <c:pt idx="22">
                  <c:v>0.13076250299999972</c:v>
                </c:pt>
                <c:pt idx="23">
                  <c:v>0.18568438530000012</c:v>
                </c:pt>
                <c:pt idx="24">
                  <c:v>0.23667499020000002</c:v>
                </c:pt>
                <c:pt idx="25">
                  <c:v>0.27995555899999991</c:v>
                </c:pt>
                <c:pt idx="26">
                  <c:v>0.31933965800000003</c:v>
                </c:pt>
                <c:pt idx="27">
                  <c:v>0.35593054700000021</c:v>
                </c:pt>
                <c:pt idx="28">
                  <c:v>0.39137299200000031</c:v>
                </c:pt>
                <c:pt idx="29">
                  <c:v>0.4259558309999999</c:v>
                </c:pt>
                <c:pt idx="30">
                  <c:v>0.46015531520000019</c:v>
                </c:pt>
                <c:pt idx="31">
                  <c:v>0.49400016999999979</c:v>
                </c:pt>
                <c:pt idx="32">
                  <c:v>0.52782801840000004</c:v>
                </c:pt>
                <c:pt idx="33">
                  <c:v>0.56152606650000003</c:v>
                </c:pt>
                <c:pt idx="34">
                  <c:v>0.5960344541999999</c:v>
                </c:pt>
                <c:pt idx="35">
                  <c:v>0.61347385440000013</c:v>
                </c:pt>
                <c:pt idx="36">
                  <c:v>0.63105134400000029</c:v>
                </c:pt>
              </c:numCache>
            </c:numRef>
          </c:yVal>
          <c:smooth val="0"/>
          <c:extLst>
            <c:ext xmlns:c16="http://schemas.microsoft.com/office/drawing/2014/chart" uri="{C3380CC4-5D6E-409C-BE32-E72D297353CC}">
              <c16:uniqueId val="{00000002-0BA7-4017-AFAC-1E6FFB59D9C2}"/>
            </c:ext>
          </c:extLst>
        </c:ser>
        <c:ser>
          <c:idx val="3"/>
          <c:order val="3"/>
          <c:tx>
            <c:strRef>
              <c:f>Zn_PBESol!$G$2</c:f>
              <c:strCache>
                <c:ptCount val="1"/>
                <c:pt idx="0">
                  <c:v>z(Zn-O)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Zn_PBESol!$C$3:$C$39</c:f>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f>Zn_PBESol!$G$3:$G$39</c:f>
              <c:numCache>
                <c:formatCode>0.000</c:formatCode>
                <c:ptCount val="37"/>
                <c:pt idx="0">
                  <c:v>-0.63070650719999999</c:v>
                </c:pt>
                <c:pt idx="1">
                  <c:v>-0.61340099280000071</c:v>
                </c:pt>
                <c:pt idx="2">
                  <c:v>-0.59595669569999965</c:v>
                </c:pt>
                <c:pt idx="3">
                  <c:v>-0.56134601599999945</c:v>
                </c:pt>
                <c:pt idx="4">
                  <c:v>-0.52714888049999986</c:v>
                </c:pt>
                <c:pt idx="5">
                  <c:v>-0.49264207999999982</c:v>
                </c:pt>
                <c:pt idx="6">
                  <c:v>-0.45811362240000064</c:v>
                </c:pt>
                <c:pt idx="7">
                  <c:v>-0.42334159500000063</c:v>
                </c:pt>
                <c:pt idx="8">
                  <c:v>-0.38726681599999951</c:v>
                </c:pt>
                <c:pt idx="9">
                  <c:v>-0.35090466450000046</c:v>
                </c:pt>
                <c:pt idx="10">
                  <c:v>-0.31286255440000083</c:v>
                </c:pt>
                <c:pt idx="11">
                  <c:v>-0.27202033249999985</c:v>
                </c:pt>
                <c:pt idx="12">
                  <c:v>-0.22812926179999962</c:v>
                </c:pt>
                <c:pt idx="13">
                  <c:v>-0.17888588300000069</c:v>
                </c:pt>
                <c:pt idx="14">
                  <c:v>-0.12550123199999944</c:v>
                </c:pt>
                <c:pt idx="15">
                  <c:v>-7.7682438600000667E-2</c:v>
                </c:pt>
                <c:pt idx="16">
                  <c:v>-3.7135015099999884E-2</c:v>
                </c:pt>
                <c:pt idx="17">
                  <c:v>-1.8508945500000481E-2</c:v>
                </c:pt>
                <c:pt idx="18">
                  <c:v>0</c:v>
                </c:pt>
                <c:pt idx="19">
                  <c:v>1.8508945500000481E-2</c:v>
                </c:pt>
                <c:pt idx="20">
                  <c:v>3.7135015099999884E-2</c:v>
                </c:pt>
                <c:pt idx="21">
                  <c:v>7.7682438600000667E-2</c:v>
                </c:pt>
                <c:pt idx="22">
                  <c:v>0.12550123199999944</c:v>
                </c:pt>
                <c:pt idx="23">
                  <c:v>0.17888588300000069</c:v>
                </c:pt>
                <c:pt idx="24">
                  <c:v>0.22812926179999962</c:v>
                </c:pt>
                <c:pt idx="25">
                  <c:v>0.27202033249999985</c:v>
                </c:pt>
                <c:pt idx="26">
                  <c:v>0.31286255440000083</c:v>
                </c:pt>
                <c:pt idx="27">
                  <c:v>0.35090466450000046</c:v>
                </c:pt>
                <c:pt idx="28">
                  <c:v>0.38726681599999951</c:v>
                </c:pt>
                <c:pt idx="29">
                  <c:v>0.42334159500000063</c:v>
                </c:pt>
                <c:pt idx="30">
                  <c:v>0.45811362240000064</c:v>
                </c:pt>
                <c:pt idx="31">
                  <c:v>0.49264207999999982</c:v>
                </c:pt>
                <c:pt idx="32">
                  <c:v>0.52714888049999986</c:v>
                </c:pt>
                <c:pt idx="33">
                  <c:v>0.56134601599999945</c:v>
                </c:pt>
                <c:pt idx="34">
                  <c:v>0.59595669569999965</c:v>
                </c:pt>
                <c:pt idx="35">
                  <c:v>0.61340099280000071</c:v>
                </c:pt>
                <c:pt idx="36">
                  <c:v>0.63070650719999999</c:v>
                </c:pt>
              </c:numCache>
            </c:numRef>
          </c:yVal>
          <c:smooth val="0"/>
          <c:extLst>
            <c:ext xmlns:c16="http://schemas.microsoft.com/office/drawing/2014/chart" uri="{C3380CC4-5D6E-409C-BE32-E72D297353CC}">
              <c16:uniqueId val="{00000003-0BA7-4017-AFAC-1E6FFB59D9C2}"/>
            </c:ext>
          </c:extLst>
        </c:ser>
        <c:ser>
          <c:idx val="4"/>
          <c:order val="4"/>
          <c:tx>
            <c:strRef>
              <c:f>Zn_PBESol!$H$2</c:f>
              <c:strCache>
                <c:ptCount val="1"/>
                <c:pt idx="0">
                  <c:v>interplane ratio</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Zn_PBESol!$C$3:$C$39</c:f>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f>Zn_PBESol!$H$3:$H$39</c:f>
              <c:numCache>
                <c:formatCode>0.000</c:formatCode>
                <c:ptCount val="37"/>
                <c:pt idx="0">
                  <c:v>0.50005500000000003</c:v>
                </c:pt>
                <c:pt idx="1">
                  <c:v>0.50092400000000004</c:v>
                </c:pt>
                <c:pt idx="2">
                  <c:v>0.50179799999999997</c:v>
                </c:pt>
                <c:pt idx="3">
                  <c:v>0.503521</c:v>
                </c:pt>
                <c:pt idx="4">
                  <c:v>0.50527900000000003</c:v>
                </c:pt>
                <c:pt idx="5">
                  <c:v>0.50693999999999995</c:v>
                </c:pt>
                <c:pt idx="6">
                  <c:v>0.50850600000000001</c:v>
                </c:pt>
                <c:pt idx="7">
                  <c:v>0.50992599999999999</c:v>
                </c:pt>
                <c:pt idx="8">
                  <c:v>0.51120200000000005</c:v>
                </c:pt>
                <c:pt idx="9">
                  <c:v>0.51222800000000002</c:v>
                </c:pt>
                <c:pt idx="10">
                  <c:v>0.51295299999999999</c:v>
                </c:pt>
                <c:pt idx="11">
                  <c:v>0.513046</c:v>
                </c:pt>
                <c:pt idx="12">
                  <c:v>0.512235</c:v>
                </c:pt>
                <c:pt idx="13">
                  <c:v>0.50966800000000001</c:v>
                </c:pt>
                <c:pt idx="14">
                  <c:v>0.50592099999999995</c:v>
                </c:pt>
                <c:pt idx="15">
                  <c:v>0.50270700000000001</c:v>
                </c:pt>
                <c:pt idx="16">
                  <c:v>0.50090000000000001</c:v>
                </c:pt>
                <c:pt idx="17">
                  <c:v>0.50036999999999998</c:v>
                </c:pt>
                <c:pt idx="18">
                  <c:v>0.5</c:v>
                </c:pt>
                <c:pt idx="19">
                  <c:v>0.50036999999999998</c:v>
                </c:pt>
                <c:pt idx="20">
                  <c:v>0.50090000000000001</c:v>
                </c:pt>
                <c:pt idx="21">
                  <c:v>0.50270700000000001</c:v>
                </c:pt>
                <c:pt idx="22">
                  <c:v>0.50592099999999995</c:v>
                </c:pt>
                <c:pt idx="23">
                  <c:v>0.50966800000000001</c:v>
                </c:pt>
                <c:pt idx="24">
                  <c:v>0.512235</c:v>
                </c:pt>
                <c:pt idx="25">
                  <c:v>0.513046</c:v>
                </c:pt>
                <c:pt idx="26">
                  <c:v>0.51295299999999999</c:v>
                </c:pt>
                <c:pt idx="27">
                  <c:v>0.51222800000000002</c:v>
                </c:pt>
                <c:pt idx="28">
                  <c:v>0.51120200000000005</c:v>
                </c:pt>
                <c:pt idx="29">
                  <c:v>0.50992599999999999</c:v>
                </c:pt>
                <c:pt idx="30">
                  <c:v>0.50850600000000001</c:v>
                </c:pt>
                <c:pt idx="31">
                  <c:v>0.50693999999999995</c:v>
                </c:pt>
                <c:pt idx="32">
                  <c:v>0.50527900000000003</c:v>
                </c:pt>
                <c:pt idx="33">
                  <c:v>0.503521</c:v>
                </c:pt>
                <c:pt idx="34">
                  <c:v>0.50179799999999997</c:v>
                </c:pt>
                <c:pt idx="35">
                  <c:v>0.50092400000000004</c:v>
                </c:pt>
                <c:pt idx="36">
                  <c:v>0.50005500000000003</c:v>
                </c:pt>
              </c:numCache>
            </c:numRef>
          </c:yVal>
          <c:smooth val="0"/>
          <c:extLst>
            <c:ext xmlns:c16="http://schemas.microsoft.com/office/drawing/2014/chart" uri="{C3380CC4-5D6E-409C-BE32-E72D297353CC}">
              <c16:uniqueId val="{00000004-0BA7-4017-AFAC-1E6FFB59D9C2}"/>
            </c:ext>
          </c:extLst>
        </c:ser>
        <c:dLbls>
          <c:showLegendKey val="0"/>
          <c:showVal val="0"/>
          <c:showCatName val="0"/>
          <c:showSerName val="0"/>
          <c:showPercent val="0"/>
          <c:showBubbleSize val="0"/>
        </c:dLbls>
        <c:axId val="1158697216"/>
        <c:axId val="1158704416"/>
      </c:scatterChart>
      <c:valAx>
        <c:axId val="115869721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4416"/>
        <c:crosses val="autoZero"/>
        <c:crossBetween val="midCat"/>
      </c:valAx>
      <c:valAx>
        <c:axId val="1158704416"/>
        <c:scaling>
          <c:orientation val="minMax"/>
          <c:max val="6"/>
          <c:min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2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Band</a:t>
            </a:r>
            <a:r>
              <a:rPr lang="en-AU" baseline="0"/>
              <a:t>gap</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scatterChart>
        <c:scatterStyle val="lineMarker"/>
        <c:varyColors val="0"/>
        <c:ser>
          <c:idx val="0"/>
          <c:order val="0"/>
          <c:tx>
            <c:strRef>
              <c:f>Zn_PBESol!$T$2</c:f>
              <c:strCache>
                <c:ptCount val="1"/>
                <c:pt idx="0">
                  <c:v>PBESol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Zn_PBESol!$C$3:$C$39</c:f>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f>Zn_PBESol!$T$3:$T$39</c:f>
              <c:numCache>
                <c:formatCode>0.00</c:formatCode>
                <c:ptCount val="37"/>
                <c:pt idx="0">
                  <c:v>0.69399999999999995</c:v>
                </c:pt>
                <c:pt idx="1">
                  <c:v>0.70099999999999996</c:v>
                </c:pt>
                <c:pt idx="2">
                  <c:v>0.70799999999999996</c:v>
                </c:pt>
                <c:pt idx="3">
                  <c:v>0.72099999999999997</c:v>
                </c:pt>
                <c:pt idx="4">
                  <c:v>0.73199999999999998</c:v>
                </c:pt>
                <c:pt idx="5">
                  <c:v>0.74299999999999999</c:v>
                </c:pt>
                <c:pt idx="6">
                  <c:v>0.754</c:v>
                </c:pt>
                <c:pt idx="7">
                  <c:v>0.76500000000000001</c:v>
                </c:pt>
                <c:pt idx="8">
                  <c:v>0.77700000000000002</c:v>
                </c:pt>
                <c:pt idx="9">
                  <c:v>0.79100000000000004</c:v>
                </c:pt>
                <c:pt idx="10">
                  <c:v>0.80700000000000005</c:v>
                </c:pt>
                <c:pt idx="11">
                  <c:v>0.82699999999999996</c:v>
                </c:pt>
                <c:pt idx="12">
                  <c:v>0.85099999999999998</c:v>
                </c:pt>
                <c:pt idx="13">
                  <c:v>0.88100000000000001</c:v>
                </c:pt>
                <c:pt idx="14">
                  <c:v>0.91400000000000003</c:v>
                </c:pt>
                <c:pt idx="15">
                  <c:v>0.93799999999999994</c:v>
                </c:pt>
                <c:pt idx="16">
                  <c:v>0.89900000000000002</c:v>
                </c:pt>
                <c:pt idx="17">
                  <c:v>0.89</c:v>
                </c:pt>
                <c:pt idx="18">
                  <c:v>0.89900000000000002</c:v>
                </c:pt>
                <c:pt idx="19">
                  <c:v>0.89</c:v>
                </c:pt>
                <c:pt idx="20">
                  <c:v>0.89900000000000002</c:v>
                </c:pt>
                <c:pt idx="21">
                  <c:v>0.93799999999999994</c:v>
                </c:pt>
                <c:pt idx="22">
                  <c:v>0.91400000000000003</c:v>
                </c:pt>
                <c:pt idx="23">
                  <c:v>0.88100000000000001</c:v>
                </c:pt>
                <c:pt idx="24">
                  <c:v>0.85099999999999998</c:v>
                </c:pt>
                <c:pt idx="25">
                  <c:v>0.82699999999999996</c:v>
                </c:pt>
                <c:pt idx="26">
                  <c:v>0.80700000000000005</c:v>
                </c:pt>
                <c:pt idx="27">
                  <c:v>0.79100000000000004</c:v>
                </c:pt>
                <c:pt idx="28">
                  <c:v>0.77700000000000002</c:v>
                </c:pt>
                <c:pt idx="29">
                  <c:v>0.76500000000000001</c:v>
                </c:pt>
                <c:pt idx="30">
                  <c:v>0.754</c:v>
                </c:pt>
                <c:pt idx="31">
                  <c:v>0.74299999999999999</c:v>
                </c:pt>
                <c:pt idx="32">
                  <c:v>0.73199999999999998</c:v>
                </c:pt>
                <c:pt idx="33">
                  <c:v>0.72099999999999997</c:v>
                </c:pt>
                <c:pt idx="34">
                  <c:v>0.70799999999999996</c:v>
                </c:pt>
                <c:pt idx="35">
                  <c:v>0.70099999999999996</c:v>
                </c:pt>
                <c:pt idx="36">
                  <c:v>0.69399999999999995</c:v>
                </c:pt>
              </c:numCache>
            </c:numRef>
          </c:yVal>
          <c:smooth val="0"/>
          <c:extLst>
            <c:ext xmlns:c16="http://schemas.microsoft.com/office/drawing/2014/chart" uri="{C3380CC4-5D6E-409C-BE32-E72D297353CC}">
              <c16:uniqueId val="{00000000-F272-41F1-9B93-33FE02F87EB2}"/>
            </c:ext>
          </c:extLst>
        </c:ser>
        <c:dLbls>
          <c:showLegendKey val="0"/>
          <c:showVal val="0"/>
          <c:showCatName val="0"/>
          <c:showSerName val="0"/>
          <c:showPercent val="0"/>
          <c:showBubbleSize val="0"/>
        </c:dLbls>
        <c:axId val="946742976"/>
        <c:axId val="946743456"/>
        <c:extLst>
          <c:ext xmlns:c15="http://schemas.microsoft.com/office/drawing/2012/chart" uri="{02D57815-91ED-43cb-92C2-25804820EDAC}">
            <c15:filteredScatterSeries>
              <c15:ser>
                <c:idx val="1"/>
                <c:order val="1"/>
                <c:tx>
                  <c:strRef>
                    <c:extLst>
                      <c:ext uri="{02D57815-91ED-43cb-92C2-25804820EDAC}">
                        <c15:formulaRef>
                          <c15:sqref>Zn_PBESol!$U$2</c15:sqref>
                        </c15:formulaRef>
                      </c:ext>
                    </c:extLst>
                    <c:strCache>
                      <c:ptCount val="1"/>
                      <c:pt idx="0">
                        <c:v>HF</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Zn_PBESol!$C$3:$C$39</c15:sqref>
                        </c15:formulaRef>
                      </c:ext>
                    </c:extLst>
                    <c:numCache>
                      <c:formatCode>0.000</c:formatCode>
                      <c:ptCount val="37"/>
                      <c:pt idx="0">
                        <c:v>-1</c:v>
                      </c:pt>
                      <c:pt idx="1">
                        <c:v>-0.96874715261958977</c:v>
                      </c:pt>
                      <c:pt idx="2">
                        <c:v>-0.93750258852764534</c:v>
                      </c:pt>
                      <c:pt idx="3">
                        <c:v>-0.87499689376682532</c:v>
                      </c:pt>
                      <c:pt idx="4">
                        <c:v>-0.81249948229447055</c:v>
                      </c:pt>
                      <c:pt idx="5">
                        <c:v>-0.75000207082211634</c:v>
                      </c:pt>
                      <c:pt idx="6">
                        <c:v>-0.68749637606129632</c:v>
                      </c:pt>
                      <c:pt idx="7">
                        <c:v>-0.62499896458894155</c:v>
                      </c:pt>
                      <c:pt idx="8">
                        <c:v>-0.56250155311658734</c:v>
                      </c:pt>
                      <c:pt idx="9">
                        <c:v>-0.49999585835576738</c:v>
                      </c:pt>
                      <c:pt idx="10">
                        <c:v>-0.43749844688341266</c:v>
                      </c:pt>
                      <c:pt idx="11">
                        <c:v>-0.37500103541105795</c:v>
                      </c:pt>
                      <c:pt idx="12">
                        <c:v>-0.31250362393870368</c:v>
                      </c:pt>
                      <c:pt idx="13">
                        <c:v>-0.24999792917788369</c:v>
                      </c:pt>
                      <c:pt idx="14">
                        <c:v>-0.18750051770552897</c:v>
                      </c:pt>
                      <c:pt idx="15">
                        <c:v>-0.1250031062331747</c:v>
                      </c:pt>
                      <c:pt idx="16">
                        <c:v>-6.2497411472354707E-2</c:v>
                      </c:pt>
                      <c:pt idx="17">
                        <c:v>-3.1252847380410231E-2</c:v>
                      </c:pt>
                      <c:pt idx="18">
                        <c:v>0</c:v>
                      </c:pt>
                      <c:pt idx="19">
                        <c:v>3.1252847380410231E-2</c:v>
                      </c:pt>
                      <c:pt idx="20">
                        <c:v>6.2497411472354707E-2</c:v>
                      </c:pt>
                      <c:pt idx="21">
                        <c:v>0.1250031062331747</c:v>
                      </c:pt>
                      <c:pt idx="22">
                        <c:v>0.18750051770552897</c:v>
                      </c:pt>
                      <c:pt idx="23">
                        <c:v>0.24999792917788369</c:v>
                      </c:pt>
                      <c:pt idx="24">
                        <c:v>0.31250362393870368</c:v>
                      </c:pt>
                      <c:pt idx="25">
                        <c:v>0.37500103541105795</c:v>
                      </c:pt>
                      <c:pt idx="26">
                        <c:v>0.43749844688341266</c:v>
                      </c:pt>
                      <c:pt idx="27">
                        <c:v>0.49999585835576738</c:v>
                      </c:pt>
                      <c:pt idx="28">
                        <c:v>0.56250155311658734</c:v>
                      </c:pt>
                      <c:pt idx="29">
                        <c:v>0.62499896458894155</c:v>
                      </c:pt>
                      <c:pt idx="30">
                        <c:v>0.68749637606129632</c:v>
                      </c:pt>
                      <c:pt idx="31">
                        <c:v>0.75000207082211634</c:v>
                      </c:pt>
                      <c:pt idx="32">
                        <c:v>0.81249948229447055</c:v>
                      </c:pt>
                      <c:pt idx="33">
                        <c:v>0.87499689376682532</c:v>
                      </c:pt>
                      <c:pt idx="34">
                        <c:v>0.93750258852764534</c:v>
                      </c:pt>
                      <c:pt idx="35">
                        <c:v>0.96874715261958977</c:v>
                      </c:pt>
                      <c:pt idx="36">
                        <c:v>1</c:v>
                      </c:pt>
                    </c:numCache>
                  </c:numRef>
                </c:xVal>
                <c:yVal>
                  <c:numRef>
                    <c:extLst>
                      <c:ext uri="{02D57815-91ED-43cb-92C2-25804820EDAC}">
                        <c15:formulaRef>
                          <c15:sqref>Zn_PBESol!$U$3:$U$39</c15:sqref>
                        </c15:formulaRef>
                      </c:ext>
                    </c:extLst>
                    <c:numCache>
                      <c:formatCode>0.00</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0"/>
                <c:extLst>
                  <c:ext xmlns:c16="http://schemas.microsoft.com/office/drawing/2014/chart" uri="{C3380CC4-5D6E-409C-BE32-E72D297353CC}">
                    <c16:uniqueId val="{00000001-F272-41F1-9B93-33FE02F87EB2}"/>
                  </c:ext>
                </c:extLst>
              </c15:ser>
            </c15:filteredScatterSeries>
          </c:ext>
        </c:extLst>
      </c:scatterChart>
      <c:valAx>
        <c:axId val="946742976"/>
        <c:scaling>
          <c:orientation val="minMax"/>
          <c:max val="1"/>
          <c:min val="-1"/>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3456"/>
        <c:crosses val="autoZero"/>
        <c:crossBetween val="midCat"/>
      </c:valAx>
      <c:valAx>
        <c:axId val="946743456"/>
        <c:scaling>
          <c:orientation val="minMax"/>
          <c:max val="14"/>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4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chart" Target="../charts/chart50.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chart" Target="../charts/chart60.xml"/><Relationship Id="rId1" Type="http://schemas.openxmlformats.org/officeDocument/2006/relationships/chart" Target="../charts/chart59.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64.xml"/><Relationship Id="rId2" Type="http://schemas.openxmlformats.org/officeDocument/2006/relationships/chart" Target="../charts/chart63.xml"/><Relationship Id="rId1" Type="http://schemas.openxmlformats.org/officeDocument/2006/relationships/chart" Target="../charts/chart62.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7.xml"/><Relationship Id="rId2" Type="http://schemas.openxmlformats.org/officeDocument/2006/relationships/chart" Target="../charts/chart66.xml"/><Relationship Id="rId1" Type="http://schemas.openxmlformats.org/officeDocument/2006/relationships/chart" Target="../charts/chart65.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70.xml"/><Relationship Id="rId2" Type="http://schemas.openxmlformats.org/officeDocument/2006/relationships/chart" Target="../charts/chart69.xml"/><Relationship Id="rId1" Type="http://schemas.openxmlformats.org/officeDocument/2006/relationships/chart" Target="../charts/chart68.xml"/></Relationships>
</file>

<file path=xl/drawings/drawing1.xml><?xml version="1.0" encoding="utf-8"?>
<xdr:wsDr xmlns:xdr="http://schemas.openxmlformats.org/drawingml/2006/spreadsheetDrawing" xmlns:a="http://schemas.openxmlformats.org/drawingml/2006/main">
  <xdr:twoCellAnchor>
    <xdr:from>
      <xdr:col>0</xdr:col>
      <xdr:colOff>36768</xdr:colOff>
      <xdr:row>114</xdr:row>
      <xdr:rowOff>121675</xdr:rowOff>
    </xdr:from>
    <xdr:to>
      <xdr:col>3</xdr:col>
      <xdr:colOff>919025</xdr:colOff>
      <xdr:row>129</xdr:row>
      <xdr:rowOff>125454</xdr:rowOff>
    </xdr:to>
    <xdr:graphicFrame macro="">
      <xdr:nvGraphicFramePr>
        <xdr:cNvPr id="3" name="Chart 2">
          <a:extLst>
            <a:ext uri="{FF2B5EF4-FFF2-40B4-BE49-F238E27FC236}">
              <a16:creationId xmlns:a16="http://schemas.microsoft.com/office/drawing/2014/main" id="{5EF53F6A-918A-4D07-B8E6-8BCCD1091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1189122</xdr:colOff>
      <xdr:row>115</xdr:row>
      <xdr:rowOff>12991</xdr:rowOff>
    </xdr:from>
    <xdr:to>
      <xdr:col>9</xdr:col>
      <xdr:colOff>112207</xdr:colOff>
      <xdr:row>130</xdr:row>
      <xdr:rowOff>16771</xdr:rowOff>
    </xdr:to>
    <xdr:graphicFrame macro="">
      <xdr:nvGraphicFramePr>
        <xdr:cNvPr id="4" name="Chart 3">
          <a:extLst>
            <a:ext uri="{FF2B5EF4-FFF2-40B4-BE49-F238E27FC236}">
              <a16:creationId xmlns:a16="http://schemas.microsoft.com/office/drawing/2014/main" id="{92D3F568-1743-45DC-B30E-A820B6455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130</xdr:row>
      <xdr:rowOff>149412</xdr:rowOff>
    </xdr:from>
    <xdr:to>
      <xdr:col>3</xdr:col>
      <xdr:colOff>979296</xdr:colOff>
      <xdr:row>145</xdr:row>
      <xdr:rowOff>153193</xdr:rowOff>
    </xdr:to>
    <xdr:graphicFrame macro="">
      <xdr:nvGraphicFramePr>
        <xdr:cNvPr id="6" name="Chart 5">
          <a:extLst>
            <a:ext uri="{FF2B5EF4-FFF2-40B4-BE49-F238E27FC236}">
              <a16:creationId xmlns:a16="http://schemas.microsoft.com/office/drawing/2014/main" id="{26D2B4B4-EABE-4824-8FC7-F8AD41C35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1389530</xdr:colOff>
      <xdr:row>130</xdr:row>
      <xdr:rowOff>134471</xdr:rowOff>
    </xdr:from>
    <xdr:to>
      <xdr:col>9</xdr:col>
      <xdr:colOff>101151</xdr:colOff>
      <xdr:row>145</xdr:row>
      <xdr:rowOff>138252</xdr:rowOff>
    </xdr:to>
    <xdr:graphicFrame macro="">
      <xdr:nvGraphicFramePr>
        <xdr:cNvPr id="7" name="Chart 6">
          <a:extLst>
            <a:ext uri="{FF2B5EF4-FFF2-40B4-BE49-F238E27FC236}">
              <a16:creationId xmlns:a16="http://schemas.microsoft.com/office/drawing/2014/main" id="{A7AFA23F-5129-419A-8BA4-896217CD8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136988</xdr:colOff>
      <xdr:row>150</xdr:row>
      <xdr:rowOff>92467</xdr:rowOff>
    </xdr:from>
    <xdr:to>
      <xdr:col>41</xdr:col>
      <xdr:colOff>470899</xdr:colOff>
      <xdr:row>165</xdr:row>
      <xdr:rowOff>138701</xdr:rowOff>
    </xdr:to>
    <xdr:graphicFrame macro="">
      <xdr:nvGraphicFramePr>
        <xdr:cNvPr id="5" name="Chart 4">
          <a:extLst>
            <a:ext uri="{FF2B5EF4-FFF2-40B4-BE49-F238E27FC236}">
              <a16:creationId xmlns:a16="http://schemas.microsoft.com/office/drawing/2014/main" id="{4F7522B6-206E-3262-3743-A6CC792BA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136988</xdr:colOff>
      <xdr:row>166</xdr:row>
      <xdr:rowOff>6850</xdr:rowOff>
    </xdr:from>
    <xdr:to>
      <xdr:col>41</xdr:col>
      <xdr:colOff>479460</xdr:colOff>
      <xdr:row>181</xdr:row>
      <xdr:rowOff>53084</xdr:rowOff>
    </xdr:to>
    <xdr:graphicFrame macro="">
      <xdr:nvGraphicFramePr>
        <xdr:cNvPr id="9" name="Chart 8">
          <a:extLst>
            <a:ext uri="{FF2B5EF4-FFF2-40B4-BE49-F238E27FC236}">
              <a16:creationId xmlns:a16="http://schemas.microsoft.com/office/drawing/2014/main" id="{FC293AD9-6087-8AF9-C590-985BAD1BE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132707</xdr:colOff>
      <xdr:row>178</xdr:row>
      <xdr:rowOff>143838</xdr:rowOff>
    </xdr:from>
    <xdr:to>
      <xdr:col>30</xdr:col>
      <xdr:colOff>449494</xdr:colOff>
      <xdr:row>194</xdr:row>
      <xdr:rowOff>10274</xdr:rowOff>
    </xdr:to>
    <xdr:graphicFrame macro="">
      <xdr:nvGraphicFramePr>
        <xdr:cNvPr id="8" name="Chart 7">
          <a:extLst>
            <a:ext uri="{FF2B5EF4-FFF2-40B4-BE49-F238E27FC236}">
              <a16:creationId xmlns:a16="http://schemas.microsoft.com/office/drawing/2014/main" id="{47557578-5B1D-1472-F515-4962CDB5C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132707</xdr:colOff>
      <xdr:row>196</xdr:row>
      <xdr:rowOff>160961</xdr:rowOff>
    </xdr:from>
    <xdr:to>
      <xdr:col>30</xdr:col>
      <xdr:colOff>449494</xdr:colOff>
      <xdr:row>212</xdr:row>
      <xdr:rowOff>27397</xdr:rowOff>
    </xdr:to>
    <xdr:graphicFrame macro="">
      <xdr:nvGraphicFramePr>
        <xdr:cNvPr id="10" name="Chart 9">
          <a:extLst>
            <a:ext uri="{FF2B5EF4-FFF2-40B4-BE49-F238E27FC236}">
              <a16:creationId xmlns:a16="http://schemas.microsoft.com/office/drawing/2014/main" id="{9C317F69-174A-6169-4417-53C7027C9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141269</xdr:colOff>
      <xdr:row>213</xdr:row>
      <xdr:rowOff>83906</xdr:rowOff>
    </xdr:from>
    <xdr:to>
      <xdr:col>29</xdr:col>
      <xdr:colOff>458056</xdr:colOff>
      <xdr:row>228</xdr:row>
      <xdr:rowOff>130139</xdr:rowOff>
    </xdr:to>
    <xdr:graphicFrame macro="">
      <xdr:nvGraphicFramePr>
        <xdr:cNvPr id="21" name="Chart 20">
          <a:extLst>
            <a:ext uri="{FF2B5EF4-FFF2-40B4-BE49-F238E27FC236}">
              <a16:creationId xmlns:a16="http://schemas.microsoft.com/office/drawing/2014/main" id="{5F52F5FC-0057-9C25-2F04-DAC2D3DC8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149832</xdr:colOff>
      <xdr:row>229</xdr:row>
      <xdr:rowOff>101029</xdr:rowOff>
    </xdr:from>
    <xdr:to>
      <xdr:col>29</xdr:col>
      <xdr:colOff>466619</xdr:colOff>
      <xdr:row>244</xdr:row>
      <xdr:rowOff>147262</xdr:rowOff>
    </xdr:to>
    <xdr:graphicFrame macro="">
      <xdr:nvGraphicFramePr>
        <xdr:cNvPr id="22" name="Chart 21">
          <a:extLst>
            <a:ext uri="{FF2B5EF4-FFF2-40B4-BE49-F238E27FC236}">
              <a16:creationId xmlns:a16="http://schemas.microsoft.com/office/drawing/2014/main" id="{E8A40A98-6B80-3928-3DC6-C8F4A48CC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0</xdr:colOff>
      <xdr:row>179</xdr:row>
      <xdr:rowOff>0</xdr:rowOff>
    </xdr:from>
    <xdr:to>
      <xdr:col>49</xdr:col>
      <xdr:colOff>107997</xdr:colOff>
      <xdr:row>205</xdr:row>
      <xdr:rowOff>50068</xdr:rowOff>
    </xdr:to>
    <xdr:pic>
      <xdr:nvPicPr>
        <xdr:cNvPr id="11" name="Picture 10">
          <a:extLst>
            <a:ext uri="{FF2B5EF4-FFF2-40B4-BE49-F238E27FC236}">
              <a16:creationId xmlns:a16="http://schemas.microsoft.com/office/drawing/2014/main" id="{592865EF-040B-2661-E1E8-F4D74DF41F88}"/>
            </a:ext>
          </a:extLst>
        </xdr:cNvPr>
        <xdr:cNvPicPr>
          <a:picLocks noChangeAspect="1"/>
        </xdr:cNvPicPr>
      </xdr:nvPicPr>
      <xdr:blipFill>
        <a:blip xmlns:r="http://schemas.openxmlformats.org/officeDocument/2006/relationships" r:embed="rId11"/>
        <a:stretch>
          <a:fillRect/>
        </a:stretch>
      </xdr:blipFill>
      <xdr:spPr>
        <a:xfrm>
          <a:off x="24606607" y="32183798"/>
          <a:ext cx="11632176" cy="4724809"/>
        </a:xfrm>
        <a:prstGeom prst="rect">
          <a:avLst/>
        </a:prstGeom>
      </xdr:spPr>
    </xdr:pic>
    <xdr:clientData/>
  </xdr:twoCellAnchor>
  <xdr:twoCellAnchor editAs="oneCell">
    <xdr:from>
      <xdr:col>30</xdr:col>
      <xdr:colOff>0</xdr:colOff>
      <xdr:row>214</xdr:row>
      <xdr:rowOff>0</xdr:rowOff>
    </xdr:from>
    <xdr:to>
      <xdr:col>47</xdr:col>
      <xdr:colOff>447637</xdr:colOff>
      <xdr:row>241</xdr:row>
      <xdr:rowOff>10491</xdr:rowOff>
    </xdr:to>
    <xdr:pic>
      <xdr:nvPicPr>
        <xdr:cNvPr id="12" name="Picture 11">
          <a:extLst>
            <a:ext uri="{FF2B5EF4-FFF2-40B4-BE49-F238E27FC236}">
              <a16:creationId xmlns:a16="http://schemas.microsoft.com/office/drawing/2014/main" id="{FC7A701D-7A27-1470-5685-4B49F2D0F8EA}"/>
            </a:ext>
          </a:extLst>
        </xdr:cNvPr>
        <xdr:cNvPicPr>
          <a:picLocks noChangeAspect="1"/>
        </xdr:cNvPicPr>
      </xdr:nvPicPr>
      <xdr:blipFill>
        <a:blip xmlns:r="http://schemas.openxmlformats.org/officeDocument/2006/relationships" r:embed="rId12"/>
        <a:stretch>
          <a:fillRect/>
        </a:stretch>
      </xdr:blipFill>
      <xdr:spPr>
        <a:xfrm>
          <a:off x="23998719" y="38476719"/>
          <a:ext cx="11363929" cy="48650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0F01ED47-A99E-433E-829F-8E326D2D6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5E171936-A4BE-48DC-AF2A-62E536414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BBDE7303-87A5-44EF-B616-6AFC7890A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065A6CEE-9044-4C32-9363-B4C22A137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25431AED-3225-4DD7-9D3E-ED5A5374B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972CB08C-F6D9-4214-9368-AE9C0CE44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1BB913B3-D572-42E7-AF9A-2B013FB6A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9A16858B-E8DB-496D-9808-CBC0F0AED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9DEE984E-DE63-49A2-BDBF-C18775B6A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8F40DA87-E87F-46A7-9BF2-82D6F096F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02756D23-A2BB-4071-9910-CD7B07842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9C6659B1-3B09-4F6F-AC1B-0B5FBEA16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81633AA9-BBD9-444D-9711-753ABBD25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7EDDBA9F-88A4-4F21-BD14-3F1874BB8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44705378-37BB-42A2-AD7C-D57740043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37</xdr:col>
      <xdr:colOff>139211</xdr:colOff>
      <xdr:row>2</xdr:row>
      <xdr:rowOff>36136</xdr:rowOff>
    </xdr:from>
    <xdr:to>
      <xdr:col>43</xdr:col>
      <xdr:colOff>329713</xdr:colOff>
      <xdr:row>22</xdr:row>
      <xdr:rowOff>149025</xdr:rowOff>
    </xdr:to>
    <xdr:graphicFrame macro="">
      <xdr:nvGraphicFramePr>
        <xdr:cNvPr id="2" name="Chart 1">
          <a:extLst>
            <a:ext uri="{FF2B5EF4-FFF2-40B4-BE49-F238E27FC236}">
              <a16:creationId xmlns:a16="http://schemas.microsoft.com/office/drawing/2014/main" id="{DBAC178B-6D81-4125-9483-C0C53CC66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372044</xdr:colOff>
      <xdr:row>2</xdr:row>
      <xdr:rowOff>22024</xdr:rowOff>
    </xdr:from>
    <xdr:to>
      <xdr:col>49</xdr:col>
      <xdr:colOff>70348</xdr:colOff>
      <xdr:row>40</xdr:row>
      <xdr:rowOff>11161</xdr:rowOff>
    </xdr:to>
    <xdr:graphicFrame macro="">
      <xdr:nvGraphicFramePr>
        <xdr:cNvPr id="3" name="Chart 2">
          <a:extLst>
            <a:ext uri="{FF2B5EF4-FFF2-40B4-BE49-F238E27FC236}">
              <a16:creationId xmlns:a16="http://schemas.microsoft.com/office/drawing/2014/main" id="{8E0F9185-3C7F-4ED3-9D8B-A3AD3160F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96874</xdr:colOff>
      <xdr:row>24</xdr:row>
      <xdr:rowOff>7913</xdr:rowOff>
    </xdr:from>
    <xdr:to>
      <xdr:col>43</xdr:col>
      <xdr:colOff>295559</xdr:colOff>
      <xdr:row>39</xdr:row>
      <xdr:rowOff>184978</xdr:rowOff>
    </xdr:to>
    <xdr:graphicFrame macro="">
      <xdr:nvGraphicFramePr>
        <xdr:cNvPr id="4" name="Chart 3">
          <a:extLst>
            <a:ext uri="{FF2B5EF4-FFF2-40B4-BE49-F238E27FC236}">
              <a16:creationId xmlns:a16="http://schemas.microsoft.com/office/drawing/2014/main" id="{70F708A7-0E4E-4304-9D8F-A296B3273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A24FEC66-55B5-4EC9-B23B-B05C56B2C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0ED793E9-91F3-48AF-8B1B-BE75467A7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9B7E9454-2D80-4D21-8570-14934BA98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D4AACBBE-5A56-49D3-8AC7-CD6DC7673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6DD47D3A-6950-4FCF-807C-7564DC3E4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7AD339EE-17E8-4ECB-AD4A-BC479F170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6942154E-A7CF-4152-80DE-511B4D15C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8A34A79D-0DBD-46C2-A8BF-5D2453CE3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000A01C6-B812-4080-AEBD-C9E053D00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B0B26585-8D56-448F-A834-B30F4C9BF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2620ED78-3F63-469E-A910-BEB601822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B4340264-D487-460E-9990-F7B0DA3DA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CAE24979-1130-4D59-852F-47291D0B5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80321482-4CDA-465E-8727-3F6B42FAA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B8D9DAE6-2241-4BE2-A4E1-2AB576245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70DD8EFC-478E-4854-8F5D-5DD407DF9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62598F95-7168-410E-B3AF-BA30CE3E9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4E271C33-2891-41ED-86B1-66DF7B91D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9181F2A3-51C9-445F-836A-A4BFF7060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31E91552-6C0E-4459-A26E-88832E55B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A940809D-F66B-4BD8-87D8-C49FB7B68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3CC0F9D2-0C32-401C-B7C2-A210798D3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B0BF493E-1DA1-4BCD-BB04-DC40611E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DC7200FF-BD37-4C35-AD8F-D1C6A04BB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D12F060D-48BF-4E99-9041-8DA09D6E0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C194C2EB-07C4-4E2F-B297-D165EDBCB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4B50A4C5-2B6A-4833-AE10-96890CB1D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38</xdr:col>
      <xdr:colOff>246433</xdr:colOff>
      <xdr:row>2</xdr:row>
      <xdr:rowOff>42462</xdr:rowOff>
    </xdr:from>
    <xdr:to>
      <xdr:col>44</xdr:col>
      <xdr:colOff>436935</xdr:colOff>
      <xdr:row>22</xdr:row>
      <xdr:rowOff>155351</xdr:rowOff>
    </xdr:to>
    <xdr:graphicFrame macro="">
      <xdr:nvGraphicFramePr>
        <xdr:cNvPr id="2" name="Chart 1">
          <a:extLst>
            <a:ext uri="{FF2B5EF4-FFF2-40B4-BE49-F238E27FC236}">
              <a16:creationId xmlns:a16="http://schemas.microsoft.com/office/drawing/2014/main" id="{D7B41846-EC13-4130-B02D-C23DBC649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479266</xdr:colOff>
      <xdr:row>2</xdr:row>
      <xdr:rowOff>28350</xdr:rowOff>
    </xdr:from>
    <xdr:to>
      <xdr:col>50</xdr:col>
      <xdr:colOff>177570</xdr:colOff>
      <xdr:row>40</xdr:row>
      <xdr:rowOff>17487</xdr:rowOff>
    </xdr:to>
    <xdr:graphicFrame macro="">
      <xdr:nvGraphicFramePr>
        <xdr:cNvPr id="3" name="Chart 2">
          <a:extLst>
            <a:ext uri="{FF2B5EF4-FFF2-40B4-BE49-F238E27FC236}">
              <a16:creationId xmlns:a16="http://schemas.microsoft.com/office/drawing/2014/main" id="{B4C73AA1-5B6C-4BF5-A4C7-C97F00D88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204096</xdr:colOff>
      <xdr:row>24</xdr:row>
      <xdr:rowOff>14239</xdr:rowOff>
    </xdr:from>
    <xdr:to>
      <xdr:col>44</xdr:col>
      <xdr:colOff>402781</xdr:colOff>
      <xdr:row>40</xdr:row>
      <xdr:rowOff>5774</xdr:rowOff>
    </xdr:to>
    <xdr:graphicFrame macro="">
      <xdr:nvGraphicFramePr>
        <xdr:cNvPr id="4" name="Chart 3">
          <a:extLst>
            <a:ext uri="{FF2B5EF4-FFF2-40B4-BE49-F238E27FC236}">
              <a16:creationId xmlns:a16="http://schemas.microsoft.com/office/drawing/2014/main" id="{71347D92-E45A-4B1F-A9D0-102C6F0B4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BFCE92AA-A91B-488A-AC3F-FD14F256C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B4460D40-8819-4B3B-81BB-44F46E4A4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5B26A348-5494-4FDA-9D20-7A481FE3E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C1FB90C2-2DEC-4C0C-9185-697D2764B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C2D6FC4A-86F9-484E-B51E-4572BFC5D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672DD943-3C9E-48EE-8B41-7C91F64FA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9AB243C6-E8D4-4EB6-9552-97AA33B92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D72C35A5-037B-40C3-A9CD-D50FD9B52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B6137BA0-FA83-4930-99F7-7AFB311C3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35</xdr:col>
      <xdr:colOff>218724</xdr:colOff>
      <xdr:row>2</xdr:row>
      <xdr:rowOff>49389</xdr:rowOff>
    </xdr:from>
    <xdr:to>
      <xdr:col>41</xdr:col>
      <xdr:colOff>409226</xdr:colOff>
      <xdr:row>22</xdr:row>
      <xdr:rowOff>162278</xdr:rowOff>
    </xdr:to>
    <xdr:graphicFrame macro="">
      <xdr:nvGraphicFramePr>
        <xdr:cNvPr id="2" name="Chart 1">
          <a:extLst>
            <a:ext uri="{FF2B5EF4-FFF2-40B4-BE49-F238E27FC236}">
              <a16:creationId xmlns:a16="http://schemas.microsoft.com/office/drawing/2014/main" id="{0398748F-3C3C-480B-9082-38F070975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451557</xdr:colOff>
      <xdr:row>2</xdr:row>
      <xdr:rowOff>35277</xdr:rowOff>
    </xdr:from>
    <xdr:to>
      <xdr:col>47</xdr:col>
      <xdr:colOff>149861</xdr:colOff>
      <xdr:row>40</xdr:row>
      <xdr:rowOff>24414</xdr:rowOff>
    </xdr:to>
    <xdr:graphicFrame macro="">
      <xdr:nvGraphicFramePr>
        <xdr:cNvPr id="3" name="Chart 2">
          <a:extLst>
            <a:ext uri="{FF2B5EF4-FFF2-40B4-BE49-F238E27FC236}">
              <a16:creationId xmlns:a16="http://schemas.microsoft.com/office/drawing/2014/main" id="{8697B03B-5AE2-443E-B8FD-3FCAD375E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176387</xdr:colOff>
      <xdr:row>24</xdr:row>
      <xdr:rowOff>21166</xdr:rowOff>
    </xdr:from>
    <xdr:to>
      <xdr:col>41</xdr:col>
      <xdr:colOff>375072</xdr:colOff>
      <xdr:row>40</xdr:row>
      <xdr:rowOff>12701</xdr:rowOff>
    </xdr:to>
    <xdr:graphicFrame macro="">
      <xdr:nvGraphicFramePr>
        <xdr:cNvPr id="4" name="Chart 3">
          <a:extLst>
            <a:ext uri="{FF2B5EF4-FFF2-40B4-BE49-F238E27FC236}">
              <a16:creationId xmlns:a16="http://schemas.microsoft.com/office/drawing/2014/main" id="{EF82C7B9-6EF2-453A-BC59-9C72C1E8D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DFT@332"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DFT@332"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DFT@332"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mailto:DFT@332"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mailto:DFT@332"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mailto:DFT@33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mailto:DFT@332"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mailto:DFT@332"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mailto:DFT@332"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mailto:DFT@332"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mailto:DFT@332"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mailto:DFT@332"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mailto:DFT@332"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mailto:DFT@332"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mailto:DFT@332"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mailto:DFT@332"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hyperlink" Target="mailto:DFT@332"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mailto:DFT@332"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mailto:DFT@332"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mailto:DFT@3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526A-DB05-4E75-AA26-47A0557A6EB8}">
  <dimension ref="A1:A54"/>
  <sheetViews>
    <sheetView tabSelected="1" workbookViewId="0"/>
  </sheetViews>
  <sheetFormatPr defaultColWidth="150.88671875" defaultRowHeight="14.4"/>
  <cols>
    <col min="1" max="1" width="122.44140625" style="94" customWidth="1"/>
    <col min="2" max="16384" width="150.88671875" style="94"/>
  </cols>
  <sheetData>
    <row r="1" spans="1:1" s="90" customFormat="1" ht="56.4">
      <c r="A1" s="89" t="s">
        <v>958</v>
      </c>
    </row>
    <row r="2" spans="1:1" s="90" customFormat="1" ht="28.2">
      <c r="A2" s="89"/>
    </row>
    <row r="3" spans="1:1" s="90" customFormat="1" ht="18.600000000000001">
      <c r="A3" s="91" t="s">
        <v>952</v>
      </c>
    </row>
    <row r="4" spans="1:1" s="90" customFormat="1" ht="15.6">
      <c r="A4" s="91"/>
    </row>
    <row r="5" spans="1:1" s="90" customFormat="1" ht="37.200000000000003" customHeight="1">
      <c r="A5" s="92" t="s">
        <v>953</v>
      </c>
    </row>
    <row r="6" spans="1:1" s="90" customFormat="1" ht="15.6">
      <c r="A6" s="92" t="s">
        <v>954</v>
      </c>
    </row>
    <row r="7" spans="1:1" s="90" customFormat="1" ht="15.6">
      <c r="A7" s="92" t="s">
        <v>955</v>
      </c>
    </row>
    <row r="8" spans="1:1" s="90" customFormat="1" ht="36.6" customHeight="1">
      <c r="A8" s="92" t="s">
        <v>956</v>
      </c>
    </row>
    <row r="9" spans="1:1" s="90" customFormat="1" ht="15.6">
      <c r="A9" s="92" t="s">
        <v>957</v>
      </c>
    </row>
    <row r="11" spans="1:1" ht="15.6">
      <c r="A11" s="93" t="s">
        <v>959</v>
      </c>
    </row>
    <row r="12" spans="1:1" ht="15.6">
      <c r="A12" s="95" t="s">
        <v>960</v>
      </c>
    </row>
    <row r="13" spans="1:1" ht="15.6">
      <c r="A13" s="96"/>
    </row>
    <row r="14" spans="1:1" ht="15.6">
      <c r="A14" s="95" t="s">
        <v>961</v>
      </c>
    </row>
    <row r="15" spans="1:1" ht="15.6">
      <c r="A15" s="96" t="s">
        <v>962</v>
      </c>
    </row>
    <row r="16" spans="1:1" ht="15.6">
      <c r="A16" s="96" t="s">
        <v>982</v>
      </c>
    </row>
    <row r="17" spans="1:1" ht="15.6">
      <c r="A17" s="96" t="s">
        <v>968</v>
      </c>
    </row>
    <row r="18" spans="1:1" ht="15.6">
      <c r="A18" s="96" t="s">
        <v>969</v>
      </c>
    </row>
    <row r="19" spans="1:1" ht="15.6">
      <c r="A19" s="96" t="s">
        <v>970</v>
      </c>
    </row>
    <row r="20" spans="1:1" ht="15.6">
      <c r="A20" s="97" t="s">
        <v>986</v>
      </c>
    </row>
    <row r="21" spans="1:1" ht="15.6">
      <c r="A21" s="97" t="s">
        <v>987</v>
      </c>
    </row>
    <row r="22" spans="1:1" ht="15.6">
      <c r="A22" s="97" t="s">
        <v>988</v>
      </c>
    </row>
    <row r="23" spans="1:1" ht="15.6">
      <c r="A23" s="96"/>
    </row>
    <row r="24" spans="1:1" ht="15.6">
      <c r="A24" s="95" t="s">
        <v>963</v>
      </c>
    </row>
    <row r="25" spans="1:1" ht="34.200000000000003" customHeight="1">
      <c r="A25" s="96" t="s">
        <v>964</v>
      </c>
    </row>
    <row r="26" spans="1:1" ht="15.6">
      <c r="A26" s="96"/>
    </row>
    <row r="27" spans="1:1" ht="15.6">
      <c r="A27" s="95" t="s">
        <v>965</v>
      </c>
    </row>
    <row r="28" spans="1:1" ht="48" customHeight="1">
      <c r="A28" s="96" t="s">
        <v>966</v>
      </c>
    </row>
    <row r="29" spans="1:1" ht="36" customHeight="1">
      <c r="A29" s="96" t="s">
        <v>983</v>
      </c>
    </row>
    <row r="30" spans="1:1" ht="39" customHeight="1">
      <c r="A30" s="96" t="s">
        <v>971</v>
      </c>
    </row>
    <row r="31" spans="1:1" ht="15.6">
      <c r="A31" s="96"/>
    </row>
    <row r="32" spans="1:1" ht="22.2" customHeight="1">
      <c r="A32" s="96" t="s">
        <v>967</v>
      </c>
    </row>
    <row r="33" spans="1:1" ht="15.6">
      <c r="A33" s="96" t="s">
        <v>984</v>
      </c>
    </row>
    <row r="34" spans="1:1" ht="15.6">
      <c r="A34" s="96" t="s">
        <v>985</v>
      </c>
    </row>
    <row r="35" spans="1:1" ht="15.6">
      <c r="A35" s="96" t="s">
        <v>972</v>
      </c>
    </row>
    <row r="36" spans="1:1" ht="15.6">
      <c r="A36" s="96" t="s">
        <v>973</v>
      </c>
    </row>
    <row r="37" spans="1:1" ht="15.6">
      <c r="A37" s="96" t="s">
        <v>974</v>
      </c>
    </row>
    <row r="38" spans="1:1" ht="15.6">
      <c r="A38" s="96" t="s">
        <v>975</v>
      </c>
    </row>
    <row r="39" spans="1:1" ht="15.6">
      <c r="A39" s="96" t="s">
        <v>976</v>
      </c>
    </row>
    <row r="40" spans="1:1" ht="15.6">
      <c r="A40" s="96" t="s">
        <v>977</v>
      </c>
    </row>
    <row r="41" spans="1:1" ht="15.6">
      <c r="A41" s="96" t="s">
        <v>978</v>
      </c>
    </row>
    <row r="42" spans="1:1" ht="15.6">
      <c r="A42" s="96" t="s">
        <v>979</v>
      </c>
    </row>
    <row r="43" spans="1:1" ht="15.6">
      <c r="A43" s="96" t="s">
        <v>980</v>
      </c>
    </row>
    <row r="44" spans="1:1" ht="15.6">
      <c r="A44" s="96" t="s">
        <v>981</v>
      </c>
    </row>
    <row r="45" spans="1:1" ht="15.6">
      <c r="A45" s="96"/>
    </row>
    <row r="46" spans="1:1" ht="15.6">
      <c r="A46" s="96" t="s">
        <v>1045</v>
      </c>
    </row>
    <row r="47" spans="1:1" ht="15.6">
      <c r="A47" s="96"/>
    </row>
    <row r="48" spans="1:1" ht="15.6">
      <c r="A48" s="96"/>
    </row>
    <row r="49" spans="1:1" ht="15.6">
      <c r="A49" s="96"/>
    </row>
    <row r="50" spans="1:1" ht="15.6">
      <c r="A50" s="96"/>
    </row>
    <row r="51" spans="1:1" ht="15.6">
      <c r="A51" s="96"/>
    </row>
    <row r="52" spans="1:1" ht="15.6">
      <c r="A52" s="96"/>
    </row>
    <row r="53" spans="1:1" ht="15.6">
      <c r="A53" s="96"/>
    </row>
    <row r="54" spans="1:1" ht="15.6">
      <c r="A54" s="96"/>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56F5-7948-4BEA-92EA-C4B6CF7B8A67}">
  <sheetPr codeName="Sheet1">
    <pageSetUpPr fitToPage="1"/>
  </sheetPr>
  <dimension ref="A1:BP347"/>
  <sheetViews>
    <sheetView zoomScale="89" zoomScaleNormal="115" workbookViewId="0"/>
  </sheetViews>
  <sheetFormatPr defaultRowHeight="14.4"/>
  <cols>
    <col min="1" max="1" width="8.88671875" style="8"/>
    <col min="2" max="2" width="27.109375" style="8" customWidth="1"/>
    <col min="3" max="3" width="9.5546875" style="8" customWidth="1"/>
    <col min="4" max="4" width="23.44140625" style="8" customWidth="1"/>
    <col min="5" max="5" width="9.5546875" style="1" bestFit="1" customWidth="1"/>
    <col min="6" max="6" width="9" style="1" bestFit="1" customWidth="1"/>
    <col min="7" max="7" width="12.33203125" style="1" customWidth="1"/>
    <col min="8" max="8" width="11.21875" style="1" customWidth="1"/>
    <col min="9" max="9" width="13.21875" style="1" customWidth="1"/>
    <col min="10" max="13" width="8.88671875" style="2" customWidth="1"/>
    <col min="14" max="14" width="8.5546875" style="8" customWidth="1"/>
    <col min="15" max="16" width="8.88671875" style="8" customWidth="1"/>
    <col min="17" max="17" width="10" style="1" customWidth="1"/>
    <col min="18" max="18" width="20.77734375" style="8" customWidth="1"/>
    <col min="19" max="19" width="8.21875" style="8" customWidth="1"/>
    <col min="20" max="20" width="11.88671875" style="8" customWidth="1"/>
    <col min="21" max="21" width="10.88671875" style="8" customWidth="1"/>
    <col min="22" max="22" width="16.33203125" style="8" customWidth="1"/>
    <col min="23" max="39" width="8.88671875" style="8"/>
    <col min="40" max="40" width="17.33203125" style="8" customWidth="1"/>
    <col min="41" max="16384" width="8.88671875" style="8"/>
  </cols>
  <sheetData>
    <row r="1" spans="1:22" s="4" customFormat="1">
      <c r="A1" s="4" t="s">
        <v>72</v>
      </c>
      <c r="B1" s="4" t="s">
        <v>75</v>
      </c>
      <c r="C1" s="4" t="s">
        <v>73</v>
      </c>
      <c r="D1" s="4" t="s">
        <v>74</v>
      </c>
      <c r="E1" s="98" t="s">
        <v>78</v>
      </c>
      <c r="F1" s="98"/>
      <c r="G1" s="98"/>
      <c r="H1" s="98"/>
      <c r="I1" s="98"/>
      <c r="J1" s="98" t="s">
        <v>79</v>
      </c>
      <c r="K1" s="98"/>
      <c r="L1" s="98"/>
      <c r="M1" s="98"/>
      <c r="N1" s="98"/>
      <c r="O1" s="98" t="s">
        <v>81</v>
      </c>
      <c r="P1" s="98"/>
      <c r="Q1" s="5" t="s">
        <v>10</v>
      </c>
      <c r="R1" s="4" t="s">
        <v>658</v>
      </c>
      <c r="S1" s="4" t="s">
        <v>660</v>
      </c>
      <c r="T1" s="4" t="s">
        <v>661</v>
      </c>
      <c r="U1" s="4" t="s">
        <v>662</v>
      </c>
      <c r="V1" s="4" t="s">
        <v>661</v>
      </c>
    </row>
    <row r="2" spans="1:22" s="4" customFormat="1">
      <c r="E2" s="5" t="s">
        <v>2</v>
      </c>
      <c r="F2" s="5" t="s">
        <v>0</v>
      </c>
      <c r="G2" s="5" t="s">
        <v>65</v>
      </c>
      <c r="H2" s="5" t="s">
        <v>80</v>
      </c>
      <c r="I2" s="5" t="s">
        <v>66</v>
      </c>
      <c r="J2" s="6" t="s">
        <v>77</v>
      </c>
      <c r="K2" s="6" t="s">
        <v>4</v>
      </c>
      <c r="L2" s="6" t="s">
        <v>7</v>
      </c>
      <c r="M2" s="6" t="s">
        <v>5</v>
      </c>
      <c r="N2" s="4" t="s">
        <v>126</v>
      </c>
      <c r="O2" s="4" t="s">
        <v>77</v>
      </c>
      <c r="P2" s="4" t="s">
        <v>4</v>
      </c>
      <c r="Q2" s="4" t="s">
        <v>627</v>
      </c>
      <c r="R2" s="5"/>
    </row>
    <row r="3" spans="1:22">
      <c r="Q3" s="8"/>
      <c r="R3" s="1"/>
    </row>
    <row r="4" spans="1:22">
      <c r="A4" s="8" t="s">
        <v>12</v>
      </c>
      <c r="B4" s="8" t="s">
        <v>76</v>
      </c>
      <c r="C4" s="8" t="s">
        <v>146</v>
      </c>
      <c r="D4" s="1" t="str">
        <f ca="1">VLOOKUP($A4,INDIRECT("'"&amp;$B4&amp;"_"&amp;$C4&amp;"'!"&amp;"A:Z"),COLUMN(B$1),FALSE)</f>
        <v>Zn_Mg_C_HSE06D3_999</v>
      </c>
      <c r="E4" s="1">
        <f ca="1">VLOOKUP($A4,INDIRECT("'"&amp;$B4&amp;"_"&amp;$C4&amp;"'!"&amp;"A:Z"),COLUMN(D$1),FALSE)</f>
        <v>3.2452999999999999</v>
      </c>
      <c r="F4" s="1">
        <f t="shared" ref="F4:I6" ca="1" si="0">VLOOKUP($A4,INDIRECT("'"&amp;$B4&amp;"_"&amp;$C4&amp;"'!"&amp;"A:Z"),COLUMN(E$2),FALSE)</f>
        <v>5.0937000000000001</v>
      </c>
      <c r="G4" s="1">
        <f t="shared" ca="1" si="0"/>
        <v>0.61106062680000006</v>
      </c>
      <c r="H4" s="1">
        <f t="shared" ca="1" si="0"/>
        <v>0.54010538579999978</v>
      </c>
      <c r="I4" s="1">
        <f t="shared" ca="1" si="0"/>
        <v>0.50556699999999999</v>
      </c>
      <c r="J4" s="1">
        <f t="shared" ref="J4:M6" ca="1" si="1">VLOOKUP($A4,INDIRECT("'"&amp;$B4&amp;"_"&amp;$C4&amp;"'!"&amp;"A:Z"),COLUMN(O$1),FALSE)</f>
        <v>1.4400000000001967E-2</v>
      </c>
      <c r="K4" s="1">
        <f t="shared" ca="1" si="1"/>
        <v>-0.10329999999999728</v>
      </c>
      <c r="L4" s="1">
        <f t="shared" ca="1" si="1"/>
        <v>9.0800000000001546E-2</v>
      </c>
      <c r="M4" s="1">
        <f t="shared" ca="1" si="1"/>
        <v>-1.2500000000002842E-2</v>
      </c>
      <c r="N4" s="1">
        <f ca="1">VLOOKUP($A4,INDIRECT("'"&amp;$B4&amp;"_"&amp;$C4&amp;"'!"&amp;"A:Z"),COLUMN(Y$1),FALSE)</f>
        <v>1.8999999999991246E-3</v>
      </c>
      <c r="O4" s="1">
        <f ca="1">VLOOKUP($A4,INDIRECT("'"&amp;$B4&amp;"_"&amp;$C4&amp;"'!"&amp;"A:Z"),COLUMN($T$1),FALSE)</f>
        <v>3.5979999999999999</v>
      </c>
      <c r="P4" s="1">
        <f ca="1">VLOOKUP($A4,INDIRECT("'"&amp;$B4&amp;"_"&amp;$C4&amp;"'!"&amp;"A:Z"),COLUMN($U$1),FALSE)</f>
        <v>0</v>
      </c>
      <c r="Q4" s="8">
        <f ca="1">VLOOKUP($A4,INDIRECT("'"&amp;$B4&amp;"_"&amp;$C4&amp;"'!"&amp;"A:Z"),COLUMN($M$1),FALSE)</f>
        <v>-77.447800000000001</v>
      </c>
      <c r="R4" s="1">
        <f ca="1">Q4-Q$54</f>
        <v>0.10829999999999984</v>
      </c>
      <c r="S4" s="1">
        <f ca="1">SUM(R4:R6)</f>
        <v>0.30299999999999727</v>
      </c>
      <c r="T4" s="1">
        <f ca="1">S4+S62</f>
        <v>0.36439999999998918</v>
      </c>
      <c r="U4" s="1">
        <f ca="1">ABS(E4-E$54)+ABS(F4-F$54)</f>
        <v>0.10099999999999953</v>
      </c>
      <c r="V4" s="1">
        <f ca="1">U4+U62</f>
        <v>0.18440000000000012</v>
      </c>
    </row>
    <row r="5" spans="1:22">
      <c r="A5" s="8" t="s">
        <v>70</v>
      </c>
      <c r="B5" s="8" t="s">
        <v>76</v>
      </c>
      <c r="C5" s="8" t="s">
        <v>146</v>
      </c>
      <c r="D5" s="1" t="str">
        <f ca="1">VLOOKUP($A5,INDIRECT("'"&amp;$B5&amp;"_"&amp;$C5&amp;"'!"&amp;"A:Z"),COLUMN(B$1),FALSE)</f>
        <v>Zn_Mg_C_HSE06D3_500</v>
      </c>
      <c r="E5" s="1">
        <f ca="1">VLOOKUP($A5,INDIRECT("'"&amp;$B5&amp;"_"&amp;$C5&amp;"'!"&amp;"A:Z"),COLUMN(D$1),FALSE)</f>
        <v>3.3706</v>
      </c>
      <c r="F5" s="1">
        <f t="shared" ca="1" si="0"/>
        <v>4.5621</v>
      </c>
      <c r="G5" s="1">
        <f t="shared" ca="1" si="0"/>
        <v>0.26982996660000014</v>
      </c>
      <c r="H5" s="1">
        <f t="shared" ca="1" si="0"/>
        <v>0.23352021270000042</v>
      </c>
      <c r="I5" s="1">
        <f t="shared" ca="1" si="0"/>
        <v>0.50194700000000003</v>
      </c>
      <c r="J5" s="1">
        <f t="shared" ca="1" si="1"/>
        <v>7.7899999999999636E-2</v>
      </c>
      <c r="K5" s="1">
        <f t="shared" ca="1" si="1"/>
        <v>2.8900000000000148E-2</v>
      </c>
      <c r="L5" s="1">
        <f t="shared" ca="1" si="1"/>
        <v>2.7400000000000091E-2</v>
      </c>
      <c r="M5" s="1">
        <f t="shared" ca="1" si="1"/>
        <v>5.6299999999993133E-2</v>
      </c>
      <c r="N5" s="1">
        <f ca="1">VLOOKUP($A5,INDIRECT("'"&amp;$B5&amp;"_"&amp;$C5&amp;"'!"&amp;"A:Z"),COLUMN(Y$1),FALSE)</f>
        <v>0.13419999999999277</v>
      </c>
      <c r="O5" s="1">
        <f t="shared" ref="O5:P7" ca="1" si="2">VLOOKUP($A5,INDIRECT("'"&amp;$B5&amp;"_"&amp;$C5&amp;"'!"&amp;"A:Z"),COLUMN(T$1),FALSE)</f>
        <v>3.4830000000000001</v>
      </c>
      <c r="P5" s="1">
        <f t="shared" ca="1" si="2"/>
        <v>0</v>
      </c>
      <c r="Q5" s="8" cm="1">
        <f t="array" aca="1" ref="Q5" ca="1">INDIRECT("'"&amp;$B5&amp;"_"&amp;$C5&amp;"'!"&amp;"M30")</f>
        <v>-77.379000000000005</v>
      </c>
      <c r="R5" s="1">
        <f ca="1">Q5-Q$55</f>
        <v>0.10569999999999879</v>
      </c>
      <c r="T5" s="1"/>
      <c r="U5" s="1"/>
    </row>
    <row r="6" spans="1:22">
      <c r="A6" s="8" t="s">
        <v>11</v>
      </c>
      <c r="B6" s="8" t="s">
        <v>76</v>
      </c>
      <c r="C6" s="8" t="s">
        <v>146</v>
      </c>
      <c r="D6" s="1" t="str">
        <f ca="1">VLOOKUP($A6,INDIRECT("'"&amp;$B6&amp;"_"&amp;$C6&amp;"'!"&amp;"A:Z"),COLUMN(B$1),FALSE)</f>
        <v>Zn_Mg_C_HSE06D3_000</v>
      </c>
      <c r="E6" s="1">
        <f ca="1">VLOOKUP($A6,INDIRECT("'"&amp;$B6&amp;"_"&amp;$C6&amp;"'!"&amp;"A:Z"),COLUMN(D$1),FALSE)</f>
        <v>3.4497</v>
      </c>
      <c r="F6" s="1">
        <f t="shared" ca="1" si="0"/>
        <v>4.2408999999999999</v>
      </c>
      <c r="G6" s="1">
        <f t="shared" ca="1" si="0"/>
        <v>0</v>
      </c>
      <c r="H6" s="1">
        <f t="shared" ca="1" si="0"/>
        <v>0</v>
      </c>
      <c r="I6" s="1">
        <f t="shared" ca="1" si="0"/>
        <v>0.5</v>
      </c>
      <c r="J6" s="1">
        <f t="shared" ca="1" si="1"/>
        <v>0</v>
      </c>
      <c r="K6" s="1">
        <f t="shared" ca="1" si="1"/>
        <v>0</v>
      </c>
      <c r="L6" s="1">
        <f t="shared" ca="1" si="1"/>
        <v>0</v>
      </c>
      <c r="M6" s="1">
        <f t="shared" ca="1" si="1"/>
        <v>0</v>
      </c>
      <c r="N6" s="1">
        <f ca="1">VLOOKUP($A6,INDIRECT("'"&amp;$B6&amp;"_"&amp;$C6&amp;"'!"&amp;"A:Z"),COLUMN(Y$1),FALSE)</f>
        <v>0</v>
      </c>
      <c r="O6" s="1">
        <f t="shared" ca="1" si="2"/>
        <v>3.0449999999999999</v>
      </c>
      <c r="P6" s="1">
        <f t="shared" ca="1" si="2"/>
        <v>0</v>
      </c>
      <c r="Q6" s="8">
        <f ca="1">VLOOKUP($A6,INDIRECT("'"&amp;$B6&amp;"_"&amp;$C6&amp;"'!"&amp;"A:Z"),COLUMN(M$1),FALSE)</f>
        <v>-77.435299999999998</v>
      </c>
      <c r="R6" s="1">
        <f ca="1">Q6-Q$56</f>
        <v>8.8999999999998636E-2</v>
      </c>
      <c r="T6" s="1"/>
      <c r="U6" s="1"/>
    </row>
    <row r="7" spans="1:22">
      <c r="A7" s="8" t="s">
        <v>826</v>
      </c>
      <c r="B7" s="8" t="s">
        <v>76</v>
      </c>
      <c r="C7" s="8" t="s">
        <v>146</v>
      </c>
      <c r="D7" s="1" t="str">
        <f ca="1">VLOOKUP($A7,INDIRECT("'"&amp;$B7&amp;"_"&amp;$C7&amp;"'!"&amp;"A:Z"),COLUMN(B$1),FALSE)</f>
        <v>Zn_Mg_C_HSE06D3_ver</v>
      </c>
      <c r="E7" s="1">
        <f ca="1">VLOOKUP($A7,INDIRECT("'"&amp;$B7&amp;"_"&amp;$C7&amp;"'!"&amp;"A:Z"),COLUMN(D$1),FALSE)</f>
        <v>3.2452999999999999</v>
      </c>
      <c r="F7" s="1">
        <f ca="1">VLOOKUP($A7,INDIRECT("'"&amp;$B7&amp;"_"&amp;$C7&amp;"'!"&amp;"A:Z"),COLUMN(E$2),FALSE)</f>
        <v>5.0937000000000001</v>
      </c>
      <c r="G7" s="1">
        <f ca="1">VLOOKUP($A7,INDIRECT("'"&amp;$B7&amp;"_"&amp;$C7&amp;"'!"&amp;"A:Z"),COLUMN(F$2),FALSE)</f>
        <v>0</v>
      </c>
      <c r="H7" s="1">
        <f ca="1">VLOOKUP($A7,INDIRECT("'"&amp;$B7&amp;"_"&amp;$C7&amp;"'!"&amp;"A:Z"),COLUMN(G$2),FALSE)</f>
        <v>0</v>
      </c>
      <c r="I7" s="1">
        <f ca="1">VLOOKUP($A7,INDIRECT("'"&amp;$B7&amp;"_"&amp;$C7&amp;"'!"&amp;"A:Z"),COLUMN(H$2),FALSE)</f>
        <v>0.5</v>
      </c>
      <c r="J7" s="1">
        <f ca="1">VLOOKUP($A7,INDIRECT("'"&amp;$B7&amp;"_"&amp;$C7&amp;"'!"&amp;"A:Z"),COLUMN(O$1),FALSE)</f>
        <v>0.60430000000000206</v>
      </c>
      <c r="K7" s="1">
        <f ca="1">VLOOKUP($A7,INDIRECT("'"&amp;$B7&amp;"_"&amp;$C7&amp;"'!"&amp;"A:Z"),COLUMN(P$1),FALSE)</f>
        <v>58.516500000000001</v>
      </c>
      <c r="L7" s="1">
        <f ca="1">VLOOKUP($A7,INDIRECT("'"&amp;$B7&amp;"_"&amp;$C7&amp;"'!"&amp;"A:Z"),COLUMN(Q$1),FALSE)</f>
        <v>18.918800000000001</v>
      </c>
      <c r="M7" s="1">
        <f ca="1">VLOOKUP($A7,INDIRECT("'"&amp;$B7&amp;"_"&amp;$C7&amp;"'!"&amp;"A:Z"),COLUMN(R$1),FALSE)</f>
        <v>77.435299999999998</v>
      </c>
      <c r="N7" s="1">
        <f ca="1">VLOOKUP($A7,INDIRECT("'"&amp;$B7&amp;"_"&amp;$C7&amp;"'!"&amp;"A:Z"),COLUMN(Y$1),FALSE)</f>
        <v>78.039600000000007</v>
      </c>
      <c r="O7" s="1">
        <f t="shared" ca="1" si="2"/>
        <v>3.4260000000000002</v>
      </c>
      <c r="P7" s="1">
        <f t="shared" ca="1" si="2"/>
        <v>0</v>
      </c>
      <c r="Q7" s="8">
        <f ca="1">VLOOKUP($A7,INDIRECT("'"&amp;$B7&amp;"_"&amp;$C7&amp;"'!"&amp;"A:Z"),COLUMN(M$1),FALSE)</f>
        <v>0</v>
      </c>
      <c r="R7" s="1"/>
      <c r="T7" s="1"/>
      <c r="U7" s="1"/>
    </row>
    <row r="8" spans="1:22" s="30" customFormat="1">
      <c r="D8" s="31"/>
      <c r="E8" s="31"/>
      <c r="F8" s="31"/>
      <c r="G8" s="31"/>
      <c r="H8" s="31"/>
      <c r="I8" s="31" t="s">
        <v>122</v>
      </c>
      <c r="J8" s="31">
        <f ca="1">J5-J4</f>
        <v>6.3499999999997669E-2</v>
      </c>
      <c r="K8" s="31">
        <f ca="1">K5-K4</f>
        <v>0.13219999999999743</v>
      </c>
      <c r="L8" s="31">
        <f ca="1">L5-L4</f>
        <v>-6.3400000000001455E-2</v>
      </c>
      <c r="M8" s="31">
        <f ca="1">M5-M4</f>
        <v>6.8799999999995975E-2</v>
      </c>
      <c r="N8" s="31">
        <f ca="1">N5-N4</f>
        <v>0.13229999999999364</v>
      </c>
      <c r="O8" s="31"/>
      <c r="P8" s="31"/>
      <c r="R8" s="31"/>
      <c r="T8" s="31"/>
      <c r="U8" s="31"/>
    </row>
    <row r="9" spans="1:22">
      <c r="A9" s="8" t="s">
        <v>12</v>
      </c>
      <c r="B9" s="8" t="s">
        <v>76</v>
      </c>
      <c r="C9" s="8" t="s">
        <v>145</v>
      </c>
      <c r="D9" s="1" t="str">
        <f t="shared" ref="D9:D21" ca="1" si="3">VLOOKUP($A9,INDIRECT("'"&amp;$B9&amp;"_"&amp;$C9&amp;"'!"&amp;"A:Z"),COLUMN(B$1),FALSE)</f>
        <v>Zn_Mg_C_HSE06_999</v>
      </c>
      <c r="E9" s="1">
        <f t="shared" ref="E9:E21" ca="1" si="4">VLOOKUP($A9,INDIRECT("'"&amp;$B9&amp;"_"&amp;$C9&amp;"'!"&amp;"A:Z"),COLUMN(D$1),FALSE)</f>
        <v>3.2686999999999999</v>
      </c>
      <c r="F9" s="1">
        <f t="shared" ref="F9:I11" ca="1" si="5">VLOOKUP($A9,INDIRECT("'"&amp;$B9&amp;"_"&amp;$C9&amp;"'!"&amp;"A:Z"),COLUMN(E$2),FALSE)</f>
        <v>5.1516000000000002</v>
      </c>
      <c r="G9" s="1">
        <f t="shared" ca="1" si="5"/>
        <v>0.62337966119999988</v>
      </c>
      <c r="H9" s="1">
        <f t="shared" ca="1" si="5"/>
        <v>0.55455943679999986</v>
      </c>
      <c r="I9" s="1">
        <f t="shared" ca="1" si="5"/>
        <v>0.50555099999999997</v>
      </c>
      <c r="J9" s="1">
        <f t="shared" ref="J9:M11" ca="1" si="6">VLOOKUP($A9,INDIRECT("'"&amp;$B9&amp;"_"&amp;$C9&amp;"'!"&amp;"A:Z"),COLUMN(O$1),FALSE)</f>
        <v>-5.4099999999998261E-2</v>
      </c>
      <c r="K9" s="1">
        <f t="shared" ca="1" si="6"/>
        <v>-0.10940000000000083</v>
      </c>
      <c r="L9" s="1">
        <f t="shared" ca="1" si="6"/>
        <v>9.0099999999999625E-2</v>
      </c>
      <c r="M9" s="1">
        <f t="shared" ca="1" si="6"/>
        <v>-1.9300000000015416E-2</v>
      </c>
      <c r="N9" s="1">
        <f ca="1">VLOOKUP($A9,INDIRECT("'"&amp;$B9&amp;"_"&amp;$C9&amp;"'!"&amp;"A:Z"),COLUMN(Y$1),FALSE)</f>
        <v>-7.3400000000013677E-2</v>
      </c>
      <c r="O9" s="1">
        <f ca="1">VLOOKUP($A9,INDIRECT("'"&amp;$B9&amp;"_"&amp;$C9&amp;"'!"&amp;"A:Z"),COLUMN($T$1),FALSE)</f>
        <v>3.512</v>
      </c>
      <c r="P9" s="1">
        <f ca="1">VLOOKUP($A9,INDIRECT("'"&amp;$B9&amp;"_"&amp;$C9&amp;"'!"&amp;"A:Z"),COLUMN($U$1),FALSE)</f>
        <v>0</v>
      </c>
      <c r="Q9" s="8">
        <f ca="1">VLOOKUP($A9,INDIRECT("'"&amp;$B9&amp;"_"&amp;$C9&amp;"'!"&amp;"A:Z"),COLUMN($M$1),FALSE)</f>
        <v>-77.482200000000006</v>
      </c>
      <c r="R9" s="1">
        <f ca="1">Q9-Q$54</f>
        <v>7.3899999999994748E-2</v>
      </c>
      <c r="S9" s="1">
        <f ca="1">SUM(R9:R11)</f>
        <v>0.19250000000000966</v>
      </c>
      <c r="T9" s="1">
        <f ca="1">S9+S67</f>
        <v>0.19879999999999143</v>
      </c>
      <c r="U9" s="1">
        <f ca="1">ABS(E9-E$54)+ABS(F9-F$54)</f>
        <v>5.3099999999999703E-2</v>
      </c>
      <c r="V9" s="1">
        <f ca="1">U9+U67</f>
        <v>0.13109999999999999</v>
      </c>
    </row>
    <row r="10" spans="1:22">
      <c r="A10" s="8" t="s">
        <v>70</v>
      </c>
      <c r="B10" s="8" t="s">
        <v>76</v>
      </c>
      <c r="C10" s="8" t="s">
        <v>145</v>
      </c>
      <c r="D10" s="1" t="str">
        <f t="shared" ca="1" si="3"/>
        <v>Zn_Mg_C_HSE06_438</v>
      </c>
      <c r="E10" s="1">
        <f t="shared" ca="1" si="4"/>
        <v>3.4051</v>
      </c>
      <c r="F10" s="1">
        <f t="shared" ca="1" si="5"/>
        <v>4.5743</v>
      </c>
      <c r="G10" s="1">
        <f t="shared" ca="1" si="5"/>
        <v>0.24650902699999996</v>
      </c>
      <c r="H10" s="1">
        <f t="shared" ca="1" si="5"/>
        <v>0.21234815459999984</v>
      </c>
      <c r="I10" s="1">
        <f t="shared" ca="1" si="5"/>
        <v>0.50337799999999999</v>
      </c>
      <c r="J10" s="1">
        <f t="shared" ca="1" si="6"/>
        <v>4.8400000000000887E-2</v>
      </c>
      <c r="K10" s="1">
        <f t="shared" ca="1" si="6"/>
        <v>2.6499999999998636E-2</v>
      </c>
      <c r="L10" s="1">
        <f t="shared" ca="1" si="6"/>
        <v>1.5399999999999636E-2</v>
      </c>
      <c r="M10" s="1">
        <f t="shared" ca="1" si="6"/>
        <v>4.1899999999998272E-2</v>
      </c>
      <c r="N10" s="1">
        <f ca="1">VLOOKUP($A10,INDIRECT("'"&amp;$B10&amp;"_"&amp;$C10&amp;"'!"&amp;"A:Z"),COLUMN(Y$1),FALSE)</f>
        <v>9.0299999999999159E-2</v>
      </c>
      <c r="O10" s="1">
        <f t="shared" ref="O10:P12" ca="1" si="7">VLOOKUP($A10,INDIRECT("'"&amp;$B10&amp;"_"&amp;$C10&amp;"'!"&amp;"A:Z"),COLUMN(T$1),FALSE)</f>
        <v>3.3370000000000002</v>
      </c>
      <c r="P10" s="1">
        <f t="shared" ca="1" si="7"/>
        <v>0</v>
      </c>
      <c r="Q10" s="8" cm="1">
        <f t="array" aca="1" ref="Q10" ca="1">INDIRECT("'"&amp;$B10&amp;"_"&amp;$C10&amp;"'!"&amp;"M30")</f>
        <v>-77.427499999999995</v>
      </c>
      <c r="R10" s="1">
        <f ca="1">Q10-Q$55</f>
        <v>5.7200000000008799E-2</v>
      </c>
      <c r="T10" s="1"/>
      <c r="U10" s="1"/>
    </row>
    <row r="11" spans="1:22">
      <c r="A11" s="8" t="s">
        <v>11</v>
      </c>
      <c r="B11" s="8" t="s">
        <v>76</v>
      </c>
      <c r="C11" s="8" t="s">
        <v>145</v>
      </c>
      <c r="D11" s="1" t="str">
        <f t="shared" ca="1" si="3"/>
        <v>Zn_Mg_C_HSE06_000</v>
      </c>
      <c r="E11" s="1">
        <f t="shared" ca="1" si="4"/>
        <v>3.4790000000000001</v>
      </c>
      <c r="F11" s="1">
        <f t="shared" ca="1" si="5"/>
        <v>4.2827999999999999</v>
      </c>
      <c r="G11" s="1">
        <f t="shared" ca="1" si="5"/>
        <v>0</v>
      </c>
      <c r="H11" s="1">
        <f t="shared" ca="1" si="5"/>
        <v>0</v>
      </c>
      <c r="I11" s="1">
        <f t="shared" ca="1" si="5"/>
        <v>0.5</v>
      </c>
      <c r="J11" s="1">
        <f t="shared" ca="1" si="6"/>
        <v>0</v>
      </c>
      <c r="K11" s="1">
        <f t="shared" ca="1" si="6"/>
        <v>0</v>
      </c>
      <c r="L11" s="1">
        <f t="shared" ca="1" si="6"/>
        <v>0</v>
      </c>
      <c r="M11" s="1">
        <f t="shared" ca="1" si="6"/>
        <v>0</v>
      </c>
      <c r="N11" s="1">
        <f ca="1">VLOOKUP($A11,INDIRECT("'"&amp;$B11&amp;"_"&amp;$C11&amp;"'!"&amp;"A:Z"),COLUMN(Y$1),FALSE)</f>
        <v>0</v>
      </c>
      <c r="O11" s="1">
        <f t="shared" ca="1" si="7"/>
        <v>2.96</v>
      </c>
      <c r="P11" s="1">
        <f t="shared" ca="1" si="7"/>
        <v>0</v>
      </c>
      <c r="Q11" s="8">
        <f ca="1">VLOOKUP($A11,INDIRECT("'"&amp;$B11&amp;"_"&amp;$C11&amp;"'!"&amp;"A:Z"),COLUMN(M$1),FALSE)</f>
        <v>-77.462899999999991</v>
      </c>
      <c r="R11" s="1">
        <f ca="1">Q11-Q$56</f>
        <v>6.1400000000006116E-2</v>
      </c>
      <c r="T11" s="1"/>
      <c r="U11" s="1"/>
    </row>
    <row r="12" spans="1:22">
      <c r="A12" s="8" t="s">
        <v>826</v>
      </c>
      <c r="B12" s="8" t="s">
        <v>76</v>
      </c>
      <c r="C12" s="8" t="s">
        <v>145</v>
      </c>
      <c r="D12" s="1" t="str">
        <f ca="1">VLOOKUP($A12,INDIRECT("'"&amp;$B12&amp;"_"&amp;$C12&amp;"'!"&amp;"A:Z"),COLUMN(B$1),FALSE)</f>
        <v>Zn_Mg_C_HSE06_ver</v>
      </c>
      <c r="E12" s="1">
        <f ca="1">VLOOKUP($A12,INDIRECT("'"&amp;$B12&amp;"_"&amp;$C12&amp;"'!"&amp;"A:Z"),COLUMN(D$1),FALSE)</f>
        <v>3.2686999999999999</v>
      </c>
      <c r="F12" s="1">
        <f ca="1">VLOOKUP($A12,INDIRECT("'"&amp;$B12&amp;"_"&amp;$C12&amp;"'!"&amp;"A:Z"),COLUMN(E$2),FALSE)</f>
        <v>5.1516000000000002</v>
      </c>
      <c r="G12" s="1">
        <f ca="1">VLOOKUP($A12,INDIRECT("'"&amp;$B12&amp;"_"&amp;$C12&amp;"'!"&amp;"A:Z"),COLUMN(F$2),FALSE)</f>
        <v>0</v>
      </c>
      <c r="H12" s="1">
        <f ca="1">VLOOKUP($A12,INDIRECT("'"&amp;$B12&amp;"_"&amp;$C12&amp;"'!"&amp;"A:Z"),COLUMN(G$2),FALSE)</f>
        <v>0</v>
      </c>
      <c r="I12" s="1">
        <f ca="1">VLOOKUP($A12,INDIRECT("'"&amp;$B12&amp;"_"&amp;$C12&amp;"'!"&amp;"A:Z"),COLUMN(H$2),FALSE)</f>
        <v>0.5</v>
      </c>
      <c r="J12" s="1">
        <f ca="1">VLOOKUP($A12,INDIRECT("'"&amp;$B12&amp;"_"&amp;$C12&amp;"'!"&amp;"A:Z"),COLUMN(O$1),FALSE)</f>
        <v>0.51279999999999859</v>
      </c>
      <c r="K12" s="1">
        <f ca="1">VLOOKUP($A12,INDIRECT("'"&amp;$B12&amp;"_"&amp;$C12&amp;"'!"&amp;"A:Z"),COLUMN(P$1),FALSE)</f>
        <v>58.526299999999999</v>
      </c>
      <c r="L12" s="1">
        <f ca="1">VLOOKUP($A12,INDIRECT("'"&amp;$B12&amp;"_"&amp;$C12&amp;"'!"&amp;"A:Z"),COLUMN(Q$1),FALSE)</f>
        <v>18.936599999999999</v>
      </c>
      <c r="M12" s="1">
        <f ca="1">VLOOKUP($A12,INDIRECT("'"&amp;$B12&amp;"_"&amp;$C12&amp;"'!"&amp;"A:Z"),COLUMN(R$1),FALSE)</f>
        <v>77.462899999999991</v>
      </c>
      <c r="N12" s="1">
        <f ca="1">VLOOKUP($A12,INDIRECT("'"&amp;$B12&amp;"_"&amp;$C12&amp;"'!"&amp;"A:Z"),COLUMN(Y$1),FALSE)</f>
        <v>77.975699999999989</v>
      </c>
      <c r="O12" s="1">
        <f t="shared" ca="1" si="7"/>
        <v>3.3620000000000001</v>
      </c>
      <c r="P12" s="1">
        <f t="shared" ca="1" si="7"/>
        <v>0</v>
      </c>
      <c r="Q12" s="8">
        <f ca="1">VLOOKUP($A12,INDIRECT("'"&amp;$B12&amp;"_"&amp;$C12&amp;"'!"&amp;"A:Z"),COLUMN(M$1),FALSE)</f>
        <v>0</v>
      </c>
      <c r="R12" s="1"/>
      <c r="T12" s="1"/>
      <c r="U12" s="1"/>
    </row>
    <row r="13" spans="1:22" s="30" customFormat="1">
      <c r="D13" s="31"/>
      <c r="E13" s="31"/>
      <c r="F13" s="31"/>
      <c r="G13" s="31"/>
      <c r="H13" s="31"/>
      <c r="I13" s="31" t="s">
        <v>122</v>
      </c>
      <c r="J13" s="31">
        <f ca="1">J10-J9</f>
        <v>0.10249999999999915</v>
      </c>
      <c r="K13" s="31">
        <f ca="1">K10-K9</f>
        <v>0.13589999999999947</v>
      </c>
      <c r="L13" s="31">
        <f ca="1">L10-L9</f>
        <v>-7.4699999999999989E-2</v>
      </c>
      <c r="M13" s="31">
        <f ca="1">M10-M9</f>
        <v>6.1200000000013688E-2</v>
      </c>
      <c r="N13" s="31">
        <f ca="1">N10-N9</f>
        <v>0.16370000000001284</v>
      </c>
      <c r="O13" s="31"/>
      <c r="P13" s="31"/>
      <c r="R13" s="31"/>
      <c r="T13" s="31"/>
      <c r="U13" s="31"/>
    </row>
    <row r="14" spans="1:22">
      <c r="A14" s="8" t="s">
        <v>12</v>
      </c>
      <c r="B14" s="8" t="s">
        <v>76</v>
      </c>
      <c r="C14" s="8" t="s">
        <v>82</v>
      </c>
      <c r="D14" s="1" t="str">
        <f t="shared" ca="1" si="3"/>
        <v>Zn_Mg_C_PBE0D3_999</v>
      </c>
      <c r="E14" s="1">
        <f t="shared" ca="1" si="4"/>
        <v>3.2452000000000001</v>
      </c>
      <c r="F14" s="1">
        <f t="shared" ref="F14:I16" ca="1" si="8">VLOOKUP($A14,INDIRECT("'"&amp;$B14&amp;"_"&amp;$C14&amp;"'!"&amp;"A:Z"),COLUMN(E$2),FALSE)</f>
        <v>5.0967000000000002</v>
      </c>
      <c r="G14" s="1">
        <f t="shared" ca="1" si="8"/>
        <v>0.61179257790000008</v>
      </c>
      <c r="H14" s="1">
        <f t="shared" ca="1" si="8"/>
        <v>0.54159063210000002</v>
      </c>
      <c r="I14" s="1">
        <f t="shared" ca="1" si="8"/>
        <v>0.50556000000000001</v>
      </c>
      <c r="J14" s="1">
        <f t="shared" ref="J14:M16" ca="1" si="9">VLOOKUP($A14,INDIRECT("'"&amp;$B14&amp;"_"&amp;$C14&amp;"'!"&amp;"A:Z"),COLUMN(O$1),FALSE)</f>
        <v>5.1999999999949864E-3</v>
      </c>
      <c r="K14" s="1">
        <f t="shared" ca="1" si="9"/>
        <v>-0.10239999999999583</v>
      </c>
      <c r="L14" s="1">
        <f t="shared" ca="1" si="9"/>
        <v>9.4700000000003115E-2</v>
      </c>
      <c r="M14" s="1">
        <f t="shared" ca="1" si="9"/>
        <v>-7.6999999999856072E-3</v>
      </c>
      <c r="N14" s="1">
        <f ca="1">VLOOKUP($A14,INDIRECT("'"&amp;$B14&amp;"_"&amp;$C14&amp;"'!"&amp;"A:Z"),COLUMN(Y$1),FALSE)</f>
        <v>-2.4999999999906208E-3</v>
      </c>
      <c r="O14" s="1">
        <f ca="1">VLOOKUP($A14,INDIRECT("'"&amp;$B14&amp;"_"&amp;$C14&amp;"'!"&amp;"A:Z"),COLUMN($T$1),FALSE)</f>
        <v>4.2949999999999999</v>
      </c>
      <c r="P14" s="1">
        <f ca="1">VLOOKUP($A14,INDIRECT("'"&amp;$B14&amp;"_"&amp;$C14&amp;"'!"&amp;"A:Z"),COLUMN($U$1),FALSE)</f>
        <v>0</v>
      </c>
      <c r="Q14" s="8">
        <f ca="1">VLOOKUP($A14,INDIRECT("'"&amp;$B14&amp;"_"&amp;$C14&amp;"'!"&amp;"A:Z"),COLUMN($M$1),FALSE)</f>
        <v>-77.503199999999993</v>
      </c>
      <c r="R14" s="1">
        <f ca="1">Q14-Q$54</f>
        <v>5.2900000000008163E-2</v>
      </c>
      <c r="S14" s="1">
        <f ca="1">SUM(R14:R16)</f>
        <v>0.12800000000000011</v>
      </c>
      <c r="T14" s="1">
        <f ca="1">S14+S72</f>
        <v>0.18959999999998445</v>
      </c>
      <c r="U14" s="1">
        <f ca="1">ABS(E14-E$54)+ABS(F14-F$54)</f>
        <v>9.8099999999999188E-2</v>
      </c>
      <c r="V14" s="1">
        <f ca="1">U14+U72</f>
        <v>0.17379999999999951</v>
      </c>
    </row>
    <row r="15" spans="1:22">
      <c r="A15" s="8" t="s">
        <v>70</v>
      </c>
      <c r="B15" s="8" t="s">
        <v>76</v>
      </c>
      <c r="C15" s="8" t="s">
        <v>82</v>
      </c>
      <c r="D15" s="1" t="str">
        <f t="shared" ca="1" si="3"/>
        <v>Zn_Mg_C_PBE0D3_500</v>
      </c>
      <c r="E15" s="1">
        <f t="shared" ca="1" si="4"/>
        <v>3.3698000000000001</v>
      </c>
      <c r="F15" s="1">
        <f t="shared" ca="1" si="8"/>
        <v>4.5701000000000001</v>
      </c>
      <c r="G15" s="1">
        <f t="shared" ca="1" si="8"/>
        <v>0.27247850220000031</v>
      </c>
      <c r="H15" s="1">
        <f t="shared" ca="1" si="8"/>
        <v>0.23442327950000041</v>
      </c>
      <c r="I15" s="1">
        <f t="shared" ca="1" si="8"/>
        <v>0.50238400000000005</v>
      </c>
      <c r="J15" s="1">
        <f t="shared" ca="1" si="9"/>
        <v>7.349999999999568E-2</v>
      </c>
      <c r="K15" s="1">
        <f t="shared" ca="1" si="9"/>
        <v>2.8199999999998226E-2</v>
      </c>
      <c r="L15" s="1">
        <f t="shared" ca="1" si="9"/>
        <v>2.8900000000000148E-2</v>
      </c>
      <c r="M15" s="1">
        <f t="shared" ca="1" si="9"/>
        <v>5.710000000000548E-2</v>
      </c>
      <c r="N15" s="1">
        <f ca="1">VLOOKUP($A15,INDIRECT("'"&amp;$B15&amp;"_"&amp;$C15&amp;"'!"&amp;"A:Z"),COLUMN(Y$1),FALSE)</f>
        <v>0.13060000000000116</v>
      </c>
      <c r="O15" s="1">
        <f t="shared" ref="O15:P17" ca="1" si="10">VLOOKUP($A15,INDIRECT("'"&amp;$B15&amp;"_"&amp;$C15&amp;"'!"&amp;"A:Z"),COLUMN(T$1),FALSE)</f>
        <v>4.1920000000000002</v>
      </c>
      <c r="P15" s="1">
        <f t="shared" ca="1" si="10"/>
        <v>0</v>
      </c>
      <c r="Q15" s="8" cm="1">
        <f t="array" aca="1" ref="Q15" ca="1">INDIRECT("'"&amp;$B15&amp;"_"&amp;$C15&amp;"'!"&amp;"M30")</f>
        <v>-77.438400000000001</v>
      </c>
      <c r="R15" s="1">
        <f ca="1">Q15-Q$55</f>
        <v>4.6300000000002228E-2</v>
      </c>
      <c r="T15" s="1"/>
      <c r="U15" s="1"/>
    </row>
    <row r="16" spans="1:22">
      <c r="A16" s="8" t="s">
        <v>11</v>
      </c>
      <c r="B16" s="8" t="s">
        <v>76</v>
      </c>
      <c r="C16" s="8" t="s">
        <v>82</v>
      </c>
      <c r="D16" s="1" t="str">
        <f t="shared" ca="1" si="3"/>
        <v>Zn_Mg_C_PBE0D3_000</v>
      </c>
      <c r="E16" s="1">
        <f t="shared" ca="1" si="4"/>
        <v>3.4493999999999998</v>
      </c>
      <c r="F16" s="1">
        <f t="shared" ca="1" si="8"/>
        <v>4.2458</v>
      </c>
      <c r="G16" s="1">
        <f t="shared" ca="1" si="8"/>
        <v>0</v>
      </c>
      <c r="H16" s="1">
        <f t="shared" ca="1" si="8"/>
        <v>0</v>
      </c>
      <c r="I16" s="1">
        <f t="shared" ca="1" si="8"/>
        <v>0.5</v>
      </c>
      <c r="J16" s="1">
        <f t="shared" ca="1" si="9"/>
        <v>0</v>
      </c>
      <c r="K16" s="1">
        <f t="shared" ca="1" si="9"/>
        <v>0</v>
      </c>
      <c r="L16" s="1">
        <f t="shared" ca="1" si="9"/>
        <v>0</v>
      </c>
      <c r="M16" s="1">
        <f t="shared" ca="1" si="9"/>
        <v>0</v>
      </c>
      <c r="N16" s="1">
        <f ca="1">VLOOKUP($A16,INDIRECT("'"&amp;$B16&amp;"_"&amp;$C16&amp;"'!"&amp;"A:Z"),COLUMN(Y$1),FALSE)</f>
        <v>0</v>
      </c>
      <c r="O16" s="1">
        <f t="shared" ca="1" si="10"/>
        <v>3.7450000000000001</v>
      </c>
      <c r="P16" s="1">
        <f t="shared" ca="1" si="10"/>
        <v>0</v>
      </c>
      <c r="Q16" s="8">
        <f ca="1">VLOOKUP($A16,INDIRECT("'"&amp;$B16&amp;"_"&amp;$C16&amp;"'!"&amp;"A:Z"),COLUMN(M$1),FALSE)</f>
        <v>-77.495500000000007</v>
      </c>
      <c r="R16" s="1">
        <f ca="1">Q16-Q$56</f>
        <v>2.8799999999989723E-2</v>
      </c>
      <c r="T16" s="1"/>
      <c r="U16" s="1"/>
    </row>
    <row r="17" spans="1:22">
      <c r="A17" s="8" t="s">
        <v>826</v>
      </c>
      <c r="B17" s="8" t="s">
        <v>76</v>
      </c>
      <c r="C17" s="8" t="s">
        <v>82</v>
      </c>
      <c r="D17" s="1" t="str">
        <f ca="1">VLOOKUP($A17,INDIRECT("'"&amp;$B17&amp;"_"&amp;$C17&amp;"'!"&amp;"A:Z"),COLUMN(B$1),FALSE)</f>
        <v>Zn_Mg_C_PBE0D3_ver</v>
      </c>
      <c r="E17" s="1">
        <f ca="1">VLOOKUP($A17,INDIRECT("'"&amp;$B17&amp;"_"&amp;$C17&amp;"'!"&amp;"A:Z"),COLUMN(D$1),FALSE)</f>
        <v>3.2452000000000001</v>
      </c>
      <c r="F17" s="1">
        <f ca="1">VLOOKUP($A17,INDIRECT("'"&amp;$B17&amp;"_"&amp;$C17&amp;"'!"&amp;"A:Z"),COLUMN(E$2),FALSE)</f>
        <v>5.0967000000000002</v>
      </c>
      <c r="G17" s="1">
        <f ca="1">VLOOKUP($A17,INDIRECT("'"&amp;$B17&amp;"_"&amp;$C17&amp;"'!"&amp;"A:Z"),COLUMN(F$2),FALSE)</f>
        <v>0</v>
      </c>
      <c r="H17" s="1">
        <f ca="1">VLOOKUP($A17,INDIRECT("'"&amp;$B17&amp;"_"&amp;$C17&amp;"'!"&amp;"A:Z"),COLUMN(G$2),FALSE)</f>
        <v>0</v>
      </c>
      <c r="I17" s="1">
        <f ca="1">VLOOKUP($A17,INDIRECT("'"&amp;$B17&amp;"_"&amp;$C17&amp;"'!"&amp;"A:Z"),COLUMN(H$2),FALSE)</f>
        <v>0.5</v>
      </c>
      <c r="J17" s="1">
        <f ca="1">VLOOKUP($A17,INDIRECT("'"&amp;$B17&amp;"_"&amp;$C17&amp;"'!"&amp;"A:Z"),COLUMN(O$1),FALSE)</f>
        <v>0.59709999999999752</v>
      </c>
      <c r="K17" s="1">
        <f ca="1">VLOOKUP($A17,INDIRECT("'"&amp;$B17&amp;"_"&amp;$C17&amp;"'!"&amp;"A:Z"),COLUMN(P$1),FALSE)</f>
        <v>58.517600000000002</v>
      </c>
      <c r="L17" s="1">
        <f ca="1">VLOOKUP($A17,INDIRECT("'"&amp;$B17&amp;"_"&amp;$C17&amp;"'!"&amp;"A:Z"),COLUMN(Q$1),FALSE)</f>
        <v>18.977900000000002</v>
      </c>
      <c r="M17" s="1">
        <f ca="1">VLOOKUP($A17,INDIRECT("'"&amp;$B17&amp;"_"&amp;$C17&amp;"'!"&amp;"A:Z"),COLUMN(R$1),FALSE)</f>
        <v>77.495500000000007</v>
      </c>
      <c r="N17" s="1">
        <f ca="1">VLOOKUP($A17,INDIRECT("'"&amp;$B17&amp;"_"&amp;$C17&amp;"'!"&amp;"A:Z"),COLUMN(Y$1),FALSE)</f>
        <v>78.092600000000004</v>
      </c>
      <c r="O17" s="1">
        <f t="shared" ca="1" si="10"/>
        <v>4.125</v>
      </c>
      <c r="P17" s="1">
        <f t="shared" ca="1" si="10"/>
        <v>0</v>
      </c>
      <c r="Q17" s="8">
        <f ca="1">VLOOKUP($A17,INDIRECT("'"&amp;$B17&amp;"_"&amp;$C17&amp;"'!"&amp;"A:Z"),COLUMN(M$1),FALSE)</f>
        <v>0</v>
      </c>
      <c r="R17" s="1"/>
      <c r="T17" s="1"/>
      <c r="U17" s="1"/>
    </row>
    <row r="18" spans="1:22" s="30" customFormat="1">
      <c r="D18" s="31"/>
      <c r="E18" s="31"/>
      <c r="F18" s="31"/>
      <c r="G18" s="31"/>
      <c r="H18" s="31"/>
      <c r="I18" s="31" t="s">
        <v>122</v>
      </c>
      <c r="J18" s="31">
        <f ca="1">J15-J14</f>
        <v>6.8300000000000693E-2</v>
      </c>
      <c r="K18" s="31">
        <f ca="1">K15-K14</f>
        <v>0.13059999999999405</v>
      </c>
      <c r="L18" s="31">
        <f ca="1">L15-L14</f>
        <v>-6.5800000000002967E-2</v>
      </c>
      <c r="M18" s="31">
        <f ca="1">M15-M14</f>
        <v>6.4799999999991087E-2</v>
      </c>
      <c r="N18" s="31">
        <f ca="1">N15-N14</f>
        <v>0.13309999999999178</v>
      </c>
      <c r="O18" s="31"/>
      <c r="P18" s="31"/>
      <c r="R18" s="31"/>
      <c r="T18" s="31"/>
      <c r="U18" s="31"/>
    </row>
    <row r="19" spans="1:22">
      <c r="A19" s="8" t="s">
        <v>12</v>
      </c>
      <c r="B19" s="8" t="s">
        <v>76</v>
      </c>
      <c r="C19" s="8" t="s">
        <v>83</v>
      </c>
      <c r="D19" s="1" t="str">
        <f t="shared" ca="1" si="3"/>
        <v>Zn_Mg_C_PBE0_999</v>
      </c>
      <c r="E19" s="1">
        <f t="shared" ca="1" si="4"/>
        <v>3.2669000000000001</v>
      </c>
      <c r="F19" s="1">
        <f t="shared" ref="F19:I20" ca="1" si="11">VLOOKUP($A19,INDIRECT("'"&amp;$B19&amp;"_"&amp;$C19&amp;"'!"&amp;"A:Z"),COLUMN(E$2),FALSE)</f>
        <v>5.1501999999999999</v>
      </c>
      <c r="G19" s="1">
        <f t="shared" ca="1" si="11"/>
        <v>0.6234111092000002</v>
      </c>
      <c r="H19" s="1">
        <f t="shared" ca="1" si="11"/>
        <v>0.55517610940000073</v>
      </c>
      <c r="I19" s="1">
        <f t="shared" ca="1" si="11"/>
        <v>0.50555000000000005</v>
      </c>
      <c r="J19" s="1">
        <f t="shared" ref="J19:M21" ca="1" si="12">VLOOKUP($A19,INDIRECT("'"&amp;$B19&amp;"_"&amp;$C19&amp;"'!"&amp;"A:Z"),COLUMN(O$1),FALSE)</f>
        <v>-5.3999999999998494E-2</v>
      </c>
      <c r="K19" s="1">
        <f t="shared" ca="1" si="12"/>
        <v>-0.10940000000000083</v>
      </c>
      <c r="L19" s="1">
        <f t="shared" ca="1" si="12"/>
        <v>9.3700000000001893E-2</v>
      </c>
      <c r="M19" s="1">
        <f t="shared" ca="1" si="12"/>
        <v>-1.5700000000009595E-2</v>
      </c>
      <c r="N19" s="1">
        <f ca="1">VLOOKUP($A19,INDIRECT("'"&amp;$B19&amp;"_"&amp;$C19&amp;"'!"&amp;"A:Z"),COLUMN(Y$1),FALSE)</f>
        <v>-6.1400000000006116E-2</v>
      </c>
      <c r="O19" s="1">
        <f ca="1">VLOOKUP($A19,INDIRECT("'"&amp;$B19&amp;"_"&amp;$C19&amp;"'!"&amp;"A:Z"),COLUMN($T$1),FALSE)</f>
        <v>4.2130000000000001</v>
      </c>
      <c r="P19" s="1">
        <f ca="1">VLOOKUP($A19,INDIRECT("'"&amp;$B19&amp;"_"&amp;$C19&amp;"'!"&amp;"A:Z"),COLUMN($U$1),FALSE)</f>
        <v>12.422000000000001</v>
      </c>
      <c r="Q19" s="8">
        <f ca="1">VLOOKUP($A19,INDIRECT("'"&amp;$B19&amp;"_"&amp;$C19&amp;"'!"&amp;"A:Z"),COLUMN($M$1),FALSE)</f>
        <v>-77.535300000000007</v>
      </c>
      <c r="R19" s="1">
        <f ca="1">Q19-Q$54</f>
        <v>2.0799999999994156E-2</v>
      </c>
      <c r="S19" s="1">
        <f ca="1">SUM(R19:R21)</f>
        <v>2.5499999999993861E-2</v>
      </c>
      <c r="T19" s="1">
        <f ca="1">S19+S77</f>
        <v>2.7099999999990132E-2</v>
      </c>
      <c r="U19" s="1">
        <f ca="1">ABS(E19-E$54)+ABS(F19-F$54)</f>
        <v>5.2700000000000191E-2</v>
      </c>
      <c r="V19" s="1">
        <f ca="1">U19+U77</f>
        <v>0.13450000000000051</v>
      </c>
    </row>
    <row r="20" spans="1:22">
      <c r="A20" s="8" t="s">
        <v>70</v>
      </c>
      <c r="B20" s="8" t="s">
        <v>76</v>
      </c>
      <c r="C20" s="8" t="s">
        <v>83</v>
      </c>
      <c r="D20" s="1" t="str">
        <f ca="1">VLOOKUP($A20,INDIRECT("'"&amp;$B20&amp;"_"&amp;$C20&amp;"'!"&amp;"A:Z"),COLUMN(B$1),FALSE)</f>
        <v>Zn_Mg_C_PBE0_438</v>
      </c>
      <c r="E20" s="1">
        <f t="shared" ca="1" si="4"/>
        <v>3.4032</v>
      </c>
      <c r="F20" s="1">
        <f t="shared" ca="1" si="11"/>
        <v>4.5755999999999997</v>
      </c>
      <c r="G20" s="1">
        <f t="shared" ca="1" si="11"/>
        <v>0.2473843896</v>
      </c>
      <c r="H20" s="1">
        <f t="shared" ca="1" si="11"/>
        <v>0.21312687239999964</v>
      </c>
      <c r="I20" s="1">
        <f t="shared" ca="1" si="11"/>
        <v>0.50353700000000001</v>
      </c>
      <c r="J20" s="1">
        <f t="shared" ca="1" si="12"/>
        <v>4.7800000000002285E-2</v>
      </c>
      <c r="K20" s="1">
        <f t="shared" ca="1" si="12"/>
        <v>2.7500000000003411E-2</v>
      </c>
      <c r="L20" s="1">
        <f t="shared" ca="1" si="12"/>
        <v>1.9200000000001438E-2</v>
      </c>
      <c r="M20" s="1">
        <f t="shared" ca="1" si="12"/>
        <v>4.6700000000001296E-2</v>
      </c>
      <c r="N20" s="1">
        <f ca="1">VLOOKUP($A20,INDIRECT("'"&amp;$B20&amp;"_"&amp;$C20&amp;"'!"&amp;"A:Z"),COLUMN(Y$1),FALSE)</f>
        <v>2.6700000000005275E-2</v>
      </c>
      <c r="O20" s="1">
        <f t="shared" ref="O20:P22" ca="1" si="13">VLOOKUP($A20,INDIRECT("'"&amp;$B20&amp;"_"&amp;$C20&amp;"'!"&amp;"A:Z"),COLUMN(T$1),FALSE)</f>
        <v>4.0430000000000001</v>
      </c>
      <c r="P20" s="1">
        <f t="shared" ca="1" si="13"/>
        <v>12.275</v>
      </c>
      <c r="Q20" s="8" cm="1">
        <f t="array" aca="1" ref="Q20" ca="1">INDIRECT("'"&amp;$B20&amp;"_"&amp;$C20&amp;"'!"&amp;"M30")</f>
        <v>-77.484700000000004</v>
      </c>
      <c r="R20" s="1">
        <f ca="1">Q20-Q$55</f>
        <v>0</v>
      </c>
      <c r="T20" s="1"/>
      <c r="U20" s="1"/>
    </row>
    <row r="21" spans="1:22">
      <c r="A21" s="8" t="s">
        <v>11</v>
      </c>
      <c r="B21" s="8" t="s">
        <v>76</v>
      </c>
      <c r="C21" s="8" t="s">
        <v>83</v>
      </c>
      <c r="D21" s="1" t="str">
        <f t="shared" ca="1" si="3"/>
        <v>Zn_Mg_C_PBE0_000</v>
      </c>
      <c r="E21" s="1">
        <f t="shared" ca="1" si="4"/>
        <v>3.4771000000000001</v>
      </c>
      <c r="F21" s="1">
        <f t="shared" ref="F21:I22" ca="1" si="14">VLOOKUP($A21,INDIRECT("'"&amp;$B21&amp;"_"&amp;$C21&amp;"'!"&amp;"A:Z"),COLUMN(E$2),FALSE)</f>
        <v>4.2836999999999996</v>
      </c>
      <c r="G21" s="1">
        <f t="shared" ca="1" si="14"/>
        <v>0</v>
      </c>
      <c r="H21" s="1">
        <f t="shared" ca="1" si="14"/>
        <v>0</v>
      </c>
      <c r="I21" s="1">
        <f t="shared" ca="1" si="14"/>
        <v>0.5</v>
      </c>
      <c r="J21" s="1">
        <f t="shared" ca="1" si="12"/>
        <v>0</v>
      </c>
      <c r="K21" s="1">
        <f t="shared" ca="1" si="12"/>
        <v>0</v>
      </c>
      <c r="L21" s="1">
        <f t="shared" ca="1" si="12"/>
        <v>0</v>
      </c>
      <c r="M21" s="1">
        <f t="shared" ca="1" si="12"/>
        <v>0</v>
      </c>
      <c r="N21" s="1">
        <f ca="1">VLOOKUP($A21,INDIRECT("'"&amp;$B21&amp;"_"&amp;$C21&amp;"'!"&amp;"A:Z"),COLUMN(Y$1),FALSE)</f>
        <v>0</v>
      </c>
      <c r="O21" s="1">
        <f t="shared" ca="1" si="13"/>
        <v>3.6629999999999998</v>
      </c>
      <c r="P21" s="1">
        <f t="shared" ca="1" si="13"/>
        <v>11.848000000000001</v>
      </c>
      <c r="Q21" s="8">
        <f ca="1">VLOOKUP($A21,INDIRECT("'"&amp;$B21&amp;"_"&amp;$C21&amp;"'!"&amp;"A:Z"),COLUMN(M$1),FALSE)</f>
        <v>-77.519599999999997</v>
      </c>
      <c r="R21" s="1">
        <f ca="1">Q21-Q$56</f>
        <v>4.6999999999997044E-3</v>
      </c>
      <c r="T21" s="1"/>
      <c r="U21" s="1"/>
    </row>
    <row r="22" spans="1:22">
      <c r="A22" s="8" t="s">
        <v>826</v>
      </c>
      <c r="B22" s="8" t="s">
        <v>76</v>
      </c>
      <c r="C22" s="8" t="s">
        <v>83</v>
      </c>
      <c r="D22" s="1" t="str">
        <f ca="1">VLOOKUP($A22,INDIRECT("'"&amp;$B22&amp;"_"&amp;$C22&amp;"'!"&amp;"A:Z"),COLUMN(B$1),FALSE)</f>
        <v>Zn_Mg_C_PBE0_ver</v>
      </c>
      <c r="E22" s="1">
        <f ca="1">VLOOKUP($A22,INDIRECT("'"&amp;$B22&amp;"_"&amp;$C22&amp;"'!"&amp;"A:Z"),COLUMN(D$1),FALSE)</f>
        <v>3.2669999999999999</v>
      </c>
      <c r="F22" s="1">
        <f t="shared" ca="1" si="14"/>
        <v>5.1501999999999999</v>
      </c>
      <c r="G22" s="1">
        <f t="shared" ca="1" si="14"/>
        <v>0</v>
      </c>
      <c r="H22" s="1">
        <f t="shared" ca="1" si="14"/>
        <v>0</v>
      </c>
      <c r="I22" s="1">
        <f t="shared" ca="1" si="14"/>
        <v>0.5</v>
      </c>
      <c r="J22" s="1">
        <f ca="1">VLOOKUP($A22,INDIRECT("'"&amp;$B22&amp;"_"&amp;$C22&amp;"'!"&amp;"A:Z"),COLUMN(O$1),FALSE)</f>
        <v>0.51529999999999987</v>
      </c>
      <c r="K22" s="1">
        <f ca="1">VLOOKUP($A22,INDIRECT("'"&amp;$B22&amp;"_"&amp;$C22&amp;"'!"&amp;"A:Z"),COLUMN(P$1),FALSE)</f>
        <v>58.5259</v>
      </c>
      <c r="L22" s="1">
        <f ca="1">VLOOKUP($A22,INDIRECT("'"&amp;$B22&amp;"_"&amp;$C22&amp;"'!"&amp;"A:Z"),COLUMN(Q$1),FALSE)</f>
        <v>18.9937</v>
      </c>
      <c r="M22" s="1">
        <f ca="1">VLOOKUP($A22,INDIRECT("'"&amp;$B22&amp;"_"&amp;$C22&amp;"'!"&amp;"A:Z"),COLUMN(R$1),FALSE)</f>
        <v>77.519599999999997</v>
      </c>
      <c r="N22" s="1">
        <f ca="1">VLOOKUP($A22,INDIRECT("'"&amp;$B22&amp;"_"&amp;$C22&amp;"'!"&amp;"A:Z"),COLUMN(Y$1),FALSE)</f>
        <v>77.474299999999999</v>
      </c>
      <c r="O22" s="1">
        <f t="shared" ca="1" si="13"/>
        <v>4.0629999999999997</v>
      </c>
      <c r="P22" s="1">
        <f t="shared" ca="1" si="13"/>
        <v>12.416</v>
      </c>
      <c r="Q22" s="8">
        <f ca="1">VLOOKUP($A22,INDIRECT("'"&amp;$B22&amp;"_"&amp;$C22&amp;"'!"&amp;"A:Z"),COLUMN(M$1),FALSE)</f>
        <v>0</v>
      </c>
      <c r="R22" s="1"/>
      <c r="T22" s="1"/>
      <c r="U22" s="1"/>
    </row>
    <row r="23" spans="1:22" s="30" customFormat="1">
      <c r="D23" s="31"/>
      <c r="E23" s="31"/>
      <c r="F23" s="31"/>
      <c r="G23" s="31"/>
      <c r="H23" s="31"/>
      <c r="I23" s="31" t="s">
        <v>122</v>
      </c>
      <c r="J23" s="31">
        <f ca="1">J20-J19</f>
        <v>0.10180000000000078</v>
      </c>
      <c r="K23" s="31">
        <f ca="1">K20-K19</f>
        <v>0.13690000000000424</v>
      </c>
      <c r="L23" s="31">
        <f ca="1">L20-L19</f>
        <v>-7.4500000000000455E-2</v>
      </c>
      <c r="M23" s="31">
        <f ca="1">M20-M19</f>
        <v>6.2400000000010891E-2</v>
      </c>
      <c r="N23" s="31">
        <f ca="1">N20-N19</f>
        <v>8.8100000000011391E-2</v>
      </c>
      <c r="O23" s="31"/>
      <c r="P23" s="31"/>
      <c r="R23" s="31"/>
      <c r="T23" s="31"/>
      <c r="U23" s="31"/>
    </row>
    <row r="24" spans="1:22">
      <c r="A24" s="8" t="s">
        <v>12</v>
      </c>
      <c r="B24" s="8" t="s">
        <v>76</v>
      </c>
      <c r="C24" s="8" t="s">
        <v>6</v>
      </c>
      <c r="D24" s="1" t="str">
        <f ca="1">VLOOKUP($A24,INDIRECT("'"&amp;$B24&amp;"_"&amp;$C24&amp;"'!"&amp;"A:Z"),COLUMN(B$1),FALSE)</f>
        <v>Zn_Mg_C_PBESolD3_999</v>
      </c>
      <c r="E24" s="1">
        <f ca="1">VLOOKUP($A24,INDIRECT("'"&amp;$B24&amp;"_"&amp;$C24&amp;"'!"&amp;"A:Z"),COLUMN(D$1),FALSE)</f>
        <v>3.2513000000000001</v>
      </c>
      <c r="F24" s="1">
        <f t="shared" ref="F24:I26" ca="1" si="15">VLOOKUP($A24,INDIRECT("'"&amp;$B24&amp;"_"&amp;$C24&amp;"'!"&amp;"A:Z"),COLUMN(E$2),FALSE)</f>
        <v>5.0807000000000002</v>
      </c>
      <c r="G24" s="1">
        <f t="shared" ca="1" si="15"/>
        <v>0.59855726699999989</v>
      </c>
      <c r="H24" s="1">
        <f t="shared" ca="1" si="15"/>
        <v>0.53476399779999984</v>
      </c>
      <c r="I24" s="1">
        <f t="shared" ca="1" si="15"/>
        <v>0.50665499999999997</v>
      </c>
      <c r="J24" s="1">
        <f t="shared" ref="J24:M26" ca="1" si="16">VLOOKUP($A24,INDIRECT("'"&amp;$B24&amp;"_"&amp;$C24&amp;"'!"&amp;"A:Z"),COLUMN(O$1),FALSE)</f>
        <v>3.819999999999979E-2</v>
      </c>
      <c r="K24" s="1">
        <f t="shared" ca="1" si="16"/>
        <v>-9.6599999999995134E-2</v>
      </c>
      <c r="L24" s="1">
        <f t="shared" ca="1" si="16"/>
        <v>9.3399999999999039E-2</v>
      </c>
      <c r="M24" s="1">
        <f t="shared" ca="1" si="16"/>
        <v>-3.1999999999925421E-3</v>
      </c>
      <c r="N24" s="1">
        <f ca="1">VLOOKUP($A24,INDIRECT("'"&amp;$B24&amp;"_"&amp;$C24&amp;"'!"&amp;"A:Z"),COLUMN(Y$1),FALSE)</f>
        <v>3.5000000000007248E-2</v>
      </c>
      <c r="O24" s="1">
        <f ca="1">VLOOKUP($A24,INDIRECT("'"&amp;$B24&amp;"_"&amp;$C24&amp;"'!"&amp;"A:Z"),COLUMN($T$1),FALSE)</f>
        <v>1.7529999999999999</v>
      </c>
      <c r="P24" s="1">
        <f ca="1">VLOOKUP($A24,INDIRECT("'"&amp;$B24&amp;"_"&amp;$C24&amp;"'!"&amp;"A:Z"),COLUMN($U$1),FALSE)</f>
        <v>0</v>
      </c>
      <c r="Q24" s="8">
        <f ca="1">VLOOKUP($A24,INDIRECT("'"&amp;$B24&amp;"_"&amp;$C24&amp;"'!"&amp;"A:Z"),COLUMN($M$1),FALSE)</f>
        <v>-77.506900000000002</v>
      </c>
      <c r="R24" s="1">
        <f ca="1">Q24-Q$54</f>
        <v>4.9199999999999022E-2</v>
      </c>
      <c r="S24" s="1">
        <f ca="1">SUM(R24:R26)</f>
        <v>0.10159999999999059</v>
      </c>
      <c r="T24" s="1">
        <f ca="1">S24+S82</f>
        <v>0.18749999999997158</v>
      </c>
      <c r="U24" s="1">
        <f ca="1">ABS(E24-E$54)+ABS(F24-F$54)</f>
        <v>0.10799999999999921</v>
      </c>
      <c r="V24" s="1">
        <f ca="1">U24+U82</f>
        <v>0.21609999999999863</v>
      </c>
    </row>
    <row r="25" spans="1:22">
      <c r="A25" s="8" t="s">
        <v>70</v>
      </c>
      <c r="B25" s="8" t="s">
        <v>76</v>
      </c>
      <c r="C25" s="8" t="s">
        <v>6</v>
      </c>
      <c r="D25" s="1" t="str">
        <f ca="1">VLOOKUP($A25,INDIRECT("'"&amp;$B25&amp;"_"&amp;$C25&amp;"'!"&amp;"A:Z"),COLUMN(B$1),FALSE)</f>
        <v>Zn_Mg_C_PBESolD3_563</v>
      </c>
      <c r="E25" s="1">
        <f ca="1">VLOOKUP($A25,INDIRECT("'"&amp;$B25&amp;"_"&amp;$C25&amp;"'!"&amp;"A:Z"),COLUMN(D$1),FALSE)</f>
        <v>3.359</v>
      </c>
      <c r="F25" s="1">
        <f t="shared" ca="1" si="15"/>
        <v>4.6342999999999996</v>
      </c>
      <c r="G25" s="1">
        <f t="shared" ca="1" si="15"/>
        <v>0.31263451229999994</v>
      </c>
      <c r="H25" s="1">
        <f t="shared" ca="1" si="15"/>
        <v>0.27154217420000015</v>
      </c>
      <c r="I25" s="1">
        <f t="shared" ca="1" si="15"/>
        <v>0.50493699999999997</v>
      </c>
      <c r="J25" s="1">
        <f t="shared" ca="1" si="16"/>
        <v>8.3600000000000563E-2</v>
      </c>
      <c r="K25" s="1"/>
      <c r="L25" s="1"/>
      <c r="M25" s="1"/>
      <c r="N25" s="1"/>
      <c r="O25" s="1">
        <f t="shared" ref="O25:P27" ca="1" si="17">VLOOKUP($A25,INDIRECT("'"&amp;$B25&amp;"_"&amp;$C25&amp;"'!"&amp;"A:Z"),COLUMN(T$1),FALSE)</f>
        <v>1.774</v>
      </c>
      <c r="P25" s="1">
        <f t="shared" ca="1" si="17"/>
        <v>0</v>
      </c>
      <c r="Q25" s="8" cm="1">
        <f t="array" aca="1" ref="Q25" ca="1">INDIRECT("'"&amp;$B25&amp;"_"&amp;$C25&amp;"'!"&amp;"M30")</f>
        <v>-77.4529</v>
      </c>
      <c r="R25" s="1">
        <f ca="1">Q25-Q$55</f>
        <v>3.1800000000004047E-2</v>
      </c>
      <c r="T25" s="1"/>
      <c r="U25" s="1"/>
    </row>
    <row r="26" spans="1:22">
      <c r="A26" s="8" t="s">
        <v>11</v>
      </c>
      <c r="B26" s="8" t="s">
        <v>76</v>
      </c>
      <c r="C26" s="8" t="s">
        <v>6</v>
      </c>
      <c r="D26" s="1" t="str">
        <f ca="1">VLOOKUP($A26,INDIRECT("'"&amp;$B26&amp;"_"&amp;$C26&amp;"'!"&amp;"A:Z"),COLUMN(B$1),FALSE)</f>
        <v>Zn_Mg_C_PBESolD3_000</v>
      </c>
      <c r="E26" s="1">
        <f ca="1">VLOOKUP($A26,INDIRECT("'"&amp;$B26&amp;"_"&amp;$C26&amp;"'!"&amp;"A:Z"),COLUMN(D$1),FALSE)</f>
        <v>3.4540999999999999</v>
      </c>
      <c r="F26" s="1">
        <f t="shared" ca="1" si="15"/>
        <v>4.2457000000000003</v>
      </c>
      <c r="G26" s="1">
        <f t="shared" ca="1" si="15"/>
        <v>0</v>
      </c>
      <c r="H26" s="1">
        <f t="shared" ca="1" si="15"/>
        <v>0</v>
      </c>
      <c r="I26" s="1">
        <f t="shared" ca="1" si="15"/>
        <v>0.5</v>
      </c>
      <c r="J26" s="1">
        <f t="shared" ca="1" si="16"/>
        <v>0</v>
      </c>
      <c r="K26" s="1">
        <f t="shared" ca="1" si="16"/>
        <v>0</v>
      </c>
      <c r="L26" s="1">
        <f t="shared" ca="1" si="16"/>
        <v>0</v>
      </c>
      <c r="M26" s="1">
        <f t="shared" ca="1" si="16"/>
        <v>0</v>
      </c>
      <c r="N26" s="1">
        <f ca="1">VLOOKUP($A26,INDIRECT("'"&amp;$B26&amp;"_"&amp;$C26&amp;"'!"&amp;"A:Z"),COLUMN(Y$1),FALSE)</f>
        <v>0</v>
      </c>
      <c r="O26" s="1">
        <f t="shared" ca="1" si="17"/>
        <v>1.2250000000000001</v>
      </c>
      <c r="P26" s="1">
        <f t="shared" ca="1" si="17"/>
        <v>0</v>
      </c>
      <c r="Q26" s="8">
        <f ca="1">VLOOKUP($A26,INDIRECT("'"&amp;$B26&amp;"_"&amp;$C26&amp;"'!"&amp;"A:Z"),COLUMN(M$1),FALSE)</f>
        <v>-77.503700000000009</v>
      </c>
      <c r="R26" s="1">
        <f ca="1">Q26-Q$56</f>
        <v>2.0599999999987517E-2</v>
      </c>
      <c r="T26" s="1"/>
      <c r="U26" s="1"/>
    </row>
    <row r="27" spans="1:22">
      <c r="A27" s="8" t="s">
        <v>826</v>
      </c>
      <c r="B27" s="8" t="s">
        <v>76</v>
      </c>
      <c r="C27" s="8" t="s">
        <v>6</v>
      </c>
      <c r="D27" s="1" t="str">
        <f ca="1">VLOOKUP($A27,INDIRECT("'"&amp;$B27&amp;"_"&amp;$C27&amp;"'!"&amp;"A:Z"),COLUMN(B$1),FALSE)</f>
        <v>Zn_Mg_C_PBESolD3_ver</v>
      </c>
      <c r="E27" s="1">
        <f ca="1">VLOOKUP($A27,INDIRECT("'"&amp;$B27&amp;"_"&amp;$C27&amp;"'!"&amp;"A:Z"),COLUMN(D$1),FALSE)</f>
        <v>3.2513000000000001</v>
      </c>
      <c r="F27" s="1">
        <f ca="1">VLOOKUP($A27,INDIRECT("'"&amp;$B27&amp;"_"&amp;$C27&amp;"'!"&amp;"A:Z"),COLUMN(E$2),FALSE)</f>
        <v>5.0807000000000002</v>
      </c>
      <c r="G27" s="1">
        <f ca="1">VLOOKUP($A27,INDIRECT("'"&amp;$B27&amp;"_"&amp;$C27&amp;"'!"&amp;"A:Z"),COLUMN(F$2),FALSE)</f>
        <v>0</v>
      </c>
      <c r="H27" s="1">
        <f ca="1">VLOOKUP($A27,INDIRECT("'"&amp;$B27&amp;"_"&amp;$C27&amp;"'!"&amp;"A:Z"),COLUMN(G$2),FALSE)</f>
        <v>0</v>
      </c>
      <c r="I27" s="1">
        <f ca="1">VLOOKUP($A27,INDIRECT("'"&amp;$B27&amp;"_"&amp;$C27&amp;"'!"&amp;"A:Z"),COLUMN(H$2),FALSE)</f>
        <v>0.5</v>
      </c>
      <c r="J27" s="1">
        <f ca="1">VLOOKUP($A27,INDIRECT("'"&amp;$B27&amp;"_"&amp;$C27&amp;"'!"&amp;"A:Z"),COLUMN(O$1),FALSE)</f>
        <v>0.57649999999999935</v>
      </c>
      <c r="K27" s="1">
        <f ca="1">VLOOKUP($A27,INDIRECT("'"&amp;$B27&amp;"_"&amp;$C27&amp;"'!"&amp;"A:Z"),COLUMN(P$1),FALSE)</f>
        <v>58.521500000000003</v>
      </c>
      <c r="L27" s="1">
        <f ca="1">VLOOKUP($A27,INDIRECT("'"&amp;$B27&amp;"_"&amp;$C27&amp;"'!"&amp;"A:Z"),COLUMN(Q$1),FALSE)</f>
        <v>18.982199999999999</v>
      </c>
      <c r="M27" s="1">
        <f ca="1">VLOOKUP($A27,INDIRECT("'"&amp;$B27&amp;"_"&amp;$C27&amp;"'!"&amp;"A:Z"),COLUMN(R$1),FALSE)</f>
        <v>77.503700000000009</v>
      </c>
      <c r="N27" s="1">
        <f ca="1">VLOOKUP($A27,INDIRECT("'"&amp;$B27&amp;"_"&amp;$C27&amp;"'!"&amp;"A:Z"),COLUMN(Y$1),FALSE)</f>
        <v>78.080200000000005</v>
      </c>
      <c r="O27" s="1">
        <f t="shared" ca="1" si="17"/>
        <v>1.548</v>
      </c>
      <c r="P27" s="1">
        <f t="shared" ca="1" si="17"/>
        <v>0</v>
      </c>
      <c r="Q27" s="8">
        <f ca="1">VLOOKUP($A27,INDIRECT("'"&amp;$B27&amp;"_"&amp;$C27&amp;"'!"&amp;"A:Z"),COLUMN(M$1),FALSE)</f>
        <v>0</v>
      </c>
      <c r="R27" s="1"/>
      <c r="T27" s="1"/>
      <c r="U27" s="1"/>
    </row>
    <row r="28" spans="1:22" s="30" customFormat="1">
      <c r="D28" s="31"/>
      <c r="E28" s="31"/>
      <c r="F28" s="31"/>
      <c r="G28" s="31"/>
      <c r="H28" s="31"/>
      <c r="I28" s="31" t="s">
        <v>122</v>
      </c>
      <c r="J28" s="31">
        <f ca="1">J25-J24</f>
        <v>4.5400000000000773E-2</v>
      </c>
      <c r="K28" s="31"/>
      <c r="L28" s="31"/>
      <c r="M28" s="31"/>
      <c r="N28" s="31"/>
      <c r="O28" s="31"/>
      <c r="P28" s="31"/>
      <c r="R28" s="31"/>
      <c r="T28" s="31"/>
      <c r="U28" s="31"/>
    </row>
    <row r="29" spans="1:22">
      <c r="A29" s="8" t="s">
        <v>12</v>
      </c>
      <c r="B29" s="8" t="s">
        <v>76</v>
      </c>
      <c r="C29" s="8" t="s">
        <v>84</v>
      </c>
      <c r="D29" s="1" t="str">
        <f ca="1">VLOOKUP($A29,INDIRECT("'"&amp;$B29&amp;"_"&amp;$C29&amp;"'!"&amp;"A:Z"),COLUMN(B$1),FALSE)</f>
        <v>Zn_Mg_C_PBESol_999</v>
      </c>
      <c r="E29" s="1">
        <f ca="1">VLOOKUP($A29,INDIRECT("'"&amp;$B29&amp;"_"&amp;$C29&amp;"'!"&amp;"A:Z"),COLUMN(D$1),FALSE)</f>
        <v>3.2684000000000002</v>
      </c>
      <c r="F29" s="1">
        <f t="shared" ref="F29:I31" ca="1" si="18">VLOOKUP($A29,INDIRECT("'"&amp;$B29&amp;"_"&amp;$C29&amp;"'!"&amp;"A:Z"),COLUMN(E$2),FALSE)</f>
        <v>5.1289999999999996</v>
      </c>
      <c r="G29" s="1">
        <f t="shared" ca="1" si="18"/>
        <v>0.61078696499999996</v>
      </c>
      <c r="H29" s="1">
        <f t="shared" ca="1" si="18"/>
        <v>0.54767462000000044</v>
      </c>
      <c r="I29" s="1">
        <f t="shared" ca="1" si="18"/>
        <v>0.50679200000000002</v>
      </c>
      <c r="J29" s="1">
        <f t="shared" ref="J29:M31" ca="1" si="19">VLOOKUP($A29,INDIRECT("'"&amp;$B29&amp;"_"&amp;$C29&amp;"'!"&amp;"A:Z"),COLUMN(O$1),FALSE)</f>
        <v>-1.0600000000000165E-2</v>
      </c>
      <c r="K29" s="1">
        <f t="shared" ca="1" si="19"/>
        <v>-0.10519999999999641</v>
      </c>
      <c r="L29" s="1">
        <f t="shared" ca="1" si="19"/>
        <v>9.0399999999998926E-2</v>
      </c>
      <c r="M29" s="1">
        <f t="shared" ca="1" si="19"/>
        <v>-1.4799999999993929E-2</v>
      </c>
      <c r="N29" s="1">
        <f ca="1">VLOOKUP($A29,INDIRECT("'"&amp;$B29&amp;"_"&amp;$C29&amp;"'!"&amp;"A:Z"),COLUMN(Y$1),FALSE)</f>
        <v>-2.5399999999994094E-2</v>
      </c>
      <c r="O29" s="1">
        <f ca="1">VLOOKUP($A29,INDIRECT("'"&amp;$B29&amp;"_"&amp;$C29&amp;"'!"&amp;"A:Z"),COLUMN($T$1),FALSE)</f>
        <v>1.7030000000000001</v>
      </c>
      <c r="P29" s="1">
        <f ca="1">VLOOKUP($A29,INDIRECT("'"&amp;$B29&amp;"_"&amp;$C29&amp;"'!"&amp;"A:Z"),COLUMN($U$1),FALSE)</f>
        <v>0</v>
      </c>
      <c r="Q29" s="8">
        <f ca="1">VLOOKUP($A29,INDIRECT("'"&amp;$B29&amp;"_"&amp;$C29&amp;"'!"&amp;"A:Z"),COLUMN($M$1),FALSE)</f>
        <v>-77.533900000000003</v>
      </c>
      <c r="R29" s="1">
        <f ca="1">Q29-Q$54</f>
        <v>2.2199999999997999E-2</v>
      </c>
      <c r="S29" s="1">
        <f ca="1">SUM(R29:R31)</f>
        <v>3.9799999999985403E-2</v>
      </c>
      <c r="T29" s="1">
        <f ca="1">S29+S87</f>
        <v>6.7299999999960392E-2</v>
      </c>
      <c r="U29" s="1">
        <f ca="1">ABS(E29-E$54)+ABS(F29-F$54)</f>
        <v>7.5400000000000578E-2</v>
      </c>
      <c r="V29" s="1">
        <f ca="1">U29+U87</f>
        <v>0.14550000000000018</v>
      </c>
    </row>
    <row r="30" spans="1:22">
      <c r="A30" s="8" t="s">
        <v>70</v>
      </c>
      <c r="B30" s="8" t="s">
        <v>76</v>
      </c>
      <c r="C30" s="8" t="s">
        <v>84</v>
      </c>
      <c r="D30" s="1" t="str">
        <f ca="1">VLOOKUP($A30,INDIRECT("'"&amp;$B30&amp;"_"&amp;$C30&amp;"'!"&amp;"A:Z"),COLUMN(B$1),FALSE)</f>
        <v>Zn_Mg_C_PBESol_500</v>
      </c>
      <c r="E30" s="1">
        <f ca="1">VLOOKUP($A30,INDIRECT("'"&amp;$B30&amp;"_"&amp;$C30&amp;"'!"&amp;"A:Z"),COLUMN(D$1),FALSE)</f>
        <v>3.3889</v>
      </c>
      <c r="F30" s="1">
        <f t="shared" ca="1" si="18"/>
        <v>4.6289999999999996</v>
      </c>
      <c r="G30" s="1">
        <f t="shared" ca="1" si="18"/>
        <v>0.28640085899999979</v>
      </c>
      <c r="H30" s="1">
        <f t="shared" ca="1" si="18"/>
        <v>0.24841065599999967</v>
      </c>
      <c r="I30" s="1">
        <f t="shared" ca="1" si="18"/>
        <v>0.50572499999999998</v>
      </c>
      <c r="J30" s="1">
        <f t="shared" ca="1" si="19"/>
        <v>5.9400000000000119E-2</v>
      </c>
      <c r="K30" s="1">
        <f t="shared" ca="1" si="19"/>
        <v>2.1700000000002717E-2</v>
      </c>
      <c r="L30" s="1">
        <f t="shared" ca="1" si="19"/>
        <v>2.5099999999998346E-2</v>
      </c>
      <c r="M30" s="1">
        <f t="shared" ca="1" si="19"/>
        <v>4.6800000000004616E-2</v>
      </c>
      <c r="N30" s="1">
        <f ca="1">VLOOKUP($A30,INDIRECT("'"&amp;$B30&amp;"_"&amp;$C30&amp;"'!"&amp;"A:Z"),COLUMN(Y$1),FALSE)</f>
        <v>0.10620000000000474</v>
      </c>
      <c r="O30" s="1">
        <f t="shared" ref="O30:P32" ca="1" si="20">VLOOKUP($A30,INDIRECT("'"&amp;$B30&amp;"_"&amp;$C30&amp;"'!"&amp;"A:Z"),COLUMN(T$1),FALSE)</f>
        <v>1.649</v>
      </c>
      <c r="P30" s="1">
        <f t="shared" ca="1" si="20"/>
        <v>0</v>
      </c>
      <c r="Q30" s="8" cm="1">
        <f t="array" aca="1" ref="Q30" ca="1">INDIRECT("'"&amp;$B30&amp;"_"&amp;$C30&amp;"'!"&amp;"M30")</f>
        <v>-77.472300000000004</v>
      </c>
      <c r="R30" s="1">
        <f ca="1">Q30-Q$55</f>
        <v>1.2399999999999523E-2</v>
      </c>
      <c r="T30" s="1"/>
      <c r="U30" s="1"/>
    </row>
    <row r="31" spans="1:22">
      <c r="A31" s="8" t="s">
        <v>11</v>
      </c>
      <c r="B31" s="8" t="s">
        <v>76</v>
      </c>
      <c r="C31" s="8" t="s">
        <v>84</v>
      </c>
      <c r="D31" s="1" t="str">
        <f ca="1">VLOOKUP($A31,INDIRECT("'"&amp;$B31&amp;"_"&amp;$C31&amp;"'!"&amp;"A:Z"),COLUMN(B$1),FALSE)</f>
        <v>Zn_Mg_C_PBESol_000</v>
      </c>
      <c r="E31" s="1">
        <f ca="1">VLOOKUP($A31,INDIRECT("'"&amp;$B31&amp;"_"&amp;$C31&amp;"'!"&amp;"A:Z"),COLUMN(D$1),FALSE)</f>
        <v>3.4767000000000001</v>
      </c>
      <c r="F31" s="1">
        <f t="shared" ca="1" si="18"/>
        <v>4.2763</v>
      </c>
      <c r="G31" s="1">
        <f t="shared" ca="1" si="18"/>
        <v>0</v>
      </c>
      <c r="H31" s="1">
        <f t="shared" ca="1" si="18"/>
        <v>0</v>
      </c>
      <c r="I31" s="1">
        <f t="shared" ca="1" si="18"/>
        <v>0.5</v>
      </c>
      <c r="J31" s="1">
        <f t="shared" ca="1" si="19"/>
        <v>0</v>
      </c>
      <c r="K31" s="1">
        <f t="shared" ca="1" si="19"/>
        <v>0</v>
      </c>
      <c r="L31" s="1">
        <f t="shared" ca="1" si="19"/>
        <v>0</v>
      </c>
      <c r="M31" s="1">
        <f t="shared" ca="1" si="19"/>
        <v>0</v>
      </c>
      <c r="N31" s="1">
        <f ca="1">VLOOKUP($A31,INDIRECT("'"&amp;$B31&amp;"_"&amp;$C31&amp;"'!"&amp;"A:Z"),COLUMN(Y$1),FALSE)</f>
        <v>0</v>
      </c>
      <c r="O31" s="1">
        <f t="shared" ca="1" si="20"/>
        <v>1.1779999999999999</v>
      </c>
      <c r="P31" s="1">
        <f t="shared" ca="1" si="20"/>
        <v>0</v>
      </c>
      <c r="Q31" s="8">
        <f ca="1">VLOOKUP($A31,INDIRECT("'"&amp;$B31&amp;"_"&amp;$C31&amp;"'!"&amp;"A:Z"),COLUMN(M$1),FALSE)</f>
        <v>-77.519100000000009</v>
      </c>
      <c r="R31" s="1">
        <f ca="1">Q31-Q$56</f>
        <v>5.199999999987881E-3</v>
      </c>
      <c r="T31" s="1"/>
      <c r="U31" s="1"/>
    </row>
    <row r="32" spans="1:22">
      <c r="A32" s="8" t="s">
        <v>826</v>
      </c>
      <c r="B32" s="8" t="s">
        <v>76</v>
      </c>
      <c r="C32" s="8" t="s">
        <v>84</v>
      </c>
      <c r="D32" s="1" t="str">
        <f ca="1">VLOOKUP($A32,INDIRECT("'"&amp;$B32&amp;"_"&amp;$C32&amp;"'!"&amp;"A:Z"),COLUMN(B$1),FALSE)</f>
        <v>Zn_Mg_C_PBESol_ver</v>
      </c>
      <c r="E32" s="1">
        <f ca="1">VLOOKUP($A32,INDIRECT("'"&amp;$B32&amp;"_"&amp;$C32&amp;"'!"&amp;"A:Z"),COLUMN(D$1),FALSE)</f>
        <v>3.2684000000000002</v>
      </c>
      <c r="F32" s="1">
        <f ca="1">VLOOKUP($A32,INDIRECT("'"&amp;$B32&amp;"_"&amp;$C32&amp;"'!"&amp;"A:Z"),COLUMN(E$2),FALSE)</f>
        <v>5.1289999999999996</v>
      </c>
      <c r="G32" s="1">
        <f ca="1">VLOOKUP($A32,INDIRECT("'"&amp;$B32&amp;"_"&amp;$C32&amp;"'!"&amp;"A:Z"),COLUMN(F$2),FALSE)</f>
        <v>0</v>
      </c>
      <c r="H32" s="1">
        <f ca="1">VLOOKUP($A32,INDIRECT("'"&amp;$B32&amp;"_"&amp;$C32&amp;"'!"&amp;"A:Z"),COLUMN(G$2),FALSE)</f>
        <v>0</v>
      </c>
      <c r="I32" s="1">
        <f ca="1">VLOOKUP($A32,INDIRECT("'"&amp;$B32&amp;"_"&amp;$C32&amp;"'!"&amp;"A:Z"),COLUMN(H$2),FALSE)</f>
        <v>0.5</v>
      </c>
      <c r="J32" s="1">
        <f ca="1">VLOOKUP($A32,INDIRECT("'"&amp;$B32&amp;"_"&amp;$C32&amp;"'!"&amp;"A:Z"),COLUMN(O$1),FALSE)</f>
        <v>0.51790000000000092</v>
      </c>
      <c r="K32" s="1">
        <f ca="1">VLOOKUP($A32,INDIRECT("'"&amp;$B32&amp;"_"&amp;$C32&amp;"'!"&amp;"A:Z"),COLUMN(P$1),FALSE)</f>
        <v>58.526200000000003</v>
      </c>
      <c r="L32" s="1">
        <f ca="1">VLOOKUP($A32,INDIRECT("'"&amp;$B32&amp;"_"&amp;$C32&amp;"'!"&amp;"A:Z"),COLUMN(Q$1),FALSE)</f>
        <v>18.992899999999999</v>
      </c>
      <c r="M32" s="1">
        <f ca="1">VLOOKUP($A32,INDIRECT("'"&amp;$B32&amp;"_"&amp;$C32&amp;"'!"&amp;"A:Z"),COLUMN(R$1),FALSE)</f>
        <v>77.519100000000009</v>
      </c>
      <c r="N32" s="1">
        <f ca="1">VLOOKUP($A32,INDIRECT("'"&amp;$B32&amp;"_"&amp;$C32&amp;"'!"&amp;"A:Z"),COLUMN(Y$1),FALSE)</f>
        <v>78.037000000000006</v>
      </c>
      <c r="O32" s="1">
        <f t="shared" ca="1" si="20"/>
        <v>1.5109999999999999</v>
      </c>
      <c r="P32" s="1">
        <f t="shared" ca="1" si="20"/>
        <v>0</v>
      </c>
      <c r="Q32" s="8">
        <f ca="1">VLOOKUP($A32,INDIRECT("'"&amp;$B32&amp;"_"&amp;$C32&amp;"'!"&amp;"A:Z"),COLUMN(M$1),FALSE)</f>
        <v>0</v>
      </c>
      <c r="R32" s="1"/>
      <c r="T32" s="1"/>
      <c r="U32" s="1"/>
    </row>
    <row r="33" spans="1:22" s="30" customFormat="1">
      <c r="D33" s="31"/>
      <c r="E33" s="31"/>
      <c r="F33" s="31"/>
      <c r="G33" s="31"/>
      <c r="H33" s="31"/>
      <c r="I33" s="30" t="s">
        <v>122</v>
      </c>
      <c r="J33" s="31">
        <f ca="1">J30-J29</f>
        <v>7.0000000000000284E-2</v>
      </c>
      <c r="K33" s="31">
        <f ca="1">K30-K29</f>
        <v>0.12689999999999912</v>
      </c>
      <c r="L33" s="31">
        <f ca="1">L30-L29</f>
        <v>-6.530000000000058E-2</v>
      </c>
      <c r="M33" s="31">
        <f ca="1">M30-M29</f>
        <v>6.1599999999998545E-2</v>
      </c>
      <c r="N33" s="31">
        <f ca="1">N30-N29</f>
        <v>0.13159999999999883</v>
      </c>
    </row>
    <row r="34" spans="1:22">
      <c r="A34" s="8" t="s">
        <v>12</v>
      </c>
      <c r="B34" s="8" t="s">
        <v>76</v>
      </c>
      <c r="C34" s="8" t="s">
        <v>332</v>
      </c>
      <c r="D34" s="1" t="str">
        <f ca="1">VLOOKUP($A34,INDIRECT("'"&amp;$B34&amp;"_"&amp;$C34&amp;"'!"&amp;"A:Z"),COLUMN(B$1),FALSE)</f>
        <v>Zn_Mg_C_HFD3_999</v>
      </c>
      <c r="E34" s="1">
        <f ca="1">VLOOKUP($A34,INDIRECT("'"&amp;$B34&amp;"_"&amp;$C34&amp;"'!"&amp;"A:Z"),COLUMN(D$1),FALSE)</f>
        <v>3.1941000000000002</v>
      </c>
      <c r="F34" s="1">
        <f t="shared" ref="F34:I36" ca="1" si="21">VLOOKUP($A34,INDIRECT("'"&amp;$B34&amp;"_"&amp;$C34&amp;"'!"&amp;"A:Z"),COLUMN(E$2),FALSE)</f>
        <v>4.9122000000000003</v>
      </c>
      <c r="G34" s="1">
        <f t="shared" ca="1" si="21"/>
        <v>0.55264706100000016</v>
      </c>
      <c r="H34" s="1">
        <f t="shared" ca="1" si="21"/>
        <v>0.48761935740000001</v>
      </c>
      <c r="I34" s="1">
        <f t="shared" ca="1" si="21"/>
        <v>0.50187000000000004</v>
      </c>
      <c r="J34" s="1">
        <f t="shared" ref="J34:M36" ca="1" si="22">VLOOKUP($A34,INDIRECT("'"&amp;$B34&amp;"_"&amp;$C34&amp;"'!"&amp;"A:Z"),COLUMN(O$1),FALSE)</f>
        <v>0.15160000000000196</v>
      </c>
      <c r="K34" s="1">
        <f t="shared" ca="1" si="22"/>
        <v>-8.7900000000004752E-2</v>
      </c>
      <c r="L34" s="1">
        <f t="shared" ca="1" si="22"/>
        <v>8.4399999999998698E-2</v>
      </c>
      <c r="M34" s="1">
        <f t="shared" ca="1" si="22"/>
        <v>-3.500000000016712E-3</v>
      </c>
      <c r="N34" s="1">
        <f ca="1">VLOOKUP($A34,INDIRECT("'"&amp;$B34&amp;"_"&amp;$C34&amp;"'!"&amp;"A:Z"),COLUMN(Y$1),FALSE)</f>
        <v>0.14809999999998524</v>
      </c>
      <c r="O34" s="1">
        <f ca="1">VLOOKUP($A34,INDIRECT("'"&amp;$B34&amp;"_"&amp;$C34&amp;"'!"&amp;"A:Z"),COLUMN($T$1),FALSE)</f>
        <v>12.766999999999999</v>
      </c>
      <c r="P34" s="1">
        <f ca="1">VLOOKUP($A34,INDIRECT("'"&amp;$B34&amp;"_"&amp;$C34&amp;"'!"&amp;"A:Z"),COLUMN($U$1),FALSE)</f>
        <v>0</v>
      </c>
      <c r="Q34" s="8">
        <f ca="1">VLOOKUP($A34,INDIRECT("'"&amp;$B34&amp;"_"&amp;$C34&amp;"'!"&amp;"A:Z"),COLUMN($M$1),FALSE)</f>
        <v>-77.29310000000001</v>
      </c>
      <c r="R34" s="1">
        <f ca="1">Q34-Q$54</f>
        <v>0.26299999999999102</v>
      </c>
      <c r="S34" s="1">
        <f ca="1">SUM(R34:R36)</f>
        <v>0.77299999999999613</v>
      </c>
      <c r="T34" s="1">
        <f ca="1">S34+S92</f>
        <v>1.0681999999999618</v>
      </c>
      <c r="U34" s="1">
        <f ca="1">ABS(E34-E$54)+ABS(F34-F$54)</f>
        <v>0.333699999999999</v>
      </c>
      <c r="V34" s="1">
        <f ca="1">U34+U92</f>
        <v>0.73529999999999962</v>
      </c>
    </row>
    <row r="35" spans="1:22">
      <c r="A35" s="8" t="s">
        <v>70</v>
      </c>
      <c r="B35" s="8" t="s">
        <v>76</v>
      </c>
      <c r="C35" s="8" t="s">
        <v>332</v>
      </c>
      <c r="D35" s="1" t="str">
        <f ca="1">VLOOKUP($A35,INDIRECT("'"&amp;$B35&amp;"_"&amp;$C35&amp;"'!"&amp;"A:Z"),COLUMN(B$1),FALSE)</f>
        <v>Zn_Mg_C_HFD3_625</v>
      </c>
      <c r="E35" s="1">
        <f ca="1">VLOOKUP($A35,INDIRECT("'"&amp;$B35&amp;"_"&amp;$C35&amp;"'!"&amp;"A:Z"),COLUMN(D$1),FALSE)</f>
        <v>3.2927</v>
      </c>
      <c r="F35" s="1">
        <f t="shared" ca="1" si="21"/>
        <v>4.4964000000000004</v>
      </c>
      <c r="G35" s="1">
        <f t="shared" ca="1" si="21"/>
        <v>0.29073722400000002</v>
      </c>
      <c r="H35" s="1">
        <f t="shared" ca="1" si="21"/>
        <v>0.25487393759999982</v>
      </c>
      <c r="I35" s="1">
        <f t="shared" ca="1" si="21"/>
        <v>0.49551299999999998</v>
      </c>
      <c r="J35" s="1">
        <f t="shared" ca="1" si="22"/>
        <v>0.14609999999999701</v>
      </c>
      <c r="K35" s="1"/>
      <c r="L35" s="1"/>
      <c r="M35" s="1"/>
      <c r="N35" s="1"/>
      <c r="O35" s="1">
        <f t="shared" ref="O35:P37" ca="1" si="23">VLOOKUP($A35,INDIRECT("'"&amp;$B35&amp;"_"&amp;$C35&amp;"'!"&amp;"A:Z"),COLUMN(T$1),FALSE)</f>
        <v>12.706</v>
      </c>
      <c r="P35" s="1">
        <f t="shared" ca="1" si="23"/>
        <v>0</v>
      </c>
      <c r="Q35" s="8" cm="1">
        <f t="array" aca="1" ref="Q35" ca="1">INDIRECT("'"&amp;$B35&amp;"_"&amp;$C35&amp;"'!"&amp;"M30")</f>
        <v>-77.209400000000002</v>
      </c>
      <c r="R35" s="1">
        <f ca="1">Q35-Q$55</f>
        <v>0.27530000000000143</v>
      </c>
      <c r="T35" s="1"/>
      <c r="U35" s="1"/>
    </row>
    <row r="36" spans="1:22">
      <c r="A36" s="8" t="s">
        <v>11</v>
      </c>
      <c r="B36" s="8" t="s">
        <v>76</v>
      </c>
      <c r="C36" s="8" t="s">
        <v>332</v>
      </c>
      <c r="D36" s="1" t="str">
        <f ca="1">VLOOKUP($A36,INDIRECT("'"&amp;$B36&amp;"_"&amp;$C36&amp;"'!"&amp;"A:Z"),COLUMN(B$1),FALSE)</f>
        <v>Zn_Mg_C_HFD3_000</v>
      </c>
      <c r="E36" s="1">
        <f ca="1">VLOOKUP($A36,INDIRECT("'"&amp;$B36&amp;"_"&amp;$C36&amp;"'!"&amp;"A:Z"),COLUMN(D$1),FALSE)</f>
        <v>3.3694999999999999</v>
      </c>
      <c r="F36" s="1">
        <f t="shared" ca="1" si="21"/>
        <v>4.1753</v>
      </c>
      <c r="G36" s="1">
        <f t="shared" ca="1" si="21"/>
        <v>0</v>
      </c>
      <c r="H36" s="1">
        <f t="shared" ca="1" si="21"/>
        <v>0</v>
      </c>
      <c r="I36" s="1">
        <f t="shared" ca="1" si="21"/>
        <v>0.5</v>
      </c>
      <c r="J36" s="1">
        <f t="shared" ca="1" si="22"/>
        <v>0</v>
      </c>
      <c r="K36" s="1">
        <f t="shared" ca="1" si="22"/>
        <v>0</v>
      </c>
      <c r="L36" s="1">
        <f t="shared" ca="1" si="22"/>
        <v>0</v>
      </c>
      <c r="M36" s="1">
        <f t="shared" ca="1" si="22"/>
        <v>0</v>
      </c>
      <c r="N36" s="1">
        <f ca="1">VLOOKUP($A36,INDIRECT("'"&amp;$B36&amp;"_"&amp;$C36&amp;"'!"&amp;"A:Z"),COLUMN(Y$1),FALSE)</f>
        <v>0</v>
      </c>
      <c r="O36" s="1">
        <f t="shared" ca="1" si="23"/>
        <v>12.177</v>
      </c>
      <c r="P36" s="1">
        <f t="shared" ca="1" si="23"/>
        <v>0</v>
      </c>
      <c r="Q36" s="8">
        <f ca="1">VLOOKUP($A36,INDIRECT("'"&amp;$B36&amp;"_"&amp;$C36&amp;"'!"&amp;"A:Z"),COLUMN(M$1),FALSE)</f>
        <v>-77.289599999999993</v>
      </c>
      <c r="R36" s="1">
        <f ca="1">Q36-Q$56</f>
        <v>0.23470000000000368</v>
      </c>
      <c r="T36" s="1"/>
      <c r="U36" s="1"/>
    </row>
    <row r="37" spans="1:22">
      <c r="A37" s="8" t="s">
        <v>826</v>
      </c>
      <c r="B37" s="8" t="s">
        <v>76</v>
      </c>
      <c r="C37" s="8" t="s">
        <v>332</v>
      </c>
      <c r="D37" s="1" t="str">
        <f ca="1">VLOOKUP($A37,INDIRECT("'"&amp;$B37&amp;"_"&amp;$C37&amp;"'!"&amp;"A:Z"),COLUMN(B$1),FALSE)</f>
        <v>Zn_Mg_C_HFD3_ver</v>
      </c>
      <c r="E37" s="1">
        <f ca="1">VLOOKUP($A37,INDIRECT("'"&amp;$B37&amp;"_"&amp;$C37&amp;"'!"&amp;"A:Z"),COLUMN(D$1),FALSE)</f>
        <v>3.1941000000000002</v>
      </c>
      <c r="F37" s="1">
        <f ca="1">VLOOKUP($A37,INDIRECT("'"&amp;$B37&amp;"_"&amp;$C37&amp;"'!"&amp;"A:Z"),COLUMN(E$2),FALSE)</f>
        <v>4.9122000000000003</v>
      </c>
      <c r="G37" s="1">
        <f ca="1">VLOOKUP($A37,INDIRECT("'"&amp;$B37&amp;"_"&amp;$C37&amp;"'!"&amp;"A:Z"),COLUMN(F$2),FALSE)</f>
        <v>0</v>
      </c>
      <c r="H37" s="1">
        <f ca="1">VLOOKUP($A37,INDIRECT("'"&amp;$B37&amp;"_"&amp;$C37&amp;"'!"&amp;"A:Z"),COLUMN(G$2),FALSE)</f>
        <v>0</v>
      </c>
      <c r="I37" s="1">
        <f ca="1">VLOOKUP($A37,INDIRECT("'"&amp;$B37&amp;"_"&amp;$C37&amp;"'!"&amp;"A:Z"),COLUMN(H$2),FALSE)</f>
        <v>0.5</v>
      </c>
      <c r="J37" s="1">
        <f ca="1">VLOOKUP($A37,INDIRECT("'"&amp;$B37&amp;"_"&amp;$C37&amp;"'!"&amp;"A:Z"),COLUMN(O$1),FALSE)</f>
        <v>0.75390000000000157</v>
      </c>
      <c r="K37" s="1">
        <f ca="1">VLOOKUP($A37,INDIRECT("'"&amp;$B37&amp;"_"&amp;$C37&amp;"'!"&amp;"A:Z"),COLUMN(P$1),FALSE)</f>
        <v>58.354799999999997</v>
      </c>
      <c r="L37" s="1">
        <f ca="1">VLOOKUP($A37,INDIRECT("'"&amp;$B37&amp;"_"&amp;$C37&amp;"'!"&amp;"A:Z"),COLUMN(Q$1),FALSE)</f>
        <v>18.934799999999999</v>
      </c>
      <c r="M37" s="1">
        <f ca="1">VLOOKUP($A37,INDIRECT("'"&amp;$B37&amp;"_"&amp;$C37&amp;"'!"&amp;"A:Z"),COLUMN(R$1),FALSE)</f>
        <v>77.289599999999993</v>
      </c>
      <c r="N37" s="1">
        <f ca="1">VLOOKUP($A37,INDIRECT("'"&amp;$B37&amp;"_"&amp;$C37&amp;"'!"&amp;"A:Z"),COLUMN(Y$1),FALSE)</f>
        <v>78.043499999999995</v>
      </c>
      <c r="O37" s="1">
        <f t="shared" ca="1" si="23"/>
        <v>12.657999999999999</v>
      </c>
      <c r="P37" s="1">
        <f t="shared" ca="1" si="23"/>
        <v>0</v>
      </c>
      <c r="Q37" s="8">
        <f ca="1">VLOOKUP($A37,INDIRECT("'"&amp;$B37&amp;"_"&amp;$C37&amp;"'!"&amp;"A:Z"),COLUMN(M$1),FALSE)</f>
        <v>0</v>
      </c>
      <c r="R37" s="1">
        <f ca="1">Q37-Q$56</f>
        <v>77.524299999999997</v>
      </c>
      <c r="T37" s="1"/>
      <c r="U37" s="1"/>
    </row>
    <row r="38" spans="1:22" s="30" customFormat="1">
      <c r="D38" s="31"/>
      <c r="E38" s="31"/>
      <c r="F38" s="31"/>
      <c r="G38" s="31"/>
      <c r="H38" s="31"/>
      <c r="I38" s="30" t="s">
        <v>122</v>
      </c>
      <c r="J38" s="31">
        <f ca="1">J35-J34</f>
        <v>-5.5000000000049454E-3</v>
      </c>
      <c r="K38" s="31"/>
      <c r="L38" s="31"/>
      <c r="M38" s="31"/>
      <c r="N38" s="31"/>
      <c r="O38" s="31"/>
      <c r="P38" s="31"/>
      <c r="T38" s="31"/>
      <c r="U38" s="31"/>
    </row>
    <row r="39" spans="1:22">
      <c r="A39" s="8" t="s">
        <v>12</v>
      </c>
      <c r="B39" s="8" t="s">
        <v>76</v>
      </c>
      <c r="C39" s="8" t="s">
        <v>4</v>
      </c>
      <c r="D39" s="1" t="str">
        <f ca="1">VLOOKUP($A39,INDIRECT("'"&amp;$B39&amp;"_"&amp;$C39&amp;"'!"&amp;"A:Z"),COLUMN(B$1),FALSE)</f>
        <v>Zn_Mg_C_HF_999</v>
      </c>
      <c r="E39" s="1">
        <f ca="1">VLOOKUP($A39,INDIRECT("'"&amp;$B39&amp;"_"&amp;$C39&amp;"'!"&amp;"A:Z"),COLUMN(D$1),FALSE)</f>
        <v>3.2690000000000001</v>
      </c>
      <c r="F39" s="1">
        <f t="shared" ref="F39:I41" ca="1" si="24">VLOOKUP($A39,INDIRECT("'"&amp;$B39&amp;"_"&amp;$C39&amp;"'!"&amp;"A:Z"),COLUMN(E$2),FALSE)</f>
        <v>5.1723999999999997</v>
      </c>
      <c r="G39" s="1">
        <f t="shared" ca="1" si="24"/>
        <v>0.62662591519999988</v>
      </c>
      <c r="H39" s="1">
        <f t="shared" ca="1" si="24"/>
        <v>0.5682812432000004</v>
      </c>
      <c r="I39" s="1">
        <f t="shared" ca="1" si="24"/>
        <v>0.50162899999999999</v>
      </c>
      <c r="J39" s="1">
        <f t="shared" ref="J39:M41" ca="1" si="25">VLOOKUP($A39,INDIRECT("'"&amp;$B39&amp;"_"&amp;$C39&amp;"'!"&amp;"A:Z"),COLUMN(O$1),FALSE)</f>
        <v>-0.15270000000000294</v>
      </c>
      <c r="K39" s="1">
        <f t="shared" ca="1" si="25"/>
        <v>-0.11500000000000199</v>
      </c>
      <c r="L39" s="1">
        <f t="shared" ca="1" si="25"/>
        <v>9.9800000000001887E-2</v>
      </c>
      <c r="M39" s="1">
        <f t="shared" ca="1" si="25"/>
        <v>-1.5200000000007208E-2</v>
      </c>
      <c r="N39" s="1">
        <f ca="1">VLOOKUP($A39,INDIRECT("'"&amp;$B39&amp;"_"&amp;$C39&amp;"'!"&amp;"A:Z"),COLUMN(Y$1),FALSE)</f>
        <v>-0.16790000000001015</v>
      </c>
      <c r="O39" s="1">
        <f ca="1">VLOOKUP($A39,INDIRECT("'"&amp;$B39&amp;"_"&amp;$C39&amp;"'!"&amp;"A:Z"),COLUMN($T$1),FALSE)</f>
        <v>12.180999999999999</v>
      </c>
      <c r="P39" s="1">
        <f ca="1">VLOOKUP($A39,INDIRECT("'"&amp;$B39&amp;"_"&amp;$C39&amp;"'!"&amp;"A:Z"),COLUMN($U$1),FALSE)</f>
        <v>0</v>
      </c>
      <c r="Q39" s="8">
        <f ca="1">VLOOKUP($A39,INDIRECT("'"&amp;$B39&amp;"_"&amp;$C39&amp;"'!"&amp;"A:Z"),COLUMN($M$1),FALSE)</f>
        <v>-77.539500000000004</v>
      </c>
      <c r="R39" s="1">
        <f ca="1">Q39-Q$54</f>
        <v>1.659999999999684E-2</v>
      </c>
      <c r="S39" s="1">
        <f ca="1">SUM(R39:R41)</f>
        <v>1.9400000000004525E-2</v>
      </c>
      <c r="T39" s="1">
        <f ca="1">S39+S97</f>
        <v>2.7299999999996771E-2</v>
      </c>
      <c r="U39" s="1">
        <f ca="1">ABS(E39-E$54)+ABS(F39-F$54)</f>
        <v>3.2600000000000406E-2</v>
      </c>
      <c r="V39" s="1">
        <f ca="1">U39+U97</f>
        <v>0.20860000000000012</v>
      </c>
    </row>
    <row r="40" spans="1:22">
      <c r="A40" s="8" t="s">
        <v>70</v>
      </c>
      <c r="B40" s="8" t="s">
        <v>76</v>
      </c>
      <c r="C40" s="8" t="s">
        <v>4</v>
      </c>
      <c r="D40" s="1" t="str">
        <f ca="1">VLOOKUP($A40,INDIRECT("'"&amp;$B40&amp;"_"&amp;$C40&amp;"'!"&amp;"A:Z"),COLUMN(B$1),FALSE)</f>
        <v>Zn_Mg_C_HF_313</v>
      </c>
      <c r="E40" s="1">
        <f ca="1">VLOOKUP($A40,INDIRECT("'"&amp;$B40&amp;"_"&amp;$C40&amp;"'!"&amp;"A:Z"),COLUMN(D$1),FALSE)</f>
        <v>3.4367999999999999</v>
      </c>
      <c r="F40" s="1">
        <f t="shared" ca="1" si="24"/>
        <v>4.4545000000000003</v>
      </c>
      <c r="G40" s="1">
        <f t="shared" ca="1" si="24"/>
        <v>0.15137281900000008</v>
      </c>
      <c r="H40" s="1">
        <f t="shared" ca="1" si="24"/>
        <v>0.1383879514999998</v>
      </c>
      <c r="I40" s="1">
        <f t="shared" ca="1" si="24"/>
        <v>0.49663200000000002</v>
      </c>
      <c r="J40" s="1">
        <f t="shared" ca="1" si="25"/>
        <v>2.120000000000033E-2</v>
      </c>
      <c r="K40" s="1"/>
      <c r="L40" s="1"/>
      <c r="M40" s="1"/>
      <c r="N40" s="1"/>
      <c r="O40" s="1">
        <f t="shared" ref="O40:P42" ca="1" si="26">VLOOKUP($A40,INDIRECT("'"&amp;$B40&amp;"_"&amp;$C40&amp;"'!"&amp;"A:Z"),COLUMN(T$1),FALSE)</f>
        <v>11.835000000000001</v>
      </c>
      <c r="P40" s="1">
        <f t="shared" ca="1" si="26"/>
        <v>0</v>
      </c>
      <c r="Q40" s="8" cm="1">
        <f t="array" aca="1" ref="Q40" ca="1">INDIRECT("'"&amp;$B40&amp;"_"&amp;$C40&amp;"'!"&amp;"M30")</f>
        <v>-77.481899999999996</v>
      </c>
      <c r="R40" s="1">
        <f ca="1">Q40-Q$55</f>
        <v>2.8000000000076852E-3</v>
      </c>
      <c r="T40" s="1"/>
      <c r="U40" s="1"/>
    </row>
    <row r="41" spans="1:22">
      <c r="A41" s="8" t="s">
        <v>11</v>
      </c>
      <c r="B41" s="8" t="s">
        <v>76</v>
      </c>
      <c r="C41" s="8" t="s">
        <v>4</v>
      </c>
      <c r="D41" s="1" t="str">
        <f ca="1">VLOOKUP($A41,INDIRECT("'"&amp;$B41&amp;"_"&amp;$C41&amp;"'!"&amp;"A:Z"),COLUMN(B$1),FALSE)</f>
        <v>Zn_Mg_C_HF_000</v>
      </c>
      <c r="E41" s="1">
        <f ca="1">VLOOKUP($A41,INDIRECT("'"&amp;$B41&amp;"_"&amp;$C41&amp;"'!"&amp;"A:Z"),COLUMN(D$1),FALSE)</f>
        <v>3.4735</v>
      </c>
      <c r="F41" s="1">
        <f t="shared" ca="1" si="24"/>
        <v>4.3132000000000001</v>
      </c>
      <c r="G41" s="1">
        <f t="shared" ca="1" si="24"/>
        <v>0</v>
      </c>
      <c r="H41" s="1">
        <f t="shared" ca="1" si="24"/>
        <v>0</v>
      </c>
      <c r="I41" s="1">
        <f t="shared" ca="1" si="24"/>
        <v>0.5</v>
      </c>
      <c r="J41" s="1">
        <f t="shared" ca="1" si="25"/>
        <v>0</v>
      </c>
      <c r="K41" s="1">
        <f t="shared" ca="1" si="25"/>
        <v>0</v>
      </c>
      <c r="L41" s="1">
        <f t="shared" ca="1" si="25"/>
        <v>0</v>
      </c>
      <c r="M41" s="1">
        <f t="shared" ca="1" si="25"/>
        <v>0</v>
      </c>
      <c r="N41" s="1">
        <f ca="1">VLOOKUP($A41,INDIRECT("'"&amp;$B41&amp;"_"&amp;$C41&amp;"'!"&amp;"A:Z"),COLUMN(Y$1),FALSE)</f>
        <v>0</v>
      </c>
      <c r="O41" s="1">
        <f t="shared" ca="1" si="26"/>
        <v>11.663</v>
      </c>
      <c r="P41" s="1">
        <f t="shared" ca="1" si="26"/>
        <v>0</v>
      </c>
      <c r="Q41" s="8">
        <f ca="1">VLOOKUP($A41,INDIRECT("'"&amp;$B41&amp;"_"&amp;$C41&amp;"'!"&amp;"A:Z"),COLUMN(M$1),FALSE)</f>
        <v>-77.524299999999997</v>
      </c>
      <c r="R41" s="1">
        <f ca="1">Q41-Q$56</f>
        <v>0</v>
      </c>
      <c r="T41" s="1"/>
      <c r="U41" s="1"/>
    </row>
    <row r="42" spans="1:22">
      <c r="A42" s="8" t="s">
        <v>826</v>
      </c>
      <c r="B42" s="8" t="s">
        <v>76</v>
      </c>
      <c r="C42" s="8" t="s">
        <v>4</v>
      </c>
      <c r="D42" s="1" t="str">
        <f ca="1">VLOOKUP($A42,INDIRECT("'"&amp;$B42&amp;"_"&amp;$C42&amp;"'!"&amp;"A:Z"),COLUMN(B$1),FALSE)</f>
        <v>Zn_Mg_C_HF_ver</v>
      </c>
      <c r="E42" s="1">
        <f ca="1">VLOOKUP($A42,INDIRECT("'"&amp;$B42&amp;"_"&amp;$C42&amp;"'!"&amp;"A:Z"),COLUMN(D$1),FALSE)</f>
        <v>3.2690000000000001</v>
      </c>
      <c r="F42" s="1">
        <f ca="1">VLOOKUP($A42,INDIRECT("'"&amp;$B42&amp;"_"&amp;$C42&amp;"'!"&amp;"A:Z"),COLUMN(E$2),FALSE)</f>
        <v>5.1723999999999997</v>
      </c>
      <c r="G42" s="1">
        <f ca="1">VLOOKUP($A42,INDIRECT("'"&amp;$B42&amp;"_"&amp;$C42&amp;"'!"&amp;"A:Z"),COLUMN(F$2),FALSE)</f>
        <v>0</v>
      </c>
      <c r="H42" s="1">
        <f ca="1">VLOOKUP($A42,INDIRECT("'"&amp;$B42&amp;"_"&amp;$C42&amp;"'!"&amp;"A:Z"),COLUMN(G$2),FALSE)</f>
        <v>0</v>
      </c>
      <c r="I42" s="1">
        <f ca="1">VLOOKUP($A42,INDIRECT("'"&amp;$B42&amp;"_"&amp;$C42&amp;"'!"&amp;"A:Z"),COLUMN(H$2),FALSE)</f>
        <v>0.5</v>
      </c>
      <c r="J42" s="1">
        <f ca="1">VLOOKUP($A42,INDIRECT("'"&amp;$B42&amp;"_"&amp;$C42&amp;"'!"&amp;"A:Z"),COLUMN(O$1),FALSE)</f>
        <v>0.46059999999999945</v>
      </c>
      <c r="K42" s="1">
        <f ca="1">VLOOKUP($A42,INDIRECT("'"&amp;$B42&amp;"_"&amp;$C42&amp;"'!"&amp;"A:Z"),COLUMN(P$1),FALSE)</f>
        <v>58.5259</v>
      </c>
      <c r="L42" s="1">
        <f ca="1">VLOOKUP($A42,INDIRECT("'"&amp;$B42&amp;"_"&amp;$C42&amp;"'!"&amp;"A:Z"),COLUMN(Q$1),FALSE)</f>
        <v>18.9984</v>
      </c>
      <c r="M42" s="1">
        <f ca="1">VLOOKUP($A42,INDIRECT("'"&amp;$B42&amp;"_"&amp;$C42&amp;"'!"&amp;"A:Z"),COLUMN(R$1),FALSE)</f>
        <v>77.524299999999997</v>
      </c>
      <c r="N42" s="1">
        <f ca="1">VLOOKUP($A42,INDIRECT("'"&amp;$B42&amp;"_"&amp;$C42&amp;"'!"&amp;"A:Z"),COLUMN(Y$1),FALSE)</f>
        <v>77.984899999999996</v>
      </c>
      <c r="O42" s="1">
        <f t="shared" ca="1" si="26"/>
        <v>12.147</v>
      </c>
      <c r="P42" s="1">
        <f t="shared" ca="1" si="26"/>
        <v>0</v>
      </c>
      <c r="Q42" s="8">
        <f ca="1">VLOOKUP($A42,INDIRECT("'"&amp;$B42&amp;"_"&amp;$C42&amp;"'!"&amp;"A:Z"),COLUMN(M$1),FALSE)</f>
        <v>0</v>
      </c>
      <c r="R42" s="1"/>
      <c r="T42" s="1"/>
      <c r="U42" s="1"/>
    </row>
    <row r="43" spans="1:22" s="30" customFormat="1">
      <c r="E43" s="31"/>
      <c r="F43" s="31"/>
      <c r="G43" s="31"/>
      <c r="H43" s="31"/>
      <c r="I43" s="30" t="s">
        <v>122</v>
      </c>
      <c r="J43" s="31">
        <f ca="1">J40-J39</f>
        <v>0.17390000000000327</v>
      </c>
      <c r="K43" s="31"/>
      <c r="L43" s="31"/>
      <c r="M43" s="31"/>
      <c r="N43" s="31"/>
      <c r="Q43" s="31"/>
    </row>
    <row r="44" spans="1:22">
      <c r="A44" s="8" t="s">
        <v>12</v>
      </c>
      <c r="B44" s="8" t="s">
        <v>76</v>
      </c>
      <c r="C44" s="8" t="s">
        <v>495</v>
      </c>
      <c r="D44" s="1" t="str">
        <f ca="1">VLOOKUP($A44,INDIRECT("'"&amp;$B44&amp;"_"&amp;$C44&amp;"'!"&amp;"A:Z"),COLUMN(B$1),FALSE)</f>
        <v>Zn_Mg_C_R2SCANRVV10_999</v>
      </c>
      <c r="E44" s="1">
        <f ca="1">VLOOKUP($A44,INDIRECT("'"&amp;$B44&amp;"_"&amp;$C44&amp;"'!"&amp;"A:Z"),COLUMN(D$1),FALSE)</f>
        <v>3.2751999999999999</v>
      </c>
      <c r="F44" s="1">
        <f t="shared" ref="F44:I46" ca="1" si="27">VLOOKUP($A44,INDIRECT("'"&amp;$B44&amp;"_"&amp;$C44&amp;"'!"&amp;"A:Z"),COLUMN(E$2),FALSE)</f>
        <v>5.1474000000000002</v>
      </c>
      <c r="G44" s="1">
        <f t="shared" ca="1" si="27"/>
        <v>0.60914846340000017</v>
      </c>
      <c r="H44" s="1">
        <f t="shared" ca="1" si="27"/>
        <v>0.55764357899999928</v>
      </c>
      <c r="I44" s="1">
        <f t="shared" ca="1" si="27"/>
        <v>0.50613900000000001</v>
      </c>
      <c r="J44" s="1">
        <f t="shared" ref="J44:M46" ca="1" si="28">VLOOKUP($A44,INDIRECT("'"&amp;$B44&amp;"_"&amp;$C44&amp;"'!"&amp;"A:Z"),COLUMN(O$1),FALSE)</f>
        <v>-1.5800000000012915E-2</v>
      </c>
      <c r="K44" s="1">
        <f t="shared" ca="1" si="28"/>
        <v>-0.11059999999999803</v>
      </c>
      <c r="L44" s="1">
        <f t="shared" ca="1" si="28"/>
        <v>7.7799999999999869E-2</v>
      </c>
      <c r="M44" s="1">
        <f t="shared" ca="1" si="28"/>
        <v>-3.2799999999994611E-2</v>
      </c>
      <c r="N44" s="1">
        <f ca="1">VLOOKUP($A44,INDIRECT("'"&amp;$B44&amp;"_"&amp;$C44&amp;"'!"&amp;"A:Z"),COLUMN(Y$1),FALSE)</f>
        <v>-4.8600000000007526E-2</v>
      </c>
      <c r="O44" s="1">
        <f ca="1">VLOOKUP($A44,INDIRECT("'"&amp;$B44&amp;"_"&amp;$C44&amp;"'!"&amp;"A:Z"),COLUMN($T$1),FALSE)</f>
        <v>2.2669999999999999</v>
      </c>
      <c r="P44" s="1">
        <f ca="1">VLOOKUP($A44,INDIRECT("'"&amp;$B44&amp;"_"&amp;$C44&amp;"'!"&amp;"A:Z"),COLUMN($U$1),FALSE)</f>
        <v>0</v>
      </c>
      <c r="Q44" s="8">
        <f ca="1">VLOOKUP($A44,INDIRECT("'"&amp;$B44&amp;"_"&amp;$C44&amp;"'!"&amp;"A:Z"),COLUMN($M$1),FALSE)</f>
        <v>-77.556100000000001</v>
      </c>
      <c r="R44" s="1">
        <f ca="1">Q44-Q$54</f>
        <v>0</v>
      </c>
      <c r="S44" s="1">
        <f ca="1">SUM(R44:R46)</f>
        <v>1.300000000000523E-3</v>
      </c>
      <c r="T44" s="1">
        <f ca="1">S44+S102</f>
        <v>3.4199999999998454E-2</v>
      </c>
      <c r="U44" s="1">
        <f ca="1">ABS(E44-E$54)+ABS(F44-F$54)</f>
        <v>6.3799999999999635E-2</v>
      </c>
      <c r="V44" s="1">
        <f ca="1">U44+U102</f>
        <v>0.11979999999999968</v>
      </c>
    </row>
    <row r="45" spans="1:22">
      <c r="A45" s="8" t="s">
        <v>70</v>
      </c>
      <c r="B45" s="8" t="s">
        <v>76</v>
      </c>
      <c r="C45" s="8" t="s">
        <v>495</v>
      </c>
      <c r="D45" s="1" t="str">
        <f ca="1">VLOOKUP($A45,INDIRECT("'"&amp;$B45&amp;"_"&amp;$C45&amp;"'!"&amp;"A:Z"),COLUMN(B$1),FALSE)</f>
        <v>Zn_Mg_C_R2SCANRVV10_500</v>
      </c>
      <c r="E45" s="1">
        <f ca="1">VLOOKUP($A45,INDIRECT("'"&amp;$B45&amp;"_"&amp;$C45&amp;"'!"&amp;"A:Z"),COLUMN(D$1),FALSE)</f>
        <v>3.3952</v>
      </c>
      <c r="F45" s="1">
        <f t="shared" ca="1" si="27"/>
        <v>4.6485000000000003</v>
      </c>
      <c r="G45" s="1">
        <f t="shared" ca="1" si="27"/>
        <v>0.2873051909999999</v>
      </c>
      <c r="H45" s="1">
        <f t="shared" ca="1" si="27"/>
        <v>0.25769424600000018</v>
      </c>
      <c r="I45" s="1">
        <f t="shared" ca="1" si="27"/>
        <v>0.50570499999999996</v>
      </c>
      <c r="J45" s="1">
        <f t="shared" ca="1" si="28"/>
        <v>6.0800000000000409E-2</v>
      </c>
      <c r="K45" s="1"/>
      <c r="L45" s="1"/>
      <c r="M45" s="1"/>
      <c r="N45" s="1"/>
      <c r="O45" s="1">
        <f t="shared" ref="O45:P47" ca="1" si="29">VLOOKUP($A45,INDIRECT("'"&amp;$B45&amp;"_"&amp;$C45&amp;"'!"&amp;"A:Z"),COLUMN(T$1),FALSE)</f>
        <v>2.2149999999999999</v>
      </c>
      <c r="P45" s="1">
        <f t="shared" ca="1" si="29"/>
        <v>0</v>
      </c>
      <c r="Q45" s="8" cm="1">
        <f t="array" aca="1" ref="Q45" ca="1">INDIRECT("'"&amp;$B45&amp;"_"&amp;$C45&amp;"'!"&amp;"M30")</f>
        <v>-77.484399999999994</v>
      </c>
      <c r="R45" s="1">
        <f ca="1">Q45-Q$55</f>
        <v>3.0000000000995897E-4</v>
      </c>
    </row>
    <row r="46" spans="1:22">
      <c r="A46" s="8" t="s">
        <v>11</v>
      </c>
      <c r="B46" s="8" t="s">
        <v>76</v>
      </c>
      <c r="C46" s="8" t="s">
        <v>495</v>
      </c>
      <c r="D46" s="1" t="str">
        <f ca="1">VLOOKUP($A46,INDIRECT("'"&amp;$B46&amp;"_"&amp;$C46&amp;"'!"&amp;"A:Z"),COLUMN(B$1),FALSE)</f>
        <v>Zn_Mg_C_R2SCANRVV10_000</v>
      </c>
      <c r="E46" s="1">
        <f ca="1">VLOOKUP($A46,INDIRECT("'"&amp;$B46&amp;"_"&amp;$C46&amp;"'!"&amp;"A:Z"),COLUMN(D$1),FALSE)</f>
        <v>3.4826999999999999</v>
      </c>
      <c r="F46" s="1">
        <f t="shared" ca="1" si="27"/>
        <v>4.2911999999999999</v>
      </c>
      <c r="G46" s="1">
        <f t="shared" ca="1" si="27"/>
        <v>0</v>
      </c>
      <c r="H46" s="1">
        <f t="shared" ca="1" si="27"/>
        <v>0</v>
      </c>
      <c r="I46" s="1">
        <f t="shared" ca="1" si="27"/>
        <v>0.5</v>
      </c>
      <c r="J46" s="1">
        <f t="shared" ca="1" si="28"/>
        <v>0</v>
      </c>
      <c r="K46" s="1">
        <f t="shared" ca="1" si="28"/>
        <v>0</v>
      </c>
      <c r="L46" s="1">
        <f t="shared" ca="1" si="28"/>
        <v>0</v>
      </c>
      <c r="M46" s="1">
        <f t="shared" ca="1" si="28"/>
        <v>0</v>
      </c>
      <c r="N46" s="1">
        <f ca="1">VLOOKUP($A46,INDIRECT("'"&amp;$B46&amp;"_"&amp;$C46&amp;"'!"&amp;"A:Z"),COLUMN(Y$1),FALSE)</f>
        <v>0</v>
      </c>
      <c r="O46" s="1">
        <f t="shared" ca="1" si="29"/>
        <v>1.7310000000000001</v>
      </c>
      <c r="P46" s="1">
        <f t="shared" ca="1" si="29"/>
        <v>0</v>
      </c>
      <c r="Q46" s="8">
        <f ca="1">VLOOKUP($A46,INDIRECT("'"&amp;$B46&amp;"_"&amp;$C46&amp;"'!"&amp;"A:Z"),COLUMN(M$1),FALSE)</f>
        <v>-77.523300000000006</v>
      </c>
      <c r="R46" s="1">
        <f ca="1">Q46-Q$56</f>
        <v>9.9999999999056399E-4</v>
      </c>
    </row>
    <row r="47" spans="1:22">
      <c r="A47" s="8" t="s">
        <v>826</v>
      </c>
      <c r="B47" s="8" t="s">
        <v>76</v>
      </c>
      <c r="C47" s="8" t="s">
        <v>495</v>
      </c>
      <c r="D47" s="1" t="str">
        <f ca="1">VLOOKUP($A47,INDIRECT("'"&amp;$B47&amp;"_"&amp;$C47&amp;"'!"&amp;"A:Z"),COLUMN(B$1),FALSE)</f>
        <v>Zn_Mg_C_R2SCANRVV10_ver</v>
      </c>
      <c r="E47" s="1">
        <f ca="1">VLOOKUP($A47,INDIRECT("'"&amp;$B47&amp;"_"&amp;$C47&amp;"'!"&amp;"A:Z"),COLUMN(D$1),FALSE)</f>
        <v>3.2751999999999999</v>
      </c>
      <c r="F47" s="1">
        <f ca="1">VLOOKUP($A47,INDIRECT("'"&amp;$B47&amp;"_"&amp;$C47&amp;"'!"&amp;"A:Z"),COLUMN(E$2),FALSE)</f>
        <v>5.1474000000000002</v>
      </c>
      <c r="G47" s="1">
        <f ca="1">VLOOKUP($A47,INDIRECT("'"&amp;$B47&amp;"_"&amp;$C47&amp;"'!"&amp;"A:Z"),COLUMN(F$2),FALSE)</f>
        <v>0</v>
      </c>
      <c r="H47" s="1">
        <f ca="1">VLOOKUP($A47,INDIRECT("'"&amp;$B47&amp;"_"&amp;$C47&amp;"'!"&amp;"A:Z"),COLUMN(G$2),FALSE)</f>
        <v>0</v>
      </c>
      <c r="I47" s="1">
        <f ca="1">VLOOKUP($A47,INDIRECT("'"&amp;$B47&amp;"_"&amp;$C47&amp;"'!"&amp;"A:Z"),COLUMN(H$2),FALSE)</f>
        <v>0.5</v>
      </c>
      <c r="J47" s="1">
        <f ca="1">VLOOKUP($A47,INDIRECT("'"&amp;$B47&amp;"_"&amp;$C47&amp;"'!"&amp;"A:Z"),COLUMN(O$1),FALSE)</f>
        <v>0.54879999999999995</v>
      </c>
      <c r="K47" s="1">
        <f ca="1">VLOOKUP($A47,INDIRECT("'"&amp;$B47&amp;"_"&amp;$C47&amp;"'!"&amp;"A:Z"),COLUMN(P$1),FALSE)</f>
        <v>58.524500000000003</v>
      </c>
      <c r="L47" s="1">
        <f ca="1">VLOOKUP($A47,INDIRECT("'"&amp;$B47&amp;"_"&amp;$C47&amp;"'!"&amp;"A:Z"),COLUMN(Q$1),FALSE)</f>
        <v>18.998799999999999</v>
      </c>
      <c r="M47" s="1">
        <f ca="1">VLOOKUP($A47,INDIRECT("'"&amp;$B47&amp;"_"&amp;$C47&amp;"'!"&amp;"A:Z"),COLUMN(R$1),FALSE)</f>
        <v>77.523300000000006</v>
      </c>
      <c r="N47" s="1">
        <f ca="1">VLOOKUP($A47,INDIRECT("'"&amp;$B47&amp;"_"&amp;$C47&amp;"'!"&amp;"A:Z"),COLUMN(Y$1),FALSE)</f>
        <v>78.072100000000006</v>
      </c>
      <c r="O47" s="1">
        <f t="shared" ca="1" si="29"/>
        <v>2.052</v>
      </c>
      <c r="P47" s="1">
        <f t="shared" ca="1" si="29"/>
        <v>0</v>
      </c>
      <c r="Q47" s="8">
        <f ca="1">VLOOKUP($A47,INDIRECT("'"&amp;$B47&amp;"_"&amp;$C47&amp;"'!"&amp;"A:Z"),COLUMN(M$1),FALSE)</f>
        <v>0</v>
      </c>
      <c r="R47" s="1"/>
    </row>
    <row r="48" spans="1:22" s="30" customFormat="1">
      <c r="D48" s="31"/>
      <c r="E48" s="31"/>
      <c r="F48" s="31"/>
      <c r="G48" s="31"/>
      <c r="H48" s="31"/>
      <c r="I48" s="30" t="s">
        <v>122</v>
      </c>
      <c r="J48" s="31">
        <f ca="1">J45-J44</f>
        <v>7.6600000000013324E-2</v>
      </c>
      <c r="K48" s="31"/>
      <c r="L48" s="31"/>
      <c r="M48" s="31"/>
      <c r="N48" s="31"/>
      <c r="O48" s="31"/>
      <c r="P48" s="31"/>
    </row>
    <row r="49" spans="1:22">
      <c r="A49" s="8" t="s">
        <v>12</v>
      </c>
      <c r="B49" s="8" t="s">
        <v>76</v>
      </c>
      <c r="C49" s="8" t="s">
        <v>496</v>
      </c>
      <c r="D49" s="1" t="str">
        <f ca="1">VLOOKUP($A49,INDIRECT("'"&amp;$B49&amp;"_"&amp;$C49&amp;"'!"&amp;"A:Z"),COLUMN(B$1),FALSE)</f>
        <v>Zn_Mg_C_R2SCAN_999</v>
      </c>
      <c r="E49" s="1">
        <f ca="1">VLOOKUP($A49,INDIRECT("'"&amp;$B49&amp;"_"&amp;$C49&amp;"'!"&amp;"A:Z"),COLUMN(D$1),FALSE)</f>
        <v>3.2820999999999998</v>
      </c>
      <c r="F49" s="1">
        <f t="shared" ref="F49:I51" ca="1" si="30">VLOOKUP($A49,INDIRECT("'"&amp;$B49&amp;"_"&amp;$C49&amp;"'!"&amp;"A:Z"),COLUMN(E$2),FALSE)</f>
        <v>5.1593</v>
      </c>
      <c r="G49" s="1">
        <f t="shared" ca="1" si="30"/>
        <v>0.61118099660000003</v>
      </c>
      <c r="H49" s="1">
        <f t="shared" ca="1" si="30"/>
        <v>0.55894308410000071</v>
      </c>
      <c r="I49" s="1">
        <f t="shared" ca="1" si="30"/>
        <v>0.506216</v>
      </c>
      <c r="J49" s="1">
        <f t="shared" ref="J49:M51" ca="1" si="31">VLOOKUP($A49,INDIRECT("'"&amp;$B49&amp;"_"&amp;$C49&amp;"'!"&amp;"A:Z"),COLUMN(O$1),FALSE)</f>
        <v>-3.7299999999987676E-2</v>
      </c>
      <c r="K49" s="1">
        <f t="shared" ca="1" si="31"/>
        <v>-0.10620000000000118</v>
      </c>
      <c r="L49" s="1">
        <f t="shared" ca="1" si="31"/>
        <v>8.2200000000000273E-2</v>
      </c>
      <c r="M49" s="1">
        <f t="shared" ca="1" si="31"/>
        <v>-2.4000000000000909E-2</v>
      </c>
      <c r="N49" s="1">
        <f ca="1">VLOOKUP($A49,INDIRECT("'"&amp;$B49&amp;"_"&amp;$C49&amp;"'!"&amp;"A:Z"),COLUMN(Y$1),FALSE)</f>
        <v>-6.1299999999988586E-2</v>
      </c>
      <c r="O49" s="1">
        <f ca="1">VLOOKUP($A49,INDIRECT("'"&amp;$B49&amp;"_"&amp;$C49&amp;"'!"&amp;"A:Z"),COLUMN($T$1),FALSE)</f>
        <v>2.3109999999999999</v>
      </c>
      <c r="P49" s="1">
        <f ca="1">VLOOKUP($A49,INDIRECT("'"&amp;$B49&amp;"_"&amp;$C49&amp;"'!"&amp;"A:Z"),COLUMN($U$1),FALSE)</f>
        <v>0</v>
      </c>
      <c r="Q49" s="8">
        <f ca="1">VLOOKUP($A49,INDIRECT("'"&amp;$B49&amp;"_"&amp;$C49&amp;"'!"&amp;"A:Z"),COLUMN($M$1),FALSE)</f>
        <v>-77.499300000000005</v>
      </c>
      <c r="R49" s="1">
        <f ca="1">Q49-Q$54</f>
        <v>5.6799999999995521E-2</v>
      </c>
      <c r="S49" s="1">
        <f ca="1">SUM(R49:R51)</f>
        <v>0.15409999999998547</v>
      </c>
      <c r="T49" s="1">
        <f ca="1">S49+S107</f>
        <v>0.16679999999996653</v>
      </c>
      <c r="U49" s="1">
        <f ca="1">ABS(E49-E$54)+ABS(F49-F$54)</f>
        <v>5.8799999999999741E-2</v>
      </c>
      <c r="V49" s="1">
        <f ca="1">U49+U107</f>
        <v>0.14519999999999911</v>
      </c>
    </row>
    <row r="50" spans="1:22">
      <c r="A50" s="8" t="s">
        <v>70</v>
      </c>
      <c r="B50" s="8" t="s">
        <v>76</v>
      </c>
      <c r="C50" s="8" t="s">
        <v>496</v>
      </c>
      <c r="D50" s="1" t="str">
        <f ca="1">VLOOKUP($A50,INDIRECT("'"&amp;$B50&amp;"_"&amp;$C50&amp;"'!"&amp;"A:Z"),COLUMN(B$1),FALSE)</f>
        <v>Zn_Mg_C_R2SCAN_438</v>
      </c>
      <c r="E50" s="1">
        <f ca="1">VLOOKUP($A50,INDIRECT("'"&amp;$B50&amp;"_"&amp;$C50&amp;"'!"&amp;"A:Z"),COLUMN(D$1),FALSE)</f>
        <v>3.4186000000000001</v>
      </c>
      <c r="F50" s="1">
        <f t="shared" ca="1" si="30"/>
        <v>4.5854999999999997</v>
      </c>
      <c r="G50" s="1">
        <f t="shared" ca="1" si="30"/>
        <v>0.24392108699999981</v>
      </c>
      <c r="H50" s="1">
        <f t="shared" ca="1" si="30"/>
        <v>0.2177929079999999</v>
      </c>
      <c r="I50" s="1">
        <f t="shared" ca="1" si="30"/>
        <v>0.50408699999999995</v>
      </c>
      <c r="J50" s="1">
        <f t="shared" ca="1" si="31"/>
        <v>5.2400000000005775E-2</v>
      </c>
      <c r="K50" s="1"/>
      <c r="L50" s="1"/>
      <c r="M50" s="1"/>
      <c r="N50" s="1"/>
      <c r="O50" s="1">
        <f t="shared" ref="O50:P52" ca="1" si="32">VLOOKUP($A50,INDIRECT("'"&amp;$B50&amp;"_"&amp;$C50&amp;"'!"&amp;"A:Z"),COLUMN(T$1),FALSE)</f>
        <v>2.1360000000000001</v>
      </c>
      <c r="P50" s="1">
        <f t="shared" ca="1" si="32"/>
        <v>0</v>
      </c>
      <c r="Q50" s="8" cm="1">
        <f t="array" aca="1" ref="Q50" ca="1">INDIRECT("'"&amp;$B50&amp;"_"&amp;$C50&amp;"'!"&amp;"M30")</f>
        <v>-77.436400000000006</v>
      </c>
      <c r="R50" s="1">
        <f ca="1">Q50-Q$55</f>
        <v>4.8299999999997567E-2</v>
      </c>
    </row>
    <row r="51" spans="1:22">
      <c r="A51" s="8" t="s">
        <v>11</v>
      </c>
      <c r="B51" s="8" t="s">
        <v>76</v>
      </c>
      <c r="C51" s="8" t="s">
        <v>496</v>
      </c>
      <c r="D51" s="1" t="str">
        <f ca="1">VLOOKUP($A51,INDIRECT("'"&amp;$B51&amp;"_"&amp;$C51&amp;"'!"&amp;"A:Z"),COLUMN(B$1),FALSE)</f>
        <v>Zn_Mg_C_R2SCAN_000</v>
      </c>
      <c r="E51" s="1">
        <f ca="1">VLOOKUP($A51,INDIRECT("'"&amp;$B51&amp;"_"&amp;$C51&amp;"'!"&amp;"A:Z"),COLUMN(D$1),FALSE)</f>
        <v>3.4902000000000002</v>
      </c>
      <c r="F51" s="1">
        <f t="shared" ca="1" si="30"/>
        <v>4.3009000000000004</v>
      </c>
      <c r="G51" s="1">
        <f t="shared" ca="1" si="30"/>
        <v>0</v>
      </c>
      <c r="H51" s="1">
        <f t="shared" ca="1" si="30"/>
        <v>0</v>
      </c>
      <c r="I51" s="1">
        <f t="shared" ca="1" si="30"/>
        <v>0.5</v>
      </c>
      <c r="J51" s="1">
        <f t="shared" ca="1" si="31"/>
        <v>0</v>
      </c>
      <c r="K51" s="1">
        <f t="shared" ca="1" si="31"/>
        <v>0</v>
      </c>
      <c r="L51" s="1">
        <f t="shared" ca="1" si="31"/>
        <v>0</v>
      </c>
      <c r="M51" s="1">
        <f t="shared" ca="1" si="31"/>
        <v>0</v>
      </c>
      <c r="N51" s="1">
        <f ca="1">VLOOKUP($A51,INDIRECT("'"&amp;$B51&amp;"_"&amp;$C51&amp;"'!"&amp;"A:Z"),COLUMN(Y$1),FALSE)</f>
        <v>0</v>
      </c>
      <c r="O51" s="1">
        <f t="shared" ca="1" si="32"/>
        <v>1.77</v>
      </c>
      <c r="P51" s="1">
        <f t="shared" ca="1" si="32"/>
        <v>0</v>
      </c>
      <c r="Q51" s="8">
        <f ca="1">VLOOKUP($A51,INDIRECT("'"&amp;$B51&amp;"_"&amp;$C51&amp;"'!"&amp;"A:Z"),COLUMN(M$1),FALSE)</f>
        <v>-77.475300000000004</v>
      </c>
      <c r="R51" s="1">
        <f ca="1">Q51-Q$56</f>
        <v>4.8999999999992383E-2</v>
      </c>
    </row>
    <row r="52" spans="1:22">
      <c r="A52" s="8" t="s">
        <v>826</v>
      </c>
      <c r="B52" s="8" t="s">
        <v>76</v>
      </c>
      <c r="C52" s="8" t="s">
        <v>496</v>
      </c>
      <c r="D52" s="1" t="str">
        <f ca="1">VLOOKUP($A52,INDIRECT("'"&amp;$B52&amp;"_"&amp;$C52&amp;"'!"&amp;"A:Z"),COLUMN(B$1),FALSE)</f>
        <v>Zn_Mg_C_R2SCAN_ver</v>
      </c>
      <c r="E52" s="1">
        <f ca="1">VLOOKUP($A52,INDIRECT("'"&amp;$B52&amp;"_"&amp;$C52&amp;"'!"&amp;"A:Z"),COLUMN(D$1),FALSE)</f>
        <v>3.2820999999999998</v>
      </c>
      <c r="F52" s="1">
        <f ca="1">VLOOKUP($A52,INDIRECT("'"&amp;$B52&amp;"_"&amp;$C52&amp;"'!"&amp;"A:Z"),COLUMN(E$2),FALSE)</f>
        <v>5.1593</v>
      </c>
      <c r="G52" s="1">
        <f ca="1">VLOOKUP($A52,INDIRECT("'"&amp;$B52&amp;"_"&amp;$C52&amp;"'!"&amp;"A:Z"),COLUMN(F$2),FALSE)</f>
        <v>0</v>
      </c>
      <c r="H52" s="1">
        <f ca="1">VLOOKUP($A52,INDIRECT("'"&amp;$B52&amp;"_"&amp;$C52&amp;"'!"&amp;"A:Z"),COLUMN(G$2),FALSE)</f>
        <v>0</v>
      </c>
      <c r="I52" s="1">
        <f ca="1">VLOOKUP($A52,INDIRECT("'"&amp;$B52&amp;"_"&amp;$C52&amp;"'!"&amp;"A:Z"),COLUMN(H$2),FALSE)</f>
        <v>0.5</v>
      </c>
      <c r="J52" s="1">
        <f ca="1">VLOOKUP($A52,INDIRECT("'"&amp;$B52&amp;"_"&amp;$C52&amp;"'!"&amp;"A:Z"),COLUMN(O$1),FALSE)</f>
        <v>0.51780000000002246</v>
      </c>
      <c r="K52" s="1">
        <f ca="1">VLOOKUP($A52,INDIRECT("'"&amp;$B52&amp;"_"&amp;$C52&amp;"'!"&amp;"A:Z"),COLUMN(P$1),FALSE)</f>
        <v>58.524099999999997</v>
      </c>
      <c r="L52" s="1">
        <f ca="1">VLOOKUP($A52,INDIRECT("'"&amp;$B52&amp;"_"&amp;$C52&amp;"'!"&amp;"A:Z"),COLUMN(Q$1),FALSE)</f>
        <v>18.9512</v>
      </c>
      <c r="M52" s="1">
        <f ca="1">VLOOKUP($A52,INDIRECT("'"&amp;$B52&amp;"_"&amp;$C52&amp;"'!"&amp;"A:Z"),COLUMN(R$1),FALSE)</f>
        <v>77.475300000000004</v>
      </c>
      <c r="N52" s="1">
        <f ca="1">VLOOKUP($A52,INDIRECT("'"&amp;$B52&amp;"_"&amp;$C52&amp;"'!"&amp;"A:Z"),COLUMN(Y$1),FALSE)</f>
        <v>77.993100000000027</v>
      </c>
      <c r="O52" s="1">
        <f t="shared" ca="1" si="32"/>
        <v>2.097</v>
      </c>
      <c r="P52" s="1">
        <f t="shared" ca="1" si="32"/>
        <v>0</v>
      </c>
      <c r="Q52" s="8">
        <f ca="1">VLOOKUP($A52,INDIRECT("'"&amp;$B52&amp;"_"&amp;$C52&amp;"'!"&amp;"A:Z"),COLUMN(M$1),FALSE)</f>
        <v>0</v>
      </c>
      <c r="R52" s="1"/>
    </row>
    <row r="53" spans="1:22" s="30" customFormat="1">
      <c r="E53" s="31"/>
      <c r="F53" s="31"/>
      <c r="G53" s="31"/>
      <c r="H53" s="31"/>
      <c r="I53" s="30" t="s">
        <v>122</v>
      </c>
      <c r="J53" s="31">
        <f ca="1">J50-J49</f>
        <v>8.9699999999993452E-2</v>
      </c>
      <c r="K53" s="31"/>
      <c r="L53" s="31"/>
      <c r="M53" s="31"/>
      <c r="N53" s="31"/>
      <c r="Q53" s="31"/>
      <c r="R53" s="31"/>
    </row>
    <row r="54" spans="1:22">
      <c r="D54" s="10" t="s">
        <v>779</v>
      </c>
      <c r="E54" s="41">
        <v>3.2519999999999998</v>
      </c>
      <c r="F54" s="41">
        <v>5.1879999999999997</v>
      </c>
      <c r="G54" s="41" t="s">
        <v>778</v>
      </c>
      <c r="H54" s="41">
        <v>3.2519999999999998</v>
      </c>
      <c r="I54" s="41">
        <v>5.1879999999999997</v>
      </c>
      <c r="J54" s="1"/>
      <c r="K54" s="1"/>
      <c r="L54" s="1"/>
      <c r="M54" s="1"/>
      <c r="N54" s="1"/>
      <c r="P54" s="10" t="s">
        <v>659</v>
      </c>
      <c r="Q54" s="41">
        <f ca="1">MIN(Q4,Q9,Q14,Q19,Q24,P29,Q34,Q39,Q44,Q49)</f>
        <v>-77.556100000000001</v>
      </c>
      <c r="R54" s="1"/>
    </row>
    <row r="55" spans="1:22">
      <c r="D55" s="10"/>
      <c r="E55" s="41"/>
      <c r="F55" s="41"/>
      <c r="G55" s="41"/>
      <c r="H55" s="41">
        <v>3.2839999999999998</v>
      </c>
      <c r="I55" s="41">
        <v>5.1100000000000003</v>
      </c>
      <c r="J55" s="1"/>
      <c r="K55" s="1"/>
      <c r="L55" s="1"/>
      <c r="M55" s="1"/>
      <c r="N55" s="1"/>
      <c r="P55" s="10"/>
      <c r="Q55" s="41">
        <f t="shared" ref="Q55:Q56" ca="1" si="33">MIN(Q5,Q10,Q15,Q20,Q25,P30,Q35,Q40,Q45,Q50)</f>
        <v>-77.484700000000004</v>
      </c>
      <c r="R55" s="1"/>
    </row>
    <row r="56" spans="1:22">
      <c r="D56" s="10" t="s">
        <v>780</v>
      </c>
      <c r="E56" s="41"/>
      <c r="F56" s="41"/>
      <c r="G56" s="41"/>
      <c r="H56" s="41"/>
      <c r="I56" s="10"/>
      <c r="J56" s="1"/>
      <c r="K56" s="1"/>
      <c r="L56" s="1"/>
      <c r="M56" s="1"/>
      <c r="N56" s="1"/>
      <c r="P56" s="10"/>
      <c r="Q56" s="41">
        <f t="shared" ca="1" si="33"/>
        <v>-77.524299999999997</v>
      </c>
      <c r="R56" s="1"/>
    </row>
    <row r="57" spans="1:22" s="30" customFormat="1">
      <c r="D57" s="31"/>
      <c r="E57" s="31"/>
      <c r="F57" s="31"/>
      <c r="G57" s="31"/>
      <c r="H57" s="31"/>
      <c r="I57" s="31"/>
      <c r="J57" s="31"/>
      <c r="K57" s="31"/>
      <c r="L57" s="31"/>
      <c r="M57" s="31"/>
      <c r="N57" s="31"/>
      <c r="O57" s="31"/>
      <c r="P57" s="31"/>
      <c r="R57" s="31"/>
    </row>
    <row r="58" spans="1:22">
      <c r="D58" s="1"/>
      <c r="J58" s="1"/>
      <c r="K58" s="1"/>
      <c r="L58" s="1"/>
      <c r="M58" s="1"/>
      <c r="O58" s="1"/>
      <c r="P58" s="1"/>
      <c r="Q58" s="8"/>
      <c r="R58" s="1"/>
    </row>
    <row r="59" spans="1:22" s="4" customFormat="1">
      <c r="A59" s="4" t="s">
        <v>72</v>
      </c>
      <c r="B59" s="4" t="s">
        <v>75</v>
      </c>
      <c r="C59" s="4" t="s">
        <v>73</v>
      </c>
      <c r="D59" s="4" t="s">
        <v>74</v>
      </c>
      <c r="E59" s="98" t="s">
        <v>78</v>
      </c>
      <c r="F59" s="98"/>
      <c r="G59" s="98"/>
      <c r="H59" s="98"/>
      <c r="I59" s="98"/>
      <c r="J59" s="98" t="s">
        <v>79</v>
      </c>
      <c r="K59" s="98"/>
      <c r="L59" s="98"/>
      <c r="M59" s="98"/>
      <c r="O59" s="98" t="s">
        <v>81</v>
      </c>
      <c r="P59" s="98"/>
      <c r="Q59" s="4" t="s">
        <v>10</v>
      </c>
      <c r="R59" s="4" t="s">
        <v>658</v>
      </c>
      <c r="S59" s="4" t="s">
        <v>660</v>
      </c>
    </row>
    <row r="60" spans="1:22" s="4" customFormat="1">
      <c r="E60" s="5" t="s">
        <v>2</v>
      </c>
      <c r="F60" s="5" t="s">
        <v>0</v>
      </c>
      <c r="G60" s="5" t="s">
        <v>65</v>
      </c>
      <c r="H60" s="5" t="s">
        <v>80</v>
      </c>
      <c r="I60" s="5" t="s">
        <v>66</v>
      </c>
      <c r="J60" s="6" t="s">
        <v>77</v>
      </c>
      <c r="K60" s="6" t="s">
        <v>4</v>
      </c>
      <c r="L60" s="6" t="s">
        <v>7</v>
      </c>
      <c r="M60" s="6" t="s">
        <v>5</v>
      </c>
      <c r="N60" s="4" t="s">
        <v>126</v>
      </c>
      <c r="O60" s="4" t="s">
        <v>77</v>
      </c>
      <c r="P60" s="4" t="s">
        <v>4</v>
      </c>
      <c r="Q60" s="4" t="s">
        <v>657</v>
      </c>
      <c r="R60" s="5"/>
    </row>
    <row r="61" spans="1:22">
      <c r="D61" s="1"/>
      <c r="J61" s="1"/>
      <c r="K61" s="1"/>
      <c r="L61" s="1"/>
      <c r="M61" s="1"/>
      <c r="O61" s="1"/>
      <c r="P61" s="1"/>
      <c r="Q61" s="8"/>
      <c r="R61" s="1"/>
    </row>
    <row r="62" spans="1:22">
      <c r="A62" s="8" t="s">
        <v>12</v>
      </c>
      <c r="B62" s="8" t="s">
        <v>63</v>
      </c>
      <c r="C62" s="8" t="s">
        <v>146</v>
      </c>
      <c r="D62" s="1" t="str">
        <f ca="1">VLOOKUP($A62,INDIRECT("'"&amp;$B62&amp;"_"&amp;$C62&amp;"'!"&amp;"A:Z"),COLUMN(B$1),FALSE)</f>
        <v>Zn_Zn_C_HSE06D3_999</v>
      </c>
      <c r="E62" s="1">
        <f ca="1">VLOOKUP($A62,INDIRECT("'"&amp;$B62&amp;"_"&amp;$C62&amp;"'!"&amp;"A:Z"),COLUMN(D$1),FALSE)</f>
        <v>3.2366999999999999</v>
      </c>
      <c r="F62" s="1">
        <f t="shared" ref="F62:I65" ca="1" si="34">VLOOKUP($A62,INDIRECT("'"&amp;$B62&amp;"_"&amp;$C62&amp;"'!"&amp;"A:Z"),COLUMN(E$2),FALSE)</f>
        <v>5.1982999999999997</v>
      </c>
      <c r="G62" s="1">
        <f t="shared" ca="1" si="34"/>
        <v>0.62078618429999999</v>
      </c>
      <c r="H62" s="1">
        <f t="shared" ca="1" si="34"/>
        <v>0.62078618429999999</v>
      </c>
      <c r="I62" s="1">
        <f t="shared" ca="1" si="34"/>
        <v>0.5</v>
      </c>
      <c r="J62" s="1">
        <f t="shared" ref="J62:M65" ca="1" si="35">VLOOKUP($A62,INDIRECT("'"&amp;$B62&amp;"_"&amp;$C62&amp;"'!"&amp;"A:Z"),COLUMN(O$1),FALSE)</f>
        <v>-0.20579999999999998</v>
      </c>
      <c r="K62" s="1">
        <f t="shared" ca="1" si="35"/>
        <v>-0.25589999999999691</v>
      </c>
      <c r="L62" s="1">
        <f t="shared" ca="1" si="35"/>
        <v>6.799999999999784E-2</v>
      </c>
      <c r="M62" s="1">
        <f t="shared" ca="1" si="35"/>
        <v>-0.18789999999999907</v>
      </c>
      <c r="N62" s="1">
        <f ca="1">VLOOKUP($A62,INDIRECT("'"&amp;$B62&amp;"_"&amp;$C62&amp;"'!"&amp;"A:Z"),COLUMN(Y$1),FALSE)</f>
        <v>-0.39369999999999905</v>
      </c>
      <c r="O62" s="1">
        <f ca="1">VLOOKUP($A62,INDIRECT("'"&amp;$B62&amp;"_"&amp;$C62&amp;"'!"&amp;"A:Z"),COLUMN($T$1),FALSE)</f>
        <v>2.532</v>
      </c>
      <c r="P62" s="1">
        <f ca="1">VLOOKUP($A62,INDIRECT("'"&amp;$B62&amp;"_"&amp;$C62&amp;"'!"&amp;"A:Z"),COLUMN($U$1),FALSE)</f>
        <v>0</v>
      </c>
      <c r="Q62" s="8">
        <f ca="1">VLOOKUP($A62,INDIRECT("'"&amp;$B62&amp;"_"&amp;$C62&amp;"'!"&amp;"A:Z"),COLUMN($M$1),FALSE)</f>
        <v>-82.617999999999995</v>
      </c>
      <c r="R62" s="1">
        <f ca="1">Q62-Q$112</f>
        <v>2.8999999999996362E-2</v>
      </c>
      <c r="S62" s="1">
        <f ca="1">SUM(R62:R64)</f>
        <v>6.1399999999991905E-2</v>
      </c>
      <c r="T62" s="1"/>
      <c r="U62" s="1">
        <f ca="1">ABS(E62-E$112)+ABS(F62-F$112)+ABS(E64-E$114)+ABS(F64-F$114)</f>
        <v>8.3400000000000585E-2</v>
      </c>
      <c r="V62" s="1"/>
    </row>
    <row r="63" spans="1:22">
      <c r="A63" s="8" t="s">
        <v>70</v>
      </c>
      <c r="B63" s="8" t="s">
        <v>63</v>
      </c>
      <c r="C63" s="8" t="s">
        <v>146</v>
      </c>
      <c r="D63" s="1" t="str">
        <f ca="1">VLOOKUP($A63,INDIRECT("'"&amp;$B63&amp;"_"&amp;$C63&amp;"'!"&amp;"A:Z"),COLUMN(B$1),FALSE)</f>
        <v>Zn_Zn_C_HSE06D3_125</v>
      </c>
      <c r="E63" s="1">
        <f ca="1">VLOOKUP($A63,INDIRECT("'"&amp;$B63&amp;"_"&amp;$C63&amp;"'!"&amp;"A:Z"),COLUMN(D$1),FALSE)</f>
        <v>3.4192999999999998</v>
      </c>
      <c r="F63" s="1">
        <f t="shared" ca="1" si="34"/>
        <v>4.4469000000000003</v>
      </c>
      <c r="G63" s="1">
        <f t="shared" ca="1" si="34"/>
        <v>-6.2043148800000093E-2</v>
      </c>
      <c r="H63" s="1">
        <f t="shared" ca="1" si="34"/>
        <v>-6.3119298600000179E-2</v>
      </c>
      <c r="I63" s="1">
        <f t="shared" ca="1" si="34"/>
        <v>0.49902400000000002</v>
      </c>
      <c r="J63" s="1">
        <f t="shared" ca="1" si="35"/>
        <v>6.9999999999836859E-4</v>
      </c>
      <c r="K63" s="1">
        <f t="shared" ca="1" si="35"/>
        <v>-1.6999999999995907E-3</v>
      </c>
      <c r="L63" s="1">
        <f t="shared" ca="1" si="35"/>
        <v>1.300000000000523E-3</v>
      </c>
      <c r="M63" s="1">
        <f t="shared" ca="1" si="35"/>
        <v>-3.9999999999906777E-4</v>
      </c>
      <c r="N63" s="1">
        <f ca="1">VLOOKUP($A63,INDIRECT("'"&amp;$B63&amp;"_"&amp;$C63&amp;"'!"&amp;"A:Z"),COLUMN(Y$1),FALSE)</f>
        <v>2.9999999999930083E-4</v>
      </c>
      <c r="O63" s="1">
        <f t="shared" ref="O63:P65" ca="1" si="36">VLOOKUP($A63,INDIRECT("'"&amp;$B63&amp;"_"&amp;$C63&amp;"'!"&amp;"A:Z"),COLUMN(T$1),FALSE)</f>
        <v>2.7189999999999999</v>
      </c>
      <c r="P63" s="1">
        <f t="shared" ca="1" si="36"/>
        <v>0</v>
      </c>
      <c r="Q63" s="8" cm="1">
        <f t="array" aca="1" ref="Q63" ca="1">INDIRECT("'"&amp;$B63&amp;"_"&amp;$C63&amp;"'!"&amp;"M30")</f>
        <v>0</v>
      </c>
      <c r="R63" s="1"/>
      <c r="T63" s="1"/>
      <c r="U63" s="1"/>
    </row>
    <row r="64" spans="1:22">
      <c r="A64" s="8" t="s">
        <v>11</v>
      </c>
      <c r="B64" s="8" t="s">
        <v>63</v>
      </c>
      <c r="C64" s="8" t="s">
        <v>146</v>
      </c>
      <c r="D64" s="1" t="str">
        <f ca="1">VLOOKUP($A64,INDIRECT("'"&amp;$B64&amp;"_"&amp;$C64&amp;"'!"&amp;"A:Z"),COLUMN(B$1),FALSE)</f>
        <v>Zn_Zn_C_HSE06D3_000</v>
      </c>
      <c r="E64" s="1">
        <f ca="1">VLOOKUP($A64,INDIRECT("'"&amp;$B64&amp;"_"&amp;$C64&amp;"'!"&amp;"A:Z"),COLUMN(D$1),FALSE)</f>
        <v>3.4266000000000001</v>
      </c>
      <c r="F64" s="1">
        <f t="shared" ca="1" si="34"/>
        <v>4.42</v>
      </c>
      <c r="G64" s="1">
        <f t="shared" ca="1" si="34"/>
        <v>0</v>
      </c>
      <c r="H64" s="1">
        <f t="shared" ca="1" si="34"/>
        <v>0</v>
      </c>
      <c r="I64" s="1">
        <f t="shared" ca="1" si="34"/>
        <v>0.5</v>
      </c>
      <c r="J64" s="1">
        <f t="shared" ca="1" si="35"/>
        <v>0</v>
      </c>
      <c r="K64" s="1">
        <f t="shared" ca="1" si="35"/>
        <v>0</v>
      </c>
      <c r="L64" s="1">
        <f t="shared" ca="1" si="35"/>
        <v>0</v>
      </c>
      <c r="M64" s="1">
        <f t="shared" ca="1" si="35"/>
        <v>0</v>
      </c>
      <c r="N64" s="1">
        <f ca="1">VLOOKUP($A64,INDIRECT("'"&amp;$B64&amp;"_"&amp;$C64&amp;"'!"&amp;"A:Z"),COLUMN(Y$1),FALSE)</f>
        <v>0</v>
      </c>
      <c r="O64" s="1">
        <f t="shared" ca="1" si="36"/>
        <v>2.6920000000000002</v>
      </c>
      <c r="P64" s="1">
        <f t="shared" ca="1" si="36"/>
        <v>0</v>
      </c>
      <c r="Q64" s="8">
        <f ca="1">VLOOKUP($A64,INDIRECT("'"&amp;$B64&amp;"_"&amp;$C64&amp;"'!"&amp;"A:Z"),COLUMN(M$1),FALSE)</f>
        <v>-82.430099999999996</v>
      </c>
      <c r="R64" s="1">
        <f ca="1">Q64-Q$114</f>
        <v>3.2399999999995543E-2</v>
      </c>
      <c r="T64" s="1"/>
      <c r="U64" s="1"/>
    </row>
    <row r="65" spans="1:22">
      <c r="A65" s="8" t="s">
        <v>826</v>
      </c>
      <c r="B65" s="8" t="s">
        <v>63</v>
      </c>
      <c r="C65" s="8" t="s">
        <v>146</v>
      </c>
      <c r="D65" s="1" t="str">
        <f ca="1">VLOOKUP($A65,INDIRECT("'"&amp;$B65&amp;"_"&amp;$C65&amp;"'!"&amp;"A:Z"),COLUMN(B$1),FALSE)</f>
        <v>Zn_Zn_C_HSE06D3_ver</v>
      </c>
      <c r="E65" s="1">
        <f ca="1">VLOOKUP($A65,INDIRECT("'"&amp;$B65&amp;"_"&amp;$C65&amp;"'!"&amp;"A:Z"),COLUMN(D$1),FALSE)</f>
        <v>3.2366999999999999</v>
      </c>
      <c r="F65" s="1">
        <f t="shared" ca="1" si="34"/>
        <v>5.1982999999999997</v>
      </c>
      <c r="G65" s="1">
        <f t="shared" ca="1" si="34"/>
        <v>0</v>
      </c>
      <c r="H65" s="1">
        <f t="shared" ca="1" si="34"/>
        <v>0</v>
      </c>
      <c r="I65" s="1">
        <f t="shared" ca="1" si="34"/>
        <v>0.5</v>
      </c>
      <c r="J65" s="1">
        <f t="shared" ca="1" si="35"/>
        <v>0.386099999999999</v>
      </c>
      <c r="K65" s="1">
        <f t="shared" ca="1" si="35"/>
        <v>59.344200000000001</v>
      </c>
      <c r="L65" s="1">
        <f t="shared" ca="1" si="35"/>
        <v>23.085899999999999</v>
      </c>
      <c r="M65" s="1">
        <f t="shared" ca="1" si="35"/>
        <v>82.430099999999996</v>
      </c>
      <c r="N65" s="1">
        <f ca="1">VLOOKUP($A65,INDIRECT("'"&amp;$B65&amp;"_"&amp;$C65&amp;"'!"&amp;"A:AZ"),COLUMN(AH$1),FALSE)</f>
        <v>0</v>
      </c>
      <c r="O65" s="1">
        <f t="shared" ca="1" si="36"/>
        <v>2.6579999999999999</v>
      </c>
      <c r="P65" s="1">
        <f t="shared" ca="1" si="36"/>
        <v>0</v>
      </c>
      <c r="Q65" s="8">
        <f ca="1">VLOOKUP($A65,INDIRECT("'"&amp;$B65&amp;"_"&amp;$C65&amp;"'!"&amp;"A:Z"),COLUMN(M$1),FALSE)</f>
        <v>0</v>
      </c>
      <c r="R65" s="1"/>
      <c r="T65" s="1"/>
      <c r="U65" s="1"/>
    </row>
    <row r="66" spans="1:22" s="30" customFormat="1">
      <c r="D66" s="31"/>
      <c r="E66" s="31"/>
      <c r="F66" s="31"/>
      <c r="G66" s="31"/>
      <c r="H66" s="31"/>
      <c r="I66" s="31" t="s">
        <v>122</v>
      </c>
      <c r="J66" s="31">
        <f ca="1">J63-J62</f>
        <v>0.20649999999999835</v>
      </c>
      <c r="K66" s="31">
        <f ca="1">K63-K62</f>
        <v>0.25419999999999732</v>
      </c>
      <c r="L66" s="31">
        <f ca="1">L63-L62</f>
        <v>-6.6699999999997317E-2</v>
      </c>
      <c r="M66" s="31">
        <f ca="1">M63-M62</f>
        <v>0.1875</v>
      </c>
      <c r="O66" s="31"/>
      <c r="P66" s="31"/>
      <c r="R66" s="31"/>
      <c r="T66" s="31"/>
      <c r="U66" s="31"/>
    </row>
    <row r="67" spans="1:22">
      <c r="A67" s="8" t="s">
        <v>12</v>
      </c>
      <c r="B67" s="8" t="s">
        <v>63</v>
      </c>
      <c r="C67" s="8" t="s">
        <v>145</v>
      </c>
      <c r="D67" s="1" t="str">
        <f t="shared" ref="D67:D79" ca="1" si="37">VLOOKUP($A67,INDIRECT("'"&amp;$B67&amp;"_"&amp;$C67&amp;"'!"&amp;"A:Z"),COLUMN(B$1),FALSE)</f>
        <v>Zn_Zn_C_HSE06_999</v>
      </c>
      <c r="E67" s="1">
        <f t="shared" ref="E67:E79" ca="1" si="38">VLOOKUP($A67,INDIRECT("'"&amp;$B67&amp;"_"&amp;$C67&amp;"'!"&amp;"A:Z"),COLUMN(D$1),FALSE)</f>
        <v>3.2606999999999999</v>
      </c>
      <c r="F67" s="1">
        <f t="shared" ref="F67:I70" ca="1" si="39">VLOOKUP($A67,INDIRECT("'"&amp;$B67&amp;"_"&amp;$C67&amp;"'!"&amp;"A:Z"),COLUMN(E$2),FALSE)</f>
        <v>5.2404000000000002</v>
      </c>
      <c r="G67" s="1">
        <f t="shared" ca="1" si="39"/>
        <v>0.62706626399999998</v>
      </c>
      <c r="H67" s="1">
        <f t="shared" ca="1" si="39"/>
        <v>0.62661558960000041</v>
      </c>
      <c r="I67" s="1">
        <f t="shared" ca="1" si="39"/>
        <v>0.50007299999999999</v>
      </c>
      <c r="J67" s="1">
        <f t="shared" ref="J67:M70" ca="1" si="40">VLOOKUP($A67,INDIRECT("'"&amp;$B67&amp;"_"&amp;$C67&amp;"'!"&amp;"A:Z"),COLUMN(O$1),FALSE)</f>
        <v>-0.25600000000000023</v>
      </c>
      <c r="K67" s="1">
        <f t="shared" ca="1" si="40"/>
        <v>-0.25540000000000163</v>
      </c>
      <c r="L67" s="1">
        <f t="shared" ca="1" si="40"/>
        <v>7.4600000000000222E-2</v>
      </c>
      <c r="M67" s="1">
        <f t="shared" ca="1" si="40"/>
        <v>-0.18079999999999075</v>
      </c>
      <c r="N67" s="1">
        <f ca="1">VLOOKUP($A67,INDIRECT("'"&amp;$B67&amp;"_"&amp;$C67&amp;"'!"&amp;"A:Z"),COLUMN(Y$1),FALSE)</f>
        <v>-0.43679999999999097</v>
      </c>
      <c r="O67" s="1">
        <f ca="1">VLOOKUP($A67,INDIRECT("'"&amp;$B67&amp;"_"&amp;$C67&amp;"'!"&amp;"A:Z"),COLUMN($T$1),FALSE)</f>
        <v>2.4790000000000001</v>
      </c>
      <c r="P67" s="1">
        <f ca="1">VLOOKUP($A67,INDIRECT("'"&amp;$B67&amp;"_"&amp;$C67&amp;"'!"&amp;"A:Z"),COLUMN($U$1),FALSE)</f>
        <v>0</v>
      </c>
      <c r="Q67" s="8">
        <f ca="1">VLOOKUP($A67,INDIRECT("'"&amp;$B67&amp;"_"&amp;$C67&amp;"'!"&amp;"A:Z"),COLUMN($M$1),FALSE)</f>
        <v>-82.641999999999996</v>
      </c>
      <c r="R67" s="1">
        <f ca="1">Q67-Q$112</f>
        <v>4.9999999999954525E-3</v>
      </c>
      <c r="S67" s="1">
        <f ca="1">SUM(R67:R69)</f>
        <v>6.2999999999817646E-3</v>
      </c>
      <c r="T67" s="1"/>
      <c r="U67" s="1">
        <f ca="1">ABS(E67-E$112)+ABS(F67-F$112)+ABS(E69-E$114)+ABS(F69-F$114)</f>
        <v>7.8000000000000291E-2</v>
      </c>
      <c r="V67" s="1"/>
    </row>
    <row r="68" spans="1:22">
      <c r="A68" s="8" t="s">
        <v>70</v>
      </c>
      <c r="B68" s="8" t="s">
        <v>63</v>
      </c>
      <c r="C68" s="8" t="s">
        <v>145</v>
      </c>
      <c r="D68" s="1" t="str">
        <f t="shared" ca="1" si="37"/>
        <v>Zn_Zn_C_HSE06_125</v>
      </c>
      <c r="E68" s="1">
        <f t="shared" ca="1" si="38"/>
        <v>3.4331999999999998</v>
      </c>
      <c r="F68" s="1">
        <f t="shared" ca="1" si="39"/>
        <v>4.5293999999999999</v>
      </c>
      <c r="G68" s="1">
        <f t="shared" ca="1" si="39"/>
        <v>8.0759202000000307E-2</v>
      </c>
      <c r="H68" s="1">
        <f t="shared" ca="1" si="39"/>
        <v>7.7738092200000178E-2</v>
      </c>
      <c r="I68" s="1">
        <f t="shared" ca="1" si="39"/>
        <v>0.50288200000000005</v>
      </c>
      <c r="J68" s="1">
        <f t="shared" ca="1" si="40"/>
        <v>-2.6000000000010459E-3</v>
      </c>
      <c r="K68" s="1">
        <f t="shared" ca="1" si="40"/>
        <v>59.3733</v>
      </c>
      <c r="L68" s="1">
        <f t="shared" ca="1" si="40"/>
        <v>23.087900000000001</v>
      </c>
      <c r="M68" s="1">
        <f t="shared" ca="1" si="40"/>
        <v>82.461200000000005</v>
      </c>
      <c r="N68" s="1">
        <f ca="1">VLOOKUP($A68,INDIRECT("'"&amp;$B68&amp;"_"&amp;$C68&amp;"'!"&amp;"A:Z"),COLUMN(Y$1),FALSE)</f>
        <v>82.458600000000004</v>
      </c>
      <c r="O68" s="1">
        <f t="shared" ref="O68:P70" ca="1" si="41">VLOOKUP($A68,INDIRECT("'"&amp;$B68&amp;"_"&amp;$C68&amp;"'!"&amp;"A:Z"),COLUMN(T$1),FALSE)</f>
        <v>2.6829999999999998</v>
      </c>
      <c r="P68" s="1">
        <f t="shared" ca="1" si="41"/>
        <v>0</v>
      </c>
      <c r="Q68" s="8" cm="1">
        <f t="array" aca="1" ref="Q68" ca="1">INDIRECT("'"&amp;$B68&amp;"_"&amp;$C68&amp;"'!"&amp;"M30")</f>
        <v>0</v>
      </c>
      <c r="R68" s="1"/>
      <c r="T68" s="1"/>
      <c r="U68" s="1"/>
    </row>
    <row r="69" spans="1:22">
      <c r="A69" s="8" t="s">
        <v>11</v>
      </c>
      <c r="B69" s="8" t="s">
        <v>63</v>
      </c>
      <c r="C69" s="8" t="s">
        <v>145</v>
      </c>
      <c r="D69" s="1" t="str">
        <f t="shared" ca="1" si="37"/>
        <v>Zn_Zn_C_HSE06_000</v>
      </c>
      <c r="E69" s="1">
        <f t="shared" ca="1" si="38"/>
        <v>3.444</v>
      </c>
      <c r="F69" s="1">
        <f t="shared" ca="1" si="39"/>
        <v>4.4859</v>
      </c>
      <c r="G69" s="1">
        <f t="shared" ca="1" si="39"/>
        <v>0</v>
      </c>
      <c r="H69" s="1">
        <f t="shared" ca="1" si="39"/>
        <v>0</v>
      </c>
      <c r="I69" s="1">
        <f t="shared" ca="1" si="39"/>
        <v>0.5</v>
      </c>
      <c r="J69" s="1">
        <f t="shared" ca="1" si="40"/>
        <v>0</v>
      </c>
      <c r="K69" s="1">
        <f t="shared" ca="1" si="40"/>
        <v>0</v>
      </c>
      <c r="L69" s="1">
        <f t="shared" ca="1" si="40"/>
        <v>0</v>
      </c>
      <c r="M69" s="1">
        <f t="shared" ca="1" si="40"/>
        <v>0</v>
      </c>
      <c r="N69" s="1">
        <f ca="1">VLOOKUP($A69,INDIRECT("'"&amp;$B69&amp;"_"&amp;$C69&amp;"'!"&amp;"A:Z"),COLUMN(Y$1),FALSE)</f>
        <v>0</v>
      </c>
      <c r="O69" s="1">
        <f t="shared" ca="1" si="41"/>
        <v>2.6419999999999999</v>
      </c>
      <c r="P69" s="1">
        <f t="shared" ca="1" si="41"/>
        <v>0</v>
      </c>
      <c r="Q69" s="8">
        <f ca="1">VLOOKUP($A69,INDIRECT("'"&amp;$B69&amp;"_"&amp;$C69&amp;"'!"&amp;"A:Z"),COLUMN(M$1),FALSE)</f>
        <v>-82.461200000000005</v>
      </c>
      <c r="R69" s="1">
        <f ca="1">Q69-Q$114</f>
        <v>1.2999999999863121E-3</v>
      </c>
      <c r="T69" s="1"/>
      <c r="U69" s="1"/>
    </row>
    <row r="70" spans="1:22">
      <c r="A70" s="8" t="s">
        <v>826</v>
      </c>
      <c r="B70" s="8" t="s">
        <v>63</v>
      </c>
      <c r="C70" s="8" t="s">
        <v>145</v>
      </c>
      <c r="D70" s="1" t="str">
        <f ca="1">VLOOKUP($A70,INDIRECT("'"&amp;$B70&amp;"_"&amp;$C70&amp;"'!"&amp;"A:Z"),COLUMN(B$1),FALSE)</f>
        <v>Zn_Zn_C_HSE06_ver</v>
      </c>
      <c r="E70" s="1">
        <f ca="1">VLOOKUP($A70,INDIRECT("'"&amp;$B70&amp;"_"&amp;$C70&amp;"'!"&amp;"A:Z"),COLUMN(D$1),FALSE)</f>
        <v>3.2606999999999999</v>
      </c>
      <c r="F70" s="1">
        <f t="shared" ca="1" si="39"/>
        <v>5.2404000000000002</v>
      </c>
      <c r="G70" s="1">
        <f t="shared" ca="1" si="39"/>
        <v>0</v>
      </c>
      <c r="H70" s="1">
        <f t="shared" ca="1" si="39"/>
        <v>0</v>
      </c>
      <c r="I70" s="1">
        <f t="shared" ca="1" si="39"/>
        <v>0.5</v>
      </c>
      <c r="J70" s="1">
        <f t="shared" ca="1" si="40"/>
        <v>0.28999999999999915</v>
      </c>
      <c r="K70" s="1">
        <f t="shared" ca="1" si="40"/>
        <v>59.3733</v>
      </c>
      <c r="L70" s="1">
        <f t="shared" ca="1" si="40"/>
        <v>23.087900000000001</v>
      </c>
      <c r="M70" s="1">
        <f t="shared" ca="1" si="40"/>
        <v>82.461200000000005</v>
      </c>
      <c r="N70" s="1">
        <f ca="1">VLOOKUP($A70,INDIRECT("'"&amp;$B70&amp;"_"&amp;$C70&amp;"'!"&amp;"A:AZ"),COLUMN(AH$1),FALSE)</f>
        <v>0</v>
      </c>
      <c r="O70" s="1">
        <f t="shared" ca="1" si="41"/>
        <v>2.6139999999999999</v>
      </c>
      <c r="P70" s="1">
        <f t="shared" ca="1" si="41"/>
        <v>0</v>
      </c>
      <c r="Q70" s="8">
        <f ca="1">VLOOKUP($A70,INDIRECT("'"&amp;$B70&amp;"_"&amp;$C70&amp;"'!"&amp;"A:Z"),COLUMN(M$1),FALSE)</f>
        <v>0</v>
      </c>
      <c r="R70" s="1"/>
      <c r="T70" s="1"/>
      <c r="U70" s="1"/>
    </row>
    <row r="71" spans="1:22" s="30" customFormat="1">
      <c r="D71" s="31"/>
      <c r="E71" s="31"/>
      <c r="F71" s="31"/>
      <c r="G71" s="31"/>
      <c r="H71" s="31"/>
      <c r="I71" s="31" t="s">
        <v>122</v>
      </c>
      <c r="J71" s="31">
        <f ca="1">J68-J67</f>
        <v>0.25339999999999918</v>
      </c>
      <c r="K71" s="31">
        <f ca="1">K68-K67</f>
        <v>59.628700000000002</v>
      </c>
      <c r="L71" s="31">
        <f ca="1">L68-L67</f>
        <v>23.013300000000001</v>
      </c>
      <c r="M71" s="31">
        <f ca="1">M68-M67</f>
        <v>82.641999999999996</v>
      </c>
      <c r="O71" s="31"/>
      <c r="P71" s="31"/>
      <c r="R71" s="31"/>
      <c r="T71" s="31"/>
      <c r="U71" s="31"/>
    </row>
    <row r="72" spans="1:22">
      <c r="A72" s="8" t="s">
        <v>12</v>
      </c>
      <c r="B72" s="8" t="s">
        <v>63</v>
      </c>
      <c r="C72" s="8" t="s">
        <v>82</v>
      </c>
      <c r="D72" s="1" t="str">
        <f t="shared" ca="1" si="37"/>
        <v>Zn_Zn_C_PBE0D3_999</v>
      </c>
      <c r="E72" s="1">
        <f t="shared" ca="1" si="38"/>
        <v>3.2357999999999998</v>
      </c>
      <c r="F72" s="1">
        <f t="shared" ref="F72:I75" ca="1" si="42">VLOOKUP($A72,INDIRECT("'"&amp;$B72&amp;"_"&amp;$C72&amp;"'!"&amp;"A:Z"),COLUMN(E$2),FALSE)</f>
        <v>5.2007000000000003</v>
      </c>
      <c r="G72" s="1">
        <f t="shared" ca="1" si="42"/>
        <v>0.62225335359999989</v>
      </c>
      <c r="H72" s="1">
        <f t="shared" ca="1" si="42"/>
        <v>0.62225335359999989</v>
      </c>
      <c r="I72" s="1">
        <f t="shared" ca="1" si="42"/>
        <v>0.5</v>
      </c>
      <c r="J72" s="1">
        <f t="shared" ref="J72:M75" ca="1" si="43">VLOOKUP($A72,INDIRECT("'"&amp;$B72&amp;"_"&amp;$C72&amp;"'!"&amp;"A:Z"),COLUMN(O$1),FALSE)</f>
        <v>-0.21529999999999916</v>
      </c>
      <c r="K72" s="1">
        <f t="shared" ca="1" si="43"/>
        <v>-0.25529999999999831</v>
      </c>
      <c r="L72" s="1">
        <f t="shared" ca="1" si="43"/>
        <v>6.7599999999998772E-2</v>
      </c>
      <c r="M72" s="1">
        <f t="shared" ca="1" si="43"/>
        <v>-0.18770000000000664</v>
      </c>
      <c r="N72" s="1">
        <f ca="1">VLOOKUP($A72,INDIRECT("'"&amp;$B72&amp;"_"&amp;$C72&amp;"'!"&amp;"A:Z"),COLUMN(Y$1),FALSE)</f>
        <v>-0.4030000000000058</v>
      </c>
      <c r="O72" s="1">
        <f ca="1">VLOOKUP($A72,INDIRECT("'"&amp;$B72&amp;"_"&amp;$C72&amp;"'!"&amp;"A:Z"),COLUMN($T$1),FALSE)</f>
        <v>3.22</v>
      </c>
      <c r="P72" s="1">
        <f ca="1">VLOOKUP($A72,INDIRECT("'"&amp;$B72&amp;"_"&amp;$C72&amp;"'!"&amp;"A:Z"),COLUMN($U$1),FALSE)</f>
        <v>0</v>
      </c>
      <c r="Q72" s="8">
        <f ca="1">VLOOKUP($A72,INDIRECT("'"&amp;$B72&amp;"_"&amp;$C72&amp;"'!"&amp;"A:Z"),COLUMN($M$1),FALSE)</f>
        <v>-82.617800000000003</v>
      </c>
      <c r="R72" s="1">
        <f ca="1">Q72-Q$112</f>
        <v>2.919999999998879E-2</v>
      </c>
      <c r="S72" s="1">
        <f ca="1">SUM(R72:R74)</f>
        <v>6.1599999999984334E-2</v>
      </c>
      <c r="T72" s="1"/>
      <c r="U72" s="1">
        <f ca="1">ABS(E72-E$112)+ABS(F72-F$112)+ABS(E74-E$114)+ABS(F74-F$114)</f>
        <v>7.5700000000000323E-2</v>
      </c>
      <c r="V72" s="1"/>
    </row>
    <row r="73" spans="1:22">
      <c r="A73" s="8" t="s">
        <v>70</v>
      </c>
      <c r="B73" s="8" t="s">
        <v>63</v>
      </c>
      <c r="C73" s="8" t="s">
        <v>82</v>
      </c>
      <c r="D73" s="1" t="str">
        <f t="shared" ca="1" si="37"/>
        <v>Zn_Zn_C_PBE0D3_063</v>
      </c>
      <c r="E73" s="1">
        <f t="shared" ca="1" si="38"/>
        <v>3.4215</v>
      </c>
      <c r="F73" s="1">
        <f t="shared" ca="1" si="42"/>
        <v>4.4367999999999999</v>
      </c>
      <c r="G73" s="1">
        <f t="shared" ca="1" si="42"/>
        <v>3.1416980800000015E-2</v>
      </c>
      <c r="H73" s="1">
        <f t="shared" ca="1" si="42"/>
        <v>3.1971580800000204E-2</v>
      </c>
      <c r="I73" s="1">
        <f t="shared" ca="1" si="42"/>
        <v>0.49960300000000002</v>
      </c>
      <c r="J73" s="1">
        <f t="shared" ca="1" si="43"/>
        <v>9.9999999999766942E-5</v>
      </c>
      <c r="K73" s="1">
        <f t="shared" ca="1" si="43"/>
        <v>59.3444</v>
      </c>
      <c r="L73" s="1">
        <f t="shared" ca="1" si="43"/>
        <v>23.085699999999999</v>
      </c>
      <c r="M73" s="1">
        <f t="shared" ca="1" si="43"/>
        <v>82.430099999999996</v>
      </c>
      <c r="N73" s="1">
        <f ca="1">VLOOKUP($A73,INDIRECT("'"&amp;$B73&amp;"_"&amp;$C73&amp;"'!"&amp;"A:Z"),COLUMN(Y$1),FALSE)</f>
        <v>82.430199999999999</v>
      </c>
      <c r="O73" s="1">
        <f t="shared" ref="O73:P75" ca="1" si="44">VLOOKUP($A73,INDIRECT("'"&amp;$B73&amp;"_"&amp;$C73&amp;"'!"&amp;"A:Z"),COLUMN(T$1),FALSE)</f>
        <v>3.395</v>
      </c>
      <c r="P73" s="1">
        <f t="shared" ca="1" si="44"/>
        <v>0</v>
      </c>
      <c r="Q73" s="8" cm="1">
        <f t="array" aca="1" ref="Q73" ca="1">INDIRECT("'"&amp;$B73&amp;"_"&amp;$C73&amp;"'!"&amp;"M30")</f>
        <v>0</v>
      </c>
      <c r="R73" s="1"/>
      <c r="T73" s="1"/>
      <c r="U73" s="1"/>
    </row>
    <row r="74" spans="1:22">
      <c r="A74" s="8" t="s">
        <v>11</v>
      </c>
      <c r="B74" s="8" t="s">
        <v>63</v>
      </c>
      <c r="C74" s="8" t="s">
        <v>82</v>
      </c>
      <c r="D74" s="1" t="str">
        <f t="shared" ca="1" si="37"/>
        <v>Zn_Zn_C_PBE0D3_000</v>
      </c>
      <c r="E74" s="1">
        <f t="shared" ca="1" si="38"/>
        <v>3.4228999999999998</v>
      </c>
      <c r="F74" s="1">
        <f t="shared" ca="1" si="42"/>
        <v>4.4298999999999999</v>
      </c>
      <c r="G74" s="1">
        <f t="shared" ca="1" si="42"/>
        <v>0</v>
      </c>
      <c r="H74" s="1">
        <f t="shared" ca="1" si="42"/>
        <v>0</v>
      </c>
      <c r="I74" s="1">
        <f t="shared" ca="1" si="42"/>
        <v>0.5</v>
      </c>
      <c r="J74" s="1">
        <f t="shared" ca="1" si="43"/>
        <v>0</v>
      </c>
      <c r="K74" s="1">
        <f t="shared" ca="1" si="43"/>
        <v>0</v>
      </c>
      <c r="L74" s="1">
        <f t="shared" ca="1" si="43"/>
        <v>0</v>
      </c>
      <c r="M74" s="1">
        <f t="shared" ca="1" si="43"/>
        <v>0</v>
      </c>
      <c r="N74" s="1">
        <f ca="1">VLOOKUP($A74,INDIRECT("'"&amp;$B74&amp;"_"&amp;$C74&amp;"'!"&amp;"A:Z"),COLUMN(Y$1),FALSE)</f>
        <v>0</v>
      </c>
      <c r="O74" s="1">
        <f t="shared" ca="1" si="44"/>
        <v>3.395</v>
      </c>
      <c r="P74" s="1">
        <f t="shared" ca="1" si="44"/>
        <v>0</v>
      </c>
      <c r="Q74" s="8">
        <f ca="1">VLOOKUP($A74,INDIRECT("'"&amp;$B74&amp;"_"&amp;$C74&amp;"'!"&amp;"A:Z"),COLUMN(M$1),FALSE)</f>
        <v>-82.430099999999996</v>
      </c>
      <c r="R74" s="1">
        <f ca="1">Q74-Q$114</f>
        <v>3.2399999999995543E-2</v>
      </c>
      <c r="T74" s="1"/>
      <c r="U74" s="1"/>
    </row>
    <row r="75" spans="1:22">
      <c r="A75" s="8" t="s">
        <v>826</v>
      </c>
      <c r="B75" s="8" t="s">
        <v>63</v>
      </c>
      <c r="C75" s="8" t="s">
        <v>82</v>
      </c>
      <c r="D75" s="1" t="str">
        <f ca="1">VLOOKUP($A75,INDIRECT("'"&amp;$B75&amp;"_"&amp;$C75&amp;"'!"&amp;"A:Z"),COLUMN(B$1),FALSE)</f>
        <v>Zn_Zn_C_PBE0D3_ver</v>
      </c>
      <c r="E75" s="1">
        <f ca="1">VLOOKUP($A75,INDIRECT("'"&amp;$B75&amp;"_"&amp;$C75&amp;"'!"&amp;"A:Z"),COLUMN(D$1),FALSE)</f>
        <v>3.2357999999999998</v>
      </c>
      <c r="F75" s="1">
        <f t="shared" ca="1" si="42"/>
        <v>5.2007000000000003</v>
      </c>
      <c r="G75" s="1">
        <f t="shared" ca="1" si="42"/>
        <v>0</v>
      </c>
      <c r="H75" s="1">
        <f t="shared" ca="1" si="42"/>
        <v>0</v>
      </c>
      <c r="I75" s="1">
        <f t="shared" ca="1" si="42"/>
        <v>0.5</v>
      </c>
      <c r="J75" s="1">
        <f t="shared" ca="1" si="43"/>
        <v>0.37809999999999988</v>
      </c>
      <c r="K75" s="1">
        <f t="shared" ca="1" si="43"/>
        <v>59.3444</v>
      </c>
      <c r="L75" s="1">
        <f t="shared" ca="1" si="43"/>
        <v>23.085699999999999</v>
      </c>
      <c r="M75" s="1">
        <f t="shared" ca="1" si="43"/>
        <v>82.430099999999996</v>
      </c>
      <c r="N75" s="1">
        <f ca="1">VLOOKUP($A75,INDIRECT("'"&amp;$B75&amp;"_"&amp;$C75&amp;"'!"&amp;"A:AZ"),COLUMN(AH$1),FALSE)</f>
        <v>0</v>
      </c>
      <c r="O75" s="1">
        <f t="shared" ca="1" si="44"/>
        <v>3.3530000000000002</v>
      </c>
      <c r="P75" s="1">
        <f t="shared" ca="1" si="44"/>
        <v>0</v>
      </c>
      <c r="Q75" s="8">
        <f ca="1">VLOOKUP($A75,INDIRECT("'"&amp;$B75&amp;"_"&amp;$C75&amp;"'!"&amp;"A:Z"),COLUMN(M$1),FALSE)</f>
        <v>0</v>
      </c>
      <c r="R75" s="1"/>
      <c r="T75" s="1"/>
      <c r="U75" s="1"/>
    </row>
    <row r="76" spans="1:22" s="30" customFormat="1">
      <c r="D76" s="31"/>
      <c r="E76" s="31"/>
      <c r="F76" s="31"/>
      <c r="G76" s="31"/>
      <c r="H76" s="31"/>
      <c r="I76" s="31" t="s">
        <v>122</v>
      </c>
      <c r="J76" s="31">
        <f ca="1">J73-J72</f>
        <v>0.21539999999999893</v>
      </c>
      <c r="K76" s="31">
        <f ca="1">K73-K72</f>
        <v>59.599699999999999</v>
      </c>
      <c r="L76" s="31">
        <f ca="1">L73-L72</f>
        <v>23.0181</v>
      </c>
      <c r="M76" s="31">
        <f ca="1">M73-M72</f>
        <v>82.617800000000003</v>
      </c>
      <c r="O76" s="31"/>
      <c r="P76" s="31"/>
      <c r="R76" s="31"/>
      <c r="T76" s="31"/>
      <c r="U76" s="31"/>
    </row>
    <row r="77" spans="1:22">
      <c r="A77" s="8" t="s">
        <v>12</v>
      </c>
      <c r="B77" s="8" t="s">
        <v>63</v>
      </c>
      <c r="C77" s="8" t="s">
        <v>83</v>
      </c>
      <c r="D77" s="1" t="str">
        <f t="shared" ca="1" si="37"/>
        <v>Zn_Zn_C_PBE0_999</v>
      </c>
      <c r="E77" s="1">
        <f t="shared" ca="1" si="38"/>
        <v>3.2582</v>
      </c>
      <c r="F77" s="1">
        <f t="shared" ref="F77:I80" ca="1" si="45">VLOOKUP($A77,INDIRECT("'"&amp;$B77&amp;"_"&amp;$C77&amp;"'!"&amp;"A:Z"),COLUMN(E$2),FALSE)</f>
        <v>5.2385999999999999</v>
      </c>
      <c r="G77" s="1">
        <f t="shared" ca="1" si="45"/>
        <v>0.62738521319999963</v>
      </c>
      <c r="H77" s="1">
        <f t="shared" ca="1" si="45"/>
        <v>0.62718090780000013</v>
      </c>
      <c r="I77" s="1">
        <f t="shared" ca="1" si="45"/>
        <v>0.50003299999999995</v>
      </c>
      <c r="J77" s="1">
        <f t="shared" ref="J77:M80" ca="1" si="46">VLOOKUP($A77,INDIRECT("'"&amp;$B77&amp;"_"&amp;$C77&amp;"'!"&amp;"A:Z"),COLUMN(O$1),FALSE)</f>
        <v>-0.25819999999999865</v>
      </c>
      <c r="K77" s="1">
        <f t="shared" ca="1" si="46"/>
        <v>-0.25580000000000069</v>
      </c>
      <c r="L77" s="1">
        <f t="shared" ca="1" si="46"/>
        <v>7.2899999999997078E-2</v>
      </c>
      <c r="M77" s="1">
        <f t="shared" ca="1" si="46"/>
        <v>-0.18290000000000362</v>
      </c>
      <c r="N77" s="1">
        <f ca="1">VLOOKUP($A77,INDIRECT("'"&amp;$B77&amp;"_"&amp;$C77&amp;"'!"&amp;"A:Z"),COLUMN(Y$1),FALSE)</f>
        <v>-0.22710000000000363</v>
      </c>
      <c r="O77" s="1">
        <f ca="1">VLOOKUP($A77,INDIRECT("'"&amp;$B77&amp;"_"&amp;$C77&amp;"'!"&amp;"A:Z"),COLUMN($T$1),FALSE)</f>
        <v>3.169</v>
      </c>
      <c r="P77" s="1">
        <f ca="1">VLOOKUP($A77,INDIRECT("'"&amp;$B77&amp;"_"&amp;$C77&amp;"'!"&amp;"A:Z"),COLUMN($U$1),FALSE)</f>
        <v>11.457000000000001</v>
      </c>
      <c r="Q77" s="8">
        <f ca="1">VLOOKUP($A77,INDIRECT("'"&amp;$B77&amp;"_"&amp;$C77&amp;"'!"&amp;"A:Z"),COLUMN($M$1),FALSE)</f>
        <v>-82.645399999999995</v>
      </c>
      <c r="R77" s="1">
        <f ca="1">Q77-Q$112</f>
        <v>1.5999999999962711E-3</v>
      </c>
      <c r="S77" s="1">
        <f ca="1">SUM(R77:R79)</f>
        <v>1.5999999999962711E-3</v>
      </c>
      <c r="T77" s="1"/>
      <c r="U77" s="1">
        <f ca="1">ABS(E77-E$112)+ABS(F77-F$112)+ABS(E79-E$114)+ABS(F79-F$114)</f>
        <v>8.1800000000000317E-2</v>
      </c>
      <c r="V77" s="1"/>
    </row>
    <row r="78" spans="1:22">
      <c r="A78" s="8" t="s">
        <v>70</v>
      </c>
      <c r="B78" s="8" t="s">
        <v>63</v>
      </c>
      <c r="C78" s="8" t="s">
        <v>83</v>
      </c>
      <c r="D78" s="1" t="str">
        <f t="shared" ca="1" si="37"/>
        <v>Zn_Zn_C_PBE0_125</v>
      </c>
      <c r="E78" s="1">
        <f t="shared" ca="1" si="38"/>
        <v>3.4287999999999998</v>
      </c>
      <c r="F78" s="1">
        <f t="shared" ca="1" si="45"/>
        <v>4.5373000000000001</v>
      </c>
      <c r="G78" s="1">
        <f t="shared" ca="1" si="45"/>
        <v>8.359975249999986E-2</v>
      </c>
      <c r="H78" s="1">
        <f t="shared" ca="1" si="45"/>
        <v>7.9770271299999307E-2</v>
      </c>
      <c r="I78" s="1">
        <f t="shared" ca="1" si="45"/>
        <v>0.50345899999999999</v>
      </c>
      <c r="J78" s="1">
        <f t="shared" ca="1" si="46"/>
        <v>-3.0000000000001137E-3</v>
      </c>
      <c r="K78" s="1">
        <f t="shared" ca="1" si="46"/>
        <v>0</v>
      </c>
      <c r="L78" s="1">
        <f t="shared" ca="1" si="46"/>
        <v>0</v>
      </c>
      <c r="M78" s="1">
        <f t="shared" ca="1" si="46"/>
        <v>0</v>
      </c>
      <c r="N78" s="1">
        <f ca="1">VLOOKUP($A78,INDIRECT("'"&amp;$B78&amp;"_"&amp;$C78&amp;"'!"&amp;"A:Z"),COLUMN(Y$1),FALSE)</f>
        <v>0</v>
      </c>
      <c r="O78" s="1">
        <f t="shared" ref="O78:P80" ca="1" si="47">VLOOKUP($A78,INDIRECT("'"&amp;$B78&amp;"_"&amp;$C78&amp;"'!"&amp;"A:Z"),COLUMN(T$1),FALSE)</f>
        <v>3.3889999999999998</v>
      </c>
      <c r="P78" s="1">
        <f t="shared" ca="1" si="47"/>
        <v>11.657</v>
      </c>
      <c r="Q78" s="8" cm="1">
        <f t="array" aca="1" ref="Q78" ca="1">INDIRECT("'"&amp;$B78&amp;"_"&amp;$C78&amp;"'!"&amp;"M30")</f>
        <v>0</v>
      </c>
      <c r="R78" s="1"/>
      <c r="U78" s="1"/>
    </row>
    <row r="79" spans="1:22">
      <c r="A79" s="8" t="s">
        <v>11</v>
      </c>
      <c r="B79" s="8" t="s">
        <v>63</v>
      </c>
      <c r="C79" s="8" t="s">
        <v>83</v>
      </c>
      <c r="D79" s="1" t="str">
        <f t="shared" ca="1" si="37"/>
        <v>Zn_Zn_C_PBE0_000</v>
      </c>
      <c r="E79" s="1">
        <f t="shared" ca="1" si="38"/>
        <v>3.44</v>
      </c>
      <c r="F79" s="1">
        <f t="shared" ca="1" si="45"/>
        <v>4.49</v>
      </c>
      <c r="G79" s="1">
        <f t="shared" ca="1" si="45"/>
        <v>0</v>
      </c>
      <c r="H79" s="1">
        <f t="shared" ca="1" si="45"/>
        <v>0</v>
      </c>
      <c r="I79" s="1">
        <f t="shared" ca="1" si="45"/>
        <v>0.5</v>
      </c>
      <c r="J79" s="1">
        <f t="shared" ca="1" si="46"/>
        <v>0</v>
      </c>
      <c r="K79" s="1">
        <f t="shared" ca="1" si="46"/>
        <v>0</v>
      </c>
      <c r="L79" s="1">
        <f t="shared" ca="1" si="46"/>
        <v>0</v>
      </c>
      <c r="M79" s="1">
        <f t="shared" ca="1" si="46"/>
        <v>0</v>
      </c>
      <c r="N79" s="1">
        <f ca="1">VLOOKUP($A79,INDIRECT("'"&amp;$B79&amp;"_"&amp;$C79&amp;"'!"&amp;"A:Z"),COLUMN(Y$1),FALSE)</f>
        <v>0</v>
      </c>
      <c r="O79" s="1">
        <f t="shared" ca="1" si="47"/>
        <v>3.3439999999999999</v>
      </c>
      <c r="P79" s="1">
        <f t="shared" ca="1" si="47"/>
        <v>11.597</v>
      </c>
      <c r="Q79" s="8">
        <f ca="1">VLOOKUP($A79,INDIRECT("'"&amp;$B79&amp;"_"&amp;$C79&amp;"'!"&amp;"A:Z"),COLUMN(M$1),FALSE)</f>
        <v>-82.462499999999991</v>
      </c>
      <c r="R79" s="1">
        <f ca="1">Q79-Q$114</f>
        <v>0</v>
      </c>
      <c r="U79" s="1"/>
    </row>
    <row r="80" spans="1:22">
      <c r="A80" s="8" t="s">
        <v>826</v>
      </c>
      <c r="B80" s="8" t="s">
        <v>63</v>
      </c>
      <c r="C80" s="8" t="s">
        <v>83</v>
      </c>
      <c r="D80" s="1" t="str">
        <f ca="1">VLOOKUP($A80,INDIRECT("'"&amp;$B80&amp;"_"&amp;$C80&amp;"'!"&amp;"A:Z"),COLUMN(B$1),FALSE)</f>
        <v>Zn_Zn_C_PBE0_ver</v>
      </c>
      <c r="E80" s="1">
        <f ca="1">VLOOKUP($A80,INDIRECT("'"&amp;$B80&amp;"_"&amp;$C80&amp;"'!"&amp;"A:Z"),COLUMN(D$1),FALSE)</f>
        <v>3.2582</v>
      </c>
      <c r="F80" s="1">
        <f t="shared" ca="1" si="45"/>
        <v>5.2385999999999999</v>
      </c>
      <c r="G80" s="1">
        <f t="shared" ca="1" si="45"/>
        <v>0</v>
      </c>
      <c r="H80" s="1">
        <f t="shared" ca="1" si="45"/>
        <v>0</v>
      </c>
      <c r="I80" s="1">
        <f t="shared" ca="1" si="45"/>
        <v>0.5</v>
      </c>
      <c r="J80" s="1">
        <f t="shared" ca="1" si="46"/>
        <v>0.29010000000000247</v>
      </c>
      <c r="K80" s="1">
        <f t="shared" ca="1" si="46"/>
        <v>0</v>
      </c>
      <c r="L80" s="1">
        <f t="shared" ca="1" si="46"/>
        <v>0</v>
      </c>
      <c r="M80" s="1">
        <f t="shared" ca="1" si="46"/>
        <v>0</v>
      </c>
      <c r="N80" s="1">
        <f ca="1">VLOOKUP($A80,INDIRECT("'"&amp;$B80&amp;"_"&amp;$C80&amp;"'!"&amp;"A:AZ"),COLUMN(AH$1),FALSE)</f>
        <v>-82.236699999999999</v>
      </c>
      <c r="O80" s="1">
        <f t="shared" ca="1" si="47"/>
        <v>3.3090000000000002</v>
      </c>
      <c r="P80" s="1">
        <f t="shared" ca="1" si="47"/>
        <v>11.646000000000001</v>
      </c>
      <c r="Q80" s="8">
        <f ca="1">VLOOKUP($A80,INDIRECT("'"&amp;$B80&amp;"_"&amp;$C80&amp;"'!"&amp;"A:Z"),COLUMN(M$1),FALSE)</f>
        <v>0</v>
      </c>
      <c r="R80" s="1"/>
      <c r="U80" s="1"/>
    </row>
    <row r="81" spans="1:22" s="30" customFormat="1">
      <c r="E81" s="31"/>
      <c r="F81" s="31"/>
      <c r="G81" s="31"/>
      <c r="H81" s="31"/>
      <c r="I81" s="31" t="s">
        <v>122</v>
      </c>
      <c r="J81" s="31">
        <f ca="1">J78-J77</f>
        <v>0.25519999999999854</v>
      </c>
      <c r="K81" s="31">
        <f ca="1">K78-K77</f>
        <v>0.25580000000000069</v>
      </c>
      <c r="L81" s="31">
        <f ca="1">L78-L77</f>
        <v>-7.2899999999997078E-2</v>
      </c>
      <c r="M81" s="31">
        <f ca="1">M78-M77</f>
        <v>0.18290000000000362</v>
      </c>
      <c r="R81" s="31"/>
      <c r="U81" s="31"/>
    </row>
    <row r="82" spans="1:22">
      <c r="A82" s="8" t="s">
        <v>12</v>
      </c>
      <c r="B82" s="8" t="s">
        <v>63</v>
      </c>
      <c r="C82" s="8" t="s">
        <v>6</v>
      </c>
      <c r="D82" s="1" t="str">
        <f ca="1">VLOOKUP($A82,INDIRECT("'"&amp;$B82&amp;"_"&amp;$C82&amp;"'!"&amp;"A:Z"),COLUMN(B$1),FALSE)</f>
        <v>Zn_Zn_C_PBESolD3_999</v>
      </c>
      <c r="E82" s="1">
        <f ca="1">VLOOKUP($A82,INDIRECT("'"&amp;$B82&amp;"_"&amp;$C82&amp;"'!"&amp;"A:Z"),COLUMN(D$1),FALSE)</f>
        <v>3.2210000000000001</v>
      </c>
      <c r="F82" s="1">
        <f t="shared" ref="F82:I84" ca="1" si="48">VLOOKUP($A82,INDIRECT("'"&amp;$B82&amp;"_"&amp;$C82&amp;"'!"&amp;"A:Z"),COLUMN(E$2),FALSE)</f>
        <v>5.1943000000000001</v>
      </c>
      <c r="G82" s="1">
        <f t="shared" ca="1" si="48"/>
        <v>0.62742469129999989</v>
      </c>
      <c r="H82" s="1">
        <f t="shared" ca="1" si="48"/>
        <v>0.62742469130000045</v>
      </c>
      <c r="I82" s="1">
        <f t="shared" ca="1" si="48"/>
        <v>0.5</v>
      </c>
      <c r="J82" s="1">
        <f t="shared" ref="J82:M84" ca="1" si="49">VLOOKUP($A82,INDIRECT("'"&amp;$B82&amp;"_"&amp;$C82&amp;"'!"&amp;"A:Z"),COLUMN(O$1),FALSE)</f>
        <v>-0.20309999999999917</v>
      </c>
      <c r="K82" s="1">
        <f t="shared" ca="1" si="49"/>
        <v>-0.24859999999999616</v>
      </c>
      <c r="L82" s="1">
        <f t="shared" ca="1" si="49"/>
        <v>6.0999999999999943E-2</v>
      </c>
      <c r="M82" s="1">
        <f t="shared" ca="1" si="49"/>
        <v>-0.18759999999998911</v>
      </c>
      <c r="N82" s="1">
        <f ca="1">VLOOKUP($A82,INDIRECT("'"&amp;$B82&amp;"_"&amp;$C82&amp;"'!"&amp;"A:Z"),COLUMN(Y$1),FALSE)</f>
        <v>-0.39069999999998828</v>
      </c>
      <c r="O82" s="1">
        <f ca="1">VLOOKUP($A82,INDIRECT("'"&amp;$B82&amp;"_"&amp;$C82&amp;"'!"&amp;"A:Z"),COLUMN($T$1),FALSE)</f>
        <v>0.71899999999999997</v>
      </c>
      <c r="P82" s="1">
        <f ca="1">VLOOKUP($A82,INDIRECT("'"&amp;$B82&amp;"_"&amp;$C82&amp;"'!"&amp;"A:Z"),COLUMN($U$1),FALSE)</f>
        <v>0</v>
      </c>
      <c r="Q82" s="8">
        <f ca="1">VLOOKUP($A82,INDIRECT("'"&amp;$B82&amp;"_"&amp;$C82&amp;"'!"&amp;"A:Z"),COLUMN($M$1),FALSE)</f>
        <v>-82.605599999999995</v>
      </c>
      <c r="R82" s="1">
        <f ca="1">Q82-Q$112</f>
        <v>4.1399999999995885E-2</v>
      </c>
      <c r="S82" s="1">
        <f ca="1">SUM(R82:R84)</f>
        <v>8.5899999999980992E-2</v>
      </c>
      <c r="T82" s="1"/>
      <c r="U82" s="1">
        <f ca="1">ABS(E82-E$112)+ABS(F82-F$112)+ABS(E84-E$114)+ABS(F84-F$114)</f>
        <v>0.10809999999999942</v>
      </c>
      <c r="V82" s="1"/>
    </row>
    <row r="83" spans="1:22">
      <c r="A83" s="8" t="s">
        <v>70</v>
      </c>
      <c r="B83" s="8" t="s">
        <v>63</v>
      </c>
      <c r="C83" s="8" t="s">
        <v>6</v>
      </c>
      <c r="D83" s="1" t="str">
        <f ca="1">VLOOKUP($A83,INDIRECT("'"&amp;$B83&amp;"_"&amp;$C83&amp;"'!"&amp;"A:Z"),COLUMN(B$1),FALSE)</f>
        <v>Zn_Zn_C_PBESolD3_125</v>
      </c>
      <c r="E83" s="1">
        <f ca="1">VLOOKUP($A83,INDIRECT("'"&amp;$B83&amp;"_"&amp;$C83&amp;"'!"&amp;"A:Z"),COLUMN(D$1),FALSE)</f>
        <v>3.4043999999999999</v>
      </c>
      <c r="F83" s="1">
        <f t="shared" ca="1" si="48"/>
        <v>4.4603000000000002</v>
      </c>
      <c r="G83" s="1">
        <f t="shared" ca="1" si="48"/>
        <v>6.9437950400000115E-2</v>
      </c>
      <c r="H83" s="1">
        <f t="shared" ca="1" si="48"/>
        <v>6.9023142499999579E-2</v>
      </c>
      <c r="I83" s="1">
        <f t="shared" ca="1" si="48"/>
        <v>0.50046900000000005</v>
      </c>
      <c r="J83" s="1">
        <f t="shared" ca="1" si="49"/>
        <v>-1.1000000000009891E-3</v>
      </c>
      <c r="K83" s="1">
        <f t="shared" ca="1" si="49"/>
        <v>59.331200000000003</v>
      </c>
      <c r="L83" s="1">
        <f t="shared" ca="1" si="49"/>
        <v>23.0868</v>
      </c>
      <c r="M83" s="1">
        <f t="shared" ca="1" si="49"/>
        <v>82.418000000000006</v>
      </c>
      <c r="N83" s="1">
        <f ca="1">VLOOKUP($A83,INDIRECT("'"&amp;$B83&amp;"_"&amp;$C83&amp;"'!"&amp;"A:Z"),COLUMN(Y$1),FALSE)</f>
        <v>82.416899999999998</v>
      </c>
      <c r="O83" s="1">
        <f t="shared" ref="O83:P85" ca="1" si="50">VLOOKUP($A83,INDIRECT("'"&amp;$B83&amp;"_"&amp;$C83&amp;"'!"&amp;"A:Z"),COLUMN(T$1),FALSE)</f>
        <v>0.95199999999999996</v>
      </c>
      <c r="P83" s="1">
        <f t="shared" ca="1" si="50"/>
        <v>0</v>
      </c>
      <c r="Q83" s="8" cm="1">
        <f t="array" aca="1" ref="Q83" ca="1">INDIRECT("'"&amp;$B83&amp;"_"&amp;$C83&amp;"'!"&amp;"M30")</f>
        <v>0</v>
      </c>
      <c r="R83" s="1"/>
      <c r="T83" s="1"/>
      <c r="U83" s="1"/>
    </row>
    <row r="84" spans="1:22">
      <c r="A84" s="8" t="s">
        <v>11</v>
      </c>
      <c r="B84" s="8" t="s">
        <v>63</v>
      </c>
      <c r="C84" s="8" t="s">
        <v>6</v>
      </c>
      <c r="D84" s="1" t="str">
        <f ca="1">VLOOKUP($A84,INDIRECT("'"&amp;$B84&amp;"_"&amp;$C84&amp;"'!"&amp;"A:Z"),COLUMN(B$1),FALSE)</f>
        <v>Zn_Zn_C_PBESolD3_000</v>
      </c>
      <c r="E84" s="1">
        <f ca="1">VLOOKUP($A84,INDIRECT("'"&amp;$B84&amp;"_"&amp;$C84&amp;"'!"&amp;"A:Z"),COLUMN(D$1),FALSE)</f>
        <v>3.4115000000000002</v>
      </c>
      <c r="F84" s="1">
        <f t="shared" ca="1" si="48"/>
        <v>4.4301000000000004</v>
      </c>
      <c r="G84" s="1">
        <f t="shared" ca="1" si="48"/>
        <v>0</v>
      </c>
      <c r="H84" s="1">
        <f t="shared" ca="1" si="48"/>
        <v>0</v>
      </c>
      <c r="I84" s="1">
        <f t="shared" ca="1" si="48"/>
        <v>0.5</v>
      </c>
      <c r="J84" s="1">
        <f t="shared" ca="1" si="49"/>
        <v>0</v>
      </c>
      <c r="K84" s="1">
        <f t="shared" ca="1" si="49"/>
        <v>0</v>
      </c>
      <c r="L84" s="1">
        <f t="shared" ca="1" si="49"/>
        <v>0</v>
      </c>
      <c r="M84" s="1">
        <f t="shared" ca="1" si="49"/>
        <v>0</v>
      </c>
      <c r="N84" s="1">
        <f ca="1">VLOOKUP($A84,INDIRECT("'"&amp;$B84&amp;"_"&amp;$C84&amp;"'!"&amp;"A:Z"),COLUMN(Y$1),FALSE)</f>
        <v>0</v>
      </c>
      <c r="O84" s="1">
        <f t="shared" ca="1" si="50"/>
        <v>0.92200000000000004</v>
      </c>
      <c r="P84" s="1">
        <f t="shared" ca="1" si="50"/>
        <v>0</v>
      </c>
      <c r="Q84" s="8">
        <f ca="1">VLOOKUP($A84,INDIRECT("'"&amp;$B84&amp;"_"&amp;$C84&amp;"'!"&amp;"A:Z"),COLUMN(M$1),FALSE)</f>
        <v>-82.418000000000006</v>
      </c>
      <c r="R84" s="1">
        <f ca="1">Q84-Q$114</f>
        <v>4.4499999999985107E-2</v>
      </c>
      <c r="T84" s="1"/>
      <c r="U84" s="1"/>
    </row>
    <row r="85" spans="1:22">
      <c r="A85" s="8" t="s">
        <v>826</v>
      </c>
      <c r="B85" s="8" t="s">
        <v>63</v>
      </c>
      <c r="C85" s="8" t="s">
        <v>6</v>
      </c>
      <c r="D85" s="1" t="str">
        <f ca="1">VLOOKUP($A85,INDIRECT("'"&amp;$B85&amp;"_"&amp;$C85&amp;"'!"&amp;"A:Z"),COLUMN(B$1),FALSE)</f>
        <v>Zn_Zn_C_PBESolD3_ver</v>
      </c>
      <c r="E85" s="1">
        <f ca="1">VLOOKUP($A85,INDIRECT("'"&amp;$B85&amp;"_"&amp;$C85&amp;"'!"&amp;"A:Z"),COLUMN(D$1),FALSE)</f>
        <v>3.2210000000000001</v>
      </c>
      <c r="F85" s="1">
        <f ca="1">VLOOKUP($A85,INDIRECT("'"&amp;$B85&amp;"_"&amp;$C85&amp;"'!"&amp;"A:Z"),COLUMN(E$2),FALSE)</f>
        <v>5.1943000000000001</v>
      </c>
      <c r="G85" s="1">
        <f ca="1">VLOOKUP($A85,INDIRECT("'"&amp;$B85&amp;"_"&amp;$C85&amp;"'!"&amp;"A:Z"),COLUMN(F$2),FALSE)</f>
        <v>0</v>
      </c>
      <c r="H85" s="1">
        <f ca="1">VLOOKUP($A85,INDIRECT("'"&amp;$B85&amp;"_"&amp;$C85&amp;"'!"&amp;"A:Z"),COLUMN(G$2),FALSE)</f>
        <v>0</v>
      </c>
      <c r="I85" s="1">
        <f ca="1">VLOOKUP($A85,INDIRECT("'"&amp;$B85&amp;"_"&amp;$C85&amp;"'!"&amp;"A:Z"),COLUMN(H$2),FALSE)</f>
        <v>0.5</v>
      </c>
      <c r="J85" s="1">
        <f ca="1">VLOOKUP($A85,INDIRECT("'"&amp;$B85&amp;"_"&amp;$C85&amp;"'!"&amp;"A:Z"),COLUMN(O$1),FALSE)</f>
        <v>0.38510000000000133</v>
      </c>
      <c r="K85" s="1">
        <f ca="1">VLOOKUP($A85,INDIRECT("'"&amp;$B85&amp;"_"&amp;$C85&amp;"'!"&amp;"A:Z"),COLUMN(P$1),FALSE)</f>
        <v>59.331200000000003</v>
      </c>
      <c r="L85" s="1">
        <f ca="1">VLOOKUP($A85,INDIRECT("'"&amp;$B85&amp;"_"&amp;$C85&amp;"'!"&amp;"A:Z"),COLUMN(Q$1),FALSE)</f>
        <v>23.0868</v>
      </c>
      <c r="M85" s="1">
        <f ca="1">VLOOKUP($A85,INDIRECT("'"&amp;$B85&amp;"_"&amp;$C85&amp;"'!"&amp;"A:Z"),COLUMN(R$1),FALSE)</f>
        <v>82.418000000000006</v>
      </c>
      <c r="N85" s="1">
        <f ca="1">VLOOKUP($A85,INDIRECT("'"&amp;$B85&amp;"_"&amp;$C85&amp;"'!"&amp;"A:Z"),COLUMN(Y$1),FALSE)</f>
        <v>82.803100000000001</v>
      </c>
      <c r="O85" s="1">
        <f t="shared" ca="1" si="50"/>
        <v>0.84299999999999997</v>
      </c>
      <c r="P85" s="1">
        <f t="shared" ca="1" si="50"/>
        <v>0</v>
      </c>
      <c r="Q85" s="8">
        <f ca="1">VLOOKUP($A85,INDIRECT("'"&amp;$B85&amp;"_"&amp;$C85&amp;"'!"&amp;"A:Z"),COLUMN(M$1),FALSE)</f>
        <v>0</v>
      </c>
      <c r="R85" s="1"/>
      <c r="T85" s="1"/>
      <c r="U85" s="1"/>
    </row>
    <row r="86" spans="1:22">
      <c r="A86" s="30"/>
      <c r="B86" s="30"/>
      <c r="C86" s="30"/>
      <c r="D86" s="31"/>
      <c r="E86" s="31"/>
      <c r="F86" s="31"/>
      <c r="G86" s="31"/>
      <c r="H86" s="31"/>
      <c r="I86" s="31" t="s">
        <v>122</v>
      </c>
      <c r="J86" s="31">
        <f ca="1">J83-J82</f>
        <v>0.20199999999999818</v>
      </c>
      <c r="K86" s="31">
        <f ca="1">K83-K82</f>
        <v>59.579799999999999</v>
      </c>
      <c r="L86" s="31">
        <f ca="1">L83-L82</f>
        <v>23.0258</v>
      </c>
      <c r="M86" s="31">
        <f ca="1">M83-M82</f>
        <v>82.605599999999995</v>
      </c>
      <c r="N86" s="30"/>
      <c r="O86" s="31"/>
      <c r="P86" s="31"/>
      <c r="Q86" s="30"/>
      <c r="R86" s="31"/>
      <c r="S86" s="30"/>
      <c r="T86" s="31"/>
      <c r="U86" s="31"/>
      <c r="V86" s="30"/>
    </row>
    <row r="87" spans="1:22">
      <c r="A87" s="8" t="s">
        <v>12</v>
      </c>
      <c r="B87" s="8" t="s">
        <v>63</v>
      </c>
      <c r="C87" s="8" t="s">
        <v>84</v>
      </c>
      <c r="D87" s="1" t="str">
        <f ca="1">VLOOKUP($A87,INDIRECT("'"&amp;$B87&amp;"_"&amp;$C87&amp;"'!"&amp;"A:Z"),COLUMN(B$1),FALSE)</f>
        <v>Zn_Zn_C_PBESol_999</v>
      </c>
      <c r="E87" s="1">
        <f ca="1">VLOOKUP($A87,INDIRECT("'"&amp;$B87&amp;"_"&amp;$C87&amp;"'!"&amp;"A:Z"),COLUMN(D$1),FALSE)</f>
        <v>3.2395999999999998</v>
      </c>
      <c r="F87" s="1">
        <f t="shared" ref="F87:I89" ca="1" si="51">VLOOKUP($A87,INDIRECT("'"&amp;$B87&amp;"_"&amp;$C87&amp;"'!"&amp;"A:Z"),COLUMN(E$2),FALSE)</f>
        <v>5.2248000000000001</v>
      </c>
      <c r="G87" s="1">
        <f t="shared" ca="1" si="51"/>
        <v>0.63105134400000029</v>
      </c>
      <c r="H87" s="1">
        <f t="shared" ca="1" si="51"/>
        <v>0.63070650719999999</v>
      </c>
      <c r="I87" s="1">
        <f t="shared" ca="1" si="51"/>
        <v>0.50005500000000003</v>
      </c>
      <c r="J87" s="1">
        <f t="shared" ref="J87:M89" ca="1" si="52">VLOOKUP($A87,INDIRECT("'"&amp;$B87&amp;"_"&amp;$C87&amp;"'!"&amp;"A:Z"),COLUMN(O$1),FALSE)</f>
        <v>-0.23749999999999716</v>
      </c>
      <c r="K87" s="1">
        <f t="shared" ca="1" si="52"/>
        <v>-0.24819999999999709</v>
      </c>
      <c r="L87" s="1">
        <f t="shared" ca="1" si="52"/>
        <v>7.1199999999997488E-2</v>
      </c>
      <c r="M87" s="1">
        <f t="shared" ca="1" si="52"/>
        <v>-0.17700000000000671</v>
      </c>
      <c r="N87" s="1">
        <f ca="1">VLOOKUP($A87,INDIRECT("'"&amp;$B87&amp;"_"&amp;$C87&amp;"'!"&amp;"A:Z"),COLUMN(Y$1),FALSE)</f>
        <v>-0.41450000000000387</v>
      </c>
      <c r="O87" s="1">
        <f ca="1">VLOOKUP($A87,INDIRECT("'"&amp;$B87&amp;"_"&amp;$C87&amp;"'!"&amp;"A:Z"),COLUMN($T$1),FALSE)</f>
        <v>0.69399999999999995</v>
      </c>
      <c r="P87" s="1">
        <f ca="1">VLOOKUP($A87,INDIRECT("'"&amp;$B87&amp;"_"&amp;$C87&amp;"'!"&amp;"A:Z"),COLUMN($U$1),FALSE)</f>
        <v>0</v>
      </c>
      <c r="Q87" s="8">
        <f ca="1">VLOOKUP($A87,INDIRECT("'"&amp;$B87&amp;"_"&amp;$C87&amp;"'!"&amp;"A:Z"),COLUMN($M$1),FALSE)</f>
        <v>-82.629500000000007</v>
      </c>
      <c r="R87" s="1">
        <f ca="1">Q87-Q$112</f>
        <v>1.7499999999984084E-2</v>
      </c>
      <c r="S87" s="1">
        <f ca="1">SUM(R87:R89)</f>
        <v>2.7499999999974989E-2</v>
      </c>
      <c r="T87" s="1"/>
      <c r="U87" s="1">
        <f ca="1">ABS(E87-E$112)+ABS(F87-F$112)+ABS(E89-E$114)+ABS(F89-F$114)</f>
        <v>7.0099999999999607E-2</v>
      </c>
      <c r="V87" s="1"/>
    </row>
    <row r="88" spans="1:22">
      <c r="A88" s="8" t="s">
        <v>70</v>
      </c>
      <c r="B88" s="8" t="s">
        <v>63</v>
      </c>
      <c r="C88" s="8" t="s">
        <v>84</v>
      </c>
      <c r="D88" s="1" t="str">
        <f ca="1">VLOOKUP($A88,INDIRECT("'"&amp;$B88&amp;"_"&amp;$C88&amp;"'!"&amp;"A:Z"),COLUMN(B$1),FALSE)</f>
        <v>Zn_Zn_C_PBESol_125</v>
      </c>
      <c r="E88" s="1">
        <f ca="1">VLOOKUP($A88,INDIRECT("'"&amp;$B88&amp;"_"&amp;$C88&amp;"'!"&amp;"A:Z"),COLUMN(D$1),FALSE)</f>
        <v>3.4152999999999998</v>
      </c>
      <c r="F88" s="1">
        <f t="shared" ca="1" si="51"/>
        <v>4.5201000000000002</v>
      </c>
      <c r="G88" s="1">
        <f t="shared" ca="1" si="51"/>
        <v>8.0448739800000169E-2</v>
      </c>
      <c r="H88" s="1">
        <f t="shared" ca="1" si="51"/>
        <v>7.7682438600000667E-2</v>
      </c>
      <c r="I88" s="1">
        <f t="shared" ca="1" si="51"/>
        <v>0.50270700000000001</v>
      </c>
      <c r="J88" s="1">
        <f t="shared" ca="1" si="52"/>
        <v>-2.4999999999977263E-3</v>
      </c>
      <c r="K88" s="1">
        <f t="shared" ca="1" si="52"/>
        <v>59.363500000000002</v>
      </c>
      <c r="L88" s="1">
        <f t="shared" ca="1" si="52"/>
        <v>23.088999999999999</v>
      </c>
      <c r="M88" s="1">
        <f t="shared" ca="1" si="52"/>
        <v>82.452500000000001</v>
      </c>
      <c r="N88" s="1">
        <f ca="1">VLOOKUP($A88,INDIRECT("'"&amp;$B88&amp;"_"&amp;$C88&amp;"'!"&amp;"A:Z"),COLUMN(Y$1),FALSE)</f>
        <v>82.45</v>
      </c>
      <c r="O88" s="1">
        <f t="shared" ref="O88:P90" ca="1" si="53">VLOOKUP($A88,INDIRECT("'"&amp;$B88&amp;"_"&amp;$C88&amp;"'!"&amp;"A:Z"),COLUMN(T$1),FALSE)</f>
        <v>0.93799999999999994</v>
      </c>
      <c r="P88" s="1">
        <f t="shared" ca="1" si="53"/>
        <v>0</v>
      </c>
      <c r="Q88" s="8" cm="1">
        <f t="array" aca="1" ref="Q88" ca="1">INDIRECT("'"&amp;$B88&amp;"_"&amp;$C88&amp;"'!"&amp;"M30")</f>
        <v>0</v>
      </c>
      <c r="R88" s="1"/>
      <c r="T88" s="1"/>
      <c r="U88" s="1"/>
    </row>
    <row r="89" spans="1:22">
      <c r="A89" s="8" t="s">
        <v>11</v>
      </c>
      <c r="B89" s="8" t="s">
        <v>63</v>
      </c>
      <c r="C89" s="8" t="s">
        <v>84</v>
      </c>
      <c r="D89" s="1" t="str">
        <f ca="1">VLOOKUP($A89,INDIRECT("'"&amp;$B89&amp;"_"&amp;$C89&amp;"'!"&amp;"A:Z"),COLUMN(B$1),FALSE)</f>
        <v>Zn_Zn_C_PBESol_000</v>
      </c>
      <c r="E89" s="1">
        <f ca="1">VLOOKUP($A89,INDIRECT("'"&amp;$B89&amp;"_"&amp;$C89&amp;"'!"&amp;"A:Z"),COLUMN(D$1),FALSE)</f>
        <v>3.4260000000000002</v>
      </c>
      <c r="F89" s="1">
        <f t="shared" ca="1" si="51"/>
        <v>4.4772999999999996</v>
      </c>
      <c r="G89" s="1">
        <f t="shared" ca="1" si="51"/>
        <v>0</v>
      </c>
      <c r="H89" s="1">
        <f t="shared" ca="1" si="51"/>
        <v>0</v>
      </c>
      <c r="I89" s="1">
        <f t="shared" ca="1" si="51"/>
        <v>0.5</v>
      </c>
      <c r="J89" s="1">
        <f t="shared" ca="1" si="52"/>
        <v>0</v>
      </c>
      <c r="K89" s="1">
        <f t="shared" ca="1" si="52"/>
        <v>0</v>
      </c>
      <c r="L89" s="1">
        <f t="shared" ca="1" si="52"/>
        <v>0</v>
      </c>
      <c r="M89" s="1">
        <f t="shared" ca="1" si="52"/>
        <v>0</v>
      </c>
      <c r="N89" s="1">
        <f ca="1">VLOOKUP($A89,INDIRECT("'"&amp;$B89&amp;"_"&amp;$C89&amp;"'!"&amp;"A:Z"),COLUMN(Y$1),FALSE)</f>
        <v>0</v>
      </c>
      <c r="O89" s="1">
        <f t="shared" ca="1" si="53"/>
        <v>0.89900000000000002</v>
      </c>
      <c r="P89" s="1">
        <f t="shared" ca="1" si="53"/>
        <v>0</v>
      </c>
      <c r="Q89" s="8">
        <f ca="1">VLOOKUP($A89,INDIRECT("'"&amp;$B89&amp;"_"&amp;$C89&amp;"'!"&amp;"A:Z"),COLUMN(M$1),FALSE)</f>
        <v>-82.452500000000001</v>
      </c>
      <c r="R89" s="1">
        <f ca="1">Q89-Q$114</f>
        <v>9.9999999999909051E-3</v>
      </c>
      <c r="T89" s="1"/>
      <c r="U89" s="1"/>
    </row>
    <row r="90" spans="1:22">
      <c r="A90" s="8" t="s">
        <v>826</v>
      </c>
      <c r="B90" s="8" t="s">
        <v>63</v>
      </c>
      <c r="C90" s="8" t="s">
        <v>84</v>
      </c>
      <c r="D90" s="1" t="str">
        <f ca="1">VLOOKUP($A90,INDIRECT("'"&amp;$B90&amp;"_"&amp;$C90&amp;"'!"&amp;"A:Z"),COLUMN(B$1),FALSE)</f>
        <v>Zn_Zn_C_PBESol_ver</v>
      </c>
      <c r="E90" s="1">
        <f ca="1">VLOOKUP($A90,INDIRECT("'"&amp;$B90&amp;"_"&amp;$C90&amp;"'!"&amp;"A:Z"),COLUMN(D$1),FALSE)</f>
        <v>3.2395999999999998</v>
      </c>
      <c r="F90" s="1">
        <f ca="1">VLOOKUP($A90,INDIRECT("'"&amp;$B90&amp;"_"&amp;$C90&amp;"'!"&amp;"A:Z"),COLUMN(E$2),FALSE)</f>
        <v>5.2248000000000001</v>
      </c>
      <c r="G90" s="1">
        <f ca="1">VLOOKUP($A90,INDIRECT("'"&amp;$B90&amp;"_"&amp;$C90&amp;"'!"&amp;"A:Z"),COLUMN(F$2),FALSE)</f>
        <v>0</v>
      </c>
      <c r="H90" s="1">
        <f ca="1">VLOOKUP($A90,INDIRECT("'"&amp;$B90&amp;"_"&amp;$C90&amp;"'!"&amp;"A:Z"),COLUMN(G$2),FALSE)</f>
        <v>0</v>
      </c>
      <c r="I90" s="1">
        <f ca="1">VLOOKUP($A90,INDIRECT("'"&amp;$B90&amp;"_"&amp;$C90&amp;"'!"&amp;"A:Z"),COLUMN(H$2),FALSE)</f>
        <v>0.5</v>
      </c>
      <c r="J90" s="1">
        <f ca="1">VLOOKUP($A90,INDIRECT("'"&amp;$B90&amp;"_"&amp;$C90&amp;"'!"&amp;"A:Z"),COLUMN(O$1),FALSE)</f>
        <v>0.31360000000000099</v>
      </c>
      <c r="K90" s="1">
        <f ca="1">VLOOKUP($A90,INDIRECT("'"&amp;$B90&amp;"_"&amp;$C90&amp;"'!"&amp;"A:Z"),COLUMN(P$1),FALSE)</f>
        <v>59.363500000000002</v>
      </c>
      <c r="L90" s="1">
        <f ca="1">VLOOKUP($A90,INDIRECT("'"&amp;$B90&amp;"_"&amp;$C90&amp;"'!"&amp;"A:Z"),COLUMN(Q$1),FALSE)</f>
        <v>23.088999999999999</v>
      </c>
      <c r="M90" s="1">
        <f ca="1">VLOOKUP($A90,INDIRECT("'"&amp;$B90&amp;"_"&amp;$C90&amp;"'!"&amp;"A:Z"),COLUMN(R$1),FALSE)</f>
        <v>82.452500000000001</v>
      </c>
      <c r="N90" s="1">
        <f ca="1">VLOOKUP($A90,INDIRECT("'"&amp;$B90&amp;"_"&amp;$C90&amp;"'!"&amp;"A:Z"),COLUMN(Y$1),FALSE)</f>
        <v>82.766099999999994</v>
      </c>
      <c r="O90" s="1">
        <f t="shared" ca="1" si="53"/>
        <v>0.82199999999999995</v>
      </c>
      <c r="P90" s="1">
        <f t="shared" ca="1" si="53"/>
        <v>0</v>
      </c>
      <c r="Q90" s="8">
        <f ca="1">VLOOKUP($A90,INDIRECT("'"&amp;$B90&amp;"_"&amp;$C90&amp;"'!"&amp;"A:Z"),COLUMN(M$1),FALSE)</f>
        <v>0</v>
      </c>
      <c r="R90" s="1"/>
      <c r="T90" s="1"/>
      <c r="U90" s="1"/>
    </row>
    <row r="91" spans="1:22">
      <c r="A91" s="30"/>
      <c r="B91" s="30"/>
      <c r="C91" s="30"/>
      <c r="D91" s="31"/>
      <c r="E91" s="31"/>
      <c r="F91" s="31"/>
      <c r="G91" s="31"/>
      <c r="H91" s="31"/>
      <c r="I91" s="31" t="s">
        <v>122</v>
      </c>
      <c r="J91" s="31">
        <f ca="1">J88-J87</f>
        <v>0.23499999999999943</v>
      </c>
      <c r="K91" s="31">
        <f ca="1">K88-K87</f>
        <v>59.611699999999999</v>
      </c>
      <c r="L91" s="31">
        <f ca="1">L88-L87</f>
        <v>23.017800000000001</v>
      </c>
      <c r="M91" s="31">
        <f ca="1">M88-M87</f>
        <v>82.629500000000007</v>
      </c>
      <c r="N91" s="30"/>
      <c r="O91" s="31"/>
      <c r="P91" s="31"/>
      <c r="Q91" s="30"/>
      <c r="R91" s="31"/>
      <c r="S91" s="30"/>
      <c r="T91" s="31"/>
      <c r="U91" s="31"/>
      <c r="V91" s="30"/>
    </row>
    <row r="92" spans="1:22">
      <c r="A92" s="8" t="s">
        <v>12</v>
      </c>
      <c r="B92" s="8" t="s">
        <v>63</v>
      </c>
      <c r="C92" s="8" t="s">
        <v>332</v>
      </c>
      <c r="D92" s="1" t="str">
        <f ca="1">VLOOKUP($A92,INDIRECT("'"&amp;$B92&amp;"_"&amp;$C92&amp;"'!"&amp;"A:Z"),COLUMN(B$1),FALSE)</f>
        <v>Zn_Zn_C_HFD3_999</v>
      </c>
      <c r="E92" s="1">
        <f ca="1">VLOOKUP($A92,INDIRECT("'"&amp;$B92&amp;"_"&amp;$C92&amp;"'!"&amp;"A:Z"),COLUMN(D$1),FALSE)</f>
        <v>3.2088000000000001</v>
      </c>
      <c r="F92" s="1">
        <f t="shared" ref="F92:I95" ca="1" si="54">VLOOKUP($A92,INDIRECT("'"&amp;$B92&amp;"_"&amp;$C92&amp;"'!"&amp;"A:Z"),COLUMN(E$2),FALSE)</f>
        <v>5.0507999999999997</v>
      </c>
      <c r="G92" s="1">
        <f t="shared" ca="1" si="54"/>
        <v>0.56921505840000008</v>
      </c>
      <c r="H92" s="1">
        <f t="shared" ca="1" si="54"/>
        <v>0.56913929640000038</v>
      </c>
      <c r="I92" s="1">
        <f t="shared" ca="1" si="54"/>
        <v>0.50001300000000004</v>
      </c>
      <c r="J92" s="1">
        <f t="shared" ref="J92:M95" ca="1" si="55">VLOOKUP($A92,INDIRECT("'"&amp;$B92&amp;"_"&amp;$C92&amp;"'!"&amp;"A:Z"),COLUMN(O$1),FALSE)</f>
        <v>-2.7499999999996305E-2</v>
      </c>
      <c r="K92" s="1">
        <f t="shared" ca="1" si="55"/>
        <v>-0.26129999999999853</v>
      </c>
      <c r="L92" s="1">
        <f t="shared" ca="1" si="55"/>
        <v>5.280000000000129E-2</v>
      </c>
      <c r="M92" s="1">
        <f t="shared" ca="1" si="55"/>
        <v>-0.2085000000000008</v>
      </c>
      <c r="N92" s="1">
        <f ca="1">VLOOKUP($A92,INDIRECT("'"&amp;$B92&amp;"_"&amp;$C92&amp;"'!"&amp;"A:Z"),COLUMN(Y$1),FALSE)</f>
        <v>-0.2359999999999971</v>
      </c>
      <c r="O92" s="1">
        <f ca="1">VLOOKUP($A92,INDIRECT("'"&amp;$B92&amp;"_"&amp;$C92&amp;"'!"&amp;"A:Z"),COLUMN($T$1),FALSE)</f>
        <v>11.561</v>
      </c>
      <c r="P92" s="1">
        <f ca="1">VLOOKUP($A92,INDIRECT("'"&amp;$B92&amp;"_"&amp;$C92&amp;"'!"&amp;"A:Z"),COLUMN($U$1),FALSE)</f>
        <v>0</v>
      </c>
      <c r="Q92" s="8">
        <f ca="1">VLOOKUP($A92,INDIRECT("'"&amp;$B92&amp;"_"&amp;$C92&amp;"'!"&amp;"A:Z"),COLUMN($M$1),FALSE)</f>
        <v>-82.511400000000009</v>
      </c>
      <c r="R92" s="1">
        <f ca="1">Q92-Q$112</f>
        <v>0.1355999999999824</v>
      </c>
      <c r="S92" s="1">
        <f ca="1">SUM(R92:R94)</f>
        <v>0.29519999999996571</v>
      </c>
      <c r="T92" s="1"/>
      <c r="U92" s="1">
        <f ca="1">ABS(E92-E$112)+ABS(F92-F$112)+ABS(E94-E$114)+ABS(F94-F$114)</f>
        <v>0.40160000000000062</v>
      </c>
      <c r="V92" s="1"/>
    </row>
    <row r="93" spans="1:22">
      <c r="A93" s="8" t="s">
        <v>70</v>
      </c>
      <c r="B93" s="8" t="s">
        <v>63</v>
      </c>
      <c r="C93" s="8" t="s">
        <v>332</v>
      </c>
      <c r="D93" s="1" t="str">
        <f ca="1">VLOOKUP($A93,INDIRECT("'"&amp;$B93&amp;"_"&amp;$C93&amp;"'!"&amp;"A:Z"),COLUMN(B$1),FALSE)</f>
        <v>Zn_Zn_C_HFD3_438</v>
      </c>
      <c r="E93" s="1">
        <f ca="1">VLOOKUP($A93,INDIRECT("'"&amp;$B93&amp;"_"&amp;$C93&amp;"'!"&amp;"A:Z"),COLUMN(D$1),FALSE)</f>
        <v>3.3344</v>
      </c>
      <c r="F93" s="1">
        <f t="shared" ca="1" si="54"/>
        <v>4.5315000000000003</v>
      </c>
      <c r="G93" s="1">
        <f t="shared" ca="1" si="54"/>
        <v>0.22088343600000007</v>
      </c>
      <c r="H93" s="1">
        <f t="shared" ca="1" si="54"/>
        <v>0.22137736950000017</v>
      </c>
      <c r="I93" s="1">
        <f t="shared" ca="1" si="54"/>
        <v>0.499444</v>
      </c>
      <c r="J93" s="1">
        <f t="shared" ca="1" si="55"/>
        <v>3.4400000000005093E-2</v>
      </c>
      <c r="K93" s="1">
        <f t="shared" ca="1" si="55"/>
        <v>59.210500000000003</v>
      </c>
      <c r="L93" s="1">
        <f t="shared" ca="1" si="55"/>
        <v>23.092400000000001</v>
      </c>
      <c r="M93" s="1">
        <f t="shared" ca="1" si="55"/>
        <v>82.302900000000008</v>
      </c>
      <c r="N93" s="1">
        <f ca="1">VLOOKUP($A93,INDIRECT("'"&amp;$B93&amp;"_"&amp;$C93&amp;"'!"&amp;"A:Z"),COLUMN(Y$1),FALSE)</f>
        <v>82.337300000000013</v>
      </c>
      <c r="O93" s="1">
        <f t="shared" ref="O93:P95" ca="1" si="56">VLOOKUP($A93,INDIRECT("'"&amp;$B93&amp;"_"&amp;$C93&amp;"'!"&amp;"A:Z"),COLUMN(T$1),FALSE)</f>
        <v>11.772</v>
      </c>
      <c r="P93" s="1">
        <f t="shared" ca="1" si="56"/>
        <v>0</v>
      </c>
      <c r="Q93" s="8" cm="1">
        <f t="array" aca="1" ref="Q93" ca="1">INDIRECT("'"&amp;$B93&amp;"_"&amp;$C93&amp;"'!"&amp;"M30")</f>
        <v>0</v>
      </c>
      <c r="R93" s="1"/>
      <c r="T93" s="1"/>
      <c r="U93" s="1"/>
    </row>
    <row r="94" spans="1:22">
      <c r="A94" s="8" t="s">
        <v>11</v>
      </c>
      <c r="B94" s="8" t="s">
        <v>63</v>
      </c>
      <c r="C94" s="8" t="s">
        <v>332</v>
      </c>
      <c r="D94" s="1" t="str">
        <f ca="1">VLOOKUP($A94,INDIRECT("'"&amp;$B94&amp;"_"&amp;$C94&amp;"'!"&amp;"A:Z"),COLUMN(B$1),FALSE)</f>
        <v>Zn_Zn_C_HFD3_000</v>
      </c>
      <c r="E94" s="1">
        <f ca="1">VLOOKUP($A94,INDIRECT("'"&amp;$B94&amp;"_"&amp;$C94&amp;"'!"&amp;"A:Z"),COLUMN(D$1),FALSE)</f>
        <v>3.3862000000000001</v>
      </c>
      <c r="F94" s="1">
        <f t="shared" ca="1" si="54"/>
        <v>4.3175999999999997</v>
      </c>
      <c r="G94" s="1">
        <f t="shared" ca="1" si="54"/>
        <v>0</v>
      </c>
      <c r="H94" s="1">
        <f t="shared" ca="1" si="54"/>
        <v>0</v>
      </c>
      <c r="I94" s="1">
        <f t="shared" ca="1" si="54"/>
        <v>0.5</v>
      </c>
      <c r="J94" s="1">
        <f t="shared" ca="1" si="55"/>
        <v>0</v>
      </c>
      <c r="K94" s="1">
        <f t="shared" ca="1" si="55"/>
        <v>0</v>
      </c>
      <c r="L94" s="1">
        <f t="shared" ca="1" si="55"/>
        <v>0</v>
      </c>
      <c r="M94" s="1">
        <f t="shared" ca="1" si="55"/>
        <v>0</v>
      </c>
      <c r="N94" s="1">
        <f ca="1">VLOOKUP($A94,INDIRECT("'"&amp;$B94&amp;"_"&amp;$C94&amp;"'!"&amp;"A:Z"),COLUMN(Y$1),FALSE)</f>
        <v>0</v>
      </c>
      <c r="O94" s="1">
        <f t="shared" ca="1" si="56"/>
        <v>11.705</v>
      </c>
      <c r="P94" s="1">
        <f t="shared" ca="1" si="56"/>
        <v>0</v>
      </c>
      <c r="Q94" s="8">
        <f ca="1">VLOOKUP($A94,INDIRECT("'"&amp;$B94&amp;"_"&amp;$C94&amp;"'!"&amp;"A:Z"),COLUMN(M$1),FALSE)</f>
        <v>-82.302900000000008</v>
      </c>
      <c r="R94" s="1">
        <f ca="1">Q94-Q$114</f>
        <v>0.15959999999998331</v>
      </c>
      <c r="T94" s="1"/>
      <c r="U94" s="1"/>
    </row>
    <row r="95" spans="1:22">
      <c r="A95" s="8" t="s">
        <v>826</v>
      </c>
      <c r="B95" s="8" t="s">
        <v>63</v>
      </c>
      <c r="C95" s="8" t="s">
        <v>332</v>
      </c>
      <c r="D95" s="1" t="str">
        <f ca="1">VLOOKUP($A95,INDIRECT("'"&amp;$B95&amp;"_"&amp;$C95&amp;"'!"&amp;"A:Z"),COLUMN(B$1),FALSE)</f>
        <v>Zn_Zn_C_HFD3_ver</v>
      </c>
      <c r="E95" s="1">
        <f ca="1">VLOOKUP($A95,INDIRECT("'"&amp;$B95&amp;"_"&amp;$C95&amp;"'!"&amp;"A:Z"),COLUMN(D$1),FALSE)</f>
        <v>3.2088000000000001</v>
      </c>
      <c r="F95" s="1">
        <f t="shared" ca="1" si="54"/>
        <v>5.0507999999999997</v>
      </c>
      <c r="G95" s="1">
        <f t="shared" ca="1" si="54"/>
        <v>0</v>
      </c>
      <c r="H95" s="1">
        <f t="shared" ca="1" si="54"/>
        <v>0</v>
      </c>
      <c r="I95" s="1">
        <f t="shared" ca="1" si="54"/>
        <v>0.5</v>
      </c>
      <c r="J95" s="1">
        <f t="shared" ca="1" si="55"/>
        <v>0.61410000000000053</v>
      </c>
      <c r="K95" s="1">
        <f t="shared" ca="1" si="55"/>
        <v>59.210500000000003</v>
      </c>
      <c r="L95" s="1">
        <f t="shared" ca="1" si="55"/>
        <v>23.092400000000001</v>
      </c>
      <c r="M95" s="1">
        <f t="shared" ca="1" si="55"/>
        <v>82.302900000000008</v>
      </c>
      <c r="N95" s="1">
        <f ca="1">VLOOKUP($A95,INDIRECT("'"&amp;$B95&amp;"_"&amp;$C95&amp;"'!"&amp;"A:AZ"),COLUMN(AH$1),FALSE)</f>
        <v>0</v>
      </c>
      <c r="O95" s="1">
        <f t="shared" ca="1" si="56"/>
        <v>11.673999999999999</v>
      </c>
      <c r="P95" s="1">
        <f t="shared" ca="1" si="56"/>
        <v>0</v>
      </c>
      <c r="Q95" s="8">
        <f ca="1">VLOOKUP($A95,INDIRECT("'"&amp;$B95&amp;"_"&amp;$C95&amp;"'!"&amp;"A:Z"),COLUMN(M$1),FALSE)</f>
        <v>0</v>
      </c>
      <c r="R95" s="1"/>
      <c r="T95" s="1"/>
      <c r="U95" s="1"/>
    </row>
    <row r="96" spans="1:22" s="30" customFormat="1">
      <c r="D96" s="31"/>
      <c r="E96" s="31"/>
      <c r="F96" s="31"/>
      <c r="G96" s="31"/>
      <c r="H96" s="31"/>
      <c r="I96" s="31" t="s">
        <v>122</v>
      </c>
      <c r="J96" s="31">
        <f ca="1">J93-J92</f>
        <v>6.1900000000001398E-2</v>
      </c>
      <c r="K96" s="31">
        <f ca="1">K93-K92</f>
        <v>59.471800000000002</v>
      </c>
      <c r="L96" s="31">
        <f ca="1">L93-L92</f>
        <v>23.0396</v>
      </c>
      <c r="M96" s="31">
        <f ca="1">M93-M92</f>
        <v>82.511400000000009</v>
      </c>
      <c r="O96" s="31"/>
      <c r="P96" s="31"/>
      <c r="R96" s="31"/>
      <c r="T96" s="31"/>
      <c r="U96" s="31"/>
    </row>
    <row r="97" spans="1:22">
      <c r="A97" s="8" t="s">
        <v>12</v>
      </c>
      <c r="B97" s="8" t="s">
        <v>63</v>
      </c>
      <c r="C97" s="8" t="s">
        <v>4</v>
      </c>
      <c r="D97" s="1" t="str">
        <f ca="1">VLOOKUP($A97,INDIRECT("'"&amp;$B97&amp;"_"&amp;$C97&amp;"'!"&amp;"A:Z"),COLUMN(B$1),FALSE)</f>
        <v>Zn_Zn_C_HF_999</v>
      </c>
      <c r="E97" s="1">
        <f ca="1">VLOOKUP($A97,INDIRECT("'"&amp;$B97&amp;"_"&amp;$C97&amp;"'!"&amp;"A:Z"),COLUMN(D$1),FALSE)</f>
        <v>3.2885</v>
      </c>
      <c r="F97" s="1">
        <f t="shared" ref="F97:I100" ca="1" si="57">VLOOKUP($A97,INDIRECT("'"&amp;$B97&amp;"_"&amp;$C97&amp;"'!"&amp;"A:Z"),COLUMN(E$2),FALSE)</f>
        <v>5.2549999999999999</v>
      </c>
      <c r="G97" s="1">
        <f t="shared" ca="1" si="57"/>
        <v>0.61896543000000004</v>
      </c>
      <c r="H97" s="1">
        <f t="shared" ca="1" si="57"/>
        <v>0.61902323499999967</v>
      </c>
      <c r="I97" s="1">
        <f t="shared" ca="1" si="57"/>
        <v>0.49998900000000002</v>
      </c>
      <c r="J97" s="1">
        <f t="shared" ref="J97:M100" ca="1" si="58">VLOOKUP($A97,INDIRECT("'"&amp;$B97&amp;"_"&amp;$C97&amp;"'!"&amp;"A:Z"),COLUMN(O$1),FALSE)</f>
        <v>-0.30470000000000397</v>
      </c>
      <c r="K97" s="1">
        <f t="shared" ca="1" si="58"/>
        <v>-0.26839999999999975</v>
      </c>
      <c r="L97" s="1">
        <f t="shared" ca="1" si="58"/>
        <v>7.6000000000000512E-2</v>
      </c>
      <c r="M97" s="1">
        <f t="shared" ca="1" si="58"/>
        <v>-0.19239999999999213</v>
      </c>
      <c r="N97" s="1">
        <f ca="1">VLOOKUP($A97,INDIRECT("'"&amp;$B97&amp;"_"&amp;$C97&amp;"'!"&amp;"A:Z"),COLUMN(Y$1),FALSE)</f>
        <v>-0.4970999999999961</v>
      </c>
      <c r="O97" s="1">
        <f ca="1">VLOOKUP($A97,INDIRECT("'"&amp;$B97&amp;"_"&amp;$C97&amp;"'!"&amp;"A:Z"),COLUMN($T$1),FALSE)</f>
        <v>11.122999999999999</v>
      </c>
      <c r="P97" s="1">
        <f ca="1">VLOOKUP($A97,INDIRECT("'"&amp;$B97&amp;"_"&amp;$C97&amp;"'!"&amp;"A:Z"),COLUMN($U$1),FALSE)</f>
        <v>0</v>
      </c>
      <c r="Q97" s="8">
        <f ca="1">VLOOKUP($A97,INDIRECT("'"&amp;$B97&amp;"_"&amp;$C97&amp;"'!"&amp;"A:Z"),COLUMN($M$1),FALSE)</f>
        <v>-82.646999999999991</v>
      </c>
      <c r="R97" s="1">
        <f ca="1">Q97-Q$112</f>
        <v>0</v>
      </c>
      <c r="S97" s="1">
        <f ca="1">SUM(R97:R99)</f>
        <v>7.8999999999922466E-3</v>
      </c>
      <c r="T97" s="1"/>
      <c r="U97" s="1">
        <f ca="1">ABS(E97-E$112)+ABS(F97-F$112)+ABS(E99-E$114)+ABS(F99-F$114)</f>
        <v>0.17599999999999971</v>
      </c>
      <c r="V97" s="1"/>
    </row>
    <row r="98" spans="1:22">
      <c r="A98" s="8" t="s">
        <v>70</v>
      </c>
      <c r="B98" s="8" t="s">
        <v>63</v>
      </c>
      <c r="C98" s="8" t="s">
        <v>4</v>
      </c>
      <c r="D98" s="1" t="str">
        <f ca="1">VLOOKUP($A98,INDIRECT("'"&amp;$B98&amp;"_"&amp;$C98&amp;"'!"&amp;"A:Z"),COLUMN(B$1),FALSE)</f>
        <v>Zn_Zn_C_HF_125</v>
      </c>
      <c r="E98" s="1">
        <f ca="1">VLOOKUP($A98,INDIRECT("'"&amp;$B98&amp;"_"&amp;$C98&amp;"'!"&amp;"A:Z"),COLUMN(D$1),FALSE)</f>
        <v>3.4388000000000001</v>
      </c>
      <c r="F98" s="1">
        <f t="shared" ca="1" si="57"/>
        <v>4.6163999999999996</v>
      </c>
      <c r="G98" s="1">
        <f t="shared" ca="1" si="57"/>
        <v>0.10387823280000009</v>
      </c>
      <c r="H98" s="1">
        <f t="shared" ca="1" si="57"/>
        <v>9.5725670399999366E-2</v>
      </c>
      <c r="I98" s="1">
        <f t="shared" ca="1" si="57"/>
        <v>0.50777700000000003</v>
      </c>
      <c r="J98" s="1">
        <f t="shared" ca="1" si="58"/>
        <v>-6.7999999999983629E-3</v>
      </c>
      <c r="K98" s="1">
        <f t="shared" ca="1" si="58"/>
        <v>59.3718</v>
      </c>
      <c r="L98" s="1">
        <f t="shared" ca="1" si="58"/>
        <v>23.082799999999999</v>
      </c>
      <c r="M98" s="1">
        <f t="shared" ca="1" si="58"/>
        <v>82.454599999999999</v>
      </c>
      <c r="N98" s="1">
        <f ca="1">VLOOKUP($A98,INDIRECT("'"&amp;$B98&amp;"_"&amp;$C98&amp;"'!"&amp;"A:Z"),COLUMN(Y$1),FALSE)</f>
        <v>82.447800000000001</v>
      </c>
      <c r="O98" s="1">
        <f t="shared" ref="O98:P100" ca="1" si="59">VLOOKUP($A98,INDIRECT("'"&amp;$B98&amp;"_"&amp;$C98&amp;"'!"&amp;"A:Z"),COLUMN(T$1),FALSE)</f>
        <v>11.348000000000001</v>
      </c>
      <c r="P98" s="1">
        <f t="shared" ca="1" si="59"/>
        <v>0</v>
      </c>
      <c r="Q98" s="8" cm="1">
        <f t="array" aca="1" ref="Q98" ca="1">INDIRECT("'"&amp;$B98&amp;"_"&amp;$C98&amp;"'!"&amp;"M30")</f>
        <v>0</v>
      </c>
      <c r="R98" s="1"/>
      <c r="T98" s="1"/>
      <c r="U98" s="1"/>
    </row>
    <row r="99" spans="1:22">
      <c r="A99" s="8" t="s">
        <v>11</v>
      </c>
      <c r="B99" s="8" t="s">
        <v>63</v>
      </c>
      <c r="C99" s="8" t="s">
        <v>4</v>
      </c>
      <c r="D99" s="1" t="str">
        <f ca="1">VLOOKUP($A99,INDIRECT("'"&amp;$B99&amp;"_"&amp;$C99&amp;"'!"&amp;"A:Z"),COLUMN(B$1),FALSE)</f>
        <v>Zn_Zn_C_HF_000</v>
      </c>
      <c r="E99" s="1">
        <f ca="1">VLOOKUP($A99,INDIRECT("'"&amp;$B99&amp;"_"&amp;$C99&amp;"'!"&amp;"A:Z"),COLUMN(D$1),FALSE)</f>
        <v>3.4552</v>
      </c>
      <c r="F99" s="1">
        <f t="shared" ca="1" si="57"/>
        <v>4.5423</v>
      </c>
      <c r="G99" s="1">
        <f t="shared" ca="1" si="57"/>
        <v>0</v>
      </c>
      <c r="H99" s="1">
        <f t="shared" ca="1" si="57"/>
        <v>0</v>
      </c>
      <c r="I99" s="1">
        <f t="shared" ca="1" si="57"/>
        <v>0.5</v>
      </c>
      <c r="J99" s="1">
        <f t="shared" ca="1" si="58"/>
        <v>0</v>
      </c>
      <c r="K99" s="1">
        <f t="shared" ca="1" si="58"/>
        <v>0</v>
      </c>
      <c r="L99" s="1">
        <f t="shared" ca="1" si="58"/>
        <v>0</v>
      </c>
      <c r="M99" s="1">
        <f t="shared" ca="1" si="58"/>
        <v>0</v>
      </c>
      <c r="N99" s="1">
        <f ca="1">VLOOKUP($A99,INDIRECT("'"&amp;$B99&amp;"_"&amp;$C99&amp;"'!"&amp;"A:Z"),COLUMN(Y$1),FALSE)</f>
        <v>0</v>
      </c>
      <c r="O99" s="1">
        <f t="shared" ca="1" si="59"/>
        <v>11.323</v>
      </c>
      <c r="P99" s="1">
        <f t="shared" ca="1" si="59"/>
        <v>0</v>
      </c>
      <c r="Q99" s="8">
        <f ca="1">VLOOKUP($A99,INDIRECT("'"&amp;$B99&amp;"_"&amp;$C99&amp;"'!"&amp;"A:Z"),COLUMN(M$1),FALSE)</f>
        <v>-82.454599999999999</v>
      </c>
      <c r="R99" s="1">
        <f ca="1">Q99-Q$114</f>
        <v>7.8999999999922466E-3</v>
      </c>
      <c r="T99" s="1"/>
      <c r="U99" s="1"/>
    </row>
    <row r="100" spans="1:22">
      <c r="A100" s="8" t="s">
        <v>826</v>
      </c>
      <c r="B100" s="8" t="s">
        <v>63</v>
      </c>
      <c r="C100" s="8" t="s">
        <v>4</v>
      </c>
      <c r="D100" s="1" t="str">
        <f ca="1">VLOOKUP($A100,INDIRECT("'"&amp;$B100&amp;"_"&amp;$C100&amp;"'!"&amp;"A:Z"),COLUMN(B$1),FALSE)</f>
        <v>Zn_Zn_C_HF_ver</v>
      </c>
      <c r="E100" s="1">
        <f ca="1">VLOOKUP($A100,INDIRECT("'"&amp;$B100&amp;"_"&amp;$C100&amp;"'!"&amp;"A:Z"),COLUMN(D$1),FALSE)</f>
        <v>3.2885</v>
      </c>
      <c r="F100" s="1">
        <f t="shared" ca="1" si="57"/>
        <v>5.2549999999999999</v>
      </c>
      <c r="G100" s="1">
        <f t="shared" ca="1" si="57"/>
        <v>0</v>
      </c>
      <c r="H100" s="1">
        <f t="shared" ca="1" si="57"/>
        <v>0</v>
      </c>
      <c r="I100" s="1">
        <f t="shared" ca="1" si="57"/>
        <v>0.5</v>
      </c>
      <c r="J100" s="1">
        <f t="shared" ca="1" si="58"/>
        <v>0.23310000000000031</v>
      </c>
      <c r="K100" s="1">
        <f t="shared" ca="1" si="58"/>
        <v>59.3718</v>
      </c>
      <c r="L100" s="1">
        <f t="shared" ca="1" si="58"/>
        <v>23.082799999999999</v>
      </c>
      <c r="M100" s="1">
        <f t="shared" ca="1" si="58"/>
        <v>82.454599999999999</v>
      </c>
      <c r="N100" s="1">
        <f ca="1">VLOOKUP($A100,INDIRECT("'"&amp;$B100&amp;"_"&amp;$C100&amp;"'!"&amp;"A:AZ"),COLUMN(AH$1),FALSE)</f>
        <v>0</v>
      </c>
      <c r="O100" s="1">
        <f t="shared" ca="1" si="59"/>
        <v>11.281000000000001</v>
      </c>
      <c r="P100" s="1">
        <f t="shared" ca="1" si="59"/>
        <v>0</v>
      </c>
      <c r="Q100" s="8">
        <f ca="1">VLOOKUP($A100,INDIRECT("'"&amp;$B100&amp;"_"&amp;$C100&amp;"'!"&amp;"A:Z"),COLUMN(M$1),FALSE)</f>
        <v>0</v>
      </c>
      <c r="R100" s="1"/>
      <c r="T100" s="1"/>
      <c r="U100" s="1"/>
    </row>
    <row r="101" spans="1:22" s="30" customFormat="1">
      <c r="D101" s="31"/>
      <c r="E101" s="31"/>
      <c r="F101" s="31"/>
      <c r="G101" s="31"/>
      <c r="H101" s="31"/>
      <c r="I101" s="31" t="s">
        <v>122</v>
      </c>
      <c r="J101" s="31">
        <f ca="1">J98-J97</f>
        <v>0.2979000000000056</v>
      </c>
      <c r="K101" s="31">
        <f ca="1">K98-K97</f>
        <v>59.6402</v>
      </c>
      <c r="L101" s="31">
        <f ca="1">L98-L97</f>
        <v>23.006799999999998</v>
      </c>
      <c r="M101" s="31">
        <f ca="1">M98-M97</f>
        <v>82.646999999999991</v>
      </c>
      <c r="O101" s="31"/>
      <c r="P101" s="31"/>
      <c r="R101" s="31"/>
      <c r="T101" s="31"/>
      <c r="U101" s="31"/>
    </row>
    <row r="102" spans="1:22">
      <c r="A102" s="8" t="s">
        <v>12</v>
      </c>
      <c r="B102" s="8" t="s">
        <v>63</v>
      </c>
      <c r="C102" s="8" t="s">
        <v>495</v>
      </c>
      <c r="D102" s="1" t="str">
        <f ca="1">VLOOKUP($A102,INDIRECT("'"&amp;$B102&amp;"_"&amp;$C102&amp;"'!"&amp;"A:Z"),COLUMN(B$1),FALSE)</f>
        <v>Zn_Zn_C_R2SCANRVV10_999</v>
      </c>
      <c r="E102" s="1">
        <f ca="1">VLOOKUP($A102,INDIRECT("'"&amp;$B102&amp;"_"&amp;$C102&amp;"'!"&amp;"A:Z"),COLUMN(D$1),FALSE)</f>
        <v>3.2412000000000001</v>
      </c>
      <c r="F102" s="1">
        <f t="shared" ref="F102:I105" ca="1" si="60">VLOOKUP($A102,INDIRECT("'"&amp;$B102&amp;"_"&amp;$C102&amp;"'!"&amp;"A:Z"),COLUMN(E$2),FALSE)</f>
        <v>5.2194000000000003</v>
      </c>
      <c r="G102" s="1">
        <f t="shared" ca="1" si="60"/>
        <v>0.62796689159999985</v>
      </c>
      <c r="H102" s="1">
        <f t="shared" ca="1" si="60"/>
        <v>0.62796689160000019</v>
      </c>
      <c r="I102" s="1">
        <f t="shared" ca="1" si="60"/>
        <v>0.5</v>
      </c>
      <c r="J102" s="1">
        <f t="shared" ref="J102:M105" ca="1" si="61">VLOOKUP($A102,INDIRECT("'"&amp;$B102&amp;"_"&amp;$C102&amp;"'!"&amp;"A:Z"),COLUMN(O$1),FALSE)</f>
        <v>-0.21609999999998308</v>
      </c>
      <c r="K102" s="1">
        <f t="shared" ca="1" si="61"/>
        <v>-0.25189999999999912</v>
      </c>
      <c r="L102" s="1">
        <f t="shared" ca="1" si="61"/>
        <v>6.8699999999999761E-2</v>
      </c>
      <c r="M102" s="1">
        <f t="shared" ca="1" si="61"/>
        <v>-0.18319999999999936</v>
      </c>
      <c r="N102" s="1">
        <f ca="1">VLOOKUP($A102,INDIRECT("'"&amp;$B102&amp;"_"&amp;$C102&amp;"'!"&amp;"A:Z"),COLUMN(Y$1),FALSE)</f>
        <v>-0.22949999999997317</v>
      </c>
      <c r="O102" s="1">
        <f ca="1">VLOOKUP($A102,INDIRECT("'"&amp;$B102&amp;"_"&amp;$C102&amp;"'!"&amp;"A:Z"),COLUMN($T$1),FALSE)</f>
        <v>1.204</v>
      </c>
      <c r="P102" s="1">
        <f ca="1">VLOOKUP($A102,INDIRECT("'"&amp;$B102&amp;"_"&amp;$C102&amp;"'!"&amp;"A:Z"),COLUMN($U$1),FALSE)</f>
        <v>0</v>
      </c>
      <c r="Q102" s="8">
        <f ca="1">VLOOKUP($A102,INDIRECT("'"&amp;$B102&amp;"_"&amp;$C102&amp;"'!"&amp;"A:Z"),COLUMN($M$1),FALSE)</f>
        <v>-82.629899999999992</v>
      </c>
      <c r="R102" s="1">
        <f ca="1">Q102-Q$112</f>
        <v>1.7099999999999227E-2</v>
      </c>
      <c r="S102" s="1">
        <f ca="1">SUM(R102:R104)</f>
        <v>3.2899999999997931E-2</v>
      </c>
      <c r="T102" s="1"/>
      <c r="U102" s="1">
        <f ca="1">ABS(E102-E$112)+ABS(F102-F$112)+ABS(E104-E$114)+ABS(F104-F$114)</f>
        <v>5.600000000000005E-2</v>
      </c>
      <c r="V102" s="1"/>
    </row>
    <row r="103" spans="1:22">
      <c r="A103" s="8" t="s">
        <v>70</v>
      </c>
      <c r="B103" s="8" t="s">
        <v>63</v>
      </c>
      <c r="C103" s="8" t="s">
        <v>495</v>
      </c>
      <c r="D103" s="1" t="str">
        <f ca="1">VLOOKUP($A103,INDIRECT("'"&amp;$B103&amp;"_"&amp;$C103&amp;"'!"&amp;"A:Z"),COLUMN(B$1),FALSE)</f>
        <v>Zn_Zn_C_R2SCANRVV10_125</v>
      </c>
      <c r="E103" s="1">
        <f ca="1">VLOOKUP($A103,INDIRECT("'"&amp;$B103&amp;"_"&amp;$C103&amp;"'!"&amp;"A:Z"),COLUMN(D$1),FALSE)</f>
        <v>3.4173</v>
      </c>
      <c r="F103" s="1">
        <f t="shared" ca="1" si="60"/>
        <v>4.508</v>
      </c>
      <c r="G103" s="1">
        <f t="shared" ca="1" si="60"/>
        <v>7.7650300000000214E-2</v>
      </c>
      <c r="H103" s="1">
        <f t="shared" ca="1" si="60"/>
        <v>7.328655599999985E-2</v>
      </c>
      <c r="I103" s="1">
        <f t="shared" ca="1" si="60"/>
        <v>0.50218600000000002</v>
      </c>
      <c r="J103" s="1">
        <f t="shared" ca="1" si="61"/>
        <v>-1.3000000000147338E-3</v>
      </c>
      <c r="K103" s="1">
        <f t="shared" ca="1" si="61"/>
        <v>59.360399999999998</v>
      </c>
      <c r="L103" s="1">
        <f t="shared" ca="1" si="61"/>
        <v>23.086300000000001</v>
      </c>
      <c r="M103" s="1">
        <f t="shared" ca="1" si="61"/>
        <v>82.446699999999993</v>
      </c>
      <c r="N103" s="1">
        <f ca="1">VLOOKUP($A103,INDIRECT("'"&amp;$B103&amp;"_"&amp;$C103&amp;"'!"&amp;"A:Z"),COLUMN(Y$1),FALSE)</f>
        <v>82.442799999999949</v>
      </c>
      <c r="O103" s="1">
        <f t="shared" ref="O103:P105" ca="1" si="62">VLOOKUP($A103,INDIRECT("'"&amp;$B103&amp;"_"&amp;$C103&amp;"'!"&amp;"A:Z"),COLUMN(T$1),FALSE)</f>
        <v>1.448</v>
      </c>
      <c r="P103" s="1">
        <f t="shared" ca="1" si="62"/>
        <v>0</v>
      </c>
      <c r="Q103" s="8" cm="1">
        <f t="array" aca="1" ref="Q103" ca="1">INDIRECT("'"&amp;$B103&amp;"_"&amp;$C103&amp;"'!"&amp;"M30")</f>
        <v>0</v>
      </c>
      <c r="R103" s="1"/>
      <c r="T103" s="1"/>
      <c r="U103" s="1"/>
    </row>
    <row r="104" spans="1:22">
      <c r="A104" s="8" t="s">
        <v>11</v>
      </c>
      <c r="B104" s="8" t="s">
        <v>63</v>
      </c>
      <c r="C104" s="8" t="s">
        <v>495</v>
      </c>
      <c r="D104" s="1" t="str">
        <f ca="1">VLOOKUP($A104,INDIRECT("'"&amp;$B104&amp;"_"&amp;$C104&amp;"'!"&amp;"A:Z"),COLUMN(B$1),FALSE)</f>
        <v>Zn_Zn_C_R2SCANRVV10_000</v>
      </c>
      <c r="E104" s="1">
        <f ca="1">VLOOKUP($A104,INDIRECT("'"&amp;$B104&amp;"_"&amp;$C104&amp;"'!"&amp;"A:Z"),COLUMN(D$1),FALSE)</f>
        <v>3.4264999999999999</v>
      </c>
      <c r="F104" s="1">
        <f t="shared" ca="1" si="60"/>
        <v>4.4706999999999999</v>
      </c>
      <c r="G104" s="1">
        <f t="shared" ca="1" si="60"/>
        <v>0</v>
      </c>
      <c r="H104" s="1">
        <f t="shared" ca="1" si="60"/>
        <v>0</v>
      </c>
      <c r="I104" s="1">
        <f t="shared" ca="1" si="60"/>
        <v>0.5</v>
      </c>
      <c r="J104" s="1">
        <f t="shared" ca="1" si="61"/>
        <v>0</v>
      </c>
      <c r="K104" s="1">
        <f t="shared" ca="1" si="61"/>
        <v>0</v>
      </c>
      <c r="L104" s="1">
        <f t="shared" ca="1" si="61"/>
        <v>0</v>
      </c>
      <c r="M104" s="1">
        <f t="shared" ca="1" si="61"/>
        <v>0</v>
      </c>
      <c r="N104" s="1">
        <f ca="1">VLOOKUP($A104,INDIRECT("'"&amp;$B104&amp;"_"&amp;$C104&amp;"'!"&amp;"A:Z"),COLUMN(Y$1),FALSE)</f>
        <v>0</v>
      </c>
      <c r="O104" s="1">
        <f t="shared" ca="1" si="62"/>
        <v>1.4119999999999999</v>
      </c>
      <c r="P104" s="1">
        <f t="shared" ca="1" si="62"/>
        <v>0</v>
      </c>
      <c r="Q104" s="8">
        <f ca="1">VLOOKUP($A104,INDIRECT("'"&amp;$B104&amp;"_"&amp;$C104&amp;"'!"&amp;"A:Z"),COLUMN(M$1),FALSE)</f>
        <v>-82.446699999999993</v>
      </c>
      <c r="R104" s="1">
        <f ca="1">Q104-Q$114</f>
        <v>1.5799999999998704E-2</v>
      </c>
      <c r="T104" s="1"/>
      <c r="U104" s="1"/>
    </row>
    <row r="105" spans="1:22">
      <c r="A105" s="8" t="s">
        <v>826</v>
      </c>
      <c r="B105" s="8" t="s">
        <v>63</v>
      </c>
      <c r="C105" s="8" t="s">
        <v>495</v>
      </c>
      <c r="D105" s="1" t="str">
        <f ca="1">VLOOKUP($A105,INDIRECT("'"&amp;$B105&amp;"_"&amp;$C105&amp;"'!"&amp;"A:Z"),COLUMN(B$1),FALSE)</f>
        <v>Zn_Zn_C_R2SCANRVV10_ver</v>
      </c>
      <c r="E105" s="1">
        <f ca="1">VLOOKUP($A105,INDIRECT("'"&amp;$B105&amp;"_"&amp;$C105&amp;"'!"&amp;"A:Z"),COLUMN(D$1),FALSE)</f>
        <v>3.2412000000000001</v>
      </c>
      <c r="F105" s="1">
        <f t="shared" ca="1" si="60"/>
        <v>5.2194000000000003</v>
      </c>
      <c r="G105" s="1">
        <f t="shared" ca="1" si="60"/>
        <v>0</v>
      </c>
      <c r="H105" s="1">
        <f t="shared" ca="1" si="60"/>
        <v>0</v>
      </c>
      <c r="I105" s="1">
        <f t="shared" ca="1" si="60"/>
        <v>0.5</v>
      </c>
      <c r="J105" s="1">
        <f t="shared" ca="1" si="61"/>
        <v>0.35300000000000864</v>
      </c>
      <c r="K105" s="1">
        <f t="shared" ca="1" si="61"/>
        <v>59.360399999999998</v>
      </c>
      <c r="L105" s="1">
        <f t="shared" ca="1" si="61"/>
        <v>23.086300000000001</v>
      </c>
      <c r="M105" s="1">
        <f t="shared" ca="1" si="61"/>
        <v>82.446699999999993</v>
      </c>
      <c r="N105" s="1">
        <f ca="1">VLOOKUP($A105,INDIRECT("'"&amp;$B105&amp;"_"&amp;$C105&amp;"'!"&amp;"A:AZ"),COLUMN(AH$1),FALSE)</f>
        <v>0</v>
      </c>
      <c r="O105" s="1">
        <f t="shared" ca="1" si="62"/>
        <v>1.2849999999999999</v>
      </c>
      <c r="P105" s="1">
        <f t="shared" ca="1" si="62"/>
        <v>0</v>
      </c>
      <c r="Q105" s="8">
        <f ca="1">VLOOKUP($A105,INDIRECT("'"&amp;$B105&amp;"_"&amp;$C105&amp;"'!"&amp;"A:Z"),COLUMN(M$1),FALSE)</f>
        <v>0</v>
      </c>
      <c r="R105" s="1"/>
      <c r="T105" s="1"/>
      <c r="U105" s="1"/>
    </row>
    <row r="106" spans="1:22" s="30" customFormat="1">
      <c r="D106" s="31"/>
      <c r="E106" s="31"/>
      <c r="F106" s="31"/>
      <c r="G106" s="31"/>
      <c r="H106" s="31"/>
      <c r="I106" s="31" t="s">
        <v>122</v>
      </c>
      <c r="J106" s="31">
        <f ca="1">J103-J102</f>
        <v>0.21479999999996835</v>
      </c>
      <c r="K106" s="31">
        <f ca="1">K103-K102</f>
        <v>59.612299999999998</v>
      </c>
      <c r="L106" s="31">
        <f ca="1">L103-L102</f>
        <v>23.017600000000002</v>
      </c>
      <c r="M106" s="31">
        <f ca="1">M103-M102</f>
        <v>82.629899999999992</v>
      </c>
      <c r="O106" s="31"/>
      <c r="P106" s="31"/>
      <c r="R106" s="31"/>
      <c r="T106" s="31"/>
      <c r="U106" s="31"/>
    </row>
    <row r="107" spans="1:22">
      <c r="A107" s="8" t="s">
        <v>12</v>
      </c>
      <c r="B107" s="8" t="s">
        <v>63</v>
      </c>
      <c r="C107" s="8" t="s">
        <v>496</v>
      </c>
      <c r="D107" s="1" t="str">
        <f ca="1">VLOOKUP($A107,INDIRECT("'"&amp;$B107&amp;"_"&amp;$C107&amp;"'!"&amp;"A:Z"),COLUMN(B$1),FALSE)</f>
        <v>Zn_Zn_C_R2SCAN_999</v>
      </c>
      <c r="E107" s="1">
        <f ca="1">VLOOKUP($A107,INDIRECT("'"&amp;$B107&amp;"_"&amp;$C107&amp;"'!"&amp;"A:Z"),COLUMN(D$1),FALSE)</f>
        <v>3.2502</v>
      </c>
      <c r="F107" s="1">
        <f t="shared" ref="F107:I110" ca="1" si="63">VLOOKUP($A107,INDIRECT("'"&amp;$B107&amp;"_"&amp;$C107&amp;"'!"&amp;"A:Z"),COLUMN(E$2),FALSE)</f>
        <v>5.2351999999999999</v>
      </c>
      <c r="G107" s="1">
        <f t="shared" ca="1" si="63"/>
        <v>0.62960609279999991</v>
      </c>
      <c r="H107" s="1">
        <f t="shared" ca="1" si="63"/>
        <v>0.62960609280000079</v>
      </c>
      <c r="I107" s="1">
        <f t="shared" ca="1" si="63"/>
        <v>0.5</v>
      </c>
      <c r="J107" s="1">
        <f t="shared" ref="J107:M110" ca="1" si="64">VLOOKUP($A107,INDIRECT("'"&amp;$B107&amp;"_"&amp;$C107&amp;"'!"&amp;"A:Z"),COLUMN(O$1),FALSE)</f>
        <v>-0.23779999999999291</v>
      </c>
      <c r="K107" s="1">
        <f t="shared" ca="1" si="64"/>
        <v>-0.25829999999999842</v>
      </c>
      <c r="L107" s="1">
        <f t="shared" ca="1" si="64"/>
        <v>6.7299999999999471E-2</v>
      </c>
      <c r="M107" s="1">
        <f t="shared" ca="1" si="64"/>
        <v>-0.1910000000000025</v>
      </c>
      <c r="N107" s="1">
        <f ca="1">VLOOKUP($A107,INDIRECT("'"&amp;$B107&amp;"_"&amp;$C107&amp;"'!"&amp;"A:Z"),COLUMN(Y$1),FALSE)</f>
        <v>-0.23449999999999704</v>
      </c>
      <c r="O107" s="1">
        <f ca="1">VLOOKUP($A107,INDIRECT("'"&amp;$B107&amp;"_"&amp;$C107&amp;"'!"&amp;"A:Z"),COLUMN($T$1),FALSE)</f>
        <v>1.246</v>
      </c>
      <c r="P107" s="1">
        <f ca="1">VLOOKUP($A107,INDIRECT("'"&amp;$B107&amp;"_"&amp;$C107&amp;"'!"&amp;"A:Z"),COLUMN($U$1),FALSE)</f>
        <v>0</v>
      </c>
      <c r="Q107" s="8">
        <f ca="1">VLOOKUP($A107,INDIRECT("'"&amp;$B107&amp;"_"&amp;$C107&amp;"'!"&amp;"A:Z"),COLUMN($M$1),FALSE)</f>
        <v>-82.643900000000002</v>
      </c>
      <c r="R107" s="1">
        <f ca="1">Q107-Q$112</f>
        <v>3.0999999999892225E-3</v>
      </c>
      <c r="S107" s="1">
        <f ca="1">SUM(R107:R109)</f>
        <v>1.269999999998106E-2</v>
      </c>
      <c r="T107" s="1"/>
      <c r="U107" s="1">
        <f ca="1">ABS(E107-E$112)+ABS(F107-F$112)+ABS(E109-E$114)+ABS(F109-F$114)</f>
        <v>8.6399999999999366E-2</v>
      </c>
      <c r="V107" s="1"/>
    </row>
    <row r="108" spans="1:22">
      <c r="A108" s="8" t="s">
        <v>70</v>
      </c>
      <c r="B108" s="8" t="s">
        <v>63</v>
      </c>
      <c r="C108" s="8" t="s">
        <v>496</v>
      </c>
      <c r="D108" s="1" t="str">
        <f ca="1">VLOOKUP($A108,INDIRECT("'"&amp;$B108&amp;"_"&amp;$C108&amp;"'!"&amp;"A:Z"),COLUMN(B$1),FALSE)</f>
        <v>Zn_Zn_C_R2SCAN_125</v>
      </c>
      <c r="E108" s="1">
        <f ca="1">VLOOKUP($A108,INDIRECT("'"&amp;$B108&amp;"_"&amp;$C108&amp;"'!"&amp;"A:Z"),COLUMN(D$1),FALSE)</f>
        <v>3.4205000000000001</v>
      </c>
      <c r="F108" s="1">
        <f t="shared" ca="1" si="63"/>
        <v>4.5461</v>
      </c>
      <c r="G108" s="1">
        <f t="shared" ca="1" si="63"/>
        <v>8.8421645000000104E-2</v>
      </c>
      <c r="H108" s="1">
        <f t="shared" ca="1" si="63"/>
        <v>8.0816019700000699E-2</v>
      </c>
      <c r="I108" s="1">
        <f t="shared" ca="1" si="63"/>
        <v>0.504417</v>
      </c>
      <c r="J108" s="1">
        <f t="shared" ca="1" si="64"/>
        <v>-2.9999999999859028E-3</v>
      </c>
      <c r="K108" s="1">
        <f t="shared" ca="1" si="64"/>
        <v>59.367699999999999</v>
      </c>
      <c r="L108" s="1">
        <f t="shared" ca="1" si="64"/>
        <v>23.0852</v>
      </c>
      <c r="M108" s="1">
        <f t="shared" ca="1" si="64"/>
        <v>82.4529</v>
      </c>
      <c r="N108" s="1">
        <f ca="1">VLOOKUP($A108,INDIRECT("'"&amp;$B108&amp;"_"&amp;$C108&amp;"'!"&amp;"A:Z"),COLUMN(Y$1),FALSE)</f>
        <v>82.448299999999961</v>
      </c>
      <c r="O108" s="1">
        <f t="shared" ref="O108:P110" ca="1" si="65">VLOOKUP($A108,INDIRECT("'"&amp;$B108&amp;"_"&amp;$C108&amp;"'!"&amp;"A:Z"),COLUMN(T$1),FALSE)</f>
        <v>1.478</v>
      </c>
      <c r="P108" s="1">
        <f t="shared" ca="1" si="65"/>
        <v>0</v>
      </c>
      <c r="Q108" s="8" cm="1">
        <f t="array" aca="1" ref="Q108" ca="1">INDIRECT("'"&amp;$B108&amp;"_"&amp;$C108&amp;"'!"&amp;"M30")</f>
        <v>0</v>
      </c>
      <c r="R108" s="1"/>
      <c r="T108" s="1"/>
      <c r="U108" s="1"/>
    </row>
    <row r="109" spans="1:22">
      <c r="A109" s="8" t="s">
        <v>11</v>
      </c>
      <c r="B109" s="8" t="s">
        <v>63</v>
      </c>
      <c r="C109" s="8" t="s">
        <v>496</v>
      </c>
      <c r="D109" s="1" t="str">
        <f ca="1">VLOOKUP($A109,INDIRECT("'"&amp;$B109&amp;"_"&amp;$C109&amp;"'!"&amp;"A:Z"),COLUMN(B$1),FALSE)</f>
        <v>Zn_Zn_C_R2SCAN_000</v>
      </c>
      <c r="E109" s="1">
        <f ca="1">VLOOKUP($A109,INDIRECT("'"&amp;$B109&amp;"_"&amp;$C109&amp;"'!"&amp;"A:Z"),COLUMN(D$1),FALSE)</f>
        <v>3.4319000000000002</v>
      </c>
      <c r="F109" s="1">
        <f t="shared" ca="1" si="63"/>
        <v>4.4978999999999996</v>
      </c>
      <c r="G109" s="1">
        <f t="shared" ca="1" si="63"/>
        <v>0</v>
      </c>
      <c r="H109" s="1">
        <f t="shared" ca="1" si="63"/>
        <v>0</v>
      </c>
      <c r="I109" s="1">
        <f t="shared" ca="1" si="63"/>
        <v>0.5</v>
      </c>
      <c r="J109" s="1">
        <f t="shared" ca="1" si="64"/>
        <v>0</v>
      </c>
      <c r="K109" s="1">
        <f t="shared" ca="1" si="64"/>
        <v>0</v>
      </c>
      <c r="L109" s="1">
        <f t="shared" ca="1" si="64"/>
        <v>0</v>
      </c>
      <c r="M109" s="1">
        <f t="shared" ca="1" si="64"/>
        <v>0</v>
      </c>
      <c r="N109" s="1">
        <f ca="1">VLOOKUP($A109,INDIRECT("'"&amp;$B109&amp;"_"&amp;$C109&amp;"'!"&amp;"A:Z"),COLUMN(Y$1),FALSE)</f>
        <v>0</v>
      </c>
      <c r="O109" s="1">
        <f t="shared" ca="1" si="65"/>
        <v>1.4630000000000001</v>
      </c>
      <c r="P109" s="1">
        <f t="shared" ca="1" si="65"/>
        <v>0</v>
      </c>
      <c r="Q109" s="8">
        <f ca="1">VLOOKUP($A109,INDIRECT("'"&amp;$B109&amp;"_"&amp;$C109&amp;"'!"&amp;"A:Z"),COLUMN(M$1),FALSE)</f>
        <v>-82.4529</v>
      </c>
      <c r="R109" s="1">
        <f ca="1">Q109-Q$114</f>
        <v>9.5999999999918373E-3</v>
      </c>
      <c r="T109" s="1"/>
      <c r="U109" s="1"/>
    </row>
    <row r="110" spans="1:22">
      <c r="A110" s="8" t="s">
        <v>826</v>
      </c>
      <c r="B110" s="8" t="s">
        <v>63</v>
      </c>
      <c r="C110" s="8" t="s">
        <v>496</v>
      </c>
      <c r="D110" s="1" t="str">
        <f ca="1">VLOOKUP($A110,INDIRECT("'"&amp;$B110&amp;"_"&amp;$C110&amp;"'!"&amp;"A:Z"),COLUMN(B$1),FALSE)</f>
        <v>Zn_Zn_C_R2SCAN_ver</v>
      </c>
      <c r="E110" s="1">
        <f ca="1">VLOOKUP($A110,INDIRECT("'"&amp;$B110&amp;"_"&amp;$C110&amp;"'!"&amp;"A:Z"),COLUMN(D$1),FALSE)</f>
        <v>3.2502</v>
      </c>
      <c r="F110" s="1">
        <f t="shared" ca="1" si="63"/>
        <v>5.2351999999999999</v>
      </c>
      <c r="G110" s="1">
        <f t="shared" ca="1" si="63"/>
        <v>0</v>
      </c>
      <c r="H110" s="1">
        <f t="shared" ca="1" si="63"/>
        <v>0</v>
      </c>
      <c r="I110" s="1">
        <f t="shared" ca="1" si="63"/>
        <v>0.5</v>
      </c>
      <c r="J110" s="1">
        <f t="shared" ca="1" si="64"/>
        <v>0.31090000000000373</v>
      </c>
      <c r="K110" s="1">
        <f t="shared" ca="1" si="64"/>
        <v>59.367699999999999</v>
      </c>
      <c r="L110" s="1">
        <f t="shared" ca="1" si="64"/>
        <v>23.0852</v>
      </c>
      <c r="M110" s="1">
        <f t="shared" ca="1" si="64"/>
        <v>82.4529</v>
      </c>
      <c r="N110" s="1">
        <f ca="1">VLOOKUP($A110,INDIRECT("'"&amp;$B110&amp;"_"&amp;$C110&amp;"'!"&amp;"A:AZ"),COLUMN(AH$1),FALSE)</f>
        <v>0</v>
      </c>
      <c r="O110" s="1">
        <f t="shared" ca="1" si="65"/>
        <v>1.331</v>
      </c>
      <c r="P110" s="1">
        <f t="shared" ca="1" si="65"/>
        <v>0</v>
      </c>
      <c r="Q110" s="8">
        <f ca="1">VLOOKUP($A110,INDIRECT("'"&amp;$B110&amp;"_"&amp;$C110&amp;"'!"&amp;"A:Z"),COLUMN(M$1),FALSE)</f>
        <v>0</v>
      </c>
      <c r="R110" s="1"/>
      <c r="T110" s="1"/>
      <c r="U110" s="1"/>
    </row>
    <row r="111" spans="1:22" s="30" customFormat="1">
      <c r="D111" s="31"/>
      <c r="E111" s="31"/>
      <c r="F111" s="31"/>
      <c r="G111" s="31"/>
      <c r="H111" s="31"/>
      <c r="I111" s="31" t="s">
        <v>122</v>
      </c>
      <c r="J111" s="31">
        <f ca="1">J108-J107</f>
        <v>0.234800000000007</v>
      </c>
      <c r="K111" s="31">
        <f ca="1">K108-K107</f>
        <v>59.625999999999998</v>
      </c>
      <c r="L111" s="31">
        <f ca="1">L108-L107</f>
        <v>23.017900000000001</v>
      </c>
      <c r="M111" s="31">
        <f ca="1">M108-M107</f>
        <v>82.643900000000002</v>
      </c>
      <c r="O111" s="31"/>
      <c r="P111" s="31"/>
      <c r="R111" s="31"/>
      <c r="T111" s="31"/>
      <c r="U111" s="31"/>
    </row>
    <row r="112" spans="1:22">
      <c r="D112" s="10" t="s">
        <v>779</v>
      </c>
      <c r="E112" s="42">
        <v>3.2492999999999999</v>
      </c>
      <c r="F112" s="42">
        <v>5.2057000000000002</v>
      </c>
      <c r="G112" s="41" t="s">
        <v>778</v>
      </c>
      <c r="H112" s="42">
        <v>3.2492999999999999</v>
      </c>
      <c r="I112" s="42">
        <v>5.2057000000000002</v>
      </c>
      <c r="M112" s="1"/>
      <c r="P112" s="10" t="s">
        <v>659</v>
      </c>
      <c r="Q112" s="41">
        <f ca="1">MIN(Q62,Q67,Q72,Q77,Q82,P87,Q92,Q97,Q102,Q107)</f>
        <v>-82.646999999999991</v>
      </c>
      <c r="U112" s="1"/>
    </row>
    <row r="113" spans="1:17">
      <c r="D113" s="10"/>
      <c r="E113" s="41"/>
      <c r="F113" s="41"/>
      <c r="G113" s="41"/>
      <c r="H113" s="41">
        <v>3.254</v>
      </c>
      <c r="I113" s="41">
        <v>5.2030000000000003</v>
      </c>
      <c r="M113" s="1"/>
      <c r="P113" s="10"/>
      <c r="Q113" s="41">
        <f t="shared" ref="Q113:Q114" ca="1" si="66">MIN(Q63,Q68,Q73,Q78,Q83,P88,Q93,Q98,Q103,Q108)</f>
        <v>0</v>
      </c>
    </row>
    <row r="114" spans="1:17">
      <c r="A114" s="63" t="s">
        <v>624</v>
      </c>
      <c r="D114" s="10" t="s">
        <v>780</v>
      </c>
      <c r="E114" s="41">
        <v>3.45</v>
      </c>
      <c r="F114" s="41">
        <v>4.46</v>
      </c>
      <c r="G114" s="41"/>
      <c r="H114" s="41"/>
      <c r="I114" s="41"/>
      <c r="M114" s="1"/>
      <c r="P114" s="10"/>
      <c r="Q114" s="41">
        <f t="shared" ca="1" si="66"/>
        <v>-82.462499999999991</v>
      </c>
    </row>
    <row r="115" spans="1:17">
      <c r="A115" s="29"/>
    </row>
    <row r="116" spans="1:17">
      <c r="A116" s="4"/>
      <c r="B116" s="4"/>
      <c r="C116" s="4"/>
    </row>
    <row r="117" spans="1:17">
      <c r="A117" s="1"/>
      <c r="B117" s="1"/>
      <c r="C117" s="1"/>
    </row>
    <row r="118" spans="1:17">
      <c r="A118" s="1"/>
      <c r="B118" s="1"/>
      <c r="C118" s="1"/>
    </row>
    <row r="119" spans="1:17">
      <c r="A119" s="1"/>
      <c r="B119" s="1"/>
      <c r="C119" s="1"/>
    </row>
    <row r="120" spans="1:17">
      <c r="A120" s="1"/>
      <c r="B120" s="1"/>
      <c r="C120" s="1"/>
    </row>
    <row r="121" spans="1:17">
      <c r="A121" s="1"/>
      <c r="B121" s="1"/>
      <c r="C121" s="1"/>
    </row>
    <row r="122" spans="1:17">
      <c r="A122" s="1"/>
      <c r="B122" s="1"/>
      <c r="C122" s="1"/>
    </row>
    <row r="123" spans="1:17">
      <c r="A123" s="1"/>
      <c r="B123" s="1"/>
      <c r="C123" s="1"/>
    </row>
    <row r="124" spans="1:17">
      <c r="A124" s="1"/>
      <c r="B124" s="1"/>
      <c r="C124" s="1"/>
    </row>
    <row r="125" spans="1:17">
      <c r="A125" s="1"/>
      <c r="B125" s="1"/>
      <c r="C125" s="1"/>
    </row>
    <row r="126" spans="1:17">
      <c r="A126" s="1"/>
      <c r="B126" s="1"/>
      <c r="C126" s="1"/>
    </row>
    <row r="127" spans="1:17">
      <c r="A127" s="1"/>
      <c r="B127" s="1"/>
      <c r="C127" s="1"/>
    </row>
    <row r="128" spans="1:17">
      <c r="A128" s="1"/>
      <c r="B128" s="1"/>
      <c r="C128" s="1"/>
    </row>
    <row r="129" spans="1:3">
      <c r="A129" s="1"/>
      <c r="B129" s="1"/>
      <c r="C129" s="1"/>
    </row>
    <row r="130" spans="1:3">
      <c r="A130" s="1"/>
      <c r="B130" s="1"/>
      <c r="C130" s="1"/>
    </row>
    <row r="131" spans="1:3">
      <c r="A131" s="1"/>
      <c r="B131" s="1"/>
      <c r="C131" s="1"/>
    </row>
    <row r="132" spans="1:3">
      <c r="A132" s="1"/>
      <c r="B132" s="1"/>
      <c r="C132" s="1"/>
    </row>
    <row r="133" spans="1:3">
      <c r="A133" s="1"/>
      <c r="B133" s="1"/>
      <c r="C133" s="1"/>
    </row>
    <row r="134" spans="1:3">
      <c r="A134" s="1"/>
      <c r="B134" s="1"/>
      <c r="C134" s="1"/>
    </row>
    <row r="135" spans="1:3">
      <c r="A135" s="1"/>
      <c r="B135" s="1"/>
      <c r="C135" s="1"/>
    </row>
    <row r="136" spans="1:3">
      <c r="A136" s="1"/>
      <c r="B136" s="1"/>
      <c r="C136" s="1"/>
    </row>
    <row r="137" spans="1:3">
      <c r="A137" s="1"/>
      <c r="B137" s="1"/>
      <c r="C137" s="1"/>
    </row>
    <row r="138" spans="1:3">
      <c r="A138" s="1"/>
      <c r="B138" s="1"/>
      <c r="C138" s="1"/>
    </row>
    <row r="139" spans="1:3">
      <c r="A139" s="1"/>
      <c r="B139" s="1"/>
      <c r="C139" s="1"/>
    </row>
    <row r="140" spans="1:3">
      <c r="A140" s="1"/>
      <c r="B140" s="1"/>
      <c r="C140" s="1"/>
    </row>
    <row r="141" spans="1:3">
      <c r="A141" s="1"/>
      <c r="B141" s="1"/>
      <c r="C141" s="1"/>
    </row>
    <row r="142" spans="1:3">
      <c r="A142" s="1"/>
      <c r="B142" s="1"/>
      <c r="C142" s="1"/>
    </row>
    <row r="143" spans="1:3">
      <c r="A143" s="1"/>
      <c r="B143" s="1"/>
      <c r="C143" s="1"/>
    </row>
    <row r="144" spans="1:3">
      <c r="A144" s="1"/>
      <c r="B144" s="1"/>
      <c r="C144" s="1"/>
    </row>
    <row r="145" spans="1:40">
      <c r="A145" s="1"/>
      <c r="B145" s="1"/>
      <c r="C145" s="1"/>
    </row>
    <row r="146" spans="1:40">
      <c r="A146" s="1"/>
      <c r="B146" s="1"/>
      <c r="C146" s="1"/>
    </row>
    <row r="147" spans="1:40">
      <c r="A147" s="1"/>
      <c r="B147" s="1"/>
      <c r="C147" s="1"/>
    </row>
    <row r="148" spans="1:40">
      <c r="A148" s="1"/>
      <c r="B148" s="1"/>
      <c r="C148" s="1"/>
      <c r="D148" s="1"/>
    </row>
    <row r="149" spans="1:40">
      <c r="A149" s="62" t="s">
        <v>946</v>
      </c>
      <c r="B149" s="1"/>
      <c r="C149" s="1"/>
      <c r="D149" s="1"/>
    </row>
    <row r="150" spans="1:40">
      <c r="A150" s="64" t="s">
        <v>625</v>
      </c>
      <c r="C150" s="1"/>
      <c r="D150" s="1"/>
      <c r="H150" s="2"/>
      <c r="I150" s="34" t="s">
        <v>947</v>
      </c>
      <c r="L150" s="8"/>
      <c r="M150" s="8"/>
      <c r="O150" s="1"/>
      <c r="Q150" s="8"/>
      <c r="V150" s="40" t="s">
        <v>932</v>
      </c>
      <c r="W150" s="101" t="s">
        <v>930</v>
      </c>
      <c r="X150" s="101"/>
      <c r="Y150" s="101"/>
      <c r="Z150" s="101"/>
      <c r="AA150" s="101"/>
      <c r="AB150" s="101"/>
      <c r="AC150" s="101"/>
      <c r="AD150" s="102"/>
      <c r="AE150" s="83"/>
      <c r="AF150" s="83"/>
      <c r="AG150" s="84"/>
      <c r="AH150" s="108"/>
      <c r="AI150" s="108"/>
    </row>
    <row r="151" spans="1:40">
      <c r="A151" s="36" t="s">
        <v>319</v>
      </c>
      <c r="B151" s="36" t="s">
        <v>320</v>
      </c>
      <c r="C151" s="36" t="s">
        <v>13</v>
      </c>
      <c r="D151" s="36" t="s">
        <v>321</v>
      </c>
      <c r="E151" s="38" t="s">
        <v>847</v>
      </c>
      <c r="F151" s="38" t="s">
        <v>322</v>
      </c>
      <c r="G151" s="38" t="s">
        <v>122</v>
      </c>
      <c r="H151" s="6"/>
      <c r="I151" s="49" t="s">
        <v>479</v>
      </c>
      <c r="J151" s="49" t="s">
        <v>480</v>
      </c>
      <c r="K151" s="49" t="s">
        <v>481</v>
      </c>
      <c r="L151" s="99" t="s">
        <v>322</v>
      </c>
      <c r="M151" s="99"/>
      <c r="N151" s="99" t="s">
        <v>122</v>
      </c>
      <c r="O151" s="99"/>
      <c r="P151" s="100" t="s">
        <v>321</v>
      </c>
      <c r="Q151" s="100"/>
      <c r="R151" s="100" t="s">
        <v>847</v>
      </c>
      <c r="S151" s="100"/>
      <c r="T151" s="100" t="s">
        <v>989</v>
      </c>
      <c r="U151" s="100"/>
      <c r="V151" s="40" t="s">
        <v>933</v>
      </c>
      <c r="W151" s="109" t="s">
        <v>322</v>
      </c>
      <c r="X151" s="109"/>
      <c r="Y151" s="109" t="s">
        <v>122</v>
      </c>
      <c r="Z151" s="109"/>
      <c r="AA151" s="104" t="s">
        <v>321</v>
      </c>
      <c r="AB151" s="104"/>
      <c r="AC151" s="104" t="s">
        <v>847</v>
      </c>
      <c r="AD151" s="105"/>
      <c r="AE151" s="104" t="s">
        <v>989</v>
      </c>
      <c r="AF151" s="104"/>
      <c r="AG151" s="84"/>
      <c r="AH151" s="15"/>
      <c r="AI151" s="15"/>
    </row>
    <row r="152" spans="1:40">
      <c r="A152" s="39" t="s">
        <v>76</v>
      </c>
      <c r="B152" s="39" t="s">
        <v>924</v>
      </c>
      <c r="C152" s="37">
        <f>Mg_PBE0!AK39</f>
        <v>-7.4499999999996902E-2</v>
      </c>
      <c r="D152" s="37">
        <f>Mg_PBE0!AK29</f>
        <v>3.4700000000007947E-2</v>
      </c>
      <c r="E152" s="37">
        <f>Mg_PBE0!AK40-Mg_PBE0!AK39</f>
        <v>0.59640000000000626</v>
      </c>
      <c r="F152" s="37">
        <f t="shared" ref="F152:F172" si="67">-C152</f>
        <v>7.4499999999996902E-2</v>
      </c>
      <c r="G152" s="37">
        <f t="shared" ref="G152:G172" si="68">D152-C152</f>
        <v>0.10920000000000485</v>
      </c>
      <c r="H152" s="2"/>
      <c r="I152" s="48"/>
      <c r="J152" s="48"/>
      <c r="K152" s="48"/>
      <c r="L152" s="50" t="s">
        <v>484</v>
      </c>
      <c r="M152" s="50" t="s">
        <v>483</v>
      </c>
      <c r="N152" s="50" t="s">
        <v>484</v>
      </c>
      <c r="O152" s="50" t="s">
        <v>483</v>
      </c>
      <c r="P152" s="50" t="s">
        <v>484</v>
      </c>
      <c r="Q152" s="50" t="s">
        <v>483</v>
      </c>
      <c r="R152" s="50" t="s">
        <v>484</v>
      </c>
      <c r="S152" s="50" t="s">
        <v>483</v>
      </c>
      <c r="T152" s="50" t="s">
        <v>484</v>
      </c>
      <c r="U152" s="50" t="s">
        <v>483</v>
      </c>
      <c r="V152" s="10"/>
      <c r="W152" s="79" t="s">
        <v>484</v>
      </c>
      <c r="X152" s="79" t="s">
        <v>483</v>
      </c>
      <c r="Y152" s="79" t="s">
        <v>484</v>
      </c>
      <c r="Z152" s="79" t="s">
        <v>483</v>
      </c>
      <c r="AA152" s="79" t="s">
        <v>484</v>
      </c>
      <c r="AB152" s="79" t="s">
        <v>483</v>
      </c>
      <c r="AC152" s="79" t="s">
        <v>484</v>
      </c>
      <c r="AD152" s="85" t="s">
        <v>483</v>
      </c>
      <c r="AE152" s="79" t="s">
        <v>484</v>
      </c>
      <c r="AF152" s="79" t="s">
        <v>483</v>
      </c>
      <c r="AG152" s="79"/>
      <c r="AH152" s="79"/>
      <c r="AI152" s="79"/>
    </row>
    <row r="153" spans="1:40">
      <c r="A153" s="36"/>
      <c r="B153" s="39" t="s">
        <v>761</v>
      </c>
      <c r="C153" s="37">
        <f>Mg_PBE0!AF39</f>
        <v>-6.8199999999990268E-2</v>
      </c>
      <c r="D153" s="37">
        <f>Mg_PBE0!AF28</f>
        <v>3.7500000000004974E-2</v>
      </c>
      <c r="E153" s="37">
        <f>Mg_PBE0!AF40-Mg_PBE0!AF39</f>
        <v>0.59359999999999502</v>
      </c>
      <c r="F153" s="37">
        <f t="shared" si="67"/>
        <v>6.8199999999990268E-2</v>
      </c>
      <c r="G153" s="37">
        <f t="shared" si="68"/>
        <v>0.10569999999999524</v>
      </c>
      <c r="H153" s="2"/>
      <c r="I153" s="1" t="s">
        <v>63</v>
      </c>
      <c r="J153" s="2" t="s">
        <v>853</v>
      </c>
      <c r="K153" s="2" t="s">
        <v>854</v>
      </c>
      <c r="L153" s="20" t="s">
        <v>485</v>
      </c>
      <c r="M153" s="20">
        <f>F179*1000</f>
        <v>245.00000000000455</v>
      </c>
      <c r="N153" s="20" t="s">
        <v>485</v>
      </c>
      <c r="O153" s="20">
        <f>G179*1000</f>
        <v>242.999999999995</v>
      </c>
      <c r="P153" s="20" t="s">
        <v>485</v>
      </c>
      <c r="Q153" s="52">
        <f>O153-M153</f>
        <v>-2.0000000000095497</v>
      </c>
      <c r="R153" s="20" t="s">
        <v>485</v>
      </c>
      <c r="S153" s="20">
        <f>E179*1000</f>
        <v>584.89999999999043</v>
      </c>
      <c r="T153" s="20"/>
      <c r="U153" s="20">
        <f t="shared" ref="U153:U157" si="69">S153-M153</f>
        <v>339.89999999998588</v>
      </c>
      <c r="V153" s="10"/>
      <c r="W153" s="15"/>
      <c r="X153" s="15"/>
      <c r="Y153" s="15"/>
      <c r="Z153" s="15"/>
      <c r="AA153" s="15"/>
      <c r="AB153" s="15"/>
      <c r="AC153" s="15"/>
      <c r="AD153" s="86"/>
      <c r="AE153" s="15"/>
      <c r="AF153" s="15"/>
      <c r="AG153" s="15"/>
      <c r="AH153" s="15"/>
      <c r="AI153" s="15"/>
    </row>
    <row r="154" spans="1:40">
      <c r="A154" s="39"/>
      <c r="B154" s="39" t="s">
        <v>854</v>
      </c>
      <c r="C154" s="37">
        <f>Mg_PBE0!AY229</f>
        <v>-4.229999999999734E-2</v>
      </c>
      <c r="D154" s="37">
        <f>Mg_PBE0!AY227</f>
        <v>4.9199999999999022E-2</v>
      </c>
      <c r="E154" s="37">
        <f>Mg_PBE0!AY230-Mg_PBE0!AY229</f>
        <v>0.58909999999998774</v>
      </c>
      <c r="F154" s="37">
        <f t="shared" si="67"/>
        <v>4.229999999999734E-2</v>
      </c>
      <c r="G154" s="37">
        <f t="shared" si="68"/>
        <v>9.1499999999996362E-2</v>
      </c>
      <c r="H154" s="2"/>
      <c r="K154" s="2" t="s">
        <v>855</v>
      </c>
      <c r="L154" s="20" t="s">
        <v>485</v>
      </c>
      <c r="M154" s="20">
        <f>F180*1000</f>
        <v>245.00000000000455</v>
      </c>
      <c r="N154" s="20" t="s">
        <v>485</v>
      </c>
      <c r="O154" s="20">
        <f>G180*1000</f>
        <v>242.999999999995</v>
      </c>
      <c r="P154" s="20" t="s">
        <v>485</v>
      </c>
      <c r="Q154" s="52">
        <f>O154-M154</f>
        <v>-2.0000000000095497</v>
      </c>
      <c r="R154" s="20" t="s">
        <v>485</v>
      </c>
      <c r="S154" s="20">
        <f>E180*1000</f>
        <v>584.89999999999043</v>
      </c>
      <c r="T154" s="20"/>
      <c r="U154" s="20">
        <f t="shared" si="69"/>
        <v>339.89999999998588</v>
      </c>
      <c r="V154" s="10"/>
      <c r="W154" s="15"/>
      <c r="X154" s="15"/>
      <c r="Y154" s="15"/>
      <c r="Z154" s="15"/>
      <c r="AA154" s="15"/>
      <c r="AB154" s="15"/>
      <c r="AC154" s="15"/>
      <c r="AD154" s="86"/>
      <c r="AE154" s="15"/>
      <c r="AF154" s="15"/>
      <c r="AG154" s="15"/>
      <c r="AH154" s="15"/>
      <c r="AI154" s="15"/>
    </row>
    <row r="155" spans="1:40">
      <c r="A155" s="39"/>
      <c r="B155" s="39" t="s">
        <v>855</v>
      </c>
      <c r="C155" s="37">
        <f>Mg_PBE0!AY219</f>
        <v>-5.900000000001171E-2</v>
      </c>
      <c r="D155" s="37">
        <f>Mg_PBE0!AY217</f>
        <v>3.9299999999997226E-2</v>
      </c>
      <c r="E155" s="37">
        <f>Mg_PBE0!AY220-Mg_PBE0!AY219</f>
        <v>0.60800000000000409</v>
      </c>
      <c r="F155" s="37">
        <f t="shared" si="67"/>
        <v>5.900000000001171E-2</v>
      </c>
      <c r="G155" s="37">
        <f t="shared" si="68"/>
        <v>9.8300000000008936E-2</v>
      </c>
      <c r="H155" s="2"/>
      <c r="K155" s="2" t="s">
        <v>482</v>
      </c>
      <c r="L155" s="20" t="s">
        <v>485</v>
      </c>
      <c r="M155" s="20">
        <f>F181*1000</f>
        <v>248.40000000000373</v>
      </c>
      <c r="N155" s="20" t="s">
        <v>485</v>
      </c>
      <c r="O155" s="20">
        <f>G181*1000</f>
        <v>246.10000000001264</v>
      </c>
      <c r="P155" s="20" t="s">
        <v>485</v>
      </c>
      <c r="Q155" s="52">
        <f>O155-M155</f>
        <v>-2.299999999991087</v>
      </c>
      <c r="R155" s="20" t="s">
        <v>485</v>
      </c>
      <c r="S155" s="20">
        <f>E181*1000</f>
        <v>585.90000000000941</v>
      </c>
      <c r="T155" s="20"/>
      <c r="U155" s="20">
        <f t="shared" si="69"/>
        <v>337.50000000000568</v>
      </c>
      <c r="V155" s="10"/>
      <c r="W155" s="15"/>
      <c r="X155" s="15"/>
      <c r="Y155" s="15"/>
      <c r="Z155" s="15"/>
      <c r="AA155" s="15"/>
      <c r="AB155" s="15"/>
      <c r="AC155" s="15"/>
      <c r="AD155" s="86"/>
      <c r="AE155" s="15"/>
      <c r="AF155" s="15"/>
      <c r="AG155" s="15"/>
      <c r="AH155" s="15"/>
      <c r="AI155" s="15"/>
    </row>
    <row r="156" spans="1:40">
      <c r="A156" s="39"/>
      <c r="B156" s="39" t="s">
        <v>482</v>
      </c>
      <c r="C156" s="37">
        <f>Mg_PBE0!AY200</f>
        <v>-5.879999999999086E-2</v>
      </c>
      <c r="D156" s="37">
        <f>Mg_PBE0!AY190</f>
        <v>4.0700000000001069E-2</v>
      </c>
      <c r="E156" s="37">
        <f>Mg_PBE0!AY201-Mg_PBE0!AY200</f>
        <v>0.60769999999999413</v>
      </c>
      <c r="F156" s="37">
        <f t="shared" si="67"/>
        <v>5.879999999999086E-2</v>
      </c>
      <c r="G156" s="37">
        <f t="shared" si="68"/>
        <v>9.9499999999991928E-2</v>
      </c>
      <c r="H156" s="2"/>
      <c r="I156" s="2"/>
      <c r="J156" s="2" t="s">
        <v>5</v>
      </c>
      <c r="K156" s="2" t="s">
        <v>925</v>
      </c>
      <c r="L156" s="20" t="s">
        <v>485</v>
      </c>
      <c r="M156" s="20">
        <f>F177*1000</f>
        <v>245.10000000000431</v>
      </c>
      <c r="N156" s="20" t="s">
        <v>485</v>
      </c>
      <c r="O156" s="52">
        <f>G177*1000</f>
        <v>242.20000000000041</v>
      </c>
      <c r="P156" s="20" t="s">
        <v>485</v>
      </c>
      <c r="Q156" s="52">
        <f t="shared" ref="Q156:Q162" si="70">O156-M156</f>
        <v>-2.9000000000038995</v>
      </c>
      <c r="R156" s="20" t="s">
        <v>485</v>
      </c>
      <c r="S156" s="20">
        <f>E177*1000</f>
        <v>593.40000000000259</v>
      </c>
      <c r="T156" s="20"/>
      <c r="U156" s="20">
        <f t="shared" si="69"/>
        <v>348.29999999999825</v>
      </c>
      <c r="V156" s="10"/>
      <c r="W156" s="15"/>
      <c r="X156" s="15"/>
      <c r="Y156" s="15"/>
      <c r="Z156" s="15"/>
      <c r="AA156" s="15"/>
      <c r="AB156" s="15"/>
      <c r="AC156" s="15"/>
      <c r="AD156" s="86"/>
      <c r="AE156" s="15"/>
      <c r="AF156" s="15"/>
      <c r="AG156" s="15"/>
      <c r="AH156" s="15"/>
      <c r="AI156" s="15"/>
    </row>
    <row r="157" spans="1:40">
      <c r="A157" s="39"/>
      <c r="B157" s="39" t="s">
        <v>146</v>
      </c>
      <c r="C157" s="37">
        <f ca="1">J4</f>
        <v>1.4400000000001967E-2</v>
      </c>
      <c r="D157" s="37">
        <f ca="1">J5</f>
        <v>7.7899999999999636E-2</v>
      </c>
      <c r="E157" s="37">
        <f ca="1">J7-C157</f>
        <v>0.58990000000000009</v>
      </c>
      <c r="F157" s="37">
        <f t="shared" ca="1" si="67"/>
        <v>-1.4400000000001967E-2</v>
      </c>
      <c r="G157" s="37">
        <f t="shared" ca="1" si="68"/>
        <v>6.3499999999997669E-2</v>
      </c>
      <c r="H157" s="2"/>
      <c r="I157" s="2"/>
      <c r="K157" s="2" t="s">
        <v>486</v>
      </c>
      <c r="L157" s="8" t="s">
        <v>485</v>
      </c>
      <c r="M157" s="20">
        <f>F178*1000</f>
        <v>234.79999999998924</v>
      </c>
      <c r="N157" s="8" t="s">
        <v>485</v>
      </c>
      <c r="O157" s="52">
        <f>G178*1000</f>
        <v>233.39999999999961</v>
      </c>
      <c r="P157" s="8" t="s">
        <v>485</v>
      </c>
      <c r="Q157" s="52">
        <f t="shared" si="70"/>
        <v>-1.3999999999896318</v>
      </c>
      <c r="R157" s="8" t="s">
        <v>485</v>
      </c>
      <c r="S157" s="20">
        <f>E178*1000</f>
        <v>589.30000000000155</v>
      </c>
      <c r="T157" s="20"/>
      <c r="U157" s="20">
        <f t="shared" si="69"/>
        <v>354.50000000001228</v>
      </c>
      <c r="V157" s="10"/>
      <c r="W157" s="15"/>
      <c r="X157" s="15"/>
      <c r="Y157" s="15"/>
      <c r="Z157" s="15"/>
      <c r="AA157" s="15"/>
      <c r="AB157" s="15"/>
      <c r="AC157" s="15"/>
      <c r="AD157" s="86"/>
      <c r="AE157" s="15"/>
      <c r="AF157" s="15"/>
      <c r="AG157" s="15"/>
      <c r="AH157" s="15"/>
      <c r="AI157" s="15"/>
      <c r="AK157" s="4"/>
      <c r="AL157" s="4"/>
      <c r="AM157" s="4"/>
      <c r="AN157" s="4"/>
    </row>
    <row r="158" spans="1:40">
      <c r="A158" s="39"/>
      <c r="B158" s="39" t="s">
        <v>145</v>
      </c>
      <c r="C158" s="37">
        <f ca="1">J9</f>
        <v>-5.4099999999998261E-2</v>
      </c>
      <c r="D158" s="37">
        <f ca="1">J10</f>
        <v>4.8400000000000887E-2</v>
      </c>
      <c r="E158" s="37">
        <f ca="1">J12-C158</f>
        <v>0.56689999999999685</v>
      </c>
      <c r="F158" s="37">
        <f t="shared" ca="1" si="67"/>
        <v>5.4099999999998261E-2</v>
      </c>
      <c r="G158" s="37">
        <f t="shared" ca="1" si="68"/>
        <v>0.10249999999999915</v>
      </c>
      <c r="H158" s="2"/>
      <c r="I158" s="2"/>
      <c r="J158" s="2" t="s">
        <v>4</v>
      </c>
      <c r="K158" s="2" t="s">
        <v>482</v>
      </c>
      <c r="L158" s="20">
        <f ca="1">F189*1000</f>
        <v>304.70000000000397</v>
      </c>
      <c r="M158" s="20">
        <f ca="1">F188*1000</f>
        <v>27.499999999996305</v>
      </c>
      <c r="N158" s="52">
        <f ca="1">G189*1000</f>
        <v>297.9000000000056</v>
      </c>
      <c r="O158" s="20">
        <f ca="1">G188*1000</f>
        <v>61.900000000001398</v>
      </c>
      <c r="P158" s="52">
        <f t="shared" ref="P158:P162" ca="1" si="71">N158-L158</f>
        <v>-6.7999999999983629</v>
      </c>
      <c r="Q158" s="20">
        <f t="shared" ca="1" si="70"/>
        <v>34.400000000005093</v>
      </c>
      <c r="R158" s="20">
        <f ca="1">E189*1000</f>
        <v>537.80000000000427</v>
      </c>
      <c r="S158" s="20">
        <f ca="1">E188*1000</f>
        <v>641.59999999999684</v>
      </c>
      <c r="T158" s="20">
        <f ca="1">R158-L158</f>
        <v>233.10000000000031</v>
      </c>
      <c r="U158" s="20">
        <f ca="1">S158-M158</f>
        <v>614.10000000000059</v>
      </c>
      <c r="V158" s="82">
        <f ca="1">(M158-L158+O158-N158+M169-L169+O169-N169)/4</f>
        <v>-249.22500000000628</v>
      </c>
      <c r="W158" s="80">
        <f ca="1">ABS(L158-M$155)</f>
        <v>56.300000000000239</v>
      </c>
      <c r="X158" s="80">
        <f ca="1">ABS(M158-M$155)</f>
        <v>220.90000000000742</v>
      </c>
      <c r="Y158" s="80">
        <f ca="1">ABS(N158-O$155)</f>
        <v>51.799999999992963</v>
      </c>
      <c r="Z158" s="80">
        <f ca="1">ABS(O158-O$155)</f>
        <v>184.20000000001124</v>
      </c>
      <c r="AA158" s="80">
        <f ca="1">ABS(P158-Q$155)</f>
        <v>4.500000000007276</v>
      </c>
      <c r="AB158" s="80">
        <f ca="1">ABS(Q158-Q$155)</f>
        <v>36.69999999999618</v>
      </c>
      <c r="AC158" s="80">
        <f ca="1">ABS(R158-S$155)</f>
        <v>48.100000000005139</v>
      </c>
      <c r="AD158" s="87">
        <f ca="1">ABS(S158-S$155)</f>
        <v>55.699999999987426</v>
      </c>
      <c r="AE158" s="80">
        <f ca="1">ABS(T158-U$155)</f>
        <v>104.40000000000538</v>
      </c>
      <c r="AF158" s="87">
        <f ca="1">ABS(U158-U$155)</f>
        <v>276.59999999999491</v>
      </c>
      <c r="AG158" s="80"/>
      <c r="AH158" s="80"/>
      <c r="AI158" s="80"/>
      <c r="AJ158" s="4"/>
      <c r="AK158" s="20"/>
      <c r="AL158" s="20"/>
      <c r="AM158" s="20"/>
      <c r="AN158" s="20"/>
    </row>
    <row r="159" spans="1:40">
      <c r="A159" s="39"/>
      <c r="B159" s="39" t="s">
        <v>82</v>
      </c>
      <c r="C159" s="37">
        <f ca="1">J14</f>
        <v>5.1999999999949864E-3</v>
      </c>
      <c r="D159" s="37">
        <f ca="1">J15</f>
        <v>7.349999999999568E-2</v>
      </c>
      <c r="E159" s="37">
        <f ca="1">J17-C159</f>
        <v>0.59190000000000254</v>
      </c>
      <c r="F159" s="37">
        <f t="shared" ca="1" si="67"/>
        <v>-5.1999999999949864E-3</v>
      </c>
      <c r="G159" s="37">
        <f t="shared" ca="1" si="68"/>
        <v>6.8300000000000693E-2</v>
      </c>
      <c r="H159" s="2"/>
      <c r="I159" s="2"/>
      <c r="J159" s="2" t="s">
        <v>84</v>
      </c>
      <c r="K159" s="2" t="s">
        <v>482</v>
      </c>
      <c r="L159" s="20">
        <f ca="1">F187*1000</f>
        <v>237.49999999999716</v>
      </c>
      <c r="M159" s="20">
        <f ca="1">F186*1000</f>
        <v>203.09999999999917</v>
      </c>
      <c r="N159" s="52">
        <f ca="1">G187*1000</f>
        <v>234.99999999999943</v>
      </c>
      <c r="O159" s="52">
        <f ca="1">G186*1000</f>
        <v>201.99999999999818</v>
      </c>
      <c r="P159" s="52">
        <f t="shared" ca="1" si="71"/>
        <v>-2.4999999999977263</v>
      </c>
      <c r="Q159" s="70">
        <f t="shared" ca="1" si="70"/>
        <v>-1.1000000000009891</v>
      </c>
      <c r="R159" s="20">
        <f ca="1">E187*1000</f>
        <v>551.09999999999809</v>
      </c>
      <c r="S159" s="20">
        <f ca="1">E186*1000</f>
        <v>588.2000000000005</v>
      </c>
      <c r="T159" s="20">
        <f t="shared" ref="T159:U173" ca="1" si="72">R159-L159</f>
        <v>313.60000000000093</v>
      </c>
      <c r="U159" s="20">
        <f t="shared" ca="1" si="72"/>
        <v>385.10000000000133</v>
      </c>
      <c r="V159" s="82">
        <f ca="1">(M159-L159+O159-N159+M170-L170+O170-N170)/4</f>
        <v>-35.199999999999676</v>
      </c>
      <c r="W159" s="80">
        <f ca="1">ABS(L159-M$155)</f>
        <v>10.900000000006571</v>
      </c>
      <c r="X159" s="80">
        <f ca="1">ABS(M159-M$155)</f>
        <v>45.300000000004559</v>
      </c>
      <c r="Y159" s="80">
        <f ca="1">ABS(N159-O$155)</f>
        <v>11.10000000001321</v>
      </c>
      <c r="Z159" s="80">
        <f ca="1">ABS(O159-O$155)</f>
        <v>44.100000000014461</v>
      </c>
      <c r="AA159" s="80">
        <f ca="1">ABS(P159-Q$155)</f>
        <v>0.20000000000663931</v>
      </c>
      <c r="AB159" s="80">
        <f ca="1">ABS(Q159-Q$155)</f>
        <v>1.1999999999900979</v>
      </c>
      <c r="AC159" s="80">
        <f ca="1">ABS(R159-S$155)</f>
        <v>34.800000000011323</v>
      </c>
      <c r="AD159" s="87">
        <f ca="1">ABS(S159-S$155)</f>
        <v>2.299999999991087</v>
      </c>
      <c r="AE159" s="80">
        <f ca="1">ABS(T159-U$155)</f>
        <v>23.900000000004752</v>
      </c>
      <c r="AF159" s="87">
        <f ca="1">ABS(U159-U$155)</f>
        <v>47.599999999995646</v>
      </c>
      <c r="AG159" s="80"/>
      <c r="AH159" s="80"/>
      <c r="AI159" s="80"/>
      <c r="AJ159" s="4"/>
      <c r="AK159" s="20"/>
      <c r="AL159" s="20"/>
      <c r="AM159" s="20"/>
      <c r="AN159" s="20"/>
    </row>
    <row r="160" spans="1:40">
      <c r="A160" s="39"/>
      <c r="B160" s="39" t="s">
        <v>83</v>
      </c>
      <c r="C160" s="37">
        <f ca="1">J19</f>
        <v>-5.3999999999998494E-2</v>
      </c>
      <c r="D160" s="37">
        <f ca="1">J20</f>
        <v>4.7800000000002285E-2</v>
      </c>
      <c r="E160" s="37">
        <f ca="1">J22-C160</f>
        <v>0.56929999999999836</v>
      </c>
      <c r="F160" s="37">
        <f t="shared" ca="1" si="67"/>
        <v>5.3999999999998494E-2</v>
      </c>
      <c r="G160" s="37">
        <f t="shared" ca="1" si="68"/>
        <v>0.10180000000000078</v>
      </c>
      <c r="H160" s="2"/>
      <c r="J160" s="2" t="s">
        <v>496</v>
      </c>
      <c r="K160" s="2" t="s">
        <v>482</v>
      </c>
      <c r="L160" s="20">
        <f ca="1">F191*1000</f>
        <v>237.79999999999291</v>
      </c>
      <c r="M160" s="20">
        <f ca="1">F190*1000</f>
        <v>216.09999999998308</v>
      </c>
      <c r="N160" s="20">
        <f ca="1">G191*1000</f>
        <v>234.800000000007</v>
      </c>
      <c r="O160" s="52">
        <f ca="1">G190*1000</f>
        <v>214.79999999996835</v>
      </c>
      <c r="P160" s="52">
        <f t="shared" ca="1" si="71"/>
        <v>-2.9999999999859028</v>
      </c>
      <c r="Q160" s="70">
        <f t="shared" ca="1" si="70"/>
        <v>-1.3000000000147338</v>
      </c>
      <c r="R160" s="20">
        <f ca="1">E191*1000</f>
        <v>548.69999999999663</v>
      </c>
      <c r="S160" s="20">
        <f ca="1">E190*1000</f>
        <v>569.09999999999172</v>
      </c>
      <c r="T160" s="20">
        <f t="shared" ca="1" si="72"/>
        <v>310.90000000000373</v>
      </c>
      <c r="U160" s="20">
        <f t="shared" ca="1" si="72"/>
        <v>353.00000000000864</v>
      </c>
      <c r="V160" s="82">
        <f ca="1">(M160-L160+O160-N160+M171-L171+O171-N171)/4</f>
        <v>-19.075000000000841</v>
      </c>
      <c r="W160" s="80">
        <f ca="1">ABS(L160-M$155)</f>
        <v>10.600000000010823</v>
      </c>
      <c r="X160" s="80">
        <f ca="1">ABS(M160-M$155)</f>
        <v>32.300000000020646</v>
      </c>
      <c r="Y160" s="80">
        <f ca="1">ABS(N160-O$155)</f>
        <v>11.300000000005639</v>
      </c>
      <c r="Z160" s="80">
        <f ca="1">ABS(O160-O$155)</f>
        <v>31.300000000044292</v>
      </c>
      <c r="AA160" s="80">
        <f ca="1">ABS(P160-Q$155)</f>
        <v>0.69999999999481588</v>
      </c>
      <c r="AB160" s="80">
        <f ca="1">ABS(Q160-Q$155)</f>
        <v>0.99999999997635314</v>
      </c>
      <c r="AC160" s="80">
        <f ca="1">ABS(R160-S$155)</f>
        <v>37.200000000012778</v>
      </c>
      <c r="AD160" s="87">
        <f ca="1">ABS(S160-S$155)</f>
        <v>16.80000000001769</v>
      </c>
      <c r="AE160" s="80">
        <f ca="1">ABS(T160-U$155)</f>
        <v>26.600000000001955</v>
      </c>
      <c r="AF160" s="87">
        <f ca="1">ABS(U160-U$155)</f>
        <v>15.500000000002956</v>
      </c>
      <c r="AG160" s="80"/>
      <c r="AH160" s="80"/>
      <c r="AI160" s="80"/>
      <c r="AJ160" s="4"/>
      <c r="AK160" s="20"/>
      <c r="AL160" s="20"/>
      <c r="AM160" s="20"/>
      <c r="AN160" s="20"/>
    </row>
    <row r="161" spans="1:41">
      <c r="A161" s="39"/>
      <c r="B161" s="39" t="s">
        <v>6</v>
      </c>
      <c r="C161" s="37">
        <f ca="1">J24</f>
        <v>3.819999999999979E-2</v>
      </c>
      <c r="D161" s="37">
        <f ca="1">J25</f>
        <v>8.3600000000000563E-2</v>
      </c>
      <c r="E161" s="37">
        <f ca="1">J27-C161</f>
        <v>0.53829999999999956</v>
      </c>
      <c r="F161" s="37">
        <f t="shared" ca="1" si="67"/>
        <v>-3.819999999999979E-2</v>
      </c>
      <c r="G161" s="37">
        <f t="shared" ca="1" si="68"/>
        <v>4.5400000000000773E-2</v>
      </c>
      <c r="H161" s="2"/>
      <c r="I161" s="2"/>
      <c r="J161" s="2" t="s">
        <v>83</v>
      </c>
      <c r="K161" s="2" t="s">
        <v>482</v>
      </c>
      <c r="L161" s="20">
        <f ca="1">F185*1000</f>
        <v>258.19999999999868</v>
      </c>
      <c r="M161" s="20">
        <f ca="1">F184*1000</f>
        <v>215.29999999999916</v>
      </c>
      <c r="N161" s="52">
        <f ca="1">G185*1000</f>
        <v>255.19999999999854</v>
      </c>
      <c r="O161" s="20">
        <f ca="1">G184*1000</f>
        <v>215.39999999999893</v>
      </c>
      <c r="P161" s="52">
        <f t="shared" ca="1" si="71"/>
        <v>-3.0000000000001421</v>
      </c>
      <c r="Q161" s="19">
        <f t="shared" ca="1" si="70"/>
        <v>9.9999999999766942E-2</v>
      </c>
      <c r="R161" s="20">
        <f ca="1">E185*1000</f>
        <v>548.30000000000109</v>
      </c>
      <c r="S161" s="20">
        <f ca="1">E184*1000</f>
        <v>593.39999999999907</v>
      </c>
      <c r="T161" s="20">
        <f t="shared" ca="1" si="72"/>
        <v>290.10000000000241</v>
      </c>
      <c r="U161" s="20">
        <f t="shared" ca="1" si="72"/>
        <v>378.09999999999991</v>
      </c>
      <c r="V161" s="82">
        <f ca="1">(M161-L161+O161-N161+M172-L172+O172-N172)/4</f>
        <v>-43.849999999998175</v>
      </c>
      <c r="W161" s="80">
        <f ca="1">ABS(L161-M$155)</f>
        <v>9.7999999999949523</v>
      </c>
      <c r="X161" s="80">
        <f ca="1">ABS(M161-M$155)</f>
        <v>33.10000000000457</v>
      </c>
      <c r="Y161" s="80">
        <f ca="1">ABS(N161-O$155)</f>
        <v>9.0999999999858971</v>
      </c>
      <c r="Z161" s="80">
        <f ca="1">ABS(O161-O$155)</f>
        <v>30.700000000013716</v>
      </c>
      <c r="AA161" s="80">
        <f ca="1">ABS(P161-Q$155)</f>
        <v>0.70000000000905516</v>
      </c>
      <c r="AB161" s="80">
        <f ca="1">ABS(Q161-Q$155)</f>
        <v>2.3999999999908539</v>
      </c>
      <c r="AC161" s="80">
        <f ca="1">ABS(R161-S$155)</f>
        <v>37.600000000008322</v>
      </c>
      <c r="AD161" s="87">
        <f ca="1">ABS(S161-S$155)</f>
        <v>7.4999999999896545</v>
      </c>
      <c r="AE161" s="80">
        <f ca="1">ABS(T161-U$155)</f>
        <v>47.400000000003274</v>
      </c>
      <c r="AF161" s="87">
        <f ca="1">ABS(U161-U$155)</f>
        <v>40.599999999994225</v>
      </c>
      <c r="AG161" s="80"/>
      <c r="AH161" s="80"/>
      <c r="AI161" s="80"/>
      <c r="AJ161" s="4"/>
      <c r="AK161" s="20"/>
      <c r="AL161" s="20"/>
      <c r="AM161" s="20"/>
      <c r="AN161" s="20"/>
    </row>
    <row r="162" spans="1:41">
      <c r="A162" s="39"/>
      <c r="B162" s="39" t="s">
        <v>84</v>
      </c>
      <c r="C162" s="37">
        <f ca="1">J29</f>
        <v>-1.0600000000000165E-2</v>
      </c>
      <c r="D162" s="37">
        <f ca="1">J30</f>
        <v>5.9400000000000119E-2</v>
      </c>
      <c r="E162" s="37">
        <f ca="1">J32-C162</f>
        <v>0.52850000000000108</v>
      </c>
      <c r="F162" s="37">
        <f t="shared" ca="1" si="67"/>
        <v>1.0600000000000165E-2</v>
      </c>
      <c r="G162" s="37">
        <f t="shared" ca="1" si="68"/>
        <v>7.0000000000000284E-2</v>
      </c>
      <c r="H162" s="2"/>
      <c r="I162" s="2"/>
      <c r="J162" s="2" t="s">
        <v>145</v>
      </c>
      <c r="K162" s="2" t="s">
        <v>482</v>
      </c>
      <c r="L162" s="20">
        <f ca="1">F183*1000</f>
        <v>256.00000000000023</v>
      </c>
      <c r="M162" s="20">
        <f ca="1">F182*1000</f>
        <v>205.79999999999998</v>
      </c>
      <c r="N162" s="52">
        <f ca="1">G183*1000</f>
        <v>253.39999999999918</v>
      </c>
      <c r="O162" s="20">
        <f ca="1">G182*1000</f>
        <v>206.49999999999835</v>
      </c>
      <c r="P162" s="52">
        <f t="shared" ca="1" si="71"/>
        <v>-2.6000000000010459</v>
      </c>
      <c r="Q162" s="19">
        <f t="shared" ca="1" si="70"/>
        <v>0.69999999999836859</v>
      </c>
      <c r="R162" s="20">
        <f ca="1">E183*1000</f>
        <v>545.99999999999932</v>
      </c>
      <c r="S162" s="20">
        <f ca="1">E182*1000</f>
        <v>591.89999999999895</v>
      </c>
      <c r="T162" s="20">
        <f t="shared" ca="1" si="72"/>
        <v>289.99999999999909</v>
      </c>
      <c r="U162" s="20">
        <f t="shared" ca="1" si="72"/>
        <v>386.099999999999</v>
      </c>
      <c r="V162" s="82">
        <f ca="1">(M162-L162+O162-N162+M173-L173+O173-N173)/4</f>
        <v>-51.150000000000695</v>
      </c>
      <c r="W162" s="80">
        <f ca="1">ABS(L162-M$155)</f>
        <v>7.5999999999964984</v>
      </c>
      <c r="X162" s="80">
        <f ca="1">ABS(M162-M$155)</f>
        <v>42.600000000003746</v>
      </c>
      <c r="Y162" s="80">
        <f ca="1">ABS(N162-O$155)</f>
        <v>7.2999999999865395</v>
      </c>
      <c r="Z162" s="80">
        <f ca="1">ABS(O162-O$155)</f>
        <v>39.60000000001429</v>
      </c>
      <c r="AA162" s="80">
        <f ca="1">ABS(P162-Q$155)</f>
        <v>0.30000000000995897</v>
      </c>
      <c r="AB162" s="80">
        <f ca="1">ABS(Q162-Q$155)</f>
        <v>2.9999999999894555</v>
      </c>
      <c r="AC162" s="80">
        <f ca="1">ABS(R162-S$155)</f>
        <v>39.900000000010095</v>
      </c>
      <c r="AD162" s="87">
        <f ca="1">ABS(S162-S$155)</f>
        <v>5.9999999999895408</v>
      </c>
      <c r="AE162" s="80">
        <f ca="1">ABS(T162-U$155)</f>
        <v>47.500000000006594</v>
      </c>
      <c r="AF162" s="87">
        <f ca="1">ABS(U162-U$155)</f>
        <v>48.599999999993315</v>
      </c>
      <c r="AG162" s="80"/>
      <c r="AH162" s="80"/>
      <c r="AI162" s="80"/>
    </row>
    <row r="163" spans="1:41">
      <c r="A163" s="39"/>
      <c r="B163" s="39" t="s">
        <v>332</v>
      </c>
      <c r="C163" s="37">
        <f ca="1">J34</f>
        <v>0.15160000000000196</v>
      </c>
      <c r="D163" s="37">
        <f ca="1">J35</f>
        <v>0.14609999999999701</v>
      </c>
      <c r="E163" s="37">
        <f ca="1">J37-C163</f>
        <v>0.60229999999999961</v>
      </c>
      <c r="F163" s="37">
        <f t="shared" ca="1" si="67"/>
        <v>-0.15160000000000196</v>
      </c>
      <c r="G163" s="37">
        <f t="shared" ca="1" si="68"/>
        <v>-5.5000000000049454E-3</v>
      </c>
      <c r="H163" s="2"/>
      <c r="I163" s="48"/>
      <c r="J163" s="48"/>
      <c r="K163" s="48"/>
      <c r="L163" s="51"/>
      <c r="M163" s="51"/>
      <c r="N163" s="53"/>
      <c r="O163" s="53"/>
      <c r="P163" s="53"/>
      <c r="Q163" s="53"/>
      <c r="R163" s="51"/>
      <c r="S163" s="51"/>
      <c r="T163" s="51"/>
      <c r="U163" s="51"/>
      <c r="V163" s="82"/>
      <c r="W163" s="80"/>
      <c r="X163" s="80"/>
      <c r="Y163" s="80"/>
      <c r="Z163" s="80"/>
      <c r="AA163" s="80"/>
      <c r="AB163" s="80"/>
      <c r="AC163" s="80"/>
      <c r="AD163" s="87"/>
      <c r="AE163" s="80"/>
      <c r="AF163" s="87"/>
      <c r="AG163" s="80"/>
      <c r="AH163" s="80"/>
      <c r="AI163" s="80"/>
    </row>
    <row r="164" spans="1:41">
      <c r="A164" s="39"/>
      <c r="B164" s="39" t="s">
        <v>4</v>
      </c>
      <c r="C164" s="37">
        <f ca="1">J39</f>
        <v>-0.15270000000000294</v>
      </c>
      <c r="D164" s="37">
        <f ca="1">J40</f>
        <v>2.120000000000033E-2</v>
      </c>
      <c r="E164" s="37">
        <f ca="1">J42-C164</f>
        <v>0.6133000000000024</v>
      </c>
      <c r="F164" s="37">
        <f t="shared" ca="1" si="67"/>
        <v>0.15270000000000294</v>
      </c>
      <c r="G164" s="37">
        <f t="shared" ca="1" si="68"/>
        <v>0.17390000000000327</v>
      </c>
      <c r="H164" s="2"/>
      <c r="I164" s="1" t="s">
        <v>76</v>
      </c>
      <c r="J164" s="2" t="s">
        <v>853</v>
      </c>
      <c r="K164" s="2" t="s">
        <v>900</v>
      </c>
      <c r="L164" s="20" t="s">
        <v>485</v>
      </c>
      <c r="M164" s="20">
        <f>F154*1000</f>
        <v>42.29999999999734</v>
      </c>
      <c r="N164" s="20" t="s">
        <v>485</v>
      </c>
      <c r="O164" s="20">
        <f>G154*1000</f>
        <v>91.499999999996362</v>
      </c>
      <c r="P164" s="20" t="s">
        <v>485</v>
      </c>
      <c r="Q164" s="20">
        <f>O164-M164</f>
        <v>49.199999999999022</v>
      </c>
      <c r="R164" s="20" t="s">
        <v>485</v>
      </c>
      <c r="S164" s="20">
        <f>E154*1000</f>
        <v>589.09999999998774</v>
      </c>
      <c r="T164" s="20"/>
      <c r="U164" s="20">
        <f t="shared" si="72"/>
        <v>546.7999999999904</v>
      </c>
      <c r="V164" s="10"/>
      <c r="W164" s="15"/>
      <c r="X164" s="15"/>
      <c r="Y164" s="15"/>
      <c r="Z164" s="15"/>
      <c r="AA164" s="15"/>
      <c r="AB164" s="15"/>
      <c r="AC164" s="15"/>
      <c r="AD164" s="86"/>
      <c r="AE164" s="15"/>
      <c r="AF164" s="86"/>
      <c r="AG164" s="15"/>
      <c r="AH164" s="15"/>
      <c r="AI164" s="15"/>
    </row>
    <row r="165" spans="1:41">
      <c r="A165" s="39"/>
      <c r="B165" s="39" t="s">
        <v>495</v>
      </c>
      <c r="C165" s="37">
        <f ca="1">J44</f>
        <v>-1.5800000000012915E-2</v>
      </c>
      <c r="D165" s="37">
        <f ca="1">J45</f>
        <v>6.0800000000000409E-2</v>
      </c>
      <c r="E165" s="37">
        <f ca="1">J47-C165</f>
        <v>0.56460000000001287</v>
      </c>
      <c r="F165" s="37">
        <f t="shared" ca="1" si="67"/>
        <v>1.5800000000012915E-2</v>
      </c>
      <c r="G165" s="37">
        <f t="shared" ca="1" si="68"/>
        <v>7.6600000000013324E-2</v>
      </c>
      <c r="H165" s="2"/>
      <c r="K165" s="2" t="s">
        <v>855</v>
      </c>
      <c r="L165" s="20" t="s">
        <v>485</v>
      </c>
      <c r="M165" s="20">
        <f>F155*1000</f>
        <v>59.00000000001171</v>
      </c>
      <c r="N165" s="20" t="s">
        <v>485</v>
      </c>
      <c r="O165" s="20">
        <f>G155*1000</f>
        <v>98.300000000008936</v>
      </c>
      <c r="P165" s="20" t="s">
        <v>485</v>
      </c>
      <c r="Q165" s="20">
        <f>O165-M165</f>
        <v>39.299999999997226</v>
      </c>
      <c r="R165" s="20" t="s">
        <v>485</v>
      </c>
      <c r="S165" s="20">
        <f>E155*1000</f>
        <v>608.00000000000409</v>
      </c>
      <c r="T165" s="20"/>
      <c r="U165" s="20">
        <f t="shared" si="72"/>
        <v>548.99999999999238</v>
      </c>
      <c r="V165" s="10"/>
      <c r="W165" s="15"/>
      <c r="X165" s="15"/>
      <c r="Y165" s="15"/>
      <c r="Z165" s="15"/>
      <c r="AA165" s="15"/>
      <c r="AB165" s="15"/>
      <c r="AC165" s="15"/>
      <c r="AD165" s="86"/>
      <c r="AE165" s="15"/>
      <c r="AF165" s="86"/>
      <c r="AG165" s="15"/>
      <c r="AH165" s="15"/>
      <c r="AI165" s="15"/>
    </row>
    <row r="166" spans="1:41">
      <c r="A166" s="39"/>
      <c r="B166" s="39" t="s">
        <v>496</v>
      </c>
      <c r="C166" s="37">
        <f ca="1">J49</f>
        <v>-3.7299999999987676E-2</v>
      </c>
      <c r="D166" s="37">
        <f ca="1">J50</f>
        <v>5.2400000000005775E-2</v>
      </c>
      <c r="E166" s="37">
        <f ca="1">J52-C166</f>
        <v>0.55510000000001014</v>
      </c>
      <c r="F166" s="37">
        <f t="shared" ca="1" si="67"/>
        <v>3.7299999999987676E-2</v>
      </c>
      <c r="G166" s="37">
        <f t="shared" ca="1" si="68"/>
        <v>8.9699999999993452E-2</v>
      </c>
      <c r="H166" s="2"/>
      <c r="K166" s="2" t="s">
        <v>482</v>
      </c>
      <c r="L166" s="8" t="s">
        <v>485</v>
      </c>
      <c r="M166" s="20">
        <f>F156*1000</f>
        <v>58.79999999999086</v>
      </c>
      <c r="N166" s="20" t="s">
        <v>485</v>
      </c>
      <c r="O166" s="20">
        <f>G156*1000</f>
        <v>99.499999999991928</v>
      </c>
      <c r="P166" s="20" t="s">
        <v>485</v>
      </c>
      <c r="Q166" s="20">
        <f>O166-M166</f>
        <v>40.700000000001069</v>
      </c>
      <c r="R166" s="20" t="s">
        <v>485</v>
      </c>
      <c r="S166" s="20">
        <f>E156*1000</f>
        <v>607.69999999999413</v>
      </c>
      <c r="T166" s="20"/>
      <c r="U166" s="20">
        <f t="shared" si="72"/>
        <v>548.90000000000327</v>
      </c>
      <c r="V166" s="10"/>
      <c r="W166" s="15"/>
      <c r="X166" s="15"/>
      <c r="Y166" s="15"/>
      <c r="Z166" s="15"/>
      <c r="AA166" s="15"/>
      <c r="AB166" s="15"/>
      <c r="AC166" s="15"/>
      <c r="AD166" s="86"/>
      <c r="AE166" s="15"/>
      <c r="AF166" s="86"/>
      <c r="AG166" s="15"/>
      <c r="AH166" s="15"/>
      <c r="AI166" s="15"/>
    </row>
    <row r="167" spans="1:41">
      <c r="A167" s="39"/>
      <c r="B167" s="39" t="s">
        <v>492</v>
      </c>
      <c r="C167" s="37">
        <f>R267-R277</f>
        <v>-4.0400000000001768E-2</v>
      </c>
      <c r="D167" s="37">
        <f>R272-R277</f>
        <v>5.2199999999999136E-2</v>
      </c>
      <c r="E167" s="37"/>
      <c r="F167" s="37">
        <f t="shared" si="67"/>
        <v>4.0400000000001768E-2</v>
      </c>
      <c r="G167" s="37">
        <f t="shared" si="68"/>
        <v>9.2600000000000904E-2</v>
      </c>
      <c r="H167" s="2"/>
      <c r="I167" s="2"/>
      <c r="J167" s="2" t="s">
        <v>5</v>
      </c>
      <c r="K167" s="2" t="s">
        <v>925</v>
      </c>
      <c r="L167" s="20" t="s">
        <v>485</v>
      </c>
      <c r="M167" s="20">
        <f>F152*1000</f>
        <v>74.499999999996902</v>
      </c>
      <c r="N167" s="20" t="s">
        <v>485</v>
      </c>
      <c r="O167" s="20">
        <f>G152*1000</f>
        <v>109.20000000000485</v>
      </c>
      <c r="P167" s="20" t="s">
        <v>485</v>
      </c>
      <c r="Q167" s="20">
        <f t="shared" ref="Q167:Q173" si="73">O167-M167</f>
        <v>34.700000000007947</v>
      </c>
      <c r="R167" s="20" t="s">
        <v>485</v>
      </c>
      <c r="S167" s="20">
        <f>E152*1000</f>
        <v>596.40000000000623</v>
      </c>
      <c r="T167" s="20"/>
      <c r="U167" s="20">
        <f t="shared" si="72"/>
        <v>521.9000000000093</v>
      </c>
      <c r="V167" s="82"/>
      <c r="W167" s="15"/>
      <c r="X167" s="15"/>
      <c r="Y167" s="15"/>
      <c r="Z167" s="15"/>
      <c r="AA167" s="15"/>
      <c r="AB167" s="15"/>
      <c r="AC167" s="15"/>
      <c r="AD167" s="86"/>
      <c r="AE167" s="15"/>
      <c r="AF167" s="86"/>
      <c r="AG167" s="15"/>
      <c r="AH167" s="15"/>
      <c r="AI167" s="15"/>
    </row>
    <row r="168" spans="1:41">
      <c r="A168" s="39"/>
      <c r="B168" s="39" t="s">
        <v>494</v>
      </c>
      <c r="C168" s="37">
        <f>R268-R278</f>
        <v>-0.10480000000000089</v>
      </c>
      <c r="D168" s="37">
        <f>R273-R278</f>
        <v>1.1200000000002319E-2</v>
      </c>
      <c r="E168" s="37"/>
      <c r="F168" s="37">
        <f t="shared" si="67"/>
        <v>0.10480000000000089</v>
      </c>
      <c r="G168" s="37">
        <f t="shared" si="68"/>
        <v>0.11600000000000321</v>
      </c>
      <c r="H168" s="2"/>
      <c r="I168" s="2"/>
      <c r="K168" s="2" t="s">
        <v>486</v>
      </c>
      <c r="L168" s="8" t="s">
        <v>485</v>
      </c>
      <c r="M168" s="20">
        <f>F153*1000</f>
        <v>68.199999999990268</v>
      </c>
      <c r="N168" s="8" t="s">
        <v>485</v>
      </c>
      <c r="O168" s="20">
        <f>G153*1000</f>
        <v>105.69999999999524</v>
      </c>
      <c r="P168" s="8" t="s">
        <v>485</v>
      </c>
      <c r="Q168" s="20">
        <f t="shared" si="73"/>
        <v>37.500000000004974</v>
      </c>
      <c r="R168" s="8" t="s">
        <v>485</v>
      </c>
      <c r="S168" s="20">
        <f>E153*1000</f>
        <v>593.59999999999502</v>
      </c>
      <c r="T168" s="20"/>
      <c r="U168" s="20">
        <f t="shared" si="72"/>
        <v>525.40000000000475</v>
      </c>
      <c r="V168" s="82"/>
      <c r="W168" s="15"/>
      <c r="X168" s="15"/>
      <c r="Y168" s="15"/>
      <c r="Z168" s="15"/>
      <c r="AA168" s="15"/>
      <c r="AB168" s="15"/>
      <c r="AC168" s="15"/>
      <c r="AD168" s="86"/>
      <c r="AE168" s="15"/>
      <c r="AF168" s="86"/>
      <c r="AG168" s="15"/>
      <c r="AH168" s="15"/>
      <c r="AI168" s="15"/>
    </row>
    <row r="169" spans="1:41">
      <c r="A169" s="39"/>
      <c r="B169" s="39" t="s">
        <v>493</v>
      </c>
      <c r="C169" s="37">
        <f>R269-R279</f>
        <v>-5.8999999999969077E-3</v>
      </c>
      <c r="D169" s="37">
        <f>R274-R279</f>
        <v>7.7500000000000568E-2</v>
      </c>
      <c r="E169" s="37"/>
      <c r="F169" s="37">
        <f t="shared" si="67"/>
        <v>5.8999999999969077E-3</v>
      </c>
      <c r="G169" s="37">
        <f t="shared" si="68"/>
        <v>8.3399999999997476E-2</v>
      </c>
      <c r="H169" s="2"/>
      <c r="I169" s="2"/>
      <c r="J169" s="2" t="s">
        <v>4</v>
      </c>
      <c r="K169" s="2" t="s">
        <v>482</v>
      </c>
      <c r="L169" s="20">
        <f ca="1">F164*1000</f>
        <v>152.70000000000294</v>
      </c>
      <c r="M169" s="20">
        <f ca="1">F163*1000</f>
        <v>-151.60000000000196</v>
      </c>
      <c r="N169" s="20">
        <f ca="1">G164*1000</f>
        <v>173.90000000000327</v>
      </c>
      <c r="O169" s="20">
        <f ca="1">G163*1000</f>
        <v>-5.5000000000049454</v>
      </c>
      <c r="P169" s="20">
        <f t="shared" ref="P169:P173" ca="1" si="74">N169-L169</f>
        <v>21.20000000000033</v>
      </c>
      <c r="Q169" s="20">
        <f t="shared" ca="1" si="73"/>
        <v>146.09999999999701</v>
      </c>
      <c r="R169" s="20">
        <f ca="1">E164*1000</f>
        <v>613.30000000000246</v>
      </c>
      <c r="S169" s="20">
        <f ca="1">E163*1000</f>
        <v>602.29999999999961</v>
      </c>
      <c r="T169" s="20">
        <f t="shared" ca="1" si="72"/>
        <v>460.59999999999951</v>
      </c>
      <c r="U169" s="20">
        <f t="shared" ca="1" si="72"/>
        <v>753.90000000000157</v>
      </c>
      <c r="V169" s="82"/>
      <c r="W169" s="80">
        <f ca="1">ABS(L169-M$166)</f>
        <v>93.900000000012085</v>
      </c>
      <c r="X169" s="80">
        <f ca="1">ABS(M169-M$166)</f>
        <v>210.39999999999281</v>
      </c>
      <c r="Y169" s="80">
        <f ca="1">ABS(N169-O$166)</f>
        <v>74.400000000011346</v>
      </c>
      <c r="Z169" s="80">
        <f ca="1">ABS(O169-O$166)</f>
        <v>104.99999999999687</v>
      </c>
      <c r="AA169" s="80">
        <f ca="1">ABS(P169-Q$166)</f>
        <v>19.500000000000739</v>
      </c>
      <c r="AB169" s="80">
        <f ca="1">ABS(Q169-Q$166)</f>
        <v>105.39999999999594</v>
      </c>
      <c r="AC169" s="80">
        <f ca="1">ABS(R169-S$166)</f>
        <v>5.6000000000083219</v>
      </c>
      <c r="AD169" s="87">
        <f ca="1">ABS(S169-S$166)</f>
        <v>5.3999999999945203</v>
      </c>
      <c r="AE169" s="80">
        <f ca="1">ABS(T169-U$166)</f>
        <v>88.300000000003763</v>
      </c>
      <c r="AF169" s="87">
        <f ca="1">ABS(U169-U$166)</f>
        <v>204.99999999999829</v>
      </c>
      <c r="AG169" s="80"/>
      <c r="AH169" s="15"/>
      <c r="AI169" s="15"/>
    </row>
    <row r="170" spans="1:41">
      <c r="A170" s="39"/>
      <c r="B170" s="39" t="s">
        <v>327</v>
      </c>
      <c r="C170" s="37">
        <f>R297-R307</f>
        <v>-4.0699999999997516E-2</v>
      </c>
      <c r="D170" s="37">
        <f>R302-R307</f>
        <v>5.280000000000129E-2</v>
      </c>
      <c r="E170" s="37"/>
      <c r="F170" s="37">
        <f t="shared" si="67"/>
        <v>4.0699999999997516E-2</v>
      </c>
      <c r="G170" s="37">
        <f t="shared" si="68"/>
        <v>9.3499999999998806E-2</v>
      </c>
      <c r="H170" s="2"/>
      <c r="I170" s="2"/>
      <c r="J170" s="2" t="s">
        <v>84</v>
      </c>
      <c r="K170" s="2" t="s">
        <v>482</v>
      </c>
      <c r="L170" s="20">
        <f ca="1">F162*1000</f>
        <v>10.600000000000165</v>
      </c>
      <c r="M170" s="20">
        <f ca="1">F161*1000</f>
        <v>-38.19999999999979</v>
      </c>
      <c r="N170" s="20">
        <f ca="1">G162*1000</f>
        <v>70.000000000000284</v>
      </c>
      <c r="O170" s="20">
        <f ca="1">G161*1000</f>
        <v>45.400000000000773</v>
      </c>
      <c r="P170" s="20">
        <f t="shared" ca="1" si="74"/>
        <v>59.400000000000119</v>
      </c>
      <c r="Q170" s="20">
        <f t="shared" ca="1" si="73"/>
        <v>83.600000000000563</v>
      </c>
      <c r="R170" s="20">
        <f ca="1">E162*1000</f>
        <v>528.50000000000114</v>
      </c>
      <c r="S170" s="20">
        <f ca="1">E161*1000</f>
        <v>538.2999999999995</v>
      </c>
      <c r="T170" s="20">
        <f t="shared" ca="1" si="72"/>
        <v>517.900000000001</v>
      </c>
      <c r="U170" s="20">
        <f t="shared" ca="1" si="72"/>
        <v>576.49999999999932</v>
      </c>
      <c r="V170" s="82"/>
      <c r="W170" s="80">
        <f ca="1">ABS(L170-M$166)</f>
        <v>48.199999999990695</v>
      </c>
      <c r="X170" s="80">
        <f ca="1">ABS(M170-M$166)</f>
        <v>96.999999999990649</v>
      </c>
      <c r="Y170" s="80">
        <f ca="1">ABS(N170-O$166)</f>
        <v>29.499999999991644</v>
      </c>
      <c r="Z170" s="80">
        <f ca="1">ABS(O170-O$166)</f>
        <v>54.099999999991155</v>
      </c>
      <c r="AA170" s="80">
        <f ca="1">ABS(P170-Q$166)</f>
        <v>18.699999999999051</v>
      </c>
      <c r="AB170" s="80">
        <f ca="1">ABS(Q170-Q$166)</f>
        <v>42.899999999999494</v>
      </c>
      <c r="AC170" s="80">
        <f ca="1">ABS(R170-S$166)</f>
        <v>79.199999999992997</v>
      </c>
      <c r="AD170" s="87">
        <f ca="1">ABS(S170-S$166)</f>
        <v>69.399999999994634</v>
      </c>
      <c r="AE170" s="80">
        <f ca="1">ABS(T170-U$166)</f>
        <v>31.000000000002274</v>
      </c>
      <c r="AF170" s="87">
        <f ca="1">ABS(U170-U$166)</f>
        <v>27.599999999996044</v>
      </c>
      <c r="AG170" s="80"/>
      <c r="AH170" s="15"/>
      <c r="AI170" s="15"/>
    </row>
    <row r="171" spans="1:41">
      <c r="A171" s="39"/>
      <c r="B171" s="39" t="s">
        <v>328</v>
      </c>
      <c r="C171" s="37">
        <f>R298-R308</f>
        <v>-7.6599999999999113E-2</v>
      </c>
      <c r="D171" s="37">
        <f>R303-R308</f>
        <v>3.2099999999999795E-2</v>
      </c>
      <c r="E171" s="37"/>
      <c r="F171" s="37">
        <f t="shared" si="67"/>
        <v>7.6599999999999113E-2</v>
      </c>
      <c r="G171" s="37">
        <f t="shared" si="68"/>
        <v>0.10869999999999891</v>
      </c>
      <c r="H171" s="2"/>
      <c r="J171" s="2" t="s">
        <v>496</v>
      </c>
      <c r="K171" s="2" t="s">
        <v>482</v>
      </c>
      <c r="L171" s="20">
        <f ca="1">F166*1000</f>
        <v>37.299999999987676</v>
      </c>
      <c r="M171" s="20">
        <f ca="1">F165*1000</f>
        <v>15.800000000012915</v>
      </c>
      <c r="N171" s="20">
        <f ca="1">G166*1000</f>
        <v>89.699999999993452</v>
      </c>
      <c r="O171" s="20">
        <f ca="1">G165*1000</f>
        <v>76.600000000013324</v>
      </c>
      <c r="P171" s="20">
        <f t="shared" ca="1" si="74"/>
        <v>52.400000000005775</v>
      </c>
      <c r="Q171" s="20">
        <f t="shared" ca="1" si="73"/>
        <v>60.800000000000409</v>
      </c>
      <c r="R171" s="20">
        <f ca="1">E166*1000</f>
        <v>555.10000000001014</v>
      </c>
      <c r="S171" s="20">
        <f ca="1">E165*1000</f>
        <v>564.60000000001287</v>
      </c>
      <c r="T171" s="20">
        <f t="shared" ca="1" si="72"/>
        <v>517.80000000002246</v>
      </c>
      <c r="U171" s="20">
        <f t="shared" ca="1" si="72"/>
        <v>548.79999999999995</v>
      </c>
      <c r="V171" s="82"/>
      <c r="W171" s="80">
        <f ca="1">ABS(L171-M$166)</f>
        <v>21.500000000003183</v>
      </c>
      <c r="X171" s="80">
        <f ca="1">ABS(M171-M$166)</f>
        <v>42.999999999977945</v>
      </c>
      <c r="Y171" s="80">
        <f ca="1">ABS(N171-O$166)</f>
        <v>9.7999999999984766</v>
      </c>
      <c r="Z171" s="80">
        <f ca="1">ABS(O171-O$166)</f>
        <v>22.899999999978604</v>
      </c>
      <c r="AA171" s="80">
        <f ca="1">ABS(P171-Q$166)</f>
        <v>11.700000000004707</v>
      </c>
      <c r="AB171" s="80">
        <f ca="1">ABS(Q171-Q$166)</f>
        <v>20.099999999999341</v>
      </c>
      <c r="AC171" s="80">
        <f ca="1">ABS(R171-S$166)</f>
        <v>52.599999999983993</v>
      </c>
      <c r="AD171" s="87">
        <f ca="1">ABS(S171-S$166)</f>
        <v>43.099999999981264</v>
      </c>
      <c r="AE171" s="80">
        <f ca="1">ABS(T171-U$166)</f>
        <v>31.09999999998081</v>
      </c>
      <c r="AF171" s="87">
        <f ca="1">ABS(U171-U$166)</f>
        <v>0.10000000000331966</v>
      </c>
      <c r="AG171" s="80"/>
      <c r="AH171" s="15"/>
      <c r="AI171" s="15"/>
    </row>
    <row r="172" spans="1:41">
      <c r="A172" s="39"/>
      <c r="B172" s="39" t="s">
        <v>329</v>
      </c>
      <c r="C172" s="37">
        <f>R299-R309</f>
        <v>5.0500000000003098E-2</v>
      </c>
      <c r="D172" s="37">
        <f>R304-R309</f>
        <v>6.9100000000002382E-2</v>
      </c>
      <c r="E172" s="37"/>
      <c r="F172" s="37">
        <f t="shared" si="67"/>
        <v>-5.0500000000003098E-2</v>
      </c>
      <c r="G172" s="37">
        <f t="shared" si="68"/>
        <v>1.8599999999999284E-2</v>
      </c>
      <c r="H172" s="6"/>
      <c r="I172" s="2"/>
      <c r="J172" s="2" t="s">
        <v>83</v>
      </c>
      <c r="K172" s="2" t="s">
        <v>482</v>
      </c>
      <c r="L172" s="20">
        <f ca="1">F160*1000</f>
        <v>53.999999999998494</v>
      </c>
      <c r="M172" s="20">
        <f ca="1">F159*1000</f>
        <v>-5.1999999999949864</v>
      </c>
      <c r="N172" s="20">
        <f ca="1">G160*1000</f>
        <v>101.80000000000078</v>
      </c>
      <c r="O172" s="20">
        <f ca="1">G159*1000</f>
        <v>68.300000000000693</v>
      </c>
      <c r="P172" s="20">
        <f t="shared" ca="1" si="74"/>
        <v>47.800000000002285</v>
      </c>
      <c r="Q172" s="20">
        <f t="shared" ca="1" si="73"/>
        <v>73.49999999999568</v>
      </c>
      <c r="R172" s="20">
        <f ca="1">E160*1000</f>
        <v>569.29999999999836</v>
      </c>
      <c r="S172" s="20">
        <f ca="1">E159*1000</f>
        <v>591.90000000000259</v>
      </c>
      <c r="T172" s="20">
        <f t="shared" ca="1" si="72"/>
        <v>515.29999999999984</v>
      </c>
      <c r="U172" s="20">
        <f t="shared" ca="1" si="72"/>
        <v>597.09999999999764</v>
      </c>
      <c r="V172" s="82"/>
      <c r="W172" s="80">
        <f ca="1">ABS(L172-M$166)</f>
        <v>4.7999999999923659</v>
      </c>
      <c r="X172" s="80">
        <f ca="1">ABS(M172-M$166)</f>
        <v>63.999999999985846</v>
      </c>
      <c r="Y172" s="80">
        <f ca="1">ABS(N172-O$166)</f>
        <v>2.3000000000088505</v>
      </c>
      <c r="Z172" s="80">
        <f ca="1">ABS(O172-O$166)</f>
        <v>31.199999999991235</v>
      </c>
      <c r="AA172" s="80">
        <f ca="1">ABS(P172-Q$166)</f>
        <v>7.1000000000012164</v>
      </c>
      <c r="AB172" s="80">
        <f ca="1">ABS(Q172-Q$166)</f>
        <v>32.799999999994611</v>
      </c>
      <c r="AC172" s="80">
        <f ca="1">ABS(R172-S$166)</f>
        <v>38.399999999995771</v>
      </c>
      <c r="AD172" s="87">
        <f ca="1">ABS(S172-S$166)</f>
        <v>15.799999999991542</v>
      </c>
      <c r="AE172" s="80">
        <f ca="1">ABS(T172-U$166)</f>
        <v>33.600000000003433</v>
      </c>
      <c r="AF172" s="87">
        <f ca="1">ABS(U172-U$166)</f>
        <v>48.199999999994361</v>
      </c>
      <c r="AG172" s="80"/>
      <c r="AH172" s="15"/>
      <c r="AI172" s="15"/>
    </row>
    <row r="173" spans="1:41">
      <c r="A173" s="39"/>
      <c r="B173" s="39"/>
      <c r="C173" s="39"/>
      <c r="D173" s="39"/>
      <c r="E173" s="39"/>
      <c r="F173" s="39"/>
      <c r="G173" s="39"/>
      <c r="H173" s="2"/>
      <c r="I173" s="2"/>
      <c r="J173" s="2" t="s">
        <v>145</v>
      </c>
      <c r="K173" s="2" t="s">
        <v>482</v>
      </c>
      <c r="L173" s="20">
        <f ca="1">F158*1000</f>
        <v>54.099999999998261</v>
      </c>
      <c r="M173" s="20">
        <f ca="1">F157*1000</f>
        <v>-14.400000000001967</v>
      </c>
      <c r="N173" s="20">
        <f ca="1">G158*1000</f>
        <v>102.49999999999915</v>
      </c>
      <c r="O173" s="20">
        <f ca="1">G157*1000</f>
        <v>63.499999999997669</v>
      </c>
      <c r="P173" s="20">
        <f t="shared" ca="1" si="74"/>
        <v>48.400000000000887</v>
      </c>
      <c r="Q173" s="20">
        <f t="shared" ca="1" si="73"/>
        <v>77.899999999999636</v>
      </c>
      <c r="R173" s="20">
        <f ca="1">E158*1000</f>
        <v>566.89999999999691</v>
      </c>
      <c r="S173" s="20">
        <f ca="1">E157*1000</f>
        <v>589.90000000000009</v>
      </c>
      <c r="T173" s="20">
        <f t="shared" ca="1" si="72"/>
        <v>512.79999999999859</v>
      </c>
      <c r="U173" s="20">
        <f t="shared" ca="1" si="72"/>
        <v>604.300000000002</v>
      </c>
      <c r="V173" s="82"/>
      <c r="W173" s="80">
        <f ca="1">ABS(L173-M$166)</f>
        <v>4.699999999992599</v>
      </c>
      <c r="X173" s="80">
        <f ca="1">ABS(M173-M$166)</f>
        <v>73.199999999992826</v>
      </c>
      <c r="Y173" s="80">
        <f ca="1">ABS(N173-O$166)</f>
        <v>3.0000000000072191</v>
      </c>
      <c r="Z173" s="80">
        <f ca="1">ABS(O173-O$166)</f>
        <v>35.999999999994259</v>
      </c>
      <c r="AA173" s="80">
        <f ca="1">ABS(P173-Q$166)</f>
        <v>7.6999999999998181</v>
      </c>
      <c r="AB173" s="80">
        <f ca="1">ABS(Q173-Q$166)</f>
        <v>37.199999999998568</v>
      </c>
      <c r="AC173" s="80">
        <f ca="1">ABS(R173-S$166)</f>
        <v>40.799999999997226</v>
      </c>
      <c r="AD173" s="87">
        <f ca="1">ABS(S173-S$166)</f>
        <v>17.799999999994043</v>
      </c>
      <c r="AE173" s="80">
        <f ca="1">ABS(T173-U$166)</f>
        <v>36.100000000004684</v>
      </c>
      <c r="AF173" s="87">
        <f ca="1">ABS(U173-U$166)</f>
        <v>55.399999999998727</v>
      </c>
      <c r="AG173" s="80"/>
      <c r="AH173" s="15"/>
      <c r="AI173" s="15"/>
    </row>
    <row r="174" spans="1:41">
      <c r="A174" s="39"/>
      <c r="B174" s="39"/>
      <c r="C174" s="39"/>
      <c r="D174" s="39"/>
      <c r="E174" s="39"/>
      <c r="F174" s="39"/>
      <c r="G174" s="39"/>
      <c r="H174" s="2"/>
      <c r="I174" s="48"/>
      <c r="J174" s="48"/>
      <c r="K174" s="48"/>
      <c r="L174" s="51"/>
      <c r="M174" s="51"/>
      <c r="N174" s="51"/>
      <c r="O174" s="51"/>
      <c r="P174" s="51"/>
      <c r="Q174" s="51"/>
      <c r="R174" s="51"/>
      <c r="S174" s="51"/>
      <c r="T174" s="51"/>
      <c r="U174" s="51"/>
      <c r="V174" s="82"/>
      <c r="W174" s="80"/>
      <c r="X174" s="80"/>
      <c r="Y174" s="80"/>
      <c r="Z174" s="80"/>
      <c r="AA174" s="80"/>
      <c r="AB174" s="80"/>
      <c r="AC174" s="80"/>
      <c r="AD174" s="87"/>
      <c r="AE174" s="80"/>
      <c r="AF174" s="80"/>
      <c r="AG174" s="80"/>
      <c r="AH174" s="80"/>
      <c r="AI174" s="80"/>
      <c r="AJ174" s="80"/>
      <c r="AK174" s="80"/>
      <c r="AL174" s="80"/>
      <c r="AM174" s="80"/>
      <c r="AN174" s="15"/>
      <c r="AO174" s="15"/>
    </row>
    <row r="175" spans="1:41">
      <c r="A175" s="39"/>
      <c r="B175" s="39"/>
      <c r="C175" s="37"/>
      <c r="D175" s="37"/>
      <c r="E175" s="37"/>
      <c r="F175" s="37"/>
      <c r="G175" s="37"/>
      <c r="H175" s="2"/>
    </row>
    <row r="176" spans="1:41">
      <c r="A176" s="39"/>
      <c r="B176" s="39"/>
      <c r="C176" s="37"/>
      <c r="D176" s="37"/>
      <c r="E176" s="37"/>
      <c r="F176" s="37"/>
      <c r="G176" s="37"/>
      <c r="H176" s="2"/>
      <c r="T176" s="1"/>
    </row>
    <row r="177" spans="1:27">
      <c r="A177" s="39" t="s">
        <v>63</v>
      </c>
      <c r="B177" s="39" t="s">
        <v>924</v>
      </c>
      <c r="C177" s="37">
        <f>Zn_PBE0!AK39</f>
        <v>-0.24510000000000431</v>
      </c>
      <c r="D177" s="37">
        <f>Zn_PBE0!AK24</f>
        <v>-2.9000000000038995E-3</v>
      </c>
      <c r="E177" s="37">
        <f>Zn_PBE0!AK40-Zn_PBE0!AK39</f>
        <v>0.59340000000000259</v>
      </c>
      <c r="F177" s="37">
        <f t="shared" ref="F177:F181" si="75">-C177</f>
        <v>0.24510000000000431</v>
      </c>
      <c r="G177" s="37">
        <f t="shared" ref="G177:G181" si="76">D177-C177</f>
        <v>0.24220000000000041</v>
      </c>
      <c r="H177" s="2"/>
      <c r="T177" s="1"/>
    </row>
    <row r="178" spans="1:27">
      <c r="A178" s="39"/>
      <c r="B178" s="39" t="s">
        <v>761</v>
      </c>
      <c r="C178" s="37">
        <f>Zn_PBE0!AF39</f>
        <v>-0.23479999999998924</v>
      </c>
      <c r="D178" s="37">
        <f>Zn_PBE0!AF23</f>
        <v>-1.3999999999896318E-3</v>
      </c>
      <c r="E178" s="37">
        <f>Zn_PBE0!AF40-Zn_PBE0!AF39</f>
        <v>0.58930000000000149</v>
      </c>
      <c r="F178" s="37">
        <f t="shared" si="75"/>
        <v>0.23479999999998924</v>
      </c>
      <c r="G178" s="37">
        <f t="shared" si="76"/>
        <v>0.23339999999999961</v>
      </c>
      <c r="H178" s="2"/>
      <c r="T178" s="1"/>
    </row>
    <row r="179" spans="1:27">
      <c r="A179" s="39"/>
      <c r="B179" s="39" t="s">
        <v>854</v>
      </c>
      <c r="C179" s="39">
        <f>Zn_PBE0!AY214</f>
        <v>-0.24500000000000455</v>
      </c>
      <c r="D179" s="37">
        <f>Zn_PBE0!AY213</f>
        <v>-2.0000000000095497E-3</v>
      </c>
      <c r="E179" s="37">
        <f>Zn_PBE0!AY215-Zn_PBE0!AY214</f>
        <v>0.58489999999999043</v>
      </c>
      <c r="F179" s="37">
        <f t="shared" si="75"/>
        <v>0.24500000000000455</v>
      </c>
      <c r="G179" s="37">
        <f t="shared" si="76"/>
        <v>0.242999999999995</v>
      </c>
      <c r="H179" s="2"/>
      <c r="I179" s="61" t="s">
        <v>938</v>
      </c>
      <c r="J179" s="6"/>
      <c r="K179" s="6"/>
      <c r="L179" s="4"/>
      <c r="M179" s="4"/>
      <c r="N179" s="4"/>
      <c r="O179" s="5"/>
      <c r="P179" s="4"/>
      <c r="R179" s="63" t="s">
        <v>941</v>
      </c>
      <c r="T179" s="62"/>
    </row>
    <row r="180" spans="1:27">
      <c r="A180" s="39"/>
      <c r="B180" s="39" t="s">
        <v>855</v>
      </c>
      <c r="C180" s="39">
        <f>Zn_PBE0!AY214</f>
        <v>-0.24500000000000455</v>
      </c>
      <c r="D180" s="37">
        <f>Zn_PBE0!AY213</f>
        <v>-2.0000000000095497E-3</v>
      </c>
      <c r="E180" s="37">
        <f>Zn_PBE0!AY215-Zn_PBE0!AY214</f>
        <v>0.58489999999999043</v>
      </c>
      <c r="F180" s="37">
        <f t="shared" si="75"/>
        <v>0.24500000000000455</v>
      </c>
      <c r="G180" s="37">
        <f t="shared" si="76"/>
        <v>0.242999999999995</v>
      </c>
      <c r="H180" s="2"/>
      <c r="I180" s="56" t="s">
        <v>479</v>
      </c>
      <c r="J180" s="56" t="s">
        <v>480</v>
      </c>
      <c r="K180" s="103" t="s">
        <v>12</v>
      </c>
      <c r="L180" s="103"/>
      <c r="M180" s="103" t="s">
        <v>70</v>
      </c>
      <c r="N180" s="103"/>
      <c r="O180" s="103" t="s">
        <v>11</v>
      </c>
      <c r="P180" s="103"/>
      <c r="R180" s="106" t="s">
        <v>942</v>
      </c>
      <c r="S180" s="106"/>
      <c r="T180" s="106" t="s">
        <v>943</v>
      </c>
      <c r="U180" s="106"/>
      <c r="V180" s="106" t="s">
        <v>944</v>
      </c>
      <c r="W180" s="106"/>
      <c r="X180" s="1"/>
      <c r="Y180" s="1"/>
      <c r="Z180" s="1"/>
      <c r="AA180" s="1"/>
    </row>
    <row r="181" spans="1:27">
      <c r="A181" s="39"/>
      <c r="B181" s="39" t="s">
        <v>482</v>
      </c>
      <c r="C181" s="37">
        <f>Zn_PBE0!AY198</f>
        <v>-0.24840000000000373</v>
      </c>
      <c r="D181" s="37">
        <f>Zn_PBE0!AY183</f>
        <v>-2.299999999991087E-3</v>
      </c>
      <c r="E181" s="37">
        <f>Zn_PBE0!AY199-Zn_PBE0!AY198</f>
        <v>0.58590000000000941</v>
      </c>
      <c r="F181" s="37">
        <f t="shared" si="75"/>
        <v>0.24840000000000373</v>
      </c>
      <c r="G181" s="37">
        <f t="shared" si="76"/>
        <v>0.24610000000001264</v>
      </c>
      <c r="H181" s="2"/>
      <c r="J181" s="1"/>
      <c r="K181" s="57" t="s">
        <v>484</v>
      </c>
      <c r="L181" s="57" t="s">
        <v>483</v>
      </c>
      <c r="M181" s="57" t="s">
        <v>484</v>
      </c>
      <c r="N181" s="57" t="s">
        <v>483</v>
      </c>
      <c r="O181" s="57" t="s">
        <v>484</v>
      </c>
      <c r="P181" s="57" t="s">
        <v>483</v>
      </c>
      <c r="R181" s="57" t="s">
        <v>484</v>
      </c>
      <c r="S181" s="57" t="s">
        <v>483</v>
      </c>
      <c r="T181" s="57" t="s">
        <v>484</v>
      </c>
      <c r="U181" s="57" t="s">
        <v>483</v>
      </c>
      <c r="V181" s="57" t="s">
        <v>484</v>
      </c>
      <c r="W181" s="57" t="s">
        <v>483</v>
      </c>
      <c r="X181" s="1"/>
      <c r="Y181" s="1"/>
      <c r="Z181" s="1"/>
      <c r="AA181" s="1"/>
    </row>
    <row r="182" spans="1:27">
      <c r="A182" s="39"/>
      <c r="B182" s="39" t="s">
        <v>146</v>
      </c>
      <c r="C182" s="37">
        <f ca="1">J62</f>
        <v>-0.20579999999999998</v>
      </c>
      <c r="D182" s="37">
        <f ca="1">J63</f>
        <v>6.9999999999836859E-4</v>
      </c>
      <c r="E182" s="37">
        <f ca="1">J65-C182</f>
        <v>0.59189999999999898</v>
      </c>
      <c r="F182" s="37">
        <f ca="1">-C182</f>
        <v>0.20579999999999998</v>
      </c>
      <c r="G182" s="37">
        <f ca="1">D182-C182</f>
        <v>0.20649999999999835</v>
      </c>
      <c r="H182" s="2"/>
      <c r="I182" s="1" t="s">
        <v>63</v>
      </c>
      <c r="J182" s="1" t="s">
        <v>4</v>
      </c>
      <c r="K182" s="1">
        <f ca="1">E97</f>
        <v>3.2885</v>
      </c>
      <c r="L182" s="1">
        <f ca="1">E92</f>
        <v>3.2088000000000001</v>
      </c>
      <c r="M182" s="68">
        <f ca="1">E98</f>
        <v>3.4388000000000001</v>
      </c>
      <c r="N182" s="1">
        <f ca="1">E93</f>
        <v>3.3344</v>
      </c>
      <c r="O182" s="1">
        <f ca="1">E99</f>
        <v>3.4552</v>
      </c>
      <c r="P182" s="1">
        <f ca="1">E94</f>
        <v>3.3862000000000001</v>
      </c>
      <c r="R182" s="1">
        <f ca="1">K182-$K$194</f>
        <v>3.6850000000000271E-2</v>
      </c>
      <c r="S182" s="1">
        <f ca="1">L182-$K$194</f>
        <v>-4.2849999999999611E-2</v>
      </c>
      <c r="T182" s="1">
        <f ca="1">O182-$O$194</f>
        <v>5.1999999999998714E-3</v>
      </c>
      <c r="U182" s="1">
        <f ca="1">P182-$O$194</f>
        <v>-6.3800000000000079E-2</v>
      </c>
      <c r="V182" s="1">
        <f ca="1">K188-$K$194</f>
        <v>1.7350000000000421E-2</v>
      </c>
      <c r="W182" s="1">
        <f ca="1">L188-$K$194</f>
        <v>-5.7549999999999546E-2</v>
      </c>
      <c r="X182" s="1"/>
      <c r="Y182" s="1"/>
      <c r="Z182" s="1"/>
      <c r="AA182" s="1"/>
    </row>
    <row r="183" spans="1:27">
      <c r="A183" s="39"/>
      <c r="B183" s="39" t="s">
        <v>145</v>
      </c>
      <c r="C183" s="37">
        <f ca="1">J67</f>
        <v>-0.25600000000000023</v>
      </c>
      <c r="D183" s="37">
        <f ca="1">J68</f>
        <v>-2.6000000000010459E-3</v>
      </c>
      <c r="E183" s="37">
        <f ca="1">J70-C183</f>
        <v>0.54599999999999937</v>
      </c>
      <c r="F183" s="37">
        <f ca="1">-C183</f>
        <v>0.25600000000000023</v>
      </c>
      <c r="G183" s="37">
        <f ca="1">D183-C183</f>
        <v>0.25339999999999918</v>
      </c>
      <c r="H183" s="2"/>
      <c r="I183" s="5"/>
      <c r="J183" s="1" t="s">
        <v>84</v>
      </c>
      <c r="K183" s="1">
        <f ca="1">E87</f>
        <v>3.2395999999999998</v>
      </c>
      <c r="L183" s="1">
        <f ca="1">E82</f>
        <v>3.2210000000000001</v>
      </c>
      <c r="M183" s="68">
        <f ca="1">E88</f>
        <v>3.4152999999999998</v>
      </c>
      <c r="N183" s="68">
        <f ca="1">E83</f>
        <v>3.4043999999999999</v>
      </c>
      <c r="O183" s="1">
        <f ca="1">E89</f>
        <v>3.4260000000000002</v>
      </c>
      <c r="P183" s="1">
        <f ca="1">E84</f>
        <v>3.4115000000000002</v>
      </c>
      <c r="R183" s="1">
        <f t="shared" ref="R183:R186" ca="1" si="77">K183-$K$194</f>
        <v>-1.2049999999999894E-2</v>
      </c>
      <c r="S183" s="1">
        <f t="shared" ref="S183:S186" ca="1" si="78">L183-$K$194</f>
        <v>-3.0649999999999622E-2</v>
      </c>
      <c r="T183" s="1">
        <f t="shared" ref="T183:T186" ca="1" si="79">O183-$O$194</f>
        <v>-2.4000000000000021E-2</v>
      </c>
      <c r="U183" s="1">
        <f t="shared" ref="U183:U186" ca="1" si="80">P183-$O$194</f>
        <v>-3.8499999999999979E-2</v>
      </c>
      <c r="V183" s="1">
        <f t="shared" ref="V183:W183" ca="1" si="81">K189-$K$194</f>
        <v>1.6750000000000487E-2</v>
      </c>
      <c r="W183" s="1">
        <f t="shared" ca="1" si="81"/>
        <v>-3.4999999999962839E-4</v>
      </c>
      <c r="X183" s="1"/>
      <c r="Y183" s="1"/>
      <c r="Z183" s="1"/>
      <c r="AA183" s="1"/>
    </row>
    <row r="184" spans="1:27">
      <c r="A184" s="39"/>
      <c r="B184" s="39" t="s">
        <v>82</v>
      </c>
      <c r="C184" s="37">
        <f ca="1">J72</f>
        <v>-0.21529999999999916</v>
      </c>
      <c r="D184" s="37">
        <f ca="1">J73</f>
        <v>9.9999999999766942E-5</v>
      </c>
      <c r="E184" s="37">
        <f ca="1">J75-C184</f>
        <v>0.59339999999999904</v>
      </c>
      <c r="F184" s="37">
        <f ca="1">-C184</f>
        <v>0.21529999999999916</v>
      </c>
      <c r="G184" s="37">
        <f ca="1">D184-C184</f>
        <v>0.21539999999999893</v>
      </c>
      <c r="H184" s="2"/>
      <c r="J184" s="2" t="s">
        <v>496</v>
      </c>
      <c r="K184" s="1">
        <f ca="1">E107</f>
        <v>3.2502</v>
      </c>
      <c r="L184" s="1">
        <f ca="1">E102</f>
        <v>3.2412000000000001</v>
      </c>
      <c r="M184" s="68">
        <f ca="1">E108</f>
        <v>3.4205000000000001</v>
      </c>
      <c r="N184" s="68">
        <f ca="1">E103</f>
        <v>3.4173</v>
      </c>
      <c r="O184" s="1">
        <f ca="1">E109</f>
        <v>3.4319000000000002</v>
      </c>
      <c r="P184" s="1">
        <f ca="1">E104</f>
        <v>3.4264999999999999</v>
      </c>
      <c r="R184" s="1">
        <f t="shared" ca="1" si="77"/>
        <v>-1.4499999999997293E-3</v>
      </c>
      <c r="S184" s="1">
        <f t="shared" ca="1" si="78"/>
        <v>-1.0449999999999626E-2</v>
      </c>
      <c r="T184" s="1">
        <f t="shared" ca="1" si="79"/>
        <v>-1.8100000000000005E-2</v>
      </c>
      <c r="U184" s="1">
        <f t="shared" ca="1" si="80"/>
        <v>-2.3500000000000298E-2</v>
      </c>
      <c r="V184" s="1">
        <f t="shared" ref="V184:W184" ca="1" si="82">K190-$K$194</f>
        <v>3.0450000000000088E-2</v>
      </c>
      <c r="W184" s="1">
        <f t="shared" ca="1" si="82"/>
        <v>2.3550000000000182E-2</v>
      </c>
      <c r="X184" s="1"/>
      <c r="Y184" s="1"/>
      <c r="Z184" s="1"/>
      <c r="AA184" s="1"/>
    </row>
    <row r="185" spans="1:27">
      <c r="A185" s="39"/>
      <c r="B185" s="39" t="s">
        <v>83</v>
      </c>
      <c r="C185" s="37">
        <f ca="1">J77</f>
        <v>-0.25819999999999865</v>
      </c>
      <c r="D185" s="37">
        <f ca="1">J78</f>
        <v>-3.0000000000001137E-3</v>
      </c>
      <c r="E185" s="37">
        <f ca="1">J80-C185</f>
        <v>0.54830000000000112</v>
      </c>
      <c r="F185" s="37">
        <f ca="1">-C185</f>
        <v>0.25819999999999865</v>
      </c>
      <c r="G185" s="37">
        <f ca="1">D185-C185</f>
        <v>0.25519999999999854</v>
      </c>
      <c r="H185" s="2"/>
      <c r="J185" s="1" t="s">
        <v>83</v>
      </c>
      <c r="K185" s="1">
        <f ca="1">E77</f>
        <v>3.2582</v>
      </c>
      <c r="L185" s="1">
        <f ca="1">E72</f>
        <v>3.2357999999999998</v>
      </c>
      <c r="M185" s="68">
        <f ca="1">E78</f>
        <v>3.4287999999999998</v>
      </c>
      <c r="N185" s="1">
        <f ca="1">E73</f>
        <v>3.4215</v>
      </c>
      <c r="O185" s="1">
        <f ca="1">E79</f>
        <v>3.44</v>
      </c>
      <c r="P185" s="1">
        <f ca="1">E74</f>
        <v>3.4228999999999998</v>
      </c>
      <c r="R185" s="1">
        <f t="shared" ca="1" si="77"/>
        <v>6.5500000000002778E-3</v>
      </c>
      <c r="S185" s="1">
        <f t="shared" ca="1" si="78"/>
        <v>-1.584999999999992E-2</v>
      </c>
      <c r="T185" s="1">
        <f t="shared" ca="1" si="79"/>
        <v>-1.0000000000000231E-2</v>
      </c>
      <c r="U185" s="1">
        <f t="shared" ca="1" si="80"/>
        <v>-2.7100000000000346E-2</v>
      </c>
      <c r="V185" s="1">
        <f t="shared" ref="V185:W185" ca="1" si="83">K191-$K$194</f>
        <v>1.525000000000043E-2</v>
      </c>
      <c r="W185" s="1">
        <f t="shared" ca="1" si="83"/>
        <v>-6.4499999999996227E-3</v>
      </c>
      <c r="X185" s="1"/>
      <c r="Y185" s="1"/>
      <c r="Z185" s="1"/>
      <c r="AA185" s="1"/>
    </row>
    <row r="186" spans="1:27">
      <c r="A186" s="39"/>
      <c r="B186" s="39" t="s">
        <v>6</v>
      </c>
      <c r="C186" s="37">
        <f ca="1">J82</f>
        <v>-0.20309999999999917</v>
      </c>
      <c r="D186" s="37">
        <f ca="1">J83</f>
        <v>-1.1000000000009891E-3</v>
      </c>
      <c r="E186" s="37">
        <f ca="1">J85-C186</f>
        <v>0.5882000000000005</v>
      </c>
      <c r="F186" s="37">
        <f t="shared" ref="F186:F194" ca="1" si="84">-C186</f>
        <v>0.20309999999999917</v>
      </c>
      <c r="G186" s="37">
        <f t="shared" ref="G186:G194" ca="1" si="85">D186-C186</f>
        <v>0.20199999999999818</v>
      </c>
      <c r="H186" s="2"/>
      <c r="J186" s="1" t="s">
        <v>145</v>
      </c>
      <c r="K186" s="1">
        <f ca="1">E67</f>
        <v>3.2606999999999999</v>
      </c>
      <c r="L186" s="1">
        <f ca="1">E62</f>
        <v>3.2366999999999999</v>
      </c>
      <c r="M186" s="68">
        <f ca="1">E68</f>
        <v>3.4331999999999998</v>
      </c>
      <c r="N186" s="1">
        <f ca="1">E63</f>
        <v>3.4192999999999998</v>
      </c>
      <c r="O186" s="1">
        <f ca="1">E69</f>
        <v>3.444</v>
      </c>
      <c r="P186" s="1">
        <f ca="1">E64</f>
        <v>3.4266000000000001</v>
      </c>
      <c r="R186" s="1">
        <f t="shared" ca="1" si="77"/>
        <v>9.0500000000002245E-3</v>
      </c>
      <c r="S186" s="1">
        <f t="shared" ca="1" si="78"/>
        <v>-1.4949999999999797E-2</v>
      </c>
      <c r="T186" s="1">
        <f t="shared" ca="1" si="79"/>
        <v>-6.0000000000002274E-3</v>
      </c>
      <c r="U186" s="1">
        <f t="shared" ca="1" si="80"/>
        <v>-2.3400000000000087E-2</v>
      </c>
      <c r="V186" s="1">
        <f t="shared" ref="V186:W186" ca="1" si="86">K192-$K$194</f>
        <v>1.7050000000000232E-2</v>
      </c>
      <c r="W186" s="1">
        <f t="shared" ca="1" si="86"/>
        <v>-6.3499999999998558E-3</v>
      </c>
      <c r="X186" s="1"/>
      <c r="Y186" s="1"/>
      <c r="Z186" s="1"/>
      <c r="AA186" s="1"/>
    </row>
    <row r="187" spans="1:27">
      <c r="A187" s="39"/>
      <c r="B187" s="39" t="s">
        <v>84</v>
      </c>
      <c r="C187" s="37">
        <f ca="1">J87</f>
        <v>-0.23749999999999716</v>
      </c>
      <c r="D187" s="37">
        <f ca="1">J88</f>
        <v>-2.4999999999977263E-3</v>
      </c>
      <c r="E187" s="37">
        <f ca="1">J90-C187</f>
        <v>0.55109999999999815</v>
      </c>
      <c r="F187" s="37">
        <f t="shared" ca="1" si="84"/>
        <v>0.23749999999999716</v>
      </c>
      <c r="G187" s="37">
        <f t="shared" ca="1" si="85"/>
        <v>0.23499999999999943</v>
      </c>
      <c r="H187" s="2"/>
      <c r="I187" s="31"/>
      <c r="J187" s="31"/>
      <c r="K187" s="31"/>
      <c r="L187" s="31"/>
      <c r="M187" s="69"/>
      <c r="N187" s="69"/>
      <c r="O187" s="31"/>
      <c r="P187" s="31"/>
      <c r="R187" s="1"/>
      <c r="S187" s="1"/>
      <c r="T187" s="1"/>
      <c r="U187" s="1"/>
      <c r="V187" s="1"/>
      <c r="W187" s="1"/>
      <c r="X187" s="1"/>
      <c r="Y187" s="1"/>
      <c r="Z187" s="1"/>
      <c r="AA187" s="1"/>
    </row>
    <row r="188" spans="1:27">
      <c r="A188" s="39"/>
      <c r="B188" s="39" t="s">
        <v>332</v>
      </c>
      <c r="C188" s="37">
        <f ca="1">J92</f>
        <v>-2.7499999999996305E-2</v>
      </c>
      <c r="D188" s="37">
        <f ca="1">J93</f>
        <v>3.4400000000005093E-2</v>
      </c>
      <c r="E188" s="37">
        <f ca="1">J95-C188</f>
        <v>0.64159999999999684</v>
      </c>
      <c r="F188" s="37">
        <f t="shared" ca="1" si="84"/>
        <v>2.7499999999996305E-2</v>
      </c>
      <c r="G188" s="37">
        <f t="shared" ca="1" si="85"/>
        <v>6.1900000000001398E-2</v>
      </c>
      <c r="H188" s="2"/>
      <c r="I188" s="1" t="s">
        <v>76</v>
      </c>
      <c r="J188" s="1" t="s">
        <v>4</v>
      </c>
      <c r="K188" s="1">
        <f ca="1">E39</f>
        <v>3.2690000000000001</v>
      </c>
      <c r="L188" s="1">
        <f ca="1">E34</f>
        <v>3.1941000000000002</v>
      </c>
      <c r="M188" s="1">
        <f ca="1">E40</f>
        <v>3.4367999999999999</v>
      </c>
      <c r="N188" s="1">
        <f ca="1">E35</f>
        <v>3.2927</v>
      </c>
      <c r="O188" s="1">
        <f ca="1">E41</f>
        <v>3.4735</v>
      </c>
      <c r="P188" s="1">
        <f ca="1">E36</f>
        <v>3.3694999999999999</v>
      </c>
      <c r="T188" s="1"/>
      <c r="U188" s="1"/>
      <c r="V188" s="1"/>
      <c r="W188" s="1"/>
      <c r="X188" s="1"/>
      <c r="Y188" s="1"/>
      <c r="Z188" s="1"/>
      <c r="AA188" s="1"/>
    </row>
    <row r="189" spans="1:27">
      <c r="A189" s="39"/>
      <c r="B189" s="39" t="s">
        <v>4</v>
      </c>
      <c r="C189" s="37">
        <f ca="1">J97</f>
        <v>-0.30470000000000397</v>
      </c>
      <c r="D189" s="37">
        <f ca="1">J98</f>
        <v>-6.7999999999983629E-3</v>
      </c>
      <c r="E189" s="37">
        <f ca="1">J100-C189</f>
        <v>0.53780000000000427</v>
      </c>
      <c r="F189" s="37">
        <f t="shared" ca="1" si="84"/>
        <v>0.30470000000000397</v>
      </c>
      <c r="G189" s="37">
        <f t="shared" ca="1" si="85"/>
        <v>0.2979000000000056</v>
      </c>
      <c r="H189" s="2"/>
      <c r="J189" s="1" t="s">
        <v>84</v>
      </c>
      <c r="K189" s="1">
        <f ca="1">E29</f>
        <v>3.2684000000000002</v>
      </c>
      <c r="L189" s="1">
        <f ca="1">E24</f>
        <v>3.2513000000000001</v>
      </c>
      <c r="M189" s="1">
        <f ca="1">E30</f>
        <v>3.3889</v>
      </c>
      <c r="N189" s="1">
        <f ca="1">E25</f>
        <v>3.359</v>
      </c>
      <c r="O189" s="1">
        <f ca="1">E31</f>
        <v>3.4767000000000001</v>
      </c>
      <c r="P189" s="1">
        <f ca="1">E26</f>
        <v>3.4540999999999999</v>
      </c>
      <c r="T189" s="1"/>
      <c r="U189" s="1"/>
      <c r="V189" s="1"/>
      <c r="W189" s="1"/>
      <c r="X189" s="1"/>
      <c r="Y189" s="1"/>
      <c r="Z189" s="1"/>
      <c r="AA189" s="1"/>
    </row>
    <row r="190" spans="1:27">
      <c r="A190" s="39"/>
      <c r="B190" s="39" t="s">
        <v>495</v>
      </c>
      <c r="C190" s="37">
        <f ca="1">J102</f>
        <v>-0.21609999999998308</v>
      </c>
      <c r="D190" s="37">
        <f ca="1">J103</f>
        <v>-1.3000000000147338E-3</v>
      </c>
      <c r="E190" s="37">
        <f ca="1">J105-C190</f>
        <v>0.56909999999999172</v>
      </c>
      <c r="F190" s="37">
        <f t="shared" ca="1" si="84"/>
        <v>0.21609999999998308</v>
      </c>
      <c r="G190" s="37">
        <f t="shared" ca="1" si="85"/>
        <v>0.21479999999996835</v>
      </c>
      <c r="H190" s="2"/>
      <c r="J190" s="2" t="s">
        <v>496</v>
      </c>
      <c r="K190" s="1">
        <f ca="1">E49</f>
        <v>3.2820999999999998</v>
      </c>
      <c r="L190" s="1">
        <f ca="1">E44</f>
        <v>3.2751999999999999</v>
      </c>
      <c r="M190" s="1">
        <f ca="1">E50</f>
        <v>3.4186000000000001</v>
      </c>
      <c r="N190" s="1">
        <f ca="1">E45</f>
        <v>3.3952</v>
      </c>
      <c r="O190" s="1">
        <f ca="1">E51</f>
        <v>3.4902000000000002</v>
      </c>
      <c r="P190" s="1">
        <f ca="1">E46</f>
        <v>3.4826999999999999</v>
      </c>
      <c r="Q190" s="8"/>
      <c r="T190" s="1"/>
      <c r="U190" s="1"/>
      <c r="V190" s="1"/>
      <c r="W190" s="1"/>
      <c r="X190" s="1"/>
      <c r="Y190" s="1"/>
      <c r="Z190" s="1"/>
      <c r="AA190" s="1"/>
    </row>
    <row r="191" spans="1:27">
      <c r="A191" s="39"/>
      <c r="B191" s="39" t="s">
        <v>496</v>
      </c>
      <c r="C191" s="37">
        <f ca="1">J107</f>
        <v>-0.23779999999999291</v>
      </c>
      <c r="D191" s="37">
        <f ca="1">J108</f>
        <v>-2.9999999999859028E-3</v>
      </c>
      <c r="E191" s="37">
        <f ca="1">J110-C191</f>
        <v>0.54869999999999663</v>
      </c>
      <c r="F191" s="37">
        <f t="shared" ca="1" si="84"/>
        <v>0.23779999999999291</v>
      </c>
      <c r="G191" s="37">
        <f t="shared" ca="1" si="85"/>
        <v>0.234800000000007</v>
      </c>
      <c r="H191" s="2"/>
      <c r="J191" s="1" t="s">
        <v>83</v>
      </c>
      <c r="K191" s="1">
        <f ca="1">E19</f>
        <v>3.2669000000000001</v>
      </c>
      <c r="L191" s="1">
        <f ca="1">E14</f>
        <v>3.2452000000000001</v>
      </c>
      <c r="M191" s="1">
        <f ca="1">E20</f>
        <v>3.4032</v>
      </c>
      <c r="N191" s="1">
        <f ca="1">E15</f>
        <v>3.3698000000000001</v>
      </c>
      <c r="O191" s="1">
        <f ca="1">E21</f>
        <v>3.4771000000000001</v>
      </c>
      <c r="P191" s="1">
        <f ca="1">E16</f>
        <v>3.4493999999999998</v>
      </c>
      <c r="Q191" s="8"/>
      <c r="T191" s="1"/>
      <c r="U191" s="1"/>
      <c r="V191" s="1"/>
      <c r="W191" s="1"/>
      <c r="X191" s="1"/>
      <c r="Y191" s="1"/>
      <c r="Z191" s="1"/>
      <c r="AA191" s="1"/>
    </row>
    <row r="192" spans="1:27">
      <c r="A192" s="39"/>
      <c r="B192" s="39" t="s">
        <v>492</v>
      </c>
      <c r="C192" s="37">
        <f>R252-R262</f>
        <v>-0.24799999999999756</v>
      </c>
      <c r="D192" s="37">
        <f>R257-R262</f>
        <v>-6.0000000000002274E-3</v>
      </c>
      <c r="E192" s="37"/>
      <c r="F192" s="37">
        <f t="shared" si="84"/>
        <v>0.24799999999999756</v>
      </c>
      <c r="G192" s="37">
        <f t="shared" si="85"/>
        <v>0.24199999999999733</v>
      </c>
      <c r="H192" s="2"/>
      <c r="J192" s="1" t="s">
        <v>145</v>
      </c>
      <c r="K192" s="1">
        <f ca="1">E9</f>
        <v>3.2686999999999999</v>
      </c>
      <c r="L192" s="1">
        <f ca="1">E4</f>
        <v>3.2452999999999999</v>
      </c>
      <c r="M192" s="1">
        <f ca="1">E10</f>
        <v>3.4051</v>
      </c>
      <c r="N192" s="1">
        <f ca="1">E5</f>
        <v>3.3706</v>
      </c>
      <c r="O192" s="1">
        <f ca="1">E11</f>
        <v>3.4790000000000001</v>
      </c>
      <c r="P192" s="1">
        <f ca="1">E6</f>
        <v>3.4497</v>
      </c>
      <c r="Q192" s="8"/>
      <c r="T192" s="1"/>
      <c r="U192" s="1"/>
      <c r="V192" s="1"/>
      <c r="W192" s="1"/>
      <c r="X192" s="1"/>
      <c r="Y192" s="1"/>
      <c r="Z192" s="1"/>
      <c r="AA192" s="1"/>
    </row>
    <row r="193" spans="1:27">
      <c r="A193" s="39"/>
      <c r="B193" s="39" t="s">
        <v>494</v>
      </c>
      <c r="C193" s="37">
        <f>R253-R263</f>
        <v>-0.35410000000000252</v>
      </c>
      <c r="D193" s="37">
        <f>R258-R263</f>
        <v>-1.6400000000000858E-2</v>
      </c>
      <c r="E193" s="37"/>
      <c r="F193" s="37">
        <f t="shared" si="84"/>
        <v>0.35410000000000252</v>
      </c>
      <c r="G193" s="37">
        <f t="shared" si="85"/>
        <v>0.33770000000000167</v>
      </c>
      <c r="H193" s="2"/>
      <c r="I193" s="31"/>
      <c r="J193" s="31"/>
      <c r="K193" s="31"/>
      <c r="L193" s="31"/>
      <c r="M193" s="31"/>
      <c r="N193" s="31"/>
      <c r="O193" s="31"/>
      <c r="P193" s="31"/>
      <c r="Q193" s="8"/>
      <c r="T193" s="1"/>
      <c r="U193" s="1"/>
      <c r="V193" s="1"/>
      <c r="W193" s="1"/>
      <c r="X193" s="1"/>
      <c r="Y193" s="1"/>
      <c r="Z193" s="1"/>
      <c r="AA193" s="1"/>
    </row>
    <row r="194" spans="1:27">
      <c r="A194" s="39"/>
      <c r="B194" s="39" t="s">
        <v>493</v>
      </c>
      <c r="C194" s="37">
        <f>R254-R264</f>
        <v>-0.24610000000000198</v>
      </c>
      <c r="D194" s="37">
        <f>R259-R264</f>
        <v>-2.500000000001279E-3</v>
      </c>
      <c r="E194" s="37"/>
      <c r="F194" s="37">
        <f t="shared" si="84"/>
        <v>0.24610000000000198</v>
      </c>
      <c r="G194" s="37">
        <f t="shared" si="85"/>
        <v>0.2436000000000007</v>
      </c>
      <c r="H194" s="2"/>
      <c r="I194" s="41" t="s">
        <v>940</v>
      </c>
      <c r="J194" s="42" t="s">
        <v>934</v>
      </c>
      <c r="K194" s="41">
        <f>(3.2493+3.254)/2</f>
        <v>3.2516499999999997</v>
      </c>
      <c r="L194" s="42"/>
      <c r="M194" s="42"/>
      <c r="N194" s="10"/>
      <c r="O194" s="71">
        <f>E114</f>
        <v>3.45</v>
      </c>
      <c r="P194" s="71"/>
      <c r="Q194" s="8"/>
      <c r="T194" s="1"/>
      <c r="U194" s="1"/>
      <c r="V194" s="1"/>
      <c r="W194" s="1"/>
      <c r="X194" s="1"/>
      <c r="Y194" s="1"/>
      <c r="Z194" s="1"/>
      <c r="AA194" s="1"/>
    </row>
    <row r="195" spans="1:27">
      <c r="A195" s="39"/>
      <c r="B195" s="39" t="s">
        <v>327</v>
      </c>
      <c r="C195" s="39">
        <f>R282-R292</f>
        <v>-0.24569999999999936</v>
      </c>
      <c r="D195" s="37">
        <f>R287-R292</f>
        <v>-9.9999999999766942E-4</v>
      </c>
      <c r="E195" s="39"/>
      <c r="F195" s="37">
        <f>-C195</f>
        <v>0.24569999999999936</v>
      </c>
      <c r="G195" s="37">
        <f>D195-C195</f>
        <v>0.24470000000000169</v>
      </c>
      <c r="H195" s="2"/>
      <c r="I195" s="41"/>
      <c r="J195" s="42" t="s">
        <v>935</v>
      </c>
      <c r="K195" s="41">
        <f>(3.252+3.284)/2</f>
        <v>3.2679999999999998</v>
      </c>
      <c r="L195" s="42"/>
      <c r="M195" s="42"/>
      <c r="N195" s="10"/>
      <c r="O195" s="10"/>
      <c r="P195" s="10"/>
      <c r="Q195" s="8"/>
      <c r="T195" s="1"/>
      <c r="U195" s="1"/>
      <c r="V195" s="1"/>
      <c r="W195" s="1"/>
      <c r="X195" s="1"/>
      <c r="Y195" s="1"/>
      <c r="Z195" s="1"/>
      <c r="AA195" s="1"/>
    </row>
    <row r="196" spans="1:27">
      <c r="A196" s="39"/>
      <c r="B196" s="39" t="s">
        <v>328</v>
      </c>
      <c r="C196" s="39">
        <f>R283-R293</f>
        <v>-0.2975999999999992</v>
      </c>
      <c r="D196" s="37">
        <f>R288-R293</f>
        <v>-2.9000000000003467E-3</v>
      </c>
      <c r="E196" s="39"/>
      <c r="F196" s="37">
        <f>-C196</f>
        <v>0.2975999999999992</v>
      </c>
      <c r="G196" s="37">
        <f>D196-C196</f>
        <v>0.29469999999999885</v>
      </c>
      <c r="H196" s="2"/>
      <c r="O196" s="1"/>
      <c r="Q196" s="8"/>
    </row>
    <row r="197" spans="1:27">
      <c r="A197" s="39"/>
      <c r="B197" s="39" t="s">
        <v>329</v>
      </c>
      <c r="C197" s="39">
        <f>R284-R294</f>
        <v>-7.4099999999997834E-2</v>
      </c>
      <c r="D197" s="37">
        <f>R289-R294</f>
        <v>2.0000000000024443E-3</v>
      </c>
      <c r="E197" s="39"/>
      <c r="F197" s="37">
        <f>-C197</f>
        <v>7.4099999999997834E-2</v>
      </c>
      <c r="G197" s="37">
        <f>D197-C197</f>
        <v>7.6100000000000279E-2</v>
      </c>
      <c r="H197" s="2"/>
      <c r="I197" s="61" t="s">
        <v>939</v>
      </c>
      <c r="J197" s="6"/>
      <c r="K197" s="6"/>
      <c r="L197" s="4"/>
      <c r="M197" s="4"/>
      <c r="N197" s="4"/>
      <c r="O197" s="5"/>
      <c r="P197" s="4"/>
      <c r="Q197" s="8"/>
      <c r="R197" s="63" t="s">
        <v>941</v>
      </c>
      <c r="T197" s="62"/>
    </row>
    <row r="198" spans="1:27">
      <c r="A198" s="39"/>
      <c r="E198" s="8"/>
      <c r="F198" s="8"/>
      <c r="G198" s="8"/>
      <c r="H198" s="2"/>
      <c r="I198" s="56" t="s">
        <v>479</v>
      </c>
      <c r="J198" s="56" t="s">
        <v>480</v>
      </c>
      <c r="K198" s="103" t="s">
        <v>12</v>
      </c>
      <c r="L198" s="103"/>
      <c r="M198" s="103" t="s">
        <v>70</v>
      </c>
      <c r="N198" s="103"/>
      <c r="O198" s="103" t="s">
        <v>11</v>
      </c>
      <c r="P198" s="103"/>
      <c r="Q198" s="8"/>
      <c r="R198" s="106" t="s">
        <v>942</v>
      </c>
      <c r="S198" s="106"/>
      <c r="T198" s="106" t="s">
        <v>943</v>
      </c>
      <c r="U198" s="106"/>
      <c r="V198" s="106" t="s">
        <v>944</v>
      </c>
      <c r="W198" s="106"/>
    </row>
    <row r="199" spans="1:27">
      <c r="A199" s="39"/>
      <c r="E199" s="8"/>
      <c r="F199" s="8"/>
      <c r="G199" s="8"/>
      <c r="H199" s="2"/>
      <c r="J199" s="1"/>
      <c r="K199" s="57" t="s">
        <v>484</v>
      </c>
      <c r="L199" s="57" t="s">
        <v>483</v>
      </c>
      <c r="M199" s="57" t="s">
        <v>484</v>
      </c>
      <c r="N199" s="57" t="s">
        <v>483</v>
      </c>
      <c r="O199" s="57" t="s">
        <v>484</v>
      </c>
      <c r="P199" s="57" t="s">
        <v>483</v>
      </c>
      <c r="Q199" s="8"/>
      <c r="R199" s="57" t="s">
        <v>484</v>
      </c>
      <c r="S199" s="57" t="s">
        <v>483</v>
      </c>
      <c r="T199" s="57" t="s">
        <v>484</v>
      </c>
      <c r="U199" s="57" t="s">
        <v>483</v>
      </c>
      <c r="V199" s="57" t="s">
        <v>484</v>
      </c>
      <c r="W199" s="57" t="s">
        <v>483</v>
      </c>
    </row>
    <row r="200" spans="1:27">
      <c r="C200" s="1"/>
      <c r="D200" s="1"/>
      <c r="H200" s="2"/>
      <c r="I200" s="1" t="s">
        <v>63</v>
      </c>
      <c r="J200" s="1" t="s">
        <v>4</v>
      </c>
      <c r="K200" s="1">
        <f ca="1">F97</f>
        <v>5.2549999999999999</v>
      </c>
      <c r="L200" s="1">
        <f ca="1">F92</f>
        <v>5.0507999999999997</v>
      </c>
      <c r="M200" s="68">
        <f ca="1">F98</f>
        <v>4.6163999999999996</v>
      </c>
      <c r="N200" s="1">
        <f ca="1">F93</f>
        <v>4.5315000000000003</v>
      </c>
      <c r="O200" s="1">
        <f ca="1">F99</f>
        <v>4.5423</v>
      </c>
      <c r="P200" s="1">
        <f ca="1">F94</f>
        <v>4.3175999999999997</v>
      </c>
      <c r="Q200" s="8"/>
      <c r="R200" s="1">
        <f ca="1">K200-$K$212</f>
        <v>5.1149999999999807E-2</v>
      </c>
      <c r="S200" s="1">
        <f ca="1">L200-$K$212</f>
        <v>-0.15305000000000035</v>
      </c>
      <c r="T200" s="1">
        <f ca="1">O200-$O$212</f>
        <v>8.230000000000004E-2</v>
      </c>
      <c r="U200" s="1">
        <f ca="1">P200-$O$212</f>
        <v>-0.1424000000000003</v>
      </c>
      <c r="V200" s="1">
        <f ca="1">K206-$K$213</f>
        <v>2.3399999999999643E-2</v>
      </c>
      <c r="W200" s="1">
        <f ca="1">L206-$K$213</f>
        <v>-0.23679999999999968</v>
      </c>
    </row>
    <row r="201" spans="1:27">
      <c r="C201" s="1"/>
      <c r="D201" s="1"/>
      <c r="H201" s="2"/>
      <c r="I201" s="5"/>
      <c r="J201" s="1" t="s">
        <v>84</v>
      </c>
      <c r="K201" s="1">
        <f ca="1">F87</f>
        <v>5.2248000000000001</v>
      </c>
      <c r="L201" s="1">
        <f ca="1">F82</f>
        <v>5.1943000000000001</v>
      </c>
      <c r="M201" s="68">
        <f ca="1">F88</f>
        <v>4.5201000000000002</v>
      </c>
      <c r="N201" s="68">
        <f ca="1">F83</f>
        <v>4.4603000000000002</v>
      </c>
      <c r="O201" s="1">
        <f ca="1">F89</f>
        <v>4.4772999999999996</v>
      </c>
      <c r="P201" s="1">
        <f ca="1">F84</f>
        <v>4.4301000000000004</v>
      </c>
      <c r="Q201" s="8"/>
      <c r="R201" s="1">
        <f t="shared" ref="R201:R204" ca="1" si="87">K201-$K$212</f>
        <v>2.0950000000000024E-2</v>
      </c>
      <c r="S201" s="1">
        <f t="shared" ref="S201:S204" ca="1" si="88">L201-$K$212</f>
        <v>-9.5499999999999474E-3</v>
      </c>
      <c r="T201" s="1">
        <f t="shared" ref="T201:T204" ca="1" si="89">O201-$O$212</f>
        <v>1.7299999999999649E-2</v>
      </c>
      <c r="U201" s="1">
        <f t="shared" ref="U201:U204" ca="1" si="90">P201-$O$212</f>
        <v>-2.9899999999999594E-2</v>
      </c>
      <c r="V201" s="1">
        <f t="shared" ref="V201:W201" ca="1" si="91">K207-$K$213</f>
        <v>-2.0000000000000462E-2</v>
      </c>
      <c r="W201" s="1">
        <f t="shared" ca="1" si="91"/>
        <v>-6.8299999999999805E-2</v>
      </c>
    </row>
    <row r="202" spans="1:27">
      <c r="C202" s="1"/>
      <c r="D202" s="1"/>
      <c r="H202" s="2"/>
      <c r="J202" s="2" t="s">
        <v>496</v>
      </c>
      <c r="K202" s="1">
        <f ca="1">F107</f>
        <v>5.2351999999999999</v>
      </c>
      <c r="L202" s="1">
        <f ca="1">F102</f>
        <v>5.2194000000000003</v>
      </c>
      <c r="M202" s="68">
        <f ca="1">F108</f>
        <v>4.5461</v>
      </c>
      <c r="N202" s="68">
        <f ca="1">F103</f>
        <v>4.508</v>
      </c>
      <c r="O202" s="1">
        <f ca="1">F109</f>
        <v>4.4978999999999996</v>
      </c>
      <c r="P202" s="1">
        <f ca="1">F104</f>
        <v>4.4706999999999999</v>
      </c>
      <c r="Q202" s="8"/>
      <c r="R202" s="1">
        <f t="shared" ca="1" si="87"/>
        <v>3.1349999999999767E-2</v>
      </c>
      <c r="S202" s="1">
        <f t="shared" ca="1" si="88"/>
        <v>1.5550000000000175E-2</v>
      </c>
      <c r="T202" s="1">
        <f t="shared" ca="1" si="89"/>
        <v>3.7899999999999601E-2</v>
      </c>
      <c r="U202" s="1">
        <f t="shared" ca="1" si="90"/>
        <v>1.0699999999999932E-2</v>
      </c>
      <c r="V202" s="1">
        <f t="shared" ref="V202:W202" ca="1" si="92">K208-$K$213</f>
        <v>1.0299999999999976E-2</v>
      </c>
      <c r="W202" s="1">
        <f t="shared" ca="1" si="92"/>
        <v>-1.5999999999998238E-3</v>
      </c>
    </row>
    <row r="203" spans="1:27">
      <c r="C203" s="1"/>
      <c r="D203" s="1"/>
      <c r="H203" s="2"/>
      <c r="J203" s="1" t="s">
        <v>83</v>
      </c>
      <c r="K203" s="1">
        <f ca="1">F77</f>
        <v>5.2385999999999999</v>
      </c>
      <c r="L203" s="1">
        <f ca="1">F72</f>
        <v>5.2007000000000003</v>
      </c>
      <c r="M203" s="68">
        <f ca="1">F78</f>
        <v>4.5373000000000001</v>
      </c>
      <c r="N203" s="1">
        <f ca="1">F73</f>
        <v>4.4367999999999999</v>
      </c>
      <c r="O203" s="1">
        <f ca="1">F79</f>
        <v>4.49</v>
      </c>
      <c r="P203" s="1">
        <f ca="1">F74</f>
        <v>4.4298999999999999</v>
      </c>
      <c r="Q203" s="8"/>
      <c r="R203" s="1">
        <f t="shared" ca="1" si="87"/>
        <v>3.4749999999999837E-2</v>
      </c>
      <c r="S203" s="1">
        <f t="shared" ca="1" si="88"/>
        <v>-3.1499999999997641E-3</v>
      </c>
      <c r="T203" s="1">
        <f t="shared" ca="1" si="89"/>
        <v>3.0000000000000249E-2</v>
      </c>
      <c r="U203" s="1">
        <f t="shared" ca="1" si="90"/>
        <v>-3.0100000000000016E-2</v>
      </c>
      <c r="V203" s="1">
        <f t="shared" ref="V203:W203" ca="1" si="93">K209-$K$213</f>
        <v>1.1999999999998678E-3</v>
      </c>
      <c r="W203" s="1">
        <f t="shared" ca="1" si="93"/>
        <v>-5.2299999999999791E-2</v>
      </c>
    </row>
    <row r="204" spans="1:27">
      <c r="C204" s="1"/>
      <c r="D204" s="1"/>
      <c r="H204" s="2"/>
      <c r="J204" s="1" t="s">
        <v>145</v>
      </c>
      <c r="K204" s="1">
        <f ca="1">F67</f>
        <v>5.2404000000000002</v>
      </c>
      <c r="L204" s="1">
        <f ca="1">F62</f>
        <v>5.1982999999999997</v>
      </c>
      <c r="M204" s="68">
        <f ca="1">F68</f>
        <v>4.5293999999999999</v>
      </c>
      <c r="N204" s="1">
        <f ca="1">F63</f>
        <v>4.4469000000000003</v>
      </c>
      <c r="O204" s="1">
        <f ca="1">F69</f>
        <v>4.4859</v>
      </c>
      <c r="P204" s="1">
        <f ca="1">F64</f>
        <v>4.42</v>
      </c>
      <c r="Q204" s="8"/>
      <c r="R204" s="1">
        <f t="shared" ca="1" si="87"/>
        <v>3.6550000000000082E-2</v>
      </c>
      <c r="S204" s="1">
        <f t="shared" ca="1" si="88"/>
        <v>-5.550000000000388E-3</v>
      </c>
      <c r="T204" s="1">
        <f t="shared" ca="1" si="89"/>
        <v>2.5900000000000034E-2</v>
      </c>
      <c r="U204" s="1">
        <f t="shared" ca="1" si="90"/>
        <v>-4.0000000000000036E-2</v>
      </c>
      <c r="V204" s="1">
        <f t="shared" ref="V204:W204" ca="1" si="94">K210-$K$213</f>
        <v>2.6000000000001577E-3</v>
      </c>
      <c r="W204" s="1">
        <f t="shared" ca="1" si="94"/>
        <v>-5.5299999999999905E-2</v>
      </c>
    </row>
    <row r="205" spans="1:27">
      <c r="C205" s="1"/>
      <c r="D205" s="1"/>
      <c r="H205" s="2"/>
      <c r="I205" s="31"/>
      <c r="J205" s="31"/>
      <c r="K205" s="31"/>
      <c r="L205" s="31"/>
      <c r="M205" s="69"/>
      <c r="N205" s="69"/>
      <c r="O205" s="31"/>
      <c r="P205" s="31"/>
      <c r="Q205" s="8"/>
      <c r="R205" s="1"/>
      <c r="S205" s="1"/>
      <c r="T205" s="1"/>
      <c r="U205" s="1"/>
      <c r="V205" s="1"/>
      <c r="W205" s="1"/>
    </row>
    <row r="206" spans="1:27">
      <c r="C206" s="1"/>
      <c r="D206" s="1"/>
      <c r="H206" s="2"/>
      <c r="I206" s="1" t="s">
        <v>76</v>
      </c>
      <c r="J206" s="1" t="s">
        <v>4</v>
      </c>
      <c r="K206" s="1">
        <f ca="1">F39</f>
        <v>5.1723999999999997</v>
      </c>
      <c r="L206" s="1">
        <f ca="1">F34</f>
        <v>4.9122000000000003</v>
      </c>
      <c r="M206" s="1">
        <f ca="1">F40</f>
        <v>4.4545000000000003</v>
      </c>
      <c r="N206" s="1">
        <f ca="1">F35</f>
        <v>4.4964000000000004</v>
      </c>
      <c r="O206" s="1">
        <f ca="1">F41</f>
        <v>4.3132000000000001</v>
      </c>
      <c r="P206" s="1">
        <f ca="1">F36</f>
        <v>4.1753</v>
      </c>
      <c r="Q206" s="8"/>
    </row>
    <row r="207" spans="1:27">
      <c r="C207" s="1"/>
      <c r="D207" s="1"/>
      <c r="H207" s="2"/>
      <c r="J207" s="1" t="s">
        <v>84</v>
      </c>
      <c r="K207" s="1">
        <f ca="1">F29</f>
        <v>5.1289999999999996</v>
      </c>
      <c r="L207" s="1">
        <f ca="1">F24</f>
        <v>5.0807000000000002</v>
      </c>
      <c r="M207" s="1">
        <f ca="1">F30</f>
        <v>4.6289999999999996</v>
      </c>
      <c r="N207" s="1">
        <f ca="1">F25</f>
        <v>4.6342999999999996</v>
      </c>
      <c r="O207" s="1">
        <f ca="1">F31</f>
        <v>4.2763</v>
      </c>
      <c r="P207" s="1">
        <f ca="1">F26</f>
        <v>4.2457000000000003</v>
      </c>
      <c r="Q207" s="8"/>
    </row>
    <row r="208" spans="1:27">
      <c r="C208" s="1"/>
      <c r="D208" s="1"/>
      <c r="H208" s="2"/>
      <c r="J208" s="2" t="s">
        <v>496</v>
      </c>
      <c r="K208" s="1">
        <f ca="1">F49</f>
        <v>5.1593</v>
      </c>
      <c r="L208" s="1">
        <f ca="1">F44</f>
        <v>5.1474000000000002</v>
      </c>
      <c r="M208" s="1">
        <f ca="1">F50</f>
        <v>4.5854999999999997</v>
      </c>
      <c r="N208" s="1">
        <f ca="1">F45</f>
        <v>4.6485000000000003</v>
      </c>
      <c r="O208" s="1">
        <f ca="1">F51</f>
        <v>4.3009000000000004</v>
      </c>
      <c r="P208" s="1">
        <f ca="1">F46</f>
        <v>4.2911999999999999</v>
      </c>
      <c r="Q208" s="8"/>
    </row>
    <row r="209" spans="1:32">
      <c r="C209" s="1"/>
      <c r="D209" s="1"/>
      <c r="H209" s="2"/>
      <c r="J209" s="1" t="s">
        <v>83</v>
      </c>
      <c r="K209" s="1">
        <f ca="1">F19</f>
        <v>5.1501999999999999</v>
      </c>
      <c r="L209" s="1">
        <f ca="1">F14</f>
        <v>5.0967000000000002</v>
      </c>
      <c r="M209" s="1">
        <f ca="1">F20</f>
        <v>4.5755999999999997</v>
      </c>
      <c r="N209" s="1">
        <f ca="1">F15</f>
        <v>4.5701000000000001</v>
      </c>
      <c r="O209" s="1">
        <f ca="1">F21</f>
        <v>4.2836999999999996</v>
      </c>
      <c r="P209" s="1">
        <f ca="1">F16</f>
        <v>4.2458</v>
      </c>
      <c r="Q209" s="8"/>
    </row>
    <row r="210" spans="1:32">
      <c r="C210" s="1"/>
      <c r="D210" s="1"/>
      <c r="H210" s="2"/>
      <c r="J210" s="1" t="s">
        <v>145</v>
      </c>
      <c r="K210" s="1">
        <f ca="1">F9</f>
        <v>5.1516000000000002</v>
      </c>
      <c r="L210" s="1">
        <f ca="1">F4</f>
        <v>5.0937000000000001</v>
      </c>
      <c r="M210" s="1">
        <f ca="1">F10</f>
        <v>4.5743</v>
      </c>
      <c r="N210" s="1">
        <f ca="1">F5</f>
        <v>4.5621</v>
      </c>
      <c r="O210" s="1">
        <f ca="1">F11</f>
        <v>4.2827999999999999</v>
      </c>
      <c r="P210" s="1">
        <f ca="1">F6</f>
        <v>4.2408999999999999</v>
      </c>
      <c r="Q210" s="8"/>
    </row>
    <row r="211" spans="1:32">
      <c r="C211" s="1"/>
      <c r="D211" s="1"/>
      <c r="H211" s="2"/>
      <c r="I211" s="31"/>
      <c r="J211" s="31"/>
      <c r="K211" s="31"/>
      <c r="L211" s="31"/>
      <c r="M211" s="31"/>
      <c r="N211" s="31"/>
      <c r="O211" s="31"/>
      <c r="P211" s="31"/>
      <c r="Q211" s="8"/>
    </row>
    <row r="212" spans="1:32">
      <c r="E212" s="8"/>
      <c r="F212" s="8"/>
      <c r="G212" s="8"/>
      <c r="H212" s="2"/>
      <c r="I212" s="41" t="s">
        <v>781</v>
      </c>
      <c r="J212" s="42" t="s">
        <v>936</v>
      </c>
      <c r="K212" s="41">
        <f>(5.2057+5.202)/2</f>
        <v>5.2038500000000001</v>
      </c>
      <c r="L212" s="42"/>
      <c r="M212" s="42"/>
      <c r="N212" s="10"/>
      <c r="O212" s="71">
        <f>F114</f>
        <v>4.46</v>
      </c>
      <c r="P212" s="71"/>
      <c r="Q212" s="8"/>
    </row>
    <row r="213" spans="1:32">
      <c r="E213" s="8"/>
      <c r="F213" s="8"/>
      <c r="G213" s="8"/>
      <c r="H213" s="2"/>
      <c r="I213" s="41"/>
      <c r="J213" s="42" t="s">
        <v>937</v>
      </c>
      <c r="K213" s="41">
        <f>(5.188+5.11)/2</f>
        <v>5.149</v>
      </c>
      <c r="L213" s="42"/>
      <c r="M213" s="42"/>
      <c r="N213" s="10"/>
      <c r="O213" s="10"/>
      <c r="P213" s="10"/>
      <c r="Q213" s="8"/>
    </row>
    <row r="214" spans="1:32">
      <c r="E214" s="8"/>
      <c r="F214" s="8"/>
      <c r="G214" s="8"/>
      <c r="H214" s="2"/>
      <c r="O214" s="1"/>
      <c r="Q214" s="8"/>
    </row>
    <row r="215" spans="1:32">
      <c r="C215" s="1"/>
      <c r="D215" s="1"/>
      <c r="H215" s="2"/>
      <c r="O215" s="1"/>
      <c r="Q215" s="8"/>
    </row>
    <row r="216" spans="1:32">
      <c r="A216" s="34" t="s">
        <v>945</v>
      </c>
      <c r="B216" s="6"/>
      <c r="C216" s="6"/>
      <c r="D216" s="4"/>
      <c r="E216" s="4"/>
      <c r="F216" s="4"/>
      <c r="G216" s="40" t="s">
        <v>932</v>
      </c>
      <c r="H216" s="83" t="s">
        <v>763</v>
      </c>
      <c r="I216" s="83"/>
      <c r="J216" s="83"/>
      <c r="K216" s="83" t="s">
        <v>929</v>
      </c>
      <c r="L216" s="83"/>
      <c r="M216" s="83"/>
      <c r="N216" s="83" t="s">
        <v>764</v>
      </c>
      <c r="O216" s="83"/>
      <c r="P216" s="83"/>
      <c r="Q216" s="76" t="s">
        <v>931</v>
      </c>
      <c r="S216" s="3"/>
      <c r="T216" s="3"/>
      <c r="U216" s="3"/>
      <c r="V216" s="3"/>
    </row>
    <row r="217" spans="1:32">
      <c r="A217" s="54" t="s">
        <v>479</v>
      </c>
      <c r="B217" s="54" t="s">
        <v>490</v>
      </c>
      <c r="C217" s="54" t="s">
        <v>320</v>
      </c>
      <c r="D217" s="54" t="s">
        <v>322</v>
      </c>
      <c r="E217" s="55" t="s">
        <v>122</v>
      </c>
      <c r="F217" s="55" t="s">
        <v>321</v>
      </c>
      <c r="G217" s="40" t="s">
        <v>933</v>
      </c>
      <c r="H217" s="77" t="s">
        <v>322</v>
      </c>
      <c r="I217" s="78" t="s">
        <v>122</v>
      </c>
      <c r="J217" s="78" t="s">
        <v>321</v>
      </c>
      <c r="K217" s="77" t="s">
        <v>322</v>
      </c>
      <c r="L217" s="78" t="s">
        <v>122</v>
      </c>
      <c r="M217" s="78" t="s">
        <v>321</v>
      </c>
      <c r="N217" s="79" t="s">
        <v>322</v>
      </c>
      <c r="O217" s="76" t="s">
        <v>122</v>
      </c>
      <c r="P217" s="76" t="s">
        <v>321</v>
      </c>
      <c r="Q217" s="78"/>
      <c r="S217" s="98" t="s">
        <v>948</v>
      </c>
      <c r="T217" s="98"/>
      <c r="U217" s="98" t="s">
        <v>949</v>
      </c>
      <c r="V217" s="98"/>
      <c r="AF217" s="88"/>
    </row>
    <row r="218" spans="1:32">
      <c r="A218" s="2" t="s">
        <v>63</v>
      </c>
      <c r="B218" s="2" t="s">
        <v>83</v>
      </c>
      <c r="C218" s="2" t="s">
        <v>487</v>
      </c>
      <c r="D218" s="20">
        <f t="shared" ref="D218:E220" si="95">F192*1000</f>
        <v>247.99999999999756</v>
      </c>
      <c r="E218" s="20">
        <f t="shared" si="95"/>
        <v>241.99999999999733</v>
      </c>
      <c r="F218" s="20">
        <f t="shared" ref="F218:F227" si="96">E218-D218</f>
        <v>-6.0000000000002274</v>
      </c>
      <c r="G218" s="82">
        <f ca="1">(D218-L$161+E218-N$161+D223-L$162+E223-N$162+D231-L$172+E231-N$172+D236-L$173+E236-N$173)/8</f>
        <v>-10.949999999999797</v>
      </c>
      <c r="H218" s="80">
        <f t="shared" ref="H218:J222" si="97">D223-D218</f>
        <v>-2.2999999999981924</v>
      </c>
      <c r="I218" s="80">
        <f t="shared" si="97"/>
        <v>2.7000000000043656</v>
      </c>
      <c r="J218" s="80">
        <f t="shared" si="97"/>
        <v>5.000000000002558</v>
      </c>
      <c r="K218" s="80">
        <f t="shared" ref="K218:K228" si="98">ABS(D218-D$230)</f>
        <v>0.4000000000061732</v>
      </c>
      <c r="L218" s="80">
        <f t="shared" ref="L218:L228" si="99">ABS(E218-E$230)</f>
        <v>4.1000000000153136</v>
      </c>
      <c r="M218" s="80">
        <f t="shared" ref="M218:M228" si="100">ABS(F218-F$230)</f>
        <v>3.7000000000091404</v>
      </c>
      <c r="N218" s="80">
        <f t="shared" ref="N218:N228" si="101">ABS(D218-D$229)</f>
        <v>2.8999999999932413</v>
      </c>
      <c r="O218" s="80">
        <f t="shared" ref="O218:O228" si="102">ABS(E218-E$229)</f>
        <v>0.2000000000030866</v>
      </c>
      <c r="P218" s="80">
        <f t="shared" ref="P218:P228" si="103">ABS(F218-F$229)</f>
        <v>3.0999999999963279</v>
      </c>
      <c r="Q218" s="80">
        <f>(SUM(K218:P218)+SUM(K223:P223)+SUM(K231:P231)+SUM(K236:P236))/24</f>
        <v>9.7333333333328529</v>
      </c>
      <c r="R218" s="6" t="str">
        <f>C223</f>
        <v>ULG</v>
      </c>
      <c r="S218" s="20">
        <f>D218-D$230</f>
        <v>-0.4000000000061732</v>
      </c>
      <c r="T218" s="20">
        <f t="shared" ref="T218:T223" si="104">D223-D$230</f>
        <v>-2.7000000000043656</v>
      </c>
      <c r="U218" s="20">
        <f>D231-D$243</f>
        <v>-18.399999999989092</v>
      </c>
      <c r="V218" s="20">
        <f t="shared" ref="V218:V223" si="105">D236-D$243</f>
        <v>-18.099999999993344</v>
      </c>
    </row>
    <row r="219" spans="1:32">
      <c r="A219" s="2"/>
      <c r="B219" s="2"/>
      <c r="C219" s="2" t="s">
        <v>488</v>
      </c>
      <c r="D219" s="20">
        <f t="shared" si="95"/>
        <v>354.10000000000252</v>
      </c>
      <c r="E219" s="20">
        <f t="shared" si="95"/>
        <v>337.70000000000164</v>
      </c>
      <c r="F219" s="20">
        <f t="shared" si="96"/>
        <v>-16.400000000000887</v>
      </c>
      <c r="G219" s="82">
        <f t="shared" ref="G219:G221" ca="1" si="106">(D219-L$161+E219-N$161+D224-L$162+E224-N$162+D232-L$172+E232-N$172+D237-L$173+E237-N$173)/8</f>
        <v>44.375000000001378</v>
      </c>
      <c r="H219" s="80">
        <f t="shared" si="97"/>
        <v>-56.500000000003297</v>
      </c>
      <c r="I219" s="80">
        <f t="shared" si="97"/>
        <v>-43.000000000002785</v>
      </c>
      <c r="J219" s="80">
        <f t="shared" si="97"/>
        <v>13.500000000000512</v>
      </c>
      <c r="K219" s="80">
        <f t="shared" si="98"/>
        <v>105.69999999999879</v>
      </c>
      <c r="L219" s="80">
        <f t="shared" si="99"/>
        <v>91.599999999988995</v>
      </c>
      <c r="M219" s="80">
        <f t="shared" si="100"/>
        <v>14.1000000000098</v>
      </c>
      <c r="N219" s="80">
        <f t="shared" si="101"/>
        <v>108.99999999999821</v>
      </c>
      <c r="O219" s="80">
        <f t="shared" si="102"/>
        <v>95.500000000001222</v>
      </c>
      <c r="P219" s="80">
        <f t="shared" si="103"/>
        <v>13.499999999996987</v>
      </c>
      <c r="Q219" s="80">
        <f>(SUM(K219:P219)+SUM(K224:P224)+SUM(K232:P232)+SUM(K237:P237))/24</f>
        <v>34.425000000001781</v>
      </c>
      <c r="R219" s="6" t="str">
        <f t="shared" ref="R219:R223" si="107">C224</f>
        <v>D2</v>
      </c>
      <c r="S219" s="20">
        <f t="shared" ref="S219:S222" si="108">D219-D$230</f>
        <v>105.69999999999879</v>
      </c>
      <c r="T219" s="20">
        <f t="shared" si="104"/>
        <v>49.199999999995498</v>
      </c>
      <c r="U219" s="20">
        <f>D232-D$243</f>
        <v>46.000000000010033</v>
      </c>
      <c r="V219" s="20">
        <f t="shared" si="105"/>
        <v>17.800000000008254</v>
      </c>
    </row>
    <row r="220" spans="1:32">
      <c r="A220" s="2"/>
      <c r="B220" s="2"/>
      <c r="C220" s="2" t="s">
        <v>489</v>
      </c>
      <c r="D220" s="20">
        <f t="shared" si="95"/>
        <v>246.10000000000198</v>
      </c>
      <c r="E220" s="20">
        <f t="shared" si="95"/>
        <v>243.6000000000007</v>
      </c>
      <c r="F220" s="20">
        <f t="shared" si="96"/>
        <v>-2.500000000001279</v>
      </c>
      <c r="G220" s="82">
        <f t="shared" ca="1" si="106"/>
        <v>-79.737500000000239</v>
      </c>
      <c r="H220" s="80">
        <f t="shared" si="97"/>
        <v>-172.00000000000415</v>
      </c>
      <c r="I220" s="80">
        <f t="shared" si="97"/>
        <v>-167.50000000000043</v>
      </c>
      <c r="J220" s="80">
        <f t="shared" si="97"/>
        <v>4.5000000000037232</v>
      </c>
      <c r="K220" s="80">
        <f t="shared" si="98"/>
        <v>2.3000000000017451</v>
      </c>
      <c r="L220" s="80">
        <f t="shared" si="99"/>
        <v>2.5000000000119371</v>
      </c>
      <c r="M220" s="80">
        <f t="shared" si="100"/>
        <v>0.20000000001019203</v>
      </c>
      <c r="N220" s="80">
        <f t="shared" si="101"/>
        <v>0.99999999999766942</v>
      </c>
      <c r="O220" s="80">
        <f t="shared" si="102"/>
        <v>1.4000000000002899</v>
      </c>
      <c r="P220" s="80">
        <f t="shared" si="103"/>
        <v>0.40000000000262048</v>
      </c>
      <c r="Q220" s="80">
        <f>(SUM(K220:P220)+SUM(K225:P225)+SUM(K233:P233)+SUM(K238:P238))/24</f>
        <v>58.750000000001044</v>
      </c>
      <c r="R220" s="6" t="str">
        <f t="shared" si="107"/>
        <v>D3</v>
      </c>
      <c r="S220" s="20">
        <f t="shared" si="108"/>
        <v>-2.3000000000017451</v>
      </c>
      <c r="T220" s="20">
        <f t="shared" si="104"/>
        <v>-174.30000000000589</v>
      </c>
      <c r="U220" s="20">
        <f>D233-D$243</f>
        <v>-52.899999999993952</v>
      </c>
      <c r="V220" s="20">
        <f t="shared" si="105"/>
        <v>-109.29999999999396</v>
      </c>
    </row>
    <row r="221" spans="1:32">
      <c r="A221" s="2"/>
      <c r="B221" s="2"/>
      <c r="C221" s="2" t="s">
        <v>491</v>
      </c>
      <c r="D221" s="20">
        <f ca="1">F184*1000</f>
        <v>215.29999999999916</v>
      </c>
      <c r="E221" s="20">
        <f ca="1">G184*1000</f>
        <v>215.39999999999893</v>
      </c>
      <c r="F221" s="19">
        <f t="shared" ca="1" si="96"/>
        <v>9.9999999999766942E-2</v>
      </c>
      <c r="G221" s="82">
        <f t="shared" ca="1" si="106"/>
        <v>-47.499999999999432</v>
      </c>
      <c r="H221" s="80">
        <f t="shared" ca="1" si="97"/>
        <v>-9.4999999999991758</v>
      </c>
      <c r="I221" s="80">
        <f t="shared" ca="1" si="97"/>
        <v>-8.9000000000005741</v>
      </c>
      <c r="J221" s="80">
        <f t="shared" ca="1" si="97"/>
        <v>0.59999999999860165</v>
      </c>
      <c r="K221" s="80">
        <f t="shared" ca="1" si="98"/>
        <v>33.10000000000457</v>
      </c>
      <c r="L221" s="80">
        <f t="shared" ca="1" si="99"/>
        <v>30.700000000013716</v>
      </c>
      <c r="M221" s="80">
        <f t="shared" ca="1" si="100"/>
        <v>2.3999999999908539</v>
      </c>
      <c r="N221" s="80">
        <f t="shared" ca="1" si="101"/>
        <v>29.800000000005156</v>
      </c>
      <c r="O221" s="80">
        <f t="shared" ca="1" si="102"/>
        <v>26.800000000001489</v>
      </c>
      <c r="P221" s="80">
        <f t="shared" ca="1" si="103"/>
        <v>3.0000000000036664</v>
      </c>
      <c r="Q221" s="80">
        <f ca="1">(SUM(K221:P221)+SUM(K226:P226)+SUM(K234:P234)+SUM(K239:P239))/24</f>
        <v>37.549999999998938</v>
      </c>
      <c r="R221" s="6" t="str">
        <f t="shared" si="107"/>
        <v>D3(BJ)</v>
      </c>
      <c r="S221" s="20">
        <f t="shared" ca="1" si="108"/>
        <v>-33.10000000000457</v>
      </c>
      <c r="T221" s="20">
        <f t="shared" ca="1" si="104"/>
        <v>-42.600000000003746</v>
      </c>
      <c r="U221" s="20">
        <f ca="1">D234-D$243</f>
        <v>-63.999999999985846</v>
      </c>
      <c r="V221" s="20">
        <f t="shared" ca="1" si="105"/>
        <v>-73.199999999992826</v>
      </c>
    </row>
    <row r="222" spans="1:32">
      <c r="B222" s="8" t="s">
        <v>926</v>
      </c>
      <c r="C222" s="8" t="s">
        <v>927</v>
      </c>
      <c r="D222" s="20">
        <f ca="1">F185*1000</f>
        <v>258.19999999999868</v>
      </c>
      <c r="E222" s="20">
        <f ca="1">G185*1000</f>
        <v>255.19999999999854</v>
      </c>
      <c r="F222" s="20">
        <f t="shared" ca="1" si="96"/>
        <v>-3.0000000000001421</v>
      </c>
      <c r="G222" s="41"/>
      <c r="H222" s="80">
        <f t="shared" ca="1" si="97"/>
        <v>-2.1999999999984539</v>
      </c>
      <c r="I222" s="80">
        <f t="shared" ca="1" si="97"/>
        <v>-1.7999999999993577</v>
      </c>
      <c r="J222" s="80">
        <f t="shared" ca="1" si="97"/>
        <v>0.39999999999909619</v>
      </c>
      <c r="K222" s="80">
        <f t="shared" ca="1" si="98"/>
        <v>9.7999999999949523</v>
      </c>
      <c r="L222" s="80">
        <f t="shared" ca="1" si="99"/>
        <v>9.0999999999858971</v>
      </c>
      <c r="M222" s="80">
        <f t="shared" ca="1" si="100"/>
        <v>0.70000000000905516</v>
      </c>
      <c r="N222" s="80">
        <f t="shared" ca="1" si="101"/>
        <v>13.099999999994367</v>
      </c>
      <c r="O222" s="80">
        <f t="shared" ca="1" si="102"/>
        <v>12.999999999998124</v>
      </c>
      <c r="P222" s="80">
        <f t="shared" ca="1" si="103"/>
        <v>9.999999999624265E-2</v>
      </c>
      <c r="Q222" s="80">
        <f ca="1">(SUM(K222:P222)+SUM(K227:P227)+SUM(K235:P235)+SUM(K240:P240))/24</f>
        <v>8.116666666665223</v>
      </c>
      <c r="R222" s="6" t="str">
        <f t="shared" si="107"/>
        <v>intrinsic</v>
      </c>
      <c r="S222" s="20">
        <f t="shared" ca="1" si="108"/>
        <v>9.7999999999949523</v>
      </c>
      <c r="T222" s="20">
        <f t="shared" ca="1" si="104"/>
        <v>7.5999999999964984</v>
      </c>
      <c r="U222" s="20">
        <f ca="1">D235-D$243</f>
        <v>-4.7999999999923659</v>
      </c>
      <c r="V222" s="20">
        <f t="shared" ca="1" si="105"/>
        <v>-4.699999999992599</v>
      </c>
    </row>
    <row r="223" spans="1:32">
      <c r="A223" s="2"/>
      <c r="B223" s="2" t="s">
        <v>145</v>
      </c>
      <c r="C223" s="2" t="s">
        <v>487</v>
      </c>
      <c r="D223" s="20">
        <f t="shared" ref="D223:E225" si="109">F195*1000</f>
        <v>245.69999999999936</v>
      </c>
      <c r="E223" s="20">
        <f t="shared" si="109"/>
        <v>244.70000000000169</v>
      </c>
      <c r="F223" s="20">
        <f t="shared" si="96"/>
        <v>-0.99999999999766942</v>
      </c>
      <c r="G223" s="41"/>
      <c r="H223" s="15"/>
      <c r="I223" s="15"/>
      <c r="J223" s="15"/>
      <c r="K223" s="80">
        <f t="shared" si="98"/>
        <v>2.7000000000043656</v>
      </c>
      <c r="L223" s="80">
        <f t="shared" si="99"/>
        <v>1.400000000010948</v>
      </c>
      <c r="M223" s="80">
        <f t="shared" si="100"/>
        <v>1.2999999999934175</v>
      </c>
      <c r="N223" s="80">
        <f t="shared" si="101"/>
        <v>0.59999999999504894</v>
      </c>
      <c r="O223" s="80">
        <f t="shared" si="102"/>
        <v>2.500000000001279</v>
      </c>
      <c r="P223" s="80">
        <f t="shared" si="103"/>
        <v>1.90000000000623</v>
      </c>
      <c r="Q223" s="15"/>
      <c r="R223" s="6" t="str">
        <f t="shared" si="107"/>
        <v>RVV10</v>
      </c>
      <c r="T223" s="20">
        <f t="shared" ca="1" si="104"/>
        <v>-32.300000000020646</v>
      </c>
      <c r="V223" s="20">
        <f t="shared" ca="1" si="105"/>
        <v>-42.999999999977945</v>
      </c>
    </row>
    <row r="224" spans="1:32">
      <c r="A224" s="2"/>
      <c r="B224" s="2"/>
      <c r="C224" s="2" t="s">
        <v>488</v>
      </c>
      <c r="D224" s="20">
        <f t="shared" si="109"/>
        <v>297.59999999999923</v>
      </c>
      <c r="E224" s="20">
        <f t="shared" si="109"/>
        <v>294.69999999999885</v>
      </c>
      <c r="F224" s="20">
        <f t="shared" si="96"/>
        <v>-2.9000000000003752</v>
      </c>
      <c r="G224" s="41"/>
      <c r="H224" s="15"/>
      <c r="I224" s="15"/>
      <c r="J224" s="15"/>
      <c r="K224" s="80">
        <f t="shared" si="98"/>
        <v>49.199999999995498</v>
      </c>
      <c r="L224" s="80">
        <f t="shared" si="99"/>
        <v>48.59999999998621</v>
      </c>
      <c r="M224" s="80">
        <f t="shared" si="100"/>
        <v>0.60000000000928821</v>
      </c>
      <c r="N224" s="80">
        <f t="shared" si="101"/>
        <v>52.499999999994913</v>
      </c>
      <c r="O224" s="80">
        <f t="shared" si="102"/>
        <v>52.499999999998437</v>
      </c>
      <c r="P224" s="80">
        <f t="shared" si="103"/>
        <v>3.5242919693700969E-12</v>
      </c>
      <c r="Q224" s="15"/>
      <c r="R224" s="4"/>
    </row>
    <row r="225" spans="1:22">
      <c r="A225" s="2"/>
      <c r="B225" s="2"/>
      <c r="C225" s="2" t="s">
        <v>489</v>
      </c>
      <c r="D225" s="20">
        <f t="shared" si="109"/>
        <v>74.099999999997834</v>
      </c>
      <c r="E225" s="20">
        <f t="shared" si="109"/>
        <v>76.100000000000279</v>
      </c>
      <c r="F225" s="20">
        <f t="shared" si="96"/>
        <v>2.0000000000024443</v>
      </c>
      <c r="G225" s="41"/>
      <c r="H225" s="15"/>
      <c r="I225" s="15"/>
      <c r="J225" s="15"/>
      <c r="K225" s="80">
        <f t="shared" si="98"/>
        <v>174.30000000000589</v>
      </c>
      <c r="L225" s="80">
        <f t="shared" si="99"/>
        <v>170.00000000001236</v>
      </c>
      <c r="M225" s="80">
        <f t="shared" si="100"/>
        <v>4.2999999999935312</v>
      </c>
      <c r="N225" s="80">
        <f t="shared" si="101"/>
        <v>171.00000000000648</v>
      </c>
      <c r="O225" s="80">
        <f t="shared" si="102"/>
        <v>166.10000000000014</v>
      </c>
      <c r="P225" s="80">
        <f t="shared" si="103"/>
        <v>4.9000000000063437</v>
      </c>
      <c r="Q225" s="15"/>
      <c r="R225" s="4"/>
    </row>
    <row r="226" spans="1:22">
      <c r="A226" s="2"/>
      <c r="B226" s="2"/>
      <c r="C226" s="2" t="s">
        <v>491</v>
      </c>
      <c r="D226" s="20">
        <f ca="1">F182*1000</f>
        <v>205.79999999999998</v>
      </c>
      <c r="E226" s="20">
        <f ca="1">G182*1000</f>
        <v>206.49999999999835</v>
      </c>
      <c r="F226" s="20">
        <f t="shared" ca="1" si="96"/>
        <v>0.69999999999836859</v>
      </c>
      <c r="G226" s="41"/>
      <c r="H226" s="15"/>
      <c r="I226" s="15"/>
      <c r="J226" s="15"/>
      <c r="K226" s="80">
        <f t="shared" ca="1" si="98"/>
        <v>42.600000000003746</v>
      </c>
      <c r="L226" s="80">
        <f t="shared" ca="1" si="99"/>
        <v>39.60000000001429</v>
      </c>
      <c r="M226" s="80">
        <f t="shared" ca="1" si="100"/>
        <v>2.9999999999894555</v>
      </c>
      <c r="N226" s="80">
        <f t="shared" ca="1" si="101"/>
        <v>39.300000000004331</v>
      </c>
      <c r="O226" s="80">
        <f t="shared" ca="1" si="102"/>
        <v>35.700000000002063</v>
      </c>
      <c r="P226" s="80">
        <f t="shared" ca="1" si="103"/>
        <v>3.6000000000022681</v>
      </c>
      <c r="Q226" s="15"/>
      <c r="R226" s="4"/>
    </row>
    <row r="227" spans="1:22">
      <c r="B227" s="8" t="s">
        <v>926</v>
      </c>
      <c r="C227" s="8" t="s">
        <v>927</v>
      </c>
      <c r="D227" s="20">
        <f ca="1">F183*1000</f>
        <v>256.00000000000023</v>
      </c>
      <c r="E227" s="20">
        <f ca="1">G183*1000</f>
        <v>253.39999999999918</v>
      </c>
      <c r="F227" s="20">
        <f t="shared" ca="1" si="96"/>
        <v>-2.6000000000010459</v>
      </c>
      <c r="G227" s="41"/>
      <c r="H227" s="15"/>
      <c r="I227" s="15"/>
      <c r="J227" s="15"/>
      <c r="K227" s="80">
        <f t="shared" ca="1" si="98"/>
        <v>7.5999999999964984</v>
      </c>
      <c r="L227" s="80">
        <f t="shared" ca="1" si="99"/>
        <v>7.2999999999865395</v>
      </c>
      <c r="M227" s="80">
        <f t="shared" ca="1" si="100"/>
        <v>0.30000000000995897</v>
      </c>
      <c r="N227" s="80">
        <f t="shared" ca="1" si="101"/>
        <v>10.899999999995913</v>
      </c>
      <c r="O227" s="80">
        <f t="shared" ca="1" si="102"/>
        <v>11.199999999998766</v>
      </c>
      <c r="P227" s="80">
        <f t="shared" ca="1" si="103"/>
        <v>0.30000000000285354</v>
      </c>
      <c r="Q227" s="80"/>
      <c r="R227" s="4"/>
    </row>
    <row r="228" spans="1:22">
      <c r="B228" s="8" t="s">
        <v>496</v>
      </c>
      <c r="C228" s="8" t="s">
        <v>762</v>
      </c>
      <c r="D228" s="20">
        <f ca="1">M160</f>
        <v>216.09999999998308</v>
      </c>
      <c r="E228" s="20">
        <f ca="1">O160</f>
        <v>214.79999999996835</v>
      </c>
      <c r="F228" s="20">
        <f ca="1">Q160</f>
        <v>-1.3000000000147338</v>
      </c>
      <c r="G228" s="41"/>
      <c r="H228" s="15"/>
      <c r="I228" s="15"/>
      <c r="J228" s="15"/>
      <c r="K228" s="80">
        <f t="shared" ca="1" si="98"/>
        <v>32.300000000020646</v>
      </c>
      <c r="L228" s="80">
        <f t="shared" ca="1" si="99"/>
        <v>31.300000000044292</v>
      </c>
      <c r="M228" s="80">
        <f t="shared" ca="1" si="100"/>
        <v>0.99999999997635314</v>
      </c>
      <c r="N228" s="80">
        <f t="shared" ca="1" si="101"/>
        <v>29.000000000021231</v>
      </c>
      <c r="O228" s="80">
        <f t="shared" ca="1" si="102"/>
        <v>27.400000000032065</v>
      </c>
      <c r="P228" s="80">
        <f t="shared" ca="1" si="103"/>
        <v>1.5999999999891656</v>
      </c>
      <c r="Q228" s="80">
        <f ca="1">(SUM(K228:P228)+SUM(K241:P241))/12</f>
        <v>27.1666666666673</v>
      </c>
      <c r="R228" s="4"/>
    </row>
    <row r="229" spans="1:22">
      <c r="A229" s="2"/>
      <c r="B229" s="2" t="s">
        <v>4</v>
      </c>
      <c r="C229" s="2" t="s">
        <v>5</v>
      </c>
      <c r="D229" s="20">
        <f>M156</f>
        <v>245.10000000000431</v>
      </c>
      <c r="E229" s="20">
        <f>O156</f>
        <v>242.20000000000041</v>
      </c>
      <c r="F229" s="20">
        <f t="shared" ref="F229:F230" si="110">E229-D229</f>
        <v>-2.9000000000038995</v>
      </c>
      <c r="G229" s="41"/>
      <c r="H229" s="15"/>
      <c r="I229" s="15"/>
      <c r="J229" s="15"/>
      <c r="K229" s="15"/>
      <c r="L229" s="15"/>
      <c r="M229" s="15"/>
      <c r="N229" s="15"/>
      <c r="O229" s="15"/>
      <c r="P229" s="15"/>
      <c r="Q229" s="15"/>
      <c r="R229" s="4"/>
    </row>
    <row r="230" spans="1:22">
      <c r="A230" s="30"/>
      <c r="B230" s="30" t="s">
        <v>928</v>
      </c>
      <c r="C230" s="30" t="s">
        <v>853</v>
      </c>
      <c r="D230" s="51">
        <f>M155</f>
        <v>248.40000000000373</v>
      </c>
      <c r="E230" s="51">
        <f>O155</f>
        <v>246.10000000001264</v>
      </c>
      <c r="F230" s="51">
        <f t="shared" si="110"/>
        <v>-2.299999999991087</v>
      </c>
      <c r="G230" s="41"/>
      <c r="H230" s="81"/>
      <c r="I230" s="81"/>
      <c r="J230" s="81"/>
      <c r="K230" s="81"/>
      <c r="L230" s="81"/>
      <c r="M230" s="81"/>
      <c r="N230" s="81"/>
      <c r="O230" s="81"/>
      <c r="P230" s="81"/>
      <c r="Q230" s="81"/>
      <c r="R230" s="4"/>
      <c r="S230" s="98" t="s">
        <v>950</v>
      </c>
      <c r="T230" s="98"/>
      <c r="U230" s="98" t="s">
        <v>951</v>
      </c>
      <c r="V230" s="98"/>
    </row>
    <row r="231" spans="1:22">
      <c r="A231" s="2" t="s">
        <v>76</v>
      </c>
      <c r="B231" s="2" t="s">
        <v>83</v>
      </c>
      <c r="C231" s="2" t="s">
        <v>487</v>
      </c>
      <c r="D231" s="20">
        <f t="shared" ref="D231:E233" si="111">F167*1000</f>
        <v>40.400000000001768</v>
      </c>
      <c r="E231" s="20">
        <f t="shared" si="111"/>
        <v>92.600000000000904</v>
      </c>
      <c r="F231" s="20">
        <f t="shared" ref="F231:F240" si="112">E231-D231</f>
        <v>52.199999999999136</v>
      </c>
      <c r="G231" s="41"/>
      <c r="H231" s="80">
        <f t="shared" ref="H231:J235" si="113">D236-D231</f>
        <v>0.29999999999574811</v>
      </c>
      <c r="I231" s="80">
        <f t="shared" si="113"/>
        <v>0.89999999999790248</v>
      </c>
      <c r="J231" s="80">
        <f t="shared" si="113"/>
        <v>0.60000000000215437</v>
      </c>
      <c r="K231" s="80">
        <f t="shared" ref="K231:K241" si="114">ABS(D231-D$243)</f>
        <v>18.399999999989092</v>
      </c>
      <c r="L231" s="80">
        <f t="shared" ref="L231:L241" si="115">ABS(E231-E$243)</f>
        <v>6.8999999999910244</v>
      </c>
      <c r="M231" s="80">
        <f t="shared" ref="M231:M241" si="116">ABS(F231-F$243)</f>
        <v>11.499999999998067</v>
      </c>
      <c r="N231" s="80">
        <f t="shared" ref="N231:N241" si="117">ABS(D231-D$242)</f>
        <v>34.099999999995134</v>
      </c>
      <c r="O231" s="80">
        <f t="shared" ref="O231:O241" si="118">ABS(E231-E$242)</f>
        <v>16.600000000003945</v>
      </c>
      <c r="P231" s="80">
        <f t="shared" ref="P231:P241" si="119">ABS(F231-F$242)</f>
        <v>17.499999999991189</v>
      </c>
      <c r="Q231" s="15"/>
      <c r="R231" s="6" t="str">
        <f>C231</f>
        <v>ULG</v>
      </c>
      <c r="S231" s="20">
        <f>F218-F$230</f>
        <v>-3.7000000000091404</v>
      </c>
      <c r="T231" s="20">
        <f t="shared" ref="T231:T236" si="120">F224-F$230</f>
        <v>-0.60000000000928821</v>
      </c>
      <c r="U231" s="20">
        <f>F231-F$243</f>
        <v>11.499999999998067</v>
      </c>
      <c r="V231" s="20">
        <f t="shared" ref="V231:V236" si="121">F236-F$243</f>
        <v>12.100000000000222</v>
      </c>
    </row>
    <row r="232" spans="1:22">
      <c r="A232" s="2"/>
      <c r="B232" s="2"/>
      <c r="C232" s="2" t="s">
        <v>488</v>
      </c>
      <c r="D232" s="20">
        <f t="shared" si="111"/>
        <v>104.80000000000089</v>
      </c>
      <c r="E232" s="20">
        <f t="shared" si="111"/>
        <v>116.00000000000321</v>
      </c>
      <c r="F232" s="20">
        <f t="shared" si="112"/>
        <v>11.200000000002319</v>
      </c>
      <c r="G232" s="41"/>
      <c r="H232" s="80">
        <f t="shared" si="113"/>
        <v>-28.200000000001779</v>
      </c>
      <c r="I232" s="80">
        <f t="shared" si="113"/>
        <v>-7.300000000004303</v>
      </c>
      <c r="J232" s="80">
        <f t="shared" si="113"/>
        <v>20.899999999997476</v>
      </c>
      <c r="K232" s="80">
        <f t="shared" si="114"/>
        <v>46.000000000010033</v>
      </c>
      <c r="L232" s="80">
        <f t="shared" si="115"/>
        <v>16.500000000011283</v>
      </c>
      <c r="M232" s="80">
        <f t="shared" si="116"/>
        <v>29.499999999998749</v>
      </c>
      <c r="N232" s="80">
        <f t="shared" si="117"/>
        <v>30.30000000000399</v>
      </c>
      <c r="O232" s="80">
        <f t="shared" si="118"/>
        <v>6.7999999999983629</v>
      </c>
      <c r="P232" s="80">
        <f t="shared" si="119"/>
        <v>23.500000000005627</v>
      </c>
      <c r="Q232" s="15"/>
      <c r="R232" s="6" t="str">
        <f t="shared" ref="R232:R236" si="122">C232</f>
        <v>D2</v>
      </c>
      <c r="S232" s="20">
        <f>F219-F$230</f>
        <v>-14.1000000000098</v>
      </c>
      <c r="T232" s="20">
        <f t="shared" si="120"/>
        <v>4.2999999999935312</v>
      </c>
      <c r="U232" s="20">
        <f>F232-F$243</f>
        <v>-29.499999999998749</v>
      </c>
      <c r="V232" s="20">
        <f t="shared" si="121"/>
        <v>-8.6000000000012733</v>
      </c>
    </row>
    <row r="233" spans="1:22">
      <c r="A233" s="2"/>
      <c r="B233" s="2"/>
      <c r="C233" s="2" t="s">
        <v>489</v>
      </c>
      <c r="D233" s="20">
        <f t="shared" si="111"/>
        <v>5.8999999999969077</v>
      </c>
      <c r="E233" s="20">
        <f t="shared" si="111"/>
        <v>83.399999999997476</v>
      </c>
      <c r="F233" s="20">
        <f t="shared" si="112"/>
        <v>77.500000000000568</v>
      </c>
      <c r="G233" s="41"/>
      <c r="H233" s="80">
        <f t="shared" si="113"/>
        <v>-56.400000000000006</v>
      </c>
      <c r="I233" s="80">
        <f t="shared" si="113"/>
        <v>-64.799999999998192</v>
      </c>
      <c r="J233" s="80">
        <f t="shared" si="113"/>
        <v>-8.3999999999981867</v>
      </c>
      <c r="K233" s="80">
        <f t="shared" si="114"/>
        <v>52.899999999993952</v>
      </c>
      <c r="L233" s="80">
        <f t="shared" si="115"/>
        <v>16.099999999994452</v>
      </c>
      <c r="M233" s="80">
        <f t="shared" si="116"/>
        <v>36.7999999999995</v>
      </c>
      <c r="N233" s="80">
        <f t="shared" si="117"/>
        <v>68.599999999999994</v>
      </c>
      <c r="O233" s="80">
        <f t="shared" si="118"/>
        <v>25.800000000007373</v>
      </c>
      <c r="P233" s="80">
        <f t="shared" si="119"/>
        <v>42.799999999992622</v>
      </c>
      <c r="Q233" s="15"/>
      <c r="R233" s="6" t="str">
        <f t="shared" si="122"/>
        <v>D3</v>
      </c>
      <c r="S233" s="20">
        <f>F220-F$230</f>
        <v>-0.20000000001019203</v>
      </c>
      <c r="T233" s="20">
        <f t="shared" ca="1" si="120"/>
        <v>2.9999999999894555</v>
      </c>
      <c r="U233" s="20">
        <f>F233-F$243</f>
        <v>36.7999999999995</v>
      </c>
      <c r="V233" s="20">
        <f t="shared" si="121"/>
        <v>28.400000000001313</v>
      </c>
    </row>
    <row r="234" spans="1:22">
      <c r="A234" s="2"/>
      <c r="B234" s="2"/>
      <c r="C234" s="2" t="s">
        <v>491</v>
      </c>
      <c r="D234" s="20">
        <f ca="1">F159*1000</f>
        <v>-5.1999999999949864</v>
      </c>
      <c r="E234" s="20">
        <f ca="1">G159*1000</f>
        <v>68.300000000000693</v>
      </c>
      <c r="F234" s="20">
        <f t="shared" ca="1" si="112"/>
        <v>73.49999999999568</v>
      </c>
      <c r="G234" s="41"/>
      <c r="H234" s="80">
        <f t="shared" ca="1" si="113"/>
        <v>-9.2000000000069804</v>
      </c>
      <c r="I234" s="80">
        <f t="shared" ca="1" si="113"/>
        <v>-4.8000000000030241</v>
      </c>
      <c r="J234" s="80">
        <f t="shared" ca="1" si="113"/>
        <v>4.4000000000039563</v>
      </c>
      <c r="K234" s="80">
        <f t="shared" ca="1" si="114"/>
        <v>63.999999999985846</v>
      </c>
      <c r="L234" s="80">
        <f t="shared" ca="1" si="115"/>
        <v>31.199999999991235</v>
      </c>
      <c r="M234" s="80">
        <f t="shared" ca="1" si="116"/>
        <v>32.799999999994611</v>
      </c>
      <c r="N234" s="80">
        <f t="shared" ca="1" si="117"/>
        <v>79.699999999991888</v>
      </c>
      <c r="O234" s="80">
        <f t="shared" ca="1" si="118"/>
        <v>40.900000000004155</v>
      </c>
      <c r="P234" s="80">
        <f t="shared" ca="1" si="119"/>
        <v>38.799999999987733</v>
      </c>
      <c r="Q234" s="15"/>
      <c r="R234" s="6" t="str">
        <f t="shared" si="122"/>
        <v>D3(BJ)</v>
      </c>
      <c r="S234" s="20">
        <f ca="1">F221-F$230</f>
        <v>2.3999999999908539</v>
      </c>
      <c r="T234" s="20">
        <f t="shared" ca="1" si="120"/>
        <v>-0.30000000000995897</v>
      </c>
      <c r="U234" s="20">
        <f ca="1">F234-F$243</f>
        <v>32.799999999994611</v>
      </c>
      <c r="V234" s="20">
        <f t="shared" ca="1" si="121"/>
        <v>37.199999999998568</v>
      </c>
    </row>
    <row r="235" spans="1:22">
      <c r="B235" s="8" t="s">
        <v>926</v>
      </c>
      <c r="C235" s="8" t="s">
        <v>927</v>
      </c>
      <c r="D235" s="20">
        <f ca="1">F160*1000</f>
        <v>53.999999999998494</v>
      </c>
      <c r="E235" s="20">
        <f ca="1">G160*1000</f>
        <v>101.80000000000078</v>
      </c>
      <c r="F235" s="20">
        <f t="shared" ca="1" si="112"/>
        <v>47.800000000002285</v>
      </c>
      <c r="G235" s="41"/>
      <c r="H235" s="80">
        <f t="shared" ca="1" si="113"/>
        <v>9.9999999999766942E-2</v>
      </c>
      <c r="I235" s="80">
        <f t="shared" ca="1" si="113"/>
        <v>0.69999999999836859</v>
      </c>
      <c r="J235" s="80">
        <f t="shared" ca="1" si="113"/>
        <v>0.59999999999860165</v>
      </c>
      <c r="K235" s="80">
        <f t="shared" ca="1" si="114"/>
        <v>4.7999999999923659</v>
      </c>
      <c r="L235" s="80">
        <f t="shared" ca="1" si="115"/>
        <v>2.3000000000088505</v>
      </c>
      <c r="M235" s="80">
        <f t="shared" ca="1" si="116"/>
        <v>7.1000000000012164</v>
      </c>
      <c r="N235" s="80">
        <f t="shared" ca="1" si="117"/>
        <v>20.499999999998408</v>
      </c>
      <c r="O235" s="80">
        <f t="shared" ca="1" si="118"/>
        <v>7.40000000000407</v>
      </c>
      <c r="P235" s="80">
        <f t="shared" ca="1" si="119"/>
        <v>13.099999999994338</v>
      </c>
      <c r="Q235" s="15"/>
      <c r="R235" s="6" t="str">
        <f t="shared" si="122"/>
        <v>intrinsic</v>
      </c>
      <c r="S235" s="20">
        <f>F223-F$230</f>
        <v>1.2999999999934175</v>
      </c>
      <c r="T235" s="20">
        <f t="shared" ca="1" si="120"/>
        <v>0.99999999997635314</v>
      </c>
      <c r="U235" s="20">
        <f ca="1">F235-F$243</f>
        <v>7.1000000000012164</v>
      </c>
      <c r="V235" s="20">
        <f t="shared" ca="1" si="121"/>
        <v>7.6999999999998181</v>
      </c>
    </row>
    <row r="236" spans="1:22">
      <c r="A236" s="2"/>
      <c r="B236" s="2" t="s">
        <v>145</v>
      </c>
      <c r="C236" s="2" t="s">
        <v>487</v>
      </c>
      <c r="D236" s="20">
        <f t="shared" ref="D236:E238" si="123">F170*1000</f>
        <v>40.699999999997516</v>
      </c>
      <c r="E236" s="20">
        <f t="shared" si="123"/>
        <v>93.499999999998806</v>
      </c>
      <c r="F236" s="20">
        <f t="shared" si="112"/>
        <v>52.80000000000129</v>
      </c>
      <c r="G236" s="41"/>
      <c r="H236" s="15"/>
      <c r="I236" s="15"/>
      <c r="J236" s="15"/>
      <c r="K236" s="80">
        <f t="shared" si="114"/>
        <v>18.099999999993344</v>
      </c>
      <c r="L236" s="80">
        <f t="shared" si="115"/>
        <v>5.9999999999931219</v>
      </c>
      <c r="M236" s="80">
        <f t="shared" si="116"/>
        <v>12.100000000000222</v>
      </c>
      <c r="N236" s="80">
        <f t="shared" si="117"/>
        <v>33.799999999999386</v>
      </c>
      <c r="O236" s="80">
        <f t="shared" si="118"/>
        <v>15.700000000006042</v>
      </c>
      <c r="P236" s="80">
        <f t="shared" si="119"/>
        <v>18.099999999993344</v>
      </c>
      <c r="Q236" s="15"/>
      <c r="R236" s="6" t="str">
        <f t="shared" si="122"/>
        <v>ULG</v>
      </c>
      <c r="T236" s="20">
        <f t="shared" si="120"/>
        <v>-0.60000000001281251</v>
      </c>
      <c r="V236" s="20">
        <f t="shared" ca="1" si="121"/>
        <v>20.099999999999341</v>
      </c>
    </row>
    <row r="237" spans="1:22">
      <c r="A237" s="2"/>
      <c r="B237" s="2"/>
      <c r="C237" s="2" t="s">
        <v>488</v>
      </c>
      <c r="D237" s="20">
        <f t="shared" si="123"/>
        <v>76.599999999999113</v>
      </c>
      <c r="E237" s="20">
        <f t="shared" si="123"/>
        <v>108.69999999999891</v>
      </c>
      <c r="F237" s="20">
        <f t="shared" si="112"/>
        <v>32.099999999999795</v>
      </c>
      <c r="G237" s="41"/>
      <c r="H237" s="15"/>
      <c r="I237" s="15"/>
      <c r="J237" s="15"/>
      <c r="K237" s="80">
        <f t="shared" si="114"/>
        <v>17.800000000008254</v>
      </c>
      <c r="L237" s="80">
        <f t="shared" si="115"/>
        <v>9.2000000000069804</v>
      </c>
      <c r="M237" s="80">
        <f t="shared" si="116"/>
        <v>8.6000000000012733</v>
      </c>
      <c r="N237" s="80">
        <f t="shared" si="117"/>
        <v>2.1000000000022112</v>
      </c>
      <c r="O237" s="80">
        <f t="shared" si="118"/>
        <v>0.50000000000594014</v>
      </c>
      <c r="P237" s="80">
        <f t="shared" si="119"/>
        <v>2.6000000000081513</v>
      </c>
      <c r="Q237" s="15"/>
    </row>
    <row r="238" spans="1:22">
      <c r="A238" s="2"/>
      <c r="B238" s="2"/>
      <c r="C238" s="2" t="s">
        <v>489</v>
      </c>
      <c r="D238" s="20">
        <f t="shared" si="123"/>
        <v>-50.500000000003098</v>
      </c>
      <c r="E238" s="20">
        <f t="shared" si="123"/>
        <v>18.599999999999284</v>
      </c>
      <c r="F238" s="20">
        <f t="shared" si="112"/>
        <v>69.100000000002382</v>
      </c>
      <c r="G238" s="41"/>
      <c r="H238" s="15"/>
      <c r="I238" s="15"/>
      <c r="J238" s="15"/>
      <c r="K238" s="80">
        <f t="shared" si="114"/>
        <v>109.29999999999396</v>
      </c>
      <c r="L238" s="80">
        <f t="shared" si="115"/>
        <v>80.899999999992644</v>
      </c>
      <c r="M238" s="80">
        <f t="shared" si="116"/>
        <v>28.400000000001313</v>
      </c>
      <c r="N238" s="80">
        <f t="shared" si="117"/>
        <v>125</v>
      </c>
      <c r="O238" s="80">
        <f t="shared" si="118"/>
        <v>90.600000000005565</v>
      </c>
      <c r="P238" s="80">
        <f t="shared" si="119"/>
        <v>34.399999999994435</v>
      </c>
      <c r="Q238" s="15"/>
    </row>
    <row r="239" spans="1:22">
      <c r="A239" s="2"/>
      <c r="B239" s="2"/>
      <c r="C239" s="2" t="s">
        <v>491</v>
      </c>
      <c r="D239" s="20">
        <f ca="1">F157*1000</f>
        <v>-14.400000000001967</v>
      </c>
      <c r="E239" s="20">
        <f ca="1">G157*1000</f>
        <v>63.499999999997669</v>
      </c>
      <c r="F239" s="20">
        <f t="shared" ca="1" si="112"/>
        <v>77.899999999999636</v>
      </c>
      <c r="G239" s="41"/>
      <c r="H239" s="15"/>
      <c r="I239" s="15"/>
      <c r="J239" s="15"/>
      <c r="K239" s="80">
        <f t="shared" ca="1" si="114"/>
        <v>73.199999999992826</v>
      </c>
      <c r="L239" s="80">
        <f t="shared" ca="1" si="115"/>
        <v>35.999999999994259</v>
      </c>
      <c r="M239" s="80">
        <f t="shared" ca="1" si="116"/>
        <v>37.199999999998568</v>
      </c>
      <c r="N239" s="80">
        <f t="shared" ca="1" si="117"/>
        <v>88.899999999998869</v>
      </c>
      <c r="O239" s="80">
        <f t="shared" ca="1" si="118"/>
        <v>45.700000000007179</v>
      </c>
      <c r="P239" s="80">
        <f t="shared" ca="1" si="119"/>
        <v>43.199999999991689</v>
      </c>
      <c r="Q239" s="15"/>
    </row>
    <row r="240" spans="1:22">
      <c r="B240" s="8" t="s">
        <v>926</v>
      </c>
      <c r="C240" s="8" t="s">
        <v>927</v>
      </c>
      <c r="D240" s="20">
        <f ca="1">F158*1000</f>
        <v>54.099999999998261</v>
      </c>
      <c r="E240" s="20">
        <f ca="1">G158*1000</f>
        <v>102.49999999999915</v>
      </c>
      <c r="F240" s="20">
        <f t="shared" ca="1" si="112"/>
        <v>48.400000000000887</v>
      </c>
      <c r="G240" s="41"/>
      <c r="H240" s="15"/>
      <c r="I240" s="15"/>
      <c r="J240" s="15"/>
      <c r="K240" s="80">
        <f t="shared" ca="1" si="114"/>
        <v>4.699999999992599</v>
      </c>
      <c r="L240" s="80">
        <f t="shared" ca="1" si="115"/>
        <v>3.0000000000072191</v>
      </c>
      <c r="M240" s="80">
        <f t="shared" ca="1" si="116"/>
        <v>7.6999999999998181</v>
      </c>
      <c r="N240" s="80">
        <f t="shared" ca="1" si="117"/>
        <v>20.399999999998641</v>
      </c>
      <c r="O240" s="80">
        <f t="shared" ca="1" si="118"/>
        <v>6.7000000000057014</v>
      </c>
      <c r="P240" s="80">
        <f t="shared" ca="1" si="119"/>
        <v>13.69999999999294</v>
      </c>
      <c r="Q240" s="15"/>
    </row>
    <row r="241" spans="1:68">
      <c r="B241" s="8" t="s">
        <v>496</v>
      </c>
      <c r="C241" s="8" t="s">
        <v>762</v>
      </c>
      <c r="D241" s="20">
        <f ca="1">M171</f>
        <v>15.800000000012915</v>
      </c>
      <c r="E241" s="20">
        <f ca="1">O171</f>
        <v>76.600000000013324</v>
      </c>
      <c r="F241" s="20">
        <f ca="1">Q171</f>
        <v>60.800000000000409</v>
      </c>
      <c r="G241" s="41"/>
      <c r="H241" s="15"/>
      <c r="I241" s="15"/>
      <c r="J241" s="15"/>
      <c r="K241" s="80">
        <f t="shared" ca="1" si="114"/>
        <v>42.999999999977945</v>
      </c>
      <c r="L241" s="80">
        <f t="shared" ca="1" si="115"/>
        <v>22.899999999978604</v>
      </c>
      <c r="M241" s="80">
        <f t="shared" ca="1" si="116"/>
        <v>20.099999999999341</v>
      </c>
      <c r="N241" s="80">
        <f t="shared" ca="1" si="117"/>
        <v>58.699999999983987</v>
      </c>
      <c r="O241" s="80">
        <f t="shared" ca="1" si="118"/>
        <v>32.599999999991525</v>
      </c>
      <c r="P241" s="80">
        <f t="shared" ca="1" si="119"/>
        <v>26.099999999992463</v>
      </c>
      <c r="Q241" s="15"/>
    </row>
    <row r="242" spans="1:68">
      <c r="A242" s="74"/>
      <c r="B242" s="74" t="s">
        <v>4</v>
      </c>
      <c r="C242" s="74" t="s">
        <v>5</v>
      </c>
      <c r="D242" s="75">
        <f>M167</f>
        <v>74.499999999996902</v>
      </c>
      <c r="E242" s="75">
        <f>O167</f>
        <v>109.20000000000485</v>
      </c>
      <c r="F242" s="75">
        <f>E242-D242</f>
        <v>34.700000000007947</v>
      </c>
      <c r="G242" s="41"/>
      <c r="H242" s="15"/>
      <c r="I242" s="15"/>
      <c r="J242" s="15"/>
      <c r="K242" s="15"/>
      <c r="L242" s="15"/>
      <c r="M242" s="15"/>
      <c r="N242" s="15"/>
      <c r="O242" s="15"/>
      <c r="P242" s="15"/>
      <c r="Q242" s="15"/>
    </row>
    <row r="243" spans="1:68">
      <c r="A243" s="30"/>
      <c r="B243" s="30" t="s">
        <v>928</v>
      </c>
      <c r="C243" s="30" t="s">
        <v>853</v>
      </c>
      <c r="D243" s="51">
        <f>M166</f>
        <v>58.79999999999086</v>
      </c>
      <c r="E243" s="51">
        <f>O166</f>
        <v>99.499999999991928</v>
      </c>
      <c r="F243" s="73">
        <f>E243-D243</f>
        <v>40.700000000001069</v>
      </c>
      <c r="G243" s="41"/>
      <c r="H243" s="81"/>
      <c r="I243" s="81"/>
      <c r="J243" s="81"/>
      <c r="K243" s="81"/>
      <c r="L243" s="81"/>
      <c r="M243" s="81"/>
      <c r="N243" s="81"/>
      <c r="O243" s="81"/>
      <c r="P243" s="81"/>
      <c r="Q243" s="81"/>
    </row>
    <row r="244" spans="1:68">
      <c r="C244" s="1"/>
      <c r="D244" s="1"/>
      <c r="H244" s="2"/>
      <c r="O244" s="1"/>
      <c r="Q244" s="8"/>
    </row>
    <row r="245" spans="1:68">
      <c r="C245" s="1"/>
      <c r="D245" s="1"/>
      <c r="H245" s="2"/>
      <c r="O245" s="1"/>
      <c r="Q245" s="8"/>
    </row>
    <row r="248" spans="1:68">
      <c r="A248" s="64" t="s">
        <v>698</v>
      </c>
    </row>
    <row r="249" spans="1:68">
      <c r="B249" s="4" t="s">
        <v>18</v>
      </c>
      <c r="C249" s="6" t="s">
        <v>19</v>
      </c>
      <c r="D249" s="6" t="s">
        <v>20</v>
      </c>
      <c r="E249" s="6" t="s">
        <v>21</v>
      </c>
      <c r="F249" s="6" t="s">
        <v>22</v>
      </c>
      <c r="G249" s="6"/>
      <c r="H249" s="6"/>
      <c r="I249" s="4" t="s">
        <v>23</v>
      </c>
      <c r="J249" s="106" t="s">
        <v>24</v>
      </c>
      <c r="K249" s="106"/>
      <c r="L249" s="106"/>
      <c r="M249" s="12" t="s">
        <v>25</v>
      </c>
      <c r="N249" s="4" t="s">
        <v>26</v>
      </c>
      <c r="O249" s="4" t="s">
        <v>3</v>
      </c>
      <c r="P249" s="4" t="s">
        <v>27</v>
      </c>
      <c r="Q249" s="4" t="s">
        <v>28</v>
      </c>
      <c r="R249" s="6" t="s">
        <v>29</v>
      </c>
      <c r="S249" s="4" t="s">
        <v>30</v>
      </c>
      <c r="T249" s="4"/>
      <c r="U249" s="4"/>
      <c r="V249" s="5"/>
      <c r="W249" s="4" t="s">
        <v>31</v>
      </c>
      <c r="X249" s="4"/>
      <c r="Y249" s="4"/>
      <c r="Z249" s="5"/>
      <c r="AA249" s="5"/>
      <c r="AB249" s="5"/>
      <c r="AC249" s="5" t="s">
        <v>32</v>
      </c>
      <c r="AD249" s="5" t="s">
        <v>33</v>
      </c>
      <c r="AE249" s="5" t="s">
        <v>34</v>
      </c>
      <c r="AF249" s="13" t="s">
        <v>35</v>
      </c>
      <c r="AG249" s="4" t="s">
        <v>36</v>
      </c>
      <c r="AH249" s="4"/>
      <c r="AI249" s="4"/>
      <c r="AJ249" s="4"/>
      <c r="AK249" s="4"/>
      <c r="AL249" s="4"/>
      <c r="AM249" s="4" t="s">
        <v>37</v>
      </c>
      <c r="AN249" s="4"/>
      <c r="AO249" s="4"/>
      <c r="AP249" s="4" t="s">
        <v>38</v>
      </c>
      <c r="AQ249" s="4"/>
      <c r="AR249" s="4"/>
      <c r="AS249" s="4" t="s">
        <v>39</v>
      </c>
      <c r="AT249" s="4"/>
      <c r="AU249" s="4"/>
      <c r="AV249" s="12" t="s">
        <v>40</v>
      </c>
      <c r="AW249" s="12" t="s">
        <v>41</v>
      </c>
      <c r="AX249" s="107" t="s">
        <v>62</v>
      </c>
      <c r="AY249" s="107"/>
      <c r="AZ249" s="107"/>
      <c r="BA249" s="107"/>
      <c r="BB249" s="12" t="s">
        <v>10</v>
      </c>
      <c r="BC249" s="4" t="s">
        <v>42</v>
      </c>
      <c r="BD249" s="4" t="s">
        <v>43</v>
      </c>
      <c r="BE249" s="4" t="s">
        <v>44</v>
      </c>
      <c r="BF249" s="4"/>
      <c r="BG249" s="4"/>
      <c r="BH249" s="4"/>
      <c r="BI249" s="4"/>
      <c r="BJ249" s="4"/>
      <c r="BK249" s="12" t="s">
        <v>40</v>
      </c>
      <c r="BL249" s="12" t="s">
        <v>41</v>
      </c>
      <c r="BM249" s="4" t="s">
        <v>45</v>
      </c>
      <c r="BN249" s="4"/>
      <c r="BO249" s="12" t="s">
        <v>40</v>
      </c>
      <c r="BP249" s="12" t="s">
        <v>41</v>
      </c>
    </row>
    <row r="250" spans="1:68">
      <c r="B250" s="4"/>
      <c r="C250" s="6"/>
      <c r="D250" s="6"/>
      <c r="E250" s="6"/>
      <c r="F250" s="6" t="s">
        <v>2</v>
      </c>
      <c r="G250" s="6" t="s">
        <v>46</v>
      </c>
      <c r="H250" s="6" t="s">
        <v>0</v>
      </c>
      <c r="I250" s="4"/>
      <c r="J250" s="5" t="s">
        <v>2</v>
      </c>
      <c r="K250" s="5" t="s">
        <v>46</v>
      </c>
      <c r="L250" s="5" t="s">
        <v>0</v>
      </c>
      <c r="M250" s="12"/>
      <c r="N250" s="4"/>
      <c r="O250" s="4"/>
      <c r="P250" s="4"/>
      <c r="Q250" s="4"/>
      <c r="R250" s="6"/>
      <c r="S250" s="4" t="s">
        <v>47</v>
      </c>
      <c r="T250" s="4" t="s">
        <v>48</v>
      </c>
      <c r="U250" s="4" t="s">
        <v>49</v>
      </c>
      <c r="V250" s="5" t="s">
        <v>50</v>
      </c>
      <c r="W250" s="4" t="s">
        <v>47</v>
      </c>
      <c r="X250" s="4" t="s">
        <v>48</v>
      </c>
      <c r="Y250" s="4" t="s">
        <v>49</v>
      </c>
      <c r="Z250" s="5" t="s">
        <v>50</v>
      </c>
      <c r="AA250" s="5"/>
      <c r="AB250" s="5"/>
      <c r="AC250" s="14" t="s">
        <v>51</v>
      </c>
      <c r="AD250" s="14" t="s">
        <v>51</v>
      </c>
      <c r="AE250" s="14" t="s">
        <v>52</v>
      </c>
      <c r="AF250" s="13" t="s">
        <v>52</v>
      </c>
      <c r="AG250" s="5" t="s">
        <v>2</v>
      </c>
      <c r="AH250" s="5" t="s">
        <v>46</v>
      </c>
      <c r="AI250" s="5"/>
      <c r="AJ250" s="5"/>
      <c r="AK250" s="5"/>
      <c r="AL250" s="5" t="s">
        <v>0</v>
      </c>
      <c r="AM250" s="5" t="s">
        <v>2</v>
      </c>
      <c r="AN250" s="5" t="s">
        <v>46</v>
      </c>
      <c r="AO250" s="5" t="s">
        <v>0</v>
      </c>
      <c r="AP250" s="5" t="s">
        <v>2</v>
      </c>
      <c r="AQ250" s="5" t="s">
        <v>46</v>
      </c>
      <c r="AR250" s="5" t="s">
        <v>0</v>
      </c>
      <c r="AS250" s="5" t="s">
        <v>2</v>
      </c>
      <c r="AT250" s="5" t="s">
        <v>46</v>
      </c>
      <c r="AU250" s="5" t="s">
        <v>0</v>
      </c>
      <c r="AV250" s="12" t="s">
        <v>53</v>
      </c>
      <c r="AW250" s="12" t="s">
        <v>54</v>
      </c>
      <c r="AX250" s="12" t="s">
        <v>63</v>
      </c>
      <c r="AY250" s="12" t="s">
        <v>76</v>
      </c>
      <c r="AZ250" s="12" t="s">
        <v>64</v>
      </c>
      <c r="BA250" s="12" t="s">
        <v>64</v>
      </c>
      <c r="BB250" s="12"/>
      <c r="BC250" s="4"/>
      <c r="BD250" s="4"/>
      <c r="BE250" s="4" t="s">
        <v>55</v>
      </c>
      <c r="BF250" s="4" t="s">
        <v>48</v>
      </c>
      <c r="BG250" s="4" t="s">
        <v>56</v>
      </c>
      <c r="BH250" s="4" t="s">
        <v>49</v>
      </c>
      <c r="BI250" s="4" t="s">
        <v>57</v>
      </c>
      <c r="BJ250" s="4" t="s">
        <v>58</v>
      </c>
      <c r="BK250" s="12" t="s">
        <v>53</v>
      </c>
      <c r="BL250" s="12" t="s">
        <v>54</v>
      </c>
      <c r="BM250" s="4" t="s">
        <v>59</v>
      </c>
      <c r="BN250" s="4" t="s">
        <v>60</v>
      </c>
      <c r="BO250" s="12" t="s">
        <v>53</v>
      </c>
      <c r="BP250" s="12" t="s">
        <v>54</v>
      </c>
    </row>
    <row r="251" spans="1:68" s="20" customFormat="1">
      <c r="B251" s="21">
        <v>1</v>
      </c>
      <c r="C251" s="21">
        <v>2</v>
      </c>
      <c r="D251" s="21">
        <v>3</v>
      </c>
      <c r="E251" s="21">
        <v>4</v>
      </c>
      <c r="F251" s="21">
        <v>5</v>
      </c>
      <c r="G251" s="21">
        <v>6</v>
      </c>
      <c r="H251" s="21">
        <v>7</v>
      </c>
      <c r="I251" s="21">
        <v>8</v>
      </c>
      <c r="J251" s="21">
        <v>9</v>
      </c>
      <c r="K251" s="21">
        <v>10</v>
      </c>
      <c r="L251" s="21">
        <v>11</v>
      </c>
      <c r="M251" s="21">
        <v>12</v>
      </c>
      <c r="N251" s="21">
        <v>13</v>
      </c>
      <c r="O251" s="21">
        <v>14</v>
      </c>
      <c r="P251" s="21">
        <v>15</v>
      </c>
      <c r="Q251" s="21">
        <v>16</v>
      </c>
      <c r="R251" s="21">
        <v>17</v>
      </c>
      <c r="S251" s="21">
        <v>18</v>
      </c>
      <c r="T251" s="21">
        <v>19</v>
      </c>
      <c r="U251" s="21">
        <v>20</v>
      </c>
      <c r="V251" s="5">
        <v>21</v>
      </c>
      <c r="W251" s="21">
        <v>22</v>
      </c>
      <c r="X251" s="21">
        <v>23</v>
      </c>
      <c r="Y251" s="21">
        <v>24</v>
      </c>
      <c r="Z251" s="5">
        <v>25</v>
      </c>
      <c r="AA251" s="5"/>
      <c r="AB251" s="5"/>
      <c r="AC251" s="21">
        <v>26</v>
      </c>
      <c r="AD251" s="21">
        <v>27</v>
      </c>
      <c r="AE251" s="21">
        <v>28</v>
      </c>
      <c r="AF251" s="21">
        <v>29</v>
      </c>
      <c r="AG251" s="21">
        <v>30</v>
      </c>
      <c r="AH251" s="21">
        <v>31</v>
      </c>
      <c r="AI251" s="21"/>
      <c r="AJ251" s="21"/>
      <c r="AK251" s="21"/>
      <c r="AL251" s="21">
        <v>32</v>
      </c>
      <c r="AM251" s="21">
        <v>33</v>
      </c>
      <c r="AN251" s="21">
        <v>34</v>
      </c>
      <c r="AO251" s="21">
        <v>35</v>
      </c>
      <c r="AP251" s="21">
        <v>36</v>
      </c>
      <c r="AQ251" s="21">
        <v>37</v>
      </c>
      <c r="AR251" s="21">
        <v>38</v>
      </c>
      <c r="AS251" s="21">
        <v>39</v>
      </c>
      <c r="AT251" s="21">
        <v>40</v>
      </c>
      <c r="AU251" s="21">
        <v>41</v>
      </c>
      <c r="AV251" s="21">
        <v>42</v>
      </c>
      <c r="AW251" s="21">
        <v>43</v>
      </c>
      <c r="AX251" s="21"/>
      <c r="AY251" s="21"/>
      <c r="AZ251" s="21"/>
      <c r="BA251" s="21"/>
      <c r="BB251" s="21"/>
      <c r="BC251" s="21">
        <v>44</v>
      </c>
      <c r="BD251" s="21">
        <v>45</v>
      </c>
      <c r="BE251" s="21">
        <v>46</v>
      </c>
      <c r="BF251" s="21">
        <v>47</v>
      </c>
      <c r="BG251" s="21">
        <v>48</v>
      </c>
      <c r="BH251" s="21">
        <v>49</v>
      </c>
      <c r="BI251" s="21">
        <v>50</v>
      </c>
      <c r="BJ251" s="21">
        <v>51</v>
      </c>
      <c r="BK251" s="21">
        <v>52</v>
      </c>
      <c r="BL251" s="21">
        <v>53</v>
      </c>
      <c r="BM251" s="21">
        <v>54</v>
      </c>
      <c r="BN251" s="21">
        <v>55</v>
      </c>
      <c r="BO251" s="21">
        <v>56</v>
      </c>
      <c r="BP251" s="21">
        <v>57</v>
      </c>
    </row>
    <row r="252" spans="1:68" s="10" customFormat="1">
      <c r="B252" s="44" t="s">
        <v>680</v>
      </c>
      <c r="C252" s="44">
        <v>4</v>
      </c>
      <c r="D252" s="44">
        <v>520</v>
      </c>
      <c r="E252" s="44">
        <v>0</v>
      </c>
      <c r="F252" s="44">
        <v>6</v>
      </c>
      <c r="G252" s="44">
        <v>6</v>
      </c>
      <c r="H252" s="44">
        <v>4</v>
      </c>
      <c r="I252" s="44">
        <v>21.7</v>
      </c>
      <c r="J252" s="44">
        <v>3.2357999999999998</v>
      </c>
      <c r="K252" s="44">
        <v>3.2357999999999998</v>
      </c>
      <c r="L252" s="44">
        <v>5.2007000000000003</v>
      </c>
      <c r="M252" s="44">
        <v>47.156999999999996</v>
      </c>
      <c r="N252" s="44">
        <v>36</v>
      </c>
      <c r="O252" s="44">
        <v>26</v>
      </c>
      <c r="P252" s="44">
        <v>20</v>
      </c>
      <c r="Q252" s="44">
        <v>1</v>
      </c>
      <c r="R252" s="44">
        <v>-29.518899999999999</v>
      </c>
      <c r="S252" s="44" t="s">
        <v>61</v>
      </c>
      <c r="T252" s="44">
        <v>-0.36699999999999999</v>
      </c>
      <c r="U252" s="44">
        <v>2.8519999999999999</v>
      </c>
      <c r="V252" s="44">
        <v>3.22</v>
      </c>
      <c r="W252" s="44" t="s">
        <v>61</v>
      </c>
      <c r="X252" s="44">
        <v>-0.36699999999999999</v>
      </c>
      <c r="Y252" s="44">
        <v>2.8519999999999999</v>
      </c>
      <c r="Z252" s="44">
        <v>3.22</v>
      </c>
      <c r="AA252" s="44"/>
      <c r="AB252" s="44"/>
      <c r="AC252" s="44">
        <v>1.8E-3</v>
      </c>
      <c r="AD252" s="44">
        <v>1E-4</v>
      </c>
      <c r="AE252" s="44" t="s">
        <v>323</v>
      </c>
      <c r="AF252" s="44" t="s">
        <v>323</v>
      </c>
      <c r="AG252" s="44">
        <v>0</v>
      </c>
      <c r="AH252" s="44">
        <v>0</v>
      </c>
      <c r="AI252" s="44"/>
      <c r="AJ252" s="44"/>
      <c r="AK252" s="44"/>
      <c r="AL252" s="44">
        <v>0</v>
      </c>
      <c r="AM252" s="44">
        <v>0</v>
      </c>
      <c r="AN252" s="44">
        <v>0</v>
      </c>
      <c r="AO252" s="44">
        <v>0</v>
      </c>
      <c r="AP252" s="44">
        <v>0</v>
      </c>
      <c r="AQ252" s="44">
        <v>0</v>
      </c>
      <c r="AR252" s="44">
        <v>0</v>
      </c>
      <c r="AS252" s="44">
        <v>0</v>
      </c>
      <c r="AT252" s="44">
        <v>0</v>
      </c>
      <c r="AU252" s="44">
        <v>0</v>
      </c>
      <c r="AV252" s="44">
        <v>0.13700000000000001</v>
      </c>
      <c r="AW252" s="44">
        <v>0.27500000000000002</v>
      </c>
    </row>
    <row r="253" spans="1:68" s="10" customFormat="1">
      <c r="B253" s="44" t="s">
        <v>681</v>
      </c>
      <c r="C253" s="44">
        <v>4</v>
      </c>
      <c r="D253" s="44">
        <v>520</v>
      </c>
      <c r="E253" s="44">
        <v>0</v>
      </c>
      <c r="F253" s="44">
        <v>6</v>
      </c>
      <c r="G253" s="44">
        <v>6</v>
      </c>
      <c r="H253" s="44">
        <v>4</v>
      </c>
      <c r="I253" s="44">
        <v>21.7</v>
      </c>
      <c r="J253" s="44">
        <v>3.2357999999999998</v>
      </c>
      <c r="K253" s="44">
        <v>3.2357999999999998</v>
      </c>
      <c r="L253" s="44">
        <v>5.2007000000000003</v>
      </c>
      <c r="M253" s="44">
        <v>47.156999999999996</v>
      </c>
      <c r="N253" s="44">
        <v>36</v>
      </c>
      <c r="O253" s="44">
        <v>26</v>
      </c>
      <c r="P253" s="44">
        <v>2</v>
      </c>
      <c r="Q253" s="44">
        <v>1</v>
      </c>
      <c r="R253" s="44">
        <v>-30.215900000000001</v>
      </c>
      <c r="S253" s="44" t="s">
        <v>61</v>
      </c>
      <c r="T253" s="44">
        <v>-0.36699999999999999</v>
      </c>
      <c r="U253" s="44">
        <v>2.8519999999999999</v>
      </c>
      <c r="V253" s="44">
        <v>3.22</v>
      </c>
      <c r="W253" s="44" t="s">
        <v>61</v>
      </c>
      <c r="X253" s="44">
        <v>-0.36699999999999999</v>
      </c>
      <c r="Y253" s="44">
        <v>2.8519999999999999</v>
      </c>
      <c r="Z253" s="44">
        <v>3.22</v>
      </c>
      <c r="AA253" s="44"/>
      <c r="AB253" s="44"/>
      <c r="AC253" s="44">
        <v>1.1000000000000001E-3</v>
      </c>
      <c r="AD253" s="44">
        <v>1E-4</v>
      </c>
      <c r="AE253" s="44" t="s">
        <v>323</v>
      </c>
      <c r="AF253" s="44" t="s">
        <v>323</v>
      </c>
      <c r="AG253" s="44">
        <v>0</v>
      </c>
      <c r="AH253" s="44">
        <v>0</v>
      </c>
      <c r="AI253" s="44"/>
      <c r="AJ253" s="44"/>
      <c r="AK253" s="44"/>
      <c r="AL253" s="44">
        <v>0</v>
      </c>
      <c r="AM253" s="44">
        <v>0</v>
      </c>
      <c r="AN253" s="44">
        <v>0</v>
      </c>
      <c r="AO253" s="44">
        <v>0</v>
      </c>
      <c r="AP253" s="44">
        <v>0</v>
      </c>
      <c r="AQ253" s="44">
        <v>0</v>
      </c>
      <c r="AR253" s="44">
        <v>0</v>
      </c>
      <c r="AS253" s="44">
        <v>0</v>
      </c>
      <c r="AT253" s="44">
        <v>0</v>
      </c>
      <c r="AU253" s="44">
        <v>0</v>
      </c>
      <c r="AV253" s="44">
        <v>2.5000000000000001E-2</v>
      </c>
      <c r="AW253" s="44">
        <v>0.28299999999999997</v>
      </c>
    </row>
    <row r="254" spans="1:68" s="10" customFormat="1">
      <c r="B254" s="44" t="s">
        <v>682</v>
      </c>
      <c r="C254" s="44">
        <v>4</v>
      </c>
      <c r="D254" s="44">
        <v>520</v>
      </c>
      <c r="E254" s="44">
        <v>0</v>
      </c>
      <c r="F254" s="44">
        <v>6</v>
      </c>
      <c r="G254" s="44">
        <v>6</v>
      </c>
      <c r="H254" s="44">
        <v>4</v>
      </c>
      <c r="I254" s="44">
        <v>21.7</v>
      </c>
      <c r="J254" s="44">
        <v>3.2357999999999998</v>
      </c>
      <c r="K254" s="44">
        <v>3.2357999999999998</v>
      </c>
      <c r="L254" s="44">
        <v>5.2007000000000003</v>
      </c>
      <c r="M254" s="44">
        <v>47.156999999999996</v>
      </c>
      <c r="N254" s="44">
        <v>36</v>
      </c>
      <c r="O254" s="44">
        <v>26</v>
      </c>
      <c r="P254" s="44">
        <v>2</v>
      </c>
      <c r="Q254" s="44">
        <v>1</v>
      </c>
      <c r="R254" s="44">
        <v>-30.235900000000001</v>
      </c>
      <c r="S254" s="44" t="s">
        <v>61</v>
      </c>
      <c r="T254" s="44">
        <v>-0.36699999999999999</v>
      </c>
      <c r="U254" s="44">
        <v>2.8519999999999999</v>
      </c>
      <c r="V254" s="44">
        <v>3.22</v>
      </c>
      <c r="W254" s="44" t="s">
        <v>61</v>
      </c>
      <c r="X254" s="44">
        <v>-0.36699999999999999</v>
      </c>
      <c r="Y254" s="44">
        <v>2.8519999999999999</v>
      </c>
      <c r="Z254" s="44">
        <v>3.22</v>
      </c>
      <c r="AA254" s="44"/>
      <c r="AB254" s="44"/>
      <c r="AC254" s="44">
        <v>1.8E-3</v>
      </c>
      <c r="AD254" s="44">
        <v>1E-4</v>
      </c>
      <c r="AE254" s="44" t="s">
        <v>323</v>
      </c>
      <c r="AF254" s="44" t="s">
        <v>323</v>
      </c>
      <c r="AG254" s="44">
        <v>0</v>
      </c>
      <c r="AH254" s="44">
        <v>0</v>
      </c>
      <c r="AI254" s="44"/>
      <c r="AJ254" s="44"/>
      <c r="AK254" s="44"/>
      <c r="AL254" s="44">
        <v>0</v>
      </c>
      <c r="AM254" s="44">
        <v>0</v>
      </c>
      <c r="AN254" s="44">
        <v>0</v>
      </c>
      <c r="AO254" s="44">
        <v>0</v>
      </c>
      <c r="AP254" s="44">
        <v>0</v>
      </c>
      <c r="AQ254" s="44">
        <v>0</v>
      </c>
      <c r="AR254" s="44">
        <v>0</v>
      </c>
      <c r="AS254" s="44">
        <v>0</v>
      </c>
      <c r="AT254" s="44">
        <v>0</v>
      </c>
      <c r="AU254" s="44">
        <v>0</v>
      </c>
      <c r="AV254" s="44">
        <v>2.5000000000000001E-2</v>
      </c>
      <c r="AW254" s="44">
        <v>0.30299999999999999</v>
      </c>
    </row>
    <row r="255" spans="1:68" s="10" customFormat="1">
      <c r="B255" s="44" t="s">
        <v>856</v>
      </c>
      <c r="C255" s="44">
        <v>4</v>
      </c>
      <c r="D255" s="44">
        <v>520</v>
      </c>
      <c r="E255" s="44">
        <v>0</v>
      </c>
      <c r="F255" s="44">
        <v>6</v>
      </c>
      <c r="G255" s="44">
        <v>6</v>
      </c>
      <c r="H255" s="44">
        <v>4</v>
      </c>
      <c r="I255" s="44">
        <v>21.7</v>
      </c>
      <c r="J255" s="44">
        <v>3.2357999999999998</v>
      </c>
      <c r="K255" s="44">
        <v>3.2357999999999998</v>
      </c>
      <c r="L255" s="44">
        <v>5.2007000000000003</v>
      </c>
      <c r="M255" s="44">
        <v>47.156999999999996</v>
      </c>
      <c r="N255" s="44">
        <v>36</v>
      </c>
      <c r="O255" s="44">
        <v>26</v>
      </c>
      <c r="P255" s="44">
        <v>14</v>
      </c>
      <c r="Q255" s="44">
        <v>1</v>
      </c>
      <c r="R255" s="44">
        <v>-12.7422</v>
      </c>
      <c r="S255" s="44" t="s">
        <v>61</v>
      </c>
      <c r="T255" s="44">
        <v>1.028</v>
      </c>
      <c r="U255" s="44">
        <v>1.9179999999999999</v>
      </c>
      <c r="V255" s="44">
        <v>0.89100000000000001</v>
      </c>
      <c r="W255" s="44" t="s">
        <v>61</v>
      </c>
      <c r="X255" s="44">
        <v>1.028</v>
      </c>
      <c r="Y255" s="44">
        <v>1.9179999999999999</v>
      </c>
      <c r="Z255" s="44">
        <v>0.89100000000000001</v>
      </c>
      <c r="AA255" s="44"/>
      <c r="AB255" s="44"/>
      <c r="AC255" s="44">
        <v>1.2699999999999999E-2</v>
      </c>
      <c r="AD255" s="44">
        <v>2.0000000000000001E-4</v>
      </c>
      <c r="AE255" s="44" t="s">
        <v>17</v>
      </c>
      <c r="AF255" s="44" t="s">
        <v>17</v>
      </c>
      <c r="AG255" s="44">
        <v>0</v>
      </c>
      <c r="AH255" s="44">
        <v>0</v>
      </c>
      <c r="AI255" s="44"/>
      <c r="AJ255" s="44"/>
      <c r="AK255" s="44"/>
      <c r="AL255" s="44">
        <v>0</v>
      </c>
      <c r="AM255" s="44">
        <v>0</v>
      </c>
      <c r="AN255" s="44">
        <v>0</v>
      </c>
      <c r="AO255" s="44">
        <v>0</v>
      </c>
      <c r="AP255" s="44">
        <v>0</v>
      </c>
      <c r="AQ255" s="44">
        <v>0</v>
      </c>
      <c r="AR255" s="44">
        <v>0</v>
      </c>
      <c r="AS255" s="44">
        <v>0</v>
      </c>
      <c r="AT255" s="44">
        <v>0</v>
      </c>
      <c r="AU255" s="44">
        <v>0</v>
      </c>
      <c r="AV255" s="44">
        <v>6.0000000000000001E-3</v>
      </c>
      <c r="AW255" s="44">
        <v>0.32600000000000001</v>
      </c>
    </row>
    <row r="256" spans="1:68" s="10" customFormat="1">
      <c r="A256" s="40"/>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row>
    <row r="257" spans="1:49" s="10" customFormat="1">
      <c r="A257" s="40"/>
      <c r="B257" s="44" t="s">
        <v>683</v>
      </c>
      <c r="C257" s="44">
        <v>4</v>
      </c>
      <c r="D257" s="44">
        <v>520</v>
      </c>
      <c r="E257" s="44">
        <v>0</v>
      </c>
      <c r="F257" s="44">
        <v>6</v>
      </c>
      <c r="G257" s="44">
        <v>6</v>
      </c>
      <c r="H257" s="44">
        <v>4</v>
      </c>
      <c r="I257" s="44">
        <v>21.4</v>
      </c>
      <c r="J257" s="44">
        <v>3.4051999999999998</v>
      </c>
      <c r="K257" s="44">
        <v>3.4051999999999998</v>
      </c>
      <c r="L257" s="44">
        <v>4.5014000000000003</v>
      </c>
      <c r="M257" s="44">
        <v>45.203000000000003</v>
      </c>
      <c r="N257" s="44">
        <v>36</v>
      </c>
      <c r="O257" s="44">
        <v>26</v>
      </c>
      <c r="P257" s="44">
        <v>6</v>
      </c>
      <c r="Q257" s="44">
        <v>1</v>
      </c>
      <c r="R257" s="44">
        <v>-29.276900000000001</v>
      </c>
      <c r="S257" s="44" t="s">
        <v>61</v>
      </c>
      <c r="T257" s="44">
        <v>-0.19800000000000001</v>
      </c>
      <c r="U257" s="44">
        <v>3.2709999999999999</v>
      </c>
      <c r="V257" s="44">
        <v>3.47</v>
      </c>
      <c r="W257" s="44" t="s">
        <v>61</v>
      </c>
      <c r="X257" s="44">
        <v>-0.19800000000000001</v>
      </c>
      <c r="Y257" s="44">
        <v>3.2709999999999999</v>
      </c>
      <c r="Z257" s="44">
        <v>3.47</v>
      </c>
      <c r="AA257" s="44"/>
      <c r="AB257" s="44"/>
      <c r="AC257" s="44">
        <v>7.1800000000000003E-2</v>
      </c>
      <c r="AD257" s="44">
        <v>1.1999999999999999E-3</v>
      </c>
      <c r="AE257" s="44" t="s">
        <v>323</v>
      </c>
      <c r="AF257" s="44" t="s">
        <v>323</v>
      </c>
      <c r="AG257" s="44">
        <v>0</v>
      </c>
      <c r="AH257" s="44">
        <v>0</v>
      </c>
      <c r="AI257" s="44"/>
      <c r="AJ257" s="44"/>
      <c r="AK257" s="44"/>
      <c r="AL257" s="44">
        <v>0</v>
      </c>
      <c r="AM257" s="44">
        <v>0</v>
      </c>
      <c r="AN257" s="44">
        <v>0</v>
      </c>
      <c r="AO257" s="44">
        <v>0</v>
      </c>
      <c r="AP257" s="44">
        <v>0</v>
      </c>
      <c r="AQ257" s="44">
        <v>0</v>
      </c>
      <c r="AR257" s="44">
        <v>0</v>
      </c>
      <c r="AS257" s="44">
        <v>0</v>
      </c>
      <c r="AT257" s="44">
        <v>0</v>
      </c>
      <c r="AU257" s="44">
        <v>0</v>
      </c>
      <c r="AV257" s="44">
        <v>0.06</v>
      </c>
      <c r="AW257" s="44">
        <v>0.27600000000000002</v>
      </c>
    </row>
    <row r="258" spans="1:49" s="10" customFormat="1">
      <c r="B258" s="44" t="s">
        <v>684</v>
      </c>
      <c r="C258" s="44">
        <v>4</v>
      </c>
      <c r="D258" s="44">
        <v>520</v>
      </c>
      <c r="E258" s="44">
        <v>0</v>
      </c>
      <c r="F258" s="44">
        <v>6</v>
      </c>
      <c r="G258" s="44">
        <v>6</v>
      </c>
      <c r="H258" s="44">
        <v>4</v>
      </c>
      <c r="I258" s="44">
        <v>21.4</v>
      </c>
      <c r="J258" s="44">
        <v>3.4051999999999998</v>
      </c>
      <c r="K258" s="44">
        <v>3.4051999999999998</v>
      </c>
      <c r="L258" s="44">
        <v>4.5014000000000003</v>
      </c>
      <c r="M258" s="44">
        <v>45.203000000000003</v>
      </c>
      <c r="N258" s="44">
        <v>36</v>
      </c>
      <c r="O258" s="44">
        <v>26</v>
      </c>
      <c r="P258" s="44">
        <v>2</v>
      </c>
      <c r="Q258" s="44">
        <v>1</v>
      </c>
      <c r="R258" s="44">
        <v>-29.8782</v>
      </c>
      <c r="S258" s="44" t="s">
        <v>61</v>
      </c>
      <c r="T258" s="44">
        <v>-0.19800000000000001</v>
      </c>
      <c r="U258" s="44">
        <v>3.2709999999999999</v>
      </c>
      <c r="V258" s="44">
        <v>3.47</v>
      </c>
      <c r="W258" s="44" t="s">
        <v>61</v>
      </c>
      <c r="X258" s="44">
        <v>-0.19800000000000001</v>
      </c>
      <c r="Y258" s="44">
        <v>3.2709999999999999</v>
      </c>
      <c r="Z258" s="44">
        <v>3.47</v>
      </c>
      <c r="AA258" s="44"/>
      <c r="AB258" s="44"/>
      <c r="AC258" s="44">
        <v>8.1299999999999997E-2</v>
      </c>
      <c r="AD258" s="44">
        <v>1.1999999999999999E-3</v>
      </c>
      <c r="AE258" s="44" t="s">
        <v>323</v>
      </c>
      <c r="AF258" s="44" t="s">
        <v>323</v>
      </c>
      <c r="AG258" s="44">
        <v>0</v>
      </c>
      <c r="AH258" s="44">
        <v>0</v>
      </c>
      <c r="AI258" s="44"/>
      <c r="AJ258" s="44"/>
      <c r="AK258" s="44"/>
      <c r="AL258" s="44">
        <v>0</v>
      </c>
      <c r="AM258" s="44">
        <v>0</v>
      </c>
      <c r="AN258" s="44">
        <v>0</v>
      </c>
      <c r="AO258" s="44">
        <v>0</v>
      </c>
      <c r="AP258" s="44">
        <v>0</v>
      </c>
      <c r="AQ258" s="44">
        <v>0</v>
      </c>
      <c r="AR258" s="44">
        <v>0</v>
      </c>
      <c r="AS258" s="44">
        <v>0</v>
      </c>
      <c r="AT258" s="44">
        <v>0</v>
      </c>
      <c r="AU258" s="44">
        <v>0</v>
      </c>
      <c r="AV258" s="44">
        <v>2.5999999999999999E-2</v>
      </c>
      <c r="AW258" s="44">
        <v>0.28299999999999997</v>
      </c>
    </row>
    <row r="259" spans="1:49" s="10" customFormat="1">
      <c r="B259" s="44" t="s">
        <v>685</v>
      </c>
      <c r="C259" s="44">
        <v>4</v>
      </c>
      <c r="D259" s="44">
        <v>520</v>
      </c>
      <c r="E259" s="44">
        <v>0</v>
      </c>
      <c r="F259" s="44">
        <v>6</v>
      </c>
      <c r="G259" s="44">
        <v>6</v>
      </c>
      <c r="H259" s="44">
        <v>4</v>
      </c>
      <c r="I259" s="44">
        <v>21.4</v>
      </c>
      <c r="J259" s="44">
        <v>3.4051999999999998</v>
      </c>
      <c r="K259" s="44">
        <v>3.4051999999999998</v>
      </c>
      <c r="L259" s="44">
        <v>4.5014000000000003</v>
      </c>
      <c r="M259" s="44">
        <v>45.203000000000003</v>
      </c>
      <c r="N259" s="44">
        <v>36</v>
      </c>
      <c r="O259" s="44">
        <v>26</v>
      </c>
      <c r="P259" s="44">
        <v>2</v>
      </c>
      <c r="Q259" s="44">
        <v>1</v>
      </c>
      <c r="R259" s="44">
        <v>-29.9923</v>
      </c>
      <c r="S259" s="44" t="s">
        <v>61</v>
      </c>
      <c r="T259" s="44">
        <v>-0.19800000000000001</v>
      </c>
      <c r="U259" s="44">
        <v>3.2709999999999999</v>
      </c>
      <c r="V259" s="44">
        <v>3.47</v>
      </c>
      <c r="W259" s="44" t="s">
        <v>61</v>
      </c>
      <c r="X259" s="44">
        <v>-0.19800000000000001</v>
      </c>
      <c r="Y259" s="44">
        <v>3.2709999999999999</v>
      </c>
      <c r="Z259" s="44">
        <v>3.47</v>
      </c>
      <c r="AA259" s="44"/>
      <c r="AB259" s="44"/>
      <c r="AC259" s="44">
        <v>8.0100000000000005E-2</v>
      </c>
      <c r="AD259" s="44">
        <v>1.1999999999999999E-3</v>
      </c>
      <c r="AE259" s="44" t="s">
        <v>323</v>
      </c>
      <c r="AF259" s="44" t="s">
        <v>323</v>
      </c>
      <c r="AG259" s="44">
        <v>0</v>
      </c>
      <c r="AH259" s="44">
        <v>0</v>
      </c>
      <c r="AI259" s="44"/>
      <c r="AJ259" s="44"/>
      <c r="AK259" s="44"/>
      <c r="AL259" s="44">
        <v>0</v>
      </c>
      <c r="AM259" s="44">
        <v>0</v>
      </c>
      <c r="AN259" s="44">
        <v>0</v>
      </c>
      <c r="AO259" s="44">
        <v>0</v>
      </c>
      <c r="AP259" s="44">
        <v>0</v>
      </c>
      <c r="AQ259" s="44">
        <v>0</v>
      </c>
      <c r="AR259" s="44">
        <v>0</v>
      </c>
      <c r="AS259" s="44">
        <v>0</v>
      </c>
      <c r="AT259" s="44">
        <v>0</v>
      </c>
      <c r="AU259" s="44">
        <v>0</v>
      </c>
      <c r="AV259" s="44">
        <v>2.5999999999999999E-2</v>
      </c>
      <c r="AW259" s="44">
        <v>0.29199999999999998</v>
      </c>
    </row>
    <row r="260" spans="1:49" s="10" customFormat="1">
      <c r="B260" s="44" t="s">
        <v>857</v>
      </c>
      <c r="C260" s="44">
        <v>4</v>
      </c>
      <c r="D260" s="44">
        <v>520</v>
      </c>
      <c r="E260" s="44">
        <v>0</v>
      </c>
      <c r="F260" s="44">
        <v>6</v>
      </c>
      <c r="G260" s="44">
        <v>6</v>
      </c>
      <c r="H260" s="44">
        <v>4</v>
      </c>
      <c r="I260" s="44">
        <v>21.4</v>
      </c>
      <c r="J260" s="44">
        <v>3.4051999999999998</v>
      </c>
      <c r="K260" s="44">
        <v>3.4051999999999998</v>
      </c>
      <c r="L260" s="44">
        <v>4.5014000000000003</v>
      </c>
      <c r="M260" s="44">
        <v>45.203000000000003</v>
      </c>
      <c r="N260" s="44">
        <v>36</v>
      </c>
      <c r="O260" s="44">
        <v>26</v>
      </c>
      <c r="P260" s="44">
        <v>14</v>
      </c>
      <c r="Q260" s="44">
        <v>1</v>
      </c>
      <c r="R260" s="44">
        <v>-12.464499999999999</v>
      </c>
      <c r="S260" s="44" t="s">
        <v>61</v>
      </c>
      <c r="T260" s="44">
        <v>1.2050000000000001</v>
      </c>
      <c r="U260" s="44">
        <v>2.3359999999999999</v>
      </c>
      <c r="V260" s="44">
        <v>1.131</v>
      </c>
      <c r="W260" s="44" t="s">
        <v>61</v>
      </c>
      <c r="X260" s="44">
        <v>1.2050000000000001</v>
      </c>
      <c r="Y260" s="44">
        <v>2.3359999999999999</v>
      </c>
      <c r="Z260" s="44">
        <v>1.131</v>
      </c>
      <c r="AA260" s="44"/>
      <c r="AB260" s="44"/>
      <c r="AC260" s="44">
        <v>5.6899999999999999E-2</v>
      </c>
      <c r="AD260" s="44">
        <v>8.9999999999999998E-4</v>
      </c>
      <c r="AE260" s="44" t="s">
        <v>17</v>
      </c>
      <c r="AF260" s="44" t="s">
        <v>17</v>
      </c>
      <c r="AG260" s="44">
        <v>0</v>
      </c>
      <c r="AH260" s="44">
        <v>0</v>
      </c>
      <c r="AI260" s="44"/>
      <c r="AJ260" s="44"/>
      <c r="AK260" s="44"/>
      <c r="AL260" s="44">
        <v>0</v>
      </c>
      <c r="AM260" s="44">
        <v>0</v>
      </c>
      <c r="AN260" s="44">
        <v>0</v>
      </c>
      <c r="AO260" s="44">
        <v>0</v>
      </c>
      <c r="AP260" s="44">
        <v>0</v>
      </c>
      <c r="AQ260" s="44">
        <v>0</v>
      </c>
      <c r="AR260" s="44">
        <v>0</v>
      </c>
      <c r="AS260" s="44">
        <v>0</v>
      </c>
      <c r="AT260" s="44">
        <v>0</v>
      </c>
      <c r="AU260" s="44">
        <v>0</v>
      </c>
      <c r="AV260" s="44">
        <v>7.0000000000000001E-3</v>
      </c>
      <c r="AW260" s="44">
        <v>0.33300000000000002</v>
      </c>
    </row>
    <row r="261" spans="1:49" s="10" customFormat="1" ht="15.6">
      <c r="A261" s="40"/>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row>
    <row r="262" spans="1:49" s="10" customFormat="1">
      <c r="B262" s="44" t="s">
        <v>686</v>
      </c>
      <c r="C262" s="44">
        <v>4</v>
      </c>
      <c r="D262" s="44">
        <v>520</v>
      </c>
      <c r="E262" s="44">
        <v>0</v>
      </c>
      <c r="F262" s="44">
        <v>6</v>
      </c>
      <c r="G262" s="44">
        <v>6</v>
      </c>
      <c r="H262" s="44">
        <v>4</v>
      </c>
      <c r="I262" s="44">
        <v>21.3</v>
      </c>
      <c r="J262" s="44">
        <v>3.4228999999999998</v>
      </c>
      <c r="K262" s="44">
        <v>3.4228999999999998</v>
      </c>
      <c r="L262" s="44">
        <v>4.4298999999999999</v>
      </c>
      <c r="M262" s="44">
        <v>44.948999999999998</v>
      </c>
      <c r="N262" s="44">
        <v>36</v>
      </c>
      <c r="O262" s="44">
        <v>26</v>
      </c>
      <c r="P262" s="44">
        <v>4</v>
      </c>
      <c r="Q262" s="44">
        <v>1</v>
      </c>
      <c r="R262" s="44">
        <v>-29.270900000000001</v>
      </c>
      <c r="S262" s="44" t="s">
        <v>16</v>
      </c>
      <c r="T262" s="44">
        <v>-6.0999999999999999E-2</v>
      </c>
      <c r="U262" s="44">
        <v>3.327</v>
      </c>
      <c r="V262" s="44">
        <v>3.3879999999999999</v>
      </c>
      <c r="W262" s="44" t="s">
        <v>16</v>
      </c>
      <c r="X262" s="44">
        <v>-6.0999999999999999E-2</v>
      </c>
      <c r="Y262" s="44">
        <v>3.327</v>
      </c>
      <c r="Z262" s="44">
        <v>3.3879999999999999</v>
      </c>
      <c r="AA262" s="44"/>
      <c r="AB262" s="44"/>
      <c r="AC262" s="44">
        <v>0</v>
      </c>
      <c r="AD262" s="44">
        <v>0</v>
      </c>
      <c r="AE262" s="44" t="s">
        <v>323</v>
      </c>
      <c r="AF262" s="44" t="s">
        <v>323</v>
      </c>
      <c r="AG262" s="44">
        <v>0.33333000000000002</v>
      </c>
      <c r="AH262" s="44">
        <v>0.33333000000000002</v>
      </c>
      <c r="AI262" s="44"/>
      <c r="AJ262" s="44"/>
      <c r="AK262" s="44"/>
      <c r="AL262" s="44">
        <v>0.5</v>
      </c>
      <c r="AM262" s="44">
        <v>0</v>
      </c>
      <c r="AN262" s="44">
        <v>0</v>
      </c>
      <c r="AO262" s="44">
        <v>0</v>
      </c>
      <c r="AP262" s="44">
        <v>0.33333000000000002</v>
      </c>
      <c r="AQ262" s="44">
        <v>0.33333000000000002</v>
      </c>
      <c r="AR262" s="44">
        <v>0.5</v>
      </c>
      <c r="AS262" s="44">
        <v>0</v>
      </c>
      <c r="AT262" s="44">
        <v>0</v>
      </c>
      <c r="AU262" s="44">
        <v>0</v>
      </c>
      <c r="AV262" s="44">
        <v>0.04</v>
      </c>
      <c r="AW262" s="44">
        <v>0.28499999999999998</v>
      </c>
    </row>
    <row r="263" spans="1:49" s="10" customFormat="1">
      <c r="B263" s="44" t="s">
        <v>687</v>
      </c>
      <c r="C263" s="44">
        <v>4</v>
      </c>
      <c r="D263" s="44">
        <v>520</v>
      </c>
      <c r="E263" s="44">
        <v>0</v>
      </c>
      <c r="F263" s="44">
        <v>6</v>
      </c>
      <c r="G263" s="44">
        <v>6</v>
      </c>
      <c r="H263" s="44">
        <v>4</v>
      </c>
      <c r="I263" s="44">
        <v>21.3</v>
      </c>
      <c r="J263" s="44">
        <v>3.4228999999999998</v>
      </c>
      <c r="K263" s="44">
        <v>3.4228999999999998</v>
      </c>
      <c r="L263" s="44">
        <v>4.4298999999999999</v>
      </c>
      <c r="M263" s="44">
        <v>44.948999999999998</v>
      </c>
      <c r="N263" s="44">
        <v>36</v>
      </c>
      <c r="O263" s="44">
        <v>26</v>
      </c>
      <c r="P263" s="44">
        <v>2</v>
      </c>
      <c r="Q263" s="44">
        <v>1</v>
      </c>
      <c r="R263" s="44">
        <v>-29.861799999999999</v>
      </c>
      <c r="S263" s="44" t="s">
        <v>16</v>
      </c>
      <c r="T263" s="44">
        <v>-6.0999999999999999E-2</v>
      </c>
      <c r="U263" s="44">
        <v>3.327</v>
      </c>
      <c r="V263" s="44">
        <v>3.3879999999999999</v>
      </c>
      <c r="W263" s="44" t="s">
        <v>16</v>
      </c>
      <c r="X263" s="44">
        <v>-6.0999999999999999E-2</v>
      </c>
      <c r="Y263" s="44">
        <v>3.327</v>
      </c>
      <c r="Z263" s="44">
        <v>3.3879999999999999</v>
      </c>
      <c r="AA263" s="44"/>
      <c r="AB263" s="44"/>
      <c r="AC263" s="44">
        <v>0</v>
      </c>
      <c r="AD263" s="44">
        <v>0</v>
      </c>
      <c r="AE263" s="44" t="s">
        <v>323</v>
      </c>
      <c r="AF263" s="44" t="s">
        <v>323</v>
      </c>
      <c r="AG263" s="44">
        <v>0.33333000000000002</v>
      </c>
      <c r="AH263" s="44">
        <v>0.33333000000000002</v>
      </c>
      <c r="AI263" s="44"/>
      <c r="AJ263" s="44"/>
      <c r="AK263" s="44"/>
      <c r="AL263" s="44">
        <v>0.5</v>
      </c>
      <c r="AM263" s="44">
        <v>0</v>
      </c>
      <c r="AN263" s="44">
        <v>0</v>
      </c>
      <c r="AO263" s="44">
        <v>0</v>
      </c>
      <c r="AP263" s="44">
        <v>0.33333000000000002</v>
      </c>
      <c r="AQ263" s="44">
        <v>0.33333000000000002</v>
      </c>
      <c r="AR263" s="44">
        <v>0.5</v>
      </c>
      <c r="AS263" s="44">
        <v>0</v>
      </c>
      <c r="AT263" s="44">
        <v>0</v>
      </c>
      <c r="AU263" s="44">
        <v>0</v>
      </c>
      <c r="AV263" s="44">
        <v>2.4E-2</v>
      </c>
      <c r="AW263" s="44">
        <v>0.28699999999999998</v>
      </c>
    </row>
    <row r="264" spans="1:49" s="10" customFormat="1">
      <c r="B264" s="44" t="s">
        <v>688</v>
      </c>
      <c r="C264" s="44">
        <v>4</v>
      </c>
      <c r="D264" s="44">
        <v>520</v>
      </c>
      <c r="E264" s="44">
        <v>0</v>
      </c>
      <c r="F264" s="44">
        <v>6</v>
      </c>
      <c r="G264" s="44">
        <v>6</v>
      </c>
      <c r="H264" s="44">
        <v>4</v>
      </c>
      <c r="I264" s="44">
        <v>21.3</v>
      </c>
      <c r="J264" s="44">
        <v>3.4228999999999998</v>
      </c>
      <c r="K264" s="44">
        <v>3.4228999999999998</v>
      </c>
      <c r="L264" s="44">
        <v>4.4298999999999999</v>
      </c>
      <c r="M264" s="44">
        <v>44.948999999999998</v>
      </c>
      <c r="N264" s="44">
        <v>36</v>
      </c>
      <c r="O264" s="44">
        <v>26</v>
      </c>
      <c r="P264" s="44">
        <v>2</v>
      </c>
      <c r="Q264" s="44">
        <v>1</v>
      </c>
      <c r="R264" s="44">
        <v>-29.989799999999999</v>
      </c>
      <c r="S264" s="44" t="s">
        <v>16</v>
      </c>
      <c r="T264" s="44">
        <v>-6.0999999999999999E-2</v>
      </c>
      <c r="U264" s="44">
        <v>3.327</v>
      </c>
      <c r="V264" s="44">
        <v>3.3879999999999999</v>
      </c>
      <c r="W264" s="44" t="s">
        <v>16</v>
      </c>
      <c r="X264" s="44">
        <v>-6.0999999999999999E-2</v>
      </c>
      <c r="Y264" s="44">
        <v>3.327</v>
      </c>
      <c r="Z264" s="44">
        <v>3.3879999999999999</v>
      </c>
      <c r="AA264" s="44"/>
      <c r="AB264" s="44"/>
      <c r="AC264" s="44">
        <v>0</v>
      </c>
      <c r="AD264" s="44">
        <v>0</v>
      </c>
      <c r="AE264" s="44" t="s">
        <v>323</v>
      </c>
      <c r="AF264" s="44" t="s">
        <v>323</v>
      </c>
      <c r="AG264" s="44">
        <v>0.33333000000000002</v>
      </c>
      <c r="AH264" s="44">
        <v>0.33333000000000002</v>
      </c>
      <c r="AI264" s="44"/>
      <c r="AJ264" s="44"/>
      <c r="AK264" s="44"/>
      <c r="AL264" s="44">
        <v>0.5</v>
      </c>
      <c r="AM264" s="44">
        <v>0</v>
      </c>
      <c r="AN264" s="44">
        <v>0</v>
      </c>
      <c r="AO264" s="44">
        <v>0</v>
      </c>
      <c r="AP264" s="44">
        <v>0.33333000000000002</v>
      </c>
      <c r="AQ264" s="44">
        <v>0.33333000000000002</v>
      </c>
      <c r="AR264" s="44">
        <v>0.5</v>
      </c>
      <c r="AS264" s="44">
        <v>0</v>
      </c>
      <c r="AT264" s="44">
        <v>0</v>
      </c>
      <c r="AU264" s="44">
        <v>0</v>
      </c>
      <c r="AV264" s="44">
        <v>2.4E-2</v>
      </c>
      <c r="AW264" s="44">
        <v>0.29299999999999998</v>
      </c>
    </row>
    <row r="265" spans="1:49" s="10" customFormat="1">
      <c r="B265" s="44" t="s">
        <v>858</v>
      </c>
      <c r="C265" s="44">
        <v>4</v>
      </c>
      <c r="D265" s="44">
        <v>520</v>
      </c>
      <c r="E265" s="44">
        <v>0</v>
      </c>
      <c r="F265" s="44">
        <v>6</v>
      </c>
      <c r="G265" s="44">
        <v>6</v>
      </c>
      <c r="H265" s="44">
        <v>4</v>
      </c>
      <c r="I265" s="44">
        <v>21.3</v>
      </c>
      <c r="J265" s="44">
        <v>3.4228999999999998</v>
      </c>
      <c r="K265" s="44">
        <v>3.4228999999999998</v>
      </c>
      <c r="L265" s="44">
        <v>4.4298999999999999</v>
      </c>
      <c r="M265" s="44">
        <v>44.948999999999998</v>
      </c>
      <c r="N265" s="44">
        <v>36</v>
      </c>
      <c r="O265" s="44">
        <v>26</v>
      </c>
      <c r="P265" s="44">
        <v>14</v>
      </c>
      <c r="Q265" s="44">
        <v>1</v>
      </c>
      <c r="R265" s="44">
        <v>-12.4495</v>
      </c>
      <c r="S265" s="44" t="s">
        <v>16</v>
      </c>
      <c r="T265" s="44">
        <v>1.339</v>
      </c>
      <c r="U265" s="44">
        <v>2.391</v>
      </c>
      <c r="V265" s="44">
        <v>1.052</v>
      </c>
      <c r="W265" s="44" t="s">
        <v>16</v>
      </c>
      <c r="X265" s="44">
        <v>1.339</v>
      </c>
      <c r="Y265" s="44">
        <v>2.391</v>
      </c>
      <c r="Z265" s="44">
        <v>1.052</v>
      </c>
      <c r="AA265" s="44"/>
      <c r="AB265" s="44"/>
      <c r="AC265" s="44">
        <v>0</v>
      </c>
      <c r="AD265" s="44">
        <v>0</v>
      </c>
      <c r="AE265" s="44" t="s">
        <v>17</v>
      </c>
      <c r="AF265" s="44" t="s">
        <v>17</v>
      </c>
      <c r="AG265" s="44">
        <v>0.33333000000000002</v>
      </c>
      <c r="AH265" s="44">
        <v>0.33333000000000002</v>
      </c>
      <c r="AI265" s="44"/>
      <c r="AJ265" s="44"/>
      <c r="AK265" s="44"/>
      <c r="AL265" s="44">
        <v>0.5</v>
      </c>
      <c r="AM265" s="44">
        <v>0</v>
      </c>
      <c r="AN265" s="44">
        <v>0</v>
      </c>
      <c r="AO265" s="44">
        <v>0</v>
      </c>
      <c r="AP265" s="44">
        <v>0.33333000000000002</v>
      </c>
      <c r="AQ265" s="44">
        <v>0.33333000000000002</v>
      </c>
      <c r="AR265" s="44">
        <v>0.5</v>
      </c>
      <c r="AS265" s="44">
        <v>0</v>
      </c>
      <c r="AT265" s="44">
        <v>0</v>
      </c>
      <c r="AU265" s="44">
        <v>0</v>
      </c>
      <c r="AV265" s="44">
        <v>7.0000000000000001E-3</v>
      </c>
      <c r="AW265" s="44">
        <v>0.32700000000000001</v>
      </c>
    </row>
    <row r="266" spans="1:49" ht="15.6">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row>
    <row r="267" spans="1:49" s="10" customFormat="1" ht="15">
      <c r="A267" s="45"/>
      <c r="B267" s="44" t="s">
        <v>689</v>
      </c>
      <c r="C267" s="44">
        <v>4</v>
      </c>
      <c r="D267" s="44">
        <v>520</v>
      </c>
      <c r="E267" s="44">
        <v>0</v>
      </c>
      <c r="F267" s="44">
        <v>6</v>
      </c>
      <c r="G267" s="44">
        <v>6</v>
      </c>
      <c r="H267" s="44">
        <v>4</v>
      </c>
      <c r="I267" s="44">
        <v>21.6</v>
      </c>
      <c r="J267" s="44">
        <v>3.2452000000000001</v>
      </c>
      <c r="K267" s="44">
        <v>3.2452000000000001</v>
      </c>
      <c r="L267" s="44">
        <v>5.0967000000000002</v>
      </c>
      <c r="M267" s="44">
        <v>46.484999999999999</v>
      </c>
      <c r="N267" s="44">
        <v>26</v>
      </c>
      <c r="O267" s="44">
        <v>26</v>
      </c>
      <c r="P267" s="44">
        <v>4</v>
      </c>
      <c r="Q267" s="44">
        <v>1</v>
      </c>
      <c r="R267" s="44">
        <v>-31.4893</v>
      </c>
      <c r="S267" s="44" t="s">
        <v>61</v>
      </c>
      <c r="T267" s="44">
        <v>0.503</v>
      </c>
      <c r="U267" s="44">
        <v>4.798</v>
      </c>
      <c r="V267" s="44">
        <v>4.2949999999999999</v>
      </c>
      <c r="W267" s="44" t="s">
        <v>61</v>
      </c>
      <c r="X267" s="44">
        <v>0.503</v>
      </c>
      <c r="Y267" s="44">
        <v>4.798</v>
      </c>
      <c r="Z267" s="44">
        <v>4.2949999999999999</v>
      </c>
      <c r="AA267" s="44"/>
      <c r="AB267" s="44"/>
      <c r="AC267" s="44">
        <v>2.8999999999999998E-3</v>
      </c>
      <c r="AD267" s="44">
        <v>2.9999999999999997E-4</v>
      </c>
      <c r="AE267" s="44" t="s">
        <v>323</v>
      </c>
      <c r="AF267" s="44" t="s">
        <v>323</v>
      </c>
      <c r="AG267" s="44">
        <v>0</v>
      </c>
      <c r="AH267" s="44">
        <v>0</v>
      </c>
      <c r="AI267" s="44"/>
      <c r="AJ267" s="44"/>
      <c r="AK267" s="44"/>
      <c r="AL267" s="44">
        <v>0</v>
      </c>
      <c r="AM267" s="44">
        <v>0</v>
      </c>
      <c r="AN267" s="44">
        <v>0</v>
      </c>
      <c r="AO267" s="44">
        <v>0</v>
      </c>
      <c r="AP267" s="44">
        <v>0</v>
      </c>
      <c r="AQ267" s="44">
        <v>0</v>
      </c>
      <c r="AR267" s="44">
        <v>0</v>
      </c>
      <c r="AS267" s="44">
        <v>0</v>
      </c>
      <c r="AT267" s="44">
        <v>0</v>
      </c>
      <c r="AU267" s="44">
        <v>0</v>
      </c>
      <c r="AV267" s="44">
        <v>2.3E-2</v>
      </c>
      <c r="AW267" s="44">
        <v>0.29199999999999998</v>
      </c>
    </row>
    <row r="268" spans="1:49" s="10" customFormat="1" ht="15">
      <c r="A268" s="45"/>
      <c r="B268" s="44" t="s">
        <v>690</v>
      </c>
      <c r="C268" s="44">
        <v>4</v>
      </c>
      <c r="D268" s="44">
        <v>520</v>
      </c>
      <c r="E268" s="44">
        <v>0</v>
      </c>
      <c r="F268" s="44">
        <v>6</v>
      </c>
      <c r="G268" s="44">
        <v>6</v>
      </c>
      <c r="H268" s="44">
        <v>4</v>
      </c>
      <c r="I268" s="44">
        <v>21.6</v>
      </c>
      <c r="J268" s="44">
        <v>3.2452000000000001</v>
      </c>
      <c r="K268" s="44">
        <v>3.2452000000000001</v>
      </c>
      <c r="L268" s="44">
        <v>5.0967000000000002</v>
      </c>
      <c r="M268" s="44">
        <v>46.484999999999999</v>
      </c>
      <c r="N268" s="44">
        <v>26</v>
      </c>
      <c r="O268" s="44">
        <v>26</v>
      </c>
      <c r="P268" s="44">
        <v>2</v>
      </c>
      <c r="Q268" s="44">
        <v>1</v>
      </c>
      <c r="R268" s="44">
        <v>-32.101500000000001</v>
      </c>
      <c r="S268" s="44" t="s">
        <v>61</v>
      </c>
      <c r="T268" s="44">
        <v>0.503</v>
      </c>
      <c r="U268" s="44">
        <v>4.798</v>
      </c>
      <c r="V268" s="44">
        <v>4.2949999999999999</v>
      </c>
      <c r="W268" s="44" t="s">
        <v>61</v>
      </c>
      <c r="X268" s="44">
        <v>0.503</v>
      </c>
      <c r="Y268" s="44">
        <v>4.798</v>
      </c>
      <c r="Z268" s="44">
        <v>4.2949999999999999</v>
      </c>
      <c r="AA268" s="44"/>
      <c r="AB268" s="44"/>
      <c r="AC268" s="44">
        <v>2.0500000000000001E-2</v>
      </c>
      <c r="AD268" s="44">
        <v>2.9999999999999997E-4</v>
      </c>
      <c r="AE268" s="44" t="s">
        <v>323</v>
      </c>
      <c r="AF268" s="44" t="s">
        <v>323</v>
      </c>
      <c r="AG268" s="44">
        <v>0</v>
      </c>
      <c r="AH268" s="44">
        <v>0</v>
      </c>
      <c r="AI268" s="44"/>
      <c r="AJ268" s="44"/>
      <c r="AK268" s="44"/>
      <c r="AL268" s="44">
        <v>0</v>
      </c>
      <c r="AM268" s="44">
        <v>0</v>
      </c>
      <c r="AN268" s="44">
        <v>0</v>
      </c>
      <c r="AO268" s="44">
        <v>0</v>
      </c>
      <c r="AP268" s="44">
        <v>0</v>
      </c>
      <c r="AQ268" s="44">
        <v>0</v>
      </c>
      <c r="AR268" s="44">
        <v>0</v>
      </c>
      <c r="AS268" s="44">
        <v>0</v>
      </c>
      <c r="AT268" s="44">
        <v>0</v>
      </c>
      <c r="AU268" s="44">
        <v>0</v>
      </c>
      <c r="AV268" s="44">
        <v>1.2999999999999999E-2</v>
      </c>
      <c r="AW268" s="44">
        <v>0.28599999999999998</v>
      </c>
    </row>
    <row r="269" spans="1:49" s="10" customFormat="1" ht="15">
      <c r="A269" s="45"/>
      <c r="B269" s="44" t="s">
        <v>691</v>
      </c>
      <c r="C269" s="44">
        <v>4</v>
      </c>
      <c r="D269" s="44">
        <v>520</v>
      </c>
      <c r="E269" s="44">
        <v>0</v>
      </c>
      <c r="F269" s="44">
        <v>6</v>
      </c>
      <c r="G269" s="44">
        <v>6</v>
      </c>
      <c r="H269" s="44">
        <v>4</v>
      </c>
      <c r="I269" s="44">
        <v>21.6</v>
      </c>
      <c r="J269" s="44">
        <v>3.2452000000000001</v>
      </c>
      <c r="K269" s="44">
        <v>3.2452000000000001</v>
      </c>
      <c r="L269" s="44">
        <v>5.0967000000000002</v>
      </c>
      <c r="M269" s="44">
        <v>46.484999999999999</v>
      </c>
      <c r="N269" s="44">
        <v>26</v>
      </c>
      <c r="O269" s="44">
        <v>26</v>
      </c>
      <c r="P269" s="44">
        <v>2</v>
      </c>
      <c r="Q269" s="44">
        <v>1</v>
      </c>
      <c r="R269" s="44">
        <v>-32.091799999999999</v>
      </c>
      <c r="S269" s="44" t="s">
        <v>61</v>
      </c>
      <c r="T269" s="44">
        <v>0.503</v>
      </c>
      <c r="U269" s="44">
        <v>4.798</v>
      </c>
      <c r="V269" s="44">
        <v>4.2949999999999999</v>
      </c>
      <c r="W269" s="44" t="s">
        <v>61</v>
      </c>
      <c r="X269" s="44">
        <v>0.503</v>
      </c>
      <c r="Y269" s="44">
        <v>4.798</v>
      </c>
      <c r="Z269" s="44">
        <v>4.2949999999999999</v>
      </c>
      <c r="AA269" s="44"/>
      <c r="AB269" s="44"/>
      <c r="AC269" s="44">
        <v>1.9900000000000001E-2</v>
      </c>
      <c r="AD269" s="44">
        <v>2.9999999999999997E-4</v>
      </c>
      <c r="AE269" s="44" t="s">
        <v>323</v>
      </c>
      <c r="AF269" s="44" t="s">
        <v>323</v>
      </c>
      <c r="AG269" s="44">
        <v>0</v>
      </c>
      <c r="AH269" s="44">
        <v>0</v>
      </c>
      <c r="AI269" s="44"/>
      <c r="AJ269" s="44"/>
      <c r="AK269" s="44"/>
      <c r="AL269" s="44">
        <v>0</v>
      </c>
      <c r="AM269" s="44">
        <v>0</v>
      </c>
      <c r="AN269" s="44">
        <v>0</v>
      </c>
      <c r="AO269" s="44">
        <v>0</v>
      </c>
      <c r="AP269" s="44">
        <v>0</v>
      </c>
      <c r="AQ269" s="44">
        <v>0</v>
      </c>
      <c r="AR269" s="44">
        <v>0</v>
      </c>
      <c r="AS269" s="44">
        <v>0</v>
      </c>
      <c r="AT269" s="44">
        <v>0</v>
      </c>
      <c r="AU269" s="44">
        <v>0</v>
      </c>
      <c r="AV269" s="44">
        <v>1.4E-2</v>
      </c>
      <c r="AW269" s="44">
        <v>0.29799999999999999</v>
      </c>
    </row>
    <row r="270" spans="1:49" s="10" customFormat="1" ht="15">
      <c r="A270" s="45"/>
      <c r="B270" s="44" t="s">
        <v>859</v>
      </c>
      <c r="C270" s="44">
        <v>4</v>
      </c>
      <c r="D270" s="44">
        <v>520</v>
      </c>
      <c r="E270" s="44">
        <v>0</v>
      </c>
      <c r="F270" s="44">
        <v>6</v>
      </c>
      <c r="G270" s="44">
        <v>6</v>
      </c>
      <c r="H270" s="44">
        <v>4</v>
      </c>
      <c r="I270" s="44">
        <v>21.6</v>
      </c>
      <c r="J270" s="44">
        <v>3.2452000000000001</v>
      </c>
      <c r="K270" s="44">
        <v>3.2452000000000001</v>
      </c>
      <c r="L270" s="44">
        <v>5.0967000000000002</v>
      </c>
      <c r="M270" s="44">
        <v>46.484999999999999</v>
      </c>
      <c r="N270" s="44">
        <v>26</v>
      </c>
      <c r="O270" s="44">
        <v>26</v>
      </c>
      <c r="P270" s="44">
        <v>13</v>
      </c>
      <c r="Q270" s="44">
        <v>1</v>
      </c>
      <c r="R270" s="44">
        <v>-17.849499999999999</v>
      </c>
      <c r="S270" s="44" t="s">
        <v>61</v>
      </c>
      <c r="T270" s="44">
        <v>1.9419999999999999</v>
      </c>
      <c r="U270" s="44">
        <v>3.9079999999999999</v>
      </c>
      <c r="V270" s="44">
        <v>1.966</v>
      </c>
      <c r="W270" s="44" t="s">
        <v>61</v>
      </c>
      <c r="X270" s="44">
        <v>1.9419999999999999</v>
      </c>
      <c r="Y270" s="44">
        <v>3.9079999999999999</v>
      </c>
      <c r="Z270" s="44">
        <v>1.966</v>
      </c>
      <c r="AA270" s="44"/>
      <c r="AB270" s="44"/>
      <c r="AC270" s="44">
        <v>5.5800000000000002E-2</v>
      </c>
      <c r="AD270" s="44">
        <v>0</v>
      </c>
      <c r="AE270" s="44" t="s">
        <v>17</v>
      </c>
      <c r="AF270" s="44" t="s">
        <v>17</v>
      </c>
      <c r="AG270" s="44">
        <v>0</v>
      </c>
      <c r="AH270" s="44">
        <v>0</v>
      </c>
      <c r="AI270" s="44"/>
      <c r="AJ270" s="44"/>
      <c r="AK270" s="44"/>
      <c r="AL270" s="44">
        <v>0</v>
      </c>
      <c r="AM270" s="44">
        <v>0</v>
      </c>
      <c r="AN270" s="44">
        <v>0</v>
      </c>
      <c r="AO270" s="44">
        <v>0</v>
      </c>
      <c r="AP270" s="44">
        <v>0</v>
      </c>
      <c r="AQ270" s="44">
        <v>0</v>
      </c>
      <c r="AR270" s="44">
        <v>0</v>
      </c>
      <c r="AS270" s="44">
        <v>0</v>
      </c>
      <c r="AT270" s="44">
        <v>0</v>
      </c>
      <c r="AU270" s="44">
        <v>0</v>
      </c>
      <c r="AV270" s="44">
        <v>6.0000000000000001E-3</v>
      </c>
      <c r="AW270" s="44">
        <v>0.32</v>
      </c>
    </row>
    <row r="271" spans="1:49" s="10" customFormat="1" ht="15">
      <c r="A271" s="45"/>
      <c r="B271" s="44"/>
      <c r="E271" s="41"/>
      <c r="F271" s="41"/>
      <c r="G271" s="41"/>
      <c r="H271" s="41"/>
      <c r="I271" s="41"/>
      <c r="J271" s="42"/>
      <c r="K271" s="42"/>
      <c r="L271" s="42"/>
      <c r="M271" s="42"/>
      <c r="Q271" s="41"/>
    </row>
    <row r="272" spans="1:49" s="10" customFormat="1" ht="15">
      <c r="A272" s="45"/>
      <c r="B272" s="44" t="s">
        <v>692</v>
      </c>
      <c r="C272" s="44">
        <v>4</v>
      </c>
      <c r="D272" s="44">
        <v>520</v>
      </c>
      <c r="E272" s="44">
        <v>0</v>
      </c>
      <c r="F272" s="44">
        <v>6</v>
      </c>
      <c r="G272" s="44">
        <v>6</v>
      </c>
      <c r="H272" s="44">
        <v>4</v>
      </c>
      <c r="I272" s="44">
        <v>21.3</v>
      </c>
      <c r="J272" s="44">
        <v>3.3698000000000001</v>
      </c>
      <c r="K272" s="44">
        <v>3.3698000000000001</v>
      </c>
      <c r="L272" s="44">
        <v>4.5701000000000001</v>
      </c>
      <c r="M272" s="44">
        <v>44.942</v>
      </c>
      <c r="N272" s="44">
        <v>26</v>
      </c>
      <c r="O272" s="44">
        <v>26</v>
      </c>
      <c r="P272" s="44">
        <v>6</v>
      </c>
      <c r="Q272" s="44">
        <v>1</v>
      </c>
      <c r="R272" s="44">
        <v>-31.396699999999999</v>
      </c>
      <c r="S272" s="44" t="s">
        <v>16</v>
      </c>
      <c r="T272" s="44">
        <v>0.90500000000000003</v>
      </c>
      <c r="U272" s="44">
        <v>5.0970000000000004</v>
      </c>
      <c r="V272" s="44">
        <v>4.1920000000000002</v>
      </c>
      <c r="W272" s="44" t="s">
        <v>16</v>
      </c>
      <c r="X272" s="44">
        <v>0.90500000000000003</v>
      </c>
      <c r="Y272" s="44">
        <v>5.0970000000000004</v>
      </c>
      <c r="Z272" s="44">
        <v>4.1920000000000002</v>
      </c>
      <c r="AA272" s="44"/>
      <c r="AB272" s="44"/>
      <c r="AC272" s="44">
        <v>4.0300000000000002E-2</v>
      </c>
      <c r="AD272" s="44">
        <v>5.0000000000000001E-4</v>
      </c>
      <c r="AE272" s="44" t="s">
        <v>323</v>
      </c>
      <c r="AF272" s="44" t="s">
        <v>323</v>
      </c>
      <c r="AG272" s="44">
        <v>0.33333000000000002</v>
      </c>
      <c r="AH272" s="44">
        <v>0.33333000000000002</v>
      </c>
      <c r="AI272" s="44"/>
      <c r="AJ272" s="44"/>
      <c r="AK272" s="44"/>
      <c r="AL272" s="44">
        <v>0.5</v>
      </c>
      <c r="AM272" s="44">
        <v>0</v>
      </c>
      <c r="AN272" s="44">
        <v>0</v>
      </c>
      <c r="AO272" s="44">
        <v>0</v>
      </c>
      <c r="AP272" s="44">
        <v>0.33333000000000002</v>
      </c>
      <c r="AQ272" s="44">
        <v>0.33333000000000002</v>
      </c>
      <c r="AR272" s="44">
        <v>0.5</v>
      </c>
      <c r="AS272" s="44">
        <v>0</v>
      </c>
      <c r="AT272" s="44">
        <v>0</v>
      </c>
      <c r="AU272" s="44">
        <v>0</v>
      </c>
      <c r="AV272" s="44">
        <v>3.5000000000000003E-2</v>
      </c>
      <c r="AW272" s="44">
        <v>0.28899999999999998</v>
      </c>
    </row>
    <row r="273" spans="1:49" s="10" customFormat="1" ht="15">
      <c r="A273" s="45"/>
      <c r="B273" s="44" t="s">
        <v>693</v>
      </c>
      <c r="C273" s="44">
        <v>4</v>
      </c>
      <c r="D273" s="44">
        <v>520</v>
      </c>
      <c r="E273" s="44">
        <v>0</v>
      </c>
      <c r="F273" s="44">
        <v>6</v>
      </c>
      <c r="G273" s="44">
        <v>6</v>
      </c>
      <c r="H273" s="44">
        <v>4</v>
      </c>
      <c r="I273" s="44">
        <v>21.3</v>
      </c>
      <c r="J273" s="44">
        <v>3.3698000000000001</v>
      </c>
      <c r="K273" s="44">
        <v>3.3698000000000001</v>
      </c>
      <c r="L273" s="44">
        <v>4.5701000000000001</v>
      </c>
      <c r="M273" s="44">
        <v>44.942</v>
      </c>
      <c r="N273" s="44">
        <v>26</v>
      </c>
      <c r="O273" s="44">
        <v>26</v>
      </c>
      <c r="P273" s="44">
        <v>3</v>
      </c>
      <c r="Q273" s="44">
        <v>1</v>
      </c>
      <c r="R273" s="44">
        <v>-31.985499999999998</v>
      </c>
      <c r="S273" s="44" t="s">
        <v>16</v>
      </c>
      <c r="T273" s="44">
        <v>0.90500000000000003</v>
      </c>
      <c r="U273" s="44">
        <v>5.0970000000000004</v>
      </c>
      <c r="V273" s="44">
        <v>4.1920000000000002</v>
      </c>
      <c r="W273" s="44" t="s">
        <v>16</v>
      </c>
      <c r="X273" s="44">
        <v>0.90500000000000003</v>
      </c>
      <c r="Y273" s="44">
        <v>5.0970000000000004</v>
      </c>
      <c r="Z273" s="44">
        <v>4.1920000000000002</v>
      </c>
      <c r="AA273" s="44"/>
      <c r="AB273" s="44"/>
      <c r="AC273" s="44">
        <v>2.5499999999999998E-2</v>
      </c>
      <c r="AD273" s="44">
        <v>6.9999999999999999E-4</v>
      </c>
      <c r="AE273" s="44" t="s">
        <v>323</v>
      </c>
      <c r="AF273" s="44" t="s">
        <v>323</v>
      </c>
      <c r="AG273" s="44">
        <v>0.33333000000000002</v>
      </c>
      <c r="AH273" s="44">
        <v>0.33333000000000002</v>
      </c>
      <c r="AI273" s="44"/>
      <c r="AJ273" s="44"/>
      <c r="AK273" s="44"/>
      <c r="AL273" s="44">
        <v>0.5</v>
      </c>
      <c r="AM273" s="44">
        <v>0</v>
      </c>
      <c r="AN273" s="44">
        <v>0</v>
      </c>
      <c r="AO273" s="44">
        <v>0</v>
      </c>
      <c r="AP273" s="44">
        <v>0.33333000000000002</v>
      </c>
      <c r="AQ273" s="44">
        <v>0.33333000000000002</v>
      </c>
      <c r="AR273" s="44">
        <v>0.5</v>
      </c>
      <c r="AS273" s="44">
        <v>0</v>
      </c>
      <c r="AT273" s="44">
        <v>0</v>
      </c>
      <c r="AU273" s="44">
        <v>0</v>
      </c>
      <c r="AV273" s="44">
        <v>1.7000000000000001E-2</v>
      </c>
      <c r="AW273" s="44">
        <v>0.28899999999999998</v>
      </c>
    </row>
    <row r="274" spans="1:49" s="10" customFormat="1" ht="15">
      <c r="A274" s="45"/>
      <c r="B274" s="44" t="s">
        <v>694</v>
      </c>
      <c r="C274" s="44">
        <v>4</v>
      </c>
      <c r="D274" s="44">
        <v>520</v>
      </c>
      <c r="E274" s="44">
        <v>0</v>
      </c>
      <c r="F274" s="44">
        <v>6</v>
      </c>
      <c r="G274" s="44">
        <v>6</v>
      </c>
      <c r="H274" s="44">
        <v>4</v>
      </c>
      <c r="I274" s="44">
        <v>21.3</v>
      </c>
      <c r="J274" s="44">
        <v>3.3698000000000001</v>
      </c>
      <c r="K274" s="44">
        <v>3.3698000000000001</v>
      </c>
      <c r="L274" s="44">
        <v>4.5701000000000001</v>
      </c>
      <c r="M274" s="44">
        <v>44.942</v>
      </c>
      <c r="N274" s="44">
        <v>26</v>
      </c>
      <c r="O274" s="44">
        <v>26</v>
      </c>
      <c r="P274" s="44">
        <v>3</v>
      </c>
      <c r="Q274" s="44">
        <v>1</v>
      </c>
      <c r="R274" s="44">
        <v>-32.008400000000002</v>
      </c>
      <c r="S274" s="44" t="s">
        <v>16</v>
      </c>
      <c r="T274" s="44">
        <v>0.90500000000000003</v>
      </c>
      <c r="U274" s="44">
        <v>5.0970000000000004</v>
      </c>
      <c r="V274" s="44">
        <v>4.1920000000000002</v>
      </c>
      <c r="W274" s="44" t="s">
        <v>16</v>
      </c>
      <c r="X274" s="44">
        <v>0.90500000000000003</v>
      </c>
      <c r="Y274" s="44">
        <v>5.0970000000000004</v>
      </c>
      <c r="Z274" s="44">
        <v>4.1920000000000002</v>
      </c>
      <c r="AA274" s="44"/>
      <c r="AB274" s="44"/>
      <c r="AC274" s="44">
        <v>3.3300000000000003E-2</v>
      </c>
      <c r="AD274" s="44">
        <v>5.9999999999999995E-4</v>
      </c>
      <c r="AE274" s="44" t="s">
        <v>323</v>
      </c>
      <c r="AF274" s="44" t="s">
        <v>323</v>
      </c>
      <c r="AG274" s="44">
        <v>0.33333000000000002</v>
      </c>
      <c r="AH274" s="44">
        <v>0.33333000000000002</v>
      </c>
      <c r="AI274" s="44"/>
      <c r="AJ274" s="44"/>
      <c r="AK274" s="44"/>
      <c r="AL274" s="44">
        <v>0.5</v>
      </c>
      <c r="AM274" s="44">
        <v>0</v>
      </c>
      <c r="AN274" s="44">
        <v>0</v>
      </c>
      <c r="AO274" s="44">
        <v>0</v>
      </c>
      <c r="AP274" s="44">
        <v>0.33333000000000002</v>
      </c>
      <c r="AQ274" s="44">
        <v>0.33333000000000002</v>
      </c>
      <c r="AR274" s="44">
        <v>0.5</v>
      </c>
      <c r="AS274" s="44">
        <v>0</v>
      </c>
      <c r="AT274" s="44">
        <v>0</v>
      </c>
      <c r="AU274" s="44">
        <v>0</v>
      </c>
      <c r="AV274" s="44">
        <v>2.3E-2</v>
      </c>
      <c r="AW274" s="44">
        <v>0.29699999999999999</v>
      </c>
    </row>
    <row r="275" spans="1:49" s="10" customFormat="1" ht="15">
      <c r="A275" s="45"/>
      <c r="B275" s="44" t="s">
        <v>860</v>
      </c>
      <c r="C275" s="44">
        <v>4</v>
      </c>
      <c r="D275" s="44">
        <v>520</v>
      </c>
      <c r="E275" s="44">
        <v>0</v>
      </c>
      <c r="F275" s="44">
        <v>6</v>
      </c>
      <c r="G275" s="44">
        <v>6</v>
      </c>
      <c r="H275" s="44">
        <v>4</v>
      </c>
      <c r="I275" s="44">
        <v>21.3</v>
      </c>
      <c r="J275" s="44">
        <v>3.3698000000000001</v>
      </c>
      <c r="K275" s="44">
        <v>3.3698000000000001</v>
      </c>
      <c r="L275" s="44">
        <v>4.5701000000000001</v>
      </c>
      <c r="M275" s="44">
        <v>44.942</v>
      </c>
      <c r="N275" s="44">
        <v>26</v>
      </c>
      <c r="O275" s="44">
        <v>26</v>
      </c>
      <c r="P275" s="44">
        <v>13</v>
      </c>
      <c r="Q275" s="44">
        <v>1</v>
      </c>
      <c r="R275" s="44">
        <v>-17.741199999999999</v>
      </c>
      <c r="S275" s="44" t="s">
        <v>16</v>
      </c>
      <c r="T275" s="44">
        <v>2.327</v>
      </c>
      <c r="U275" s="44">
        <v>4.1849999999999996</v>
      </c>
      <c r="V275" s="44">
        <v>1.8580000000000001</v>
      </c>
      <c r="W275" s="44" t="s">
        <v>16</v>
      </c>
      <c r="X275" s="44">
        <v>2.327</v>
      </c>
      <c r="Y275" s="44">
        <v>4.1849999999999996</v>
      </c>
      <c r="Z275" s="44">
        <v>1.8580000000000001</v>
      </c>
      <c r="AA275" s="44"/>
      <c r="AB275" s="44"/>
      <c r="AC275" s="44">
        <v>0.1046</v>
      </c>
      <c r="AD275" s="44">
        <v>2.0000000000000001E-4</v>
      </c>
      <c r="AE275" s="44" t="s">
        <v>17</v>
      </c>
      <c r="AF275" s="44" t="s">
        <v>17</v>
      </c>
      <c r="AG275" s="44">
        <v>0.33333000000000002</v>
      </c>
      <c r="AH275" s="44">
        <v>0.33333000000000002</v>
      </c>
      <c r="AI275" s="44"/>
      <c r="AJ275" s="44"/>
      <c r="AK275" s="44"/>
      <c r="AL275" s="44">
        <v>0.5</v>
      </c>
      <c r="AM275" s="44">
        <v>0</v>
      </c>
      <c r="AN275" s="44">
        <v>0</v>
      </c>
      <c r="AO275" s="44">
        <v>0</v>
      </c>
      <c r="AP275" s="44">
        <v>0.33333000000000002</v>
      </c>
      <c r="AQ275" s="44">
        <v>0.33333000000000002</v>
      </c>
      <c r="AR275" s="44">
        <v>0.5</v>
      </c>
      <c r="AS275" s="44">
        <v>0</v>
      </c>
      <c r="AT275" s="44">
        <v>0</v>
      </c>
      <c r="AU275" s="44">
        <v>0</v>
      </c>
      <c r="AV275" s="44">
        <v>6.0000000000000001E-3</v>
      </c>
      <c r="AW275" s="44">
        <v>0.32800000000000001</v>
      </c>
    </row>
    <row r="276" spans="1:49" s="10" customFormat="1" ht="15.6">
      <c r="A276" s="45"/>
      <c r="B276" s="43"/>
      <c r="E276" s="41"/>
      <c r="F276" s="41"/>
      <c r="G276" s="41"/>
      <c r="H276" s="41"/>
      <c r="I276" s="41"/>
      <c r="J276" s="42"/>
      <c r="K276" s="42"/>
      <c r="L276" s="42"/>
      <c r="M276" s="42"/>
      <c r="Q276" s="41"/>
    </row>
    <row r="277" spans="1:49" s="10" customFormat="1" ht="15">
      <c r="A277" s="45"/>
      <c r="B277" s="44" t="s">
        <v>695</v>
      </c>
      <c r="C277" s="44">
        <v>4</v>
      </c>
      <c r="D277" s="44">
        <v>520</v>
      </c>
      <c r="E277" s="44">
        <v>0</v>
      </c>
      <c r="F277" s="44">
        <v>6</v>
      </c>
      <c r="G277" s="44">
        <v>6</v>
      </c>
      <c r="H277" s="44">
        <v>4</v>
      </c>
      <c r="I277" s="44">
        <v>21.1</v>
      </c>
      <c r="J277" s="44">
        <v>3.4493999999999998</v>
      </c>
      <c r="K277" s="44">
        <v>3.4493999999999998</v>
      </c>
      <c r="L277" s="44">
        <v>4.2458</v>
      </c>
      <c r="M277" s="44">
        <v>43.750999999999998</v>
      </c>
      <c r="N277" s="44">
        <v>26</v>
      </c>
      <c r="O277" s="44">
        <v>26</v>
      </c>
      <c r="P277" s="44">
        <v>4</v>
      </c>
      <c r="Q277" s="44">
        <v>1</v>
      </c>
      <c r="R277" s="44">
        <v>-31.448899999999998</v>
      </c>
      <c r="S277" s="44" t="s">
        <v>16</v>
      </c>
      <c r="T277" s="44">
        <v>1.681</v>
      </c>
      <c r="U277" s="44">
        <v>5.4219999999999997</v>
      </c>
      <c r="V277" s="44">
        <v>3.7410000000000001</v>
      </c>
      <c r="W277" s="44" t="s">
        <v>16</v>
      </c>
      <c r="X277" s="44">
        <v>1.681</v>
      </c>
      <c r="Y277" s="44">
        <v>5.4219999999999997</v>
      </c>
      <c r="Z277" s="44">
        <v>3.7410000000000001</v>
      </c>
      <c r="AA277" s="44"/>
      <c r="AB277" s="44"/>
      <c r="AC277" s="44">
        <v>0</v>
      </c>
      <c r="AD277" s="44">
        <v>1E-4</v>
      </c>
      <c r="AE277" s="44" t="s">
        <v>323</v>
      </c>
      <c r="AF277" s="44" t="s">
        <v>323</v>
      </c>
      <c r="AG277" s="44">
        <v>0.33333000000000002</v>
      </c>
      <c r="AH277" s="44">
        <v>0.33333000000000002</v>
      </c>
      <c r="AI277" s="44"/>
      <c r="AJ277" s="44"/>
      <c r="AK277" s="44"/>
      <c r="AL277" s="44">
        <v>0.5</v>
      </c>
      <c r="AM277" s="44">
        <v>0</v>
      </c>
      <c r="AN277" s="44">
        <v>0</v>
      </c>
      <c r="AO277" s="44">
        <v>0</v>
      </c>
      <c r="AP277" s="44">
        <v>0.33333000000000002</v>
      </c>
      <c r="AQ277" s="44">
        <v>0.33333000000000002</v>
      </c>
      <c r="AR277" s="44">
        <v>0.5</v>
      </c>
      <c r="AS277" s="44">
        <v>0</v>
      </c>
      <c r="AT277" s="44">
        <v>0</v>
      </c>
      <c r="AU277" s="44">
        <v>0</v>
      </c>
      <c r="AV277" s="44">
        <v>1.4999999999999999E-2</v>
      </c>
      <c r="AW277" s="44">
        <v>0.26900000000000002</v>
      </c>
    </row>
    <row r="278" spans="1:49" s="10" customFormat="1" ht="15">
      <c r="A278" s="45"/>
      <c r="B278" s="44" t="s">
        <v>696</v>
      </c>
      <c r="C278" s="44">
        <v>4</v>
      </c>
      <c r="D278" s="44">
        <v>520</v>
      </c>
      <c r="E278" s="44">
        <v>0</v>
      </c>
      <c r="F278" s="44">
        <v>6</v>
      </c>
      <c r="G278" s="44">
        <v>6</v>
      </c>
      <c r="H278" s="44">
        <v>4</v>
      </c>
      <c r="I278" s="44">
        <v>21.1</v>
      </c>
      <c r="J278" s="44">
        <v>3.4493999999999998</v>
      </c>
      <c r="K278" s="44">
        <v>3.4493999999999998</v>
      </c>
      <c r="L278" s="44">
        <v>4.2458</v>
      </c>
      <c r="M278" s="44">
        <v>43.750999999999998</v>
      </c>
      <c r="N278" s="44">
        <v>26</v>
      </c>
      <c r="O278" s="44">
        <v>26</v>
      </c>
      <c r="P278" s="44">
        <v>2</v>
      </c>
      <c r="Q278" s="44">
        <v>1</v>
      </c>
      <c r="R278" s="44">
        <v>-31.996700000000001</v>
      </c>
      <c r="S278" s="44" t="s">
        <v>16</v>
      </c>
      <c r="T278" s="44">
        <v>1.681</v>
      </c>
      <c r="U278" s="44">
        <v>5.4219999999999997</v>
      </c>
      <c r="V278" s="44">
        <v>3.7410000000000001</v>
      </c>
      <c r="W278" s="44" t="s">
        <v>16</v>
      </c>
      <c r="X278" s="44">
        <v>1.681</v>
      </c>
      <c r="Y278" s="44">
        <v>5.4219999999999997</v>
      </c>
      <c r="Z278" s="44">
        <v>3.7410000000000001</v>
      </c>
      <c r="AA278" s="44"/>
      <c r="AB278" s="44"/>
      <c r="AC278" s="44">
        <v>0</v>
      </c>
      <c r="AD278" s="44">
        <v>1E-4</v>
      </c>
      <c r="AE278" s="44" t="s">
        <v>323</v>
      </c>
      <c r="AF278" s="44" t="s">
        <v>323</v>
      </c>
      <c r="AG278" s="44">
        <v>0.33333000000000002</v>
      </c>
      <c r="AH278" s="44">
        <v>0.33333000000000002</v>
      </c>
      <c r="AI278" s="44"/>
      <c r="AJ278" s="44"/>
      <c r="AK278" s="44"/>
      <c r="AL278" s="44">
        <v>0.5</v>
      </c>
      <c r="AM278" s="44">
        <v>0</v>
      </c>
      <c r="AN278" s="44">
        <v>0</v>
      </c>
      <c r="AO278" s="44">
        <v>0</v>
      </c>
      <c r="AP278" s="44">
        <v>0.33333000000000002</v>
      </c>
      <c r="AQ278" s="44">
        <v>0.33333000000000002</v>
      </c>
      <c r="AR278" s="44">
        <v>0.5</v>
      </c>
      <c r="AS278" s="44">
        <v>0</v>
      </c>
      <c r="AT278" s="44">
        <v>0</v>
      </c>
      <c r="AU278" s="44">
        <v>0</v>
      </c>
      <c r="AV278" s="44">
        <v>8.9999999999999993E-3</v>
      </c>
      <c r="AW278" s="44">
        <v>0.27600000000000002</v>
      </c>
    </row>
    <row r="279" spans="1:49" s="10" customFormat="1" ht="15">
      <c r="A279" s="45"/>
      <c r="B279" s="44" t="s">
        <v>697</v>
      </c>
      <c r="C279" s="44">
        <v>4</v>
      </c>
      <c r="D279" s="44">
        <v>520</v>
      </c>
      <c r="E279" s="44">
        <v>0</v>
      </c>
      <c r="F279" s="44">
        <v>6</v>
      </c>
      <c r="G279" s="44">
        <v>6</v>
      </c>
      <c r="H279" s="44">
        <v>4</v>
      </c>
      <c r="I279" s="44">
        <v>21.1</v>
      </c>
      <c r="J279" s="44">
        <v>3.4493999999999998</v>
      </c>
      <c r="K279" s="44">
        <v>3.4493999999999998</v>
      </c>
      <c r="L279" s="44">
        <v>4.2458</v>
      </c>
      <c r="M279" s="44">
        <v>43.750999999999998</v>
      </c>
      <c r="N279" s="44">
        <v>26</v>
      </c>
      <c r="O279" s="44">
        <v>26</v>
      </c>
      <c r="P279" s="44">
        <v>2</v>
      </c>
      <c r="Q279" s="44">
        <v>1</v>
      </c>
      <c r="R279" s="44">
        <v>-32.085900000000002</v>
      </c>
      <c r="S279" s="44" t="s">
        <v>16</v>
      </c>
      <c r="T279" s="44">
        <v>1.681</v>
      </c>
      <c r="U279" s="44">
        <v>5.4219999999999997</v>
      </c>
      <c r="V279" s="44">
        <v>3.7410000000000001</v>
      </c>
      <c r="W279" s="44" t="s">
        <v>16</v>
      </c>
      <c r="X279" s="44">
        <v>1.681</v>
      </c>
      <c r="Y279" s="44">
        <v>5.4219999999999997</v>
      </c>
      <c r="Z279" s="44">
        <v>3.7410000000000001</v>
      </c>
      <c r="AA279" s="44"/>
      <c r="AB279" s="44"/>
      <c r="AC279" s="44">
        <v>0</v>
      </c>
      <c r="AD279" s="44">
        <v>1E-4</v>
      </c>
      <c r="AE279" s="44" t="s">
        <v>323</v>
      </c>
      <c r="AF279" s="44" t="s">
        <v>323</v>
      </c>
      <c r="AG279" s="44">
        <v>0.33333000000000002</v>
      </c>
      <c r="AH279" s="44">
        <v>0.33333000000000002</v>
      </c>
      <c r="AI279" s="44"/>
      <c r="AJ279" s="44"/>
      <c r="AK279" s="44"/>
      <c r="AL279" s="44">
        <v>0.5</v>
      </c>
      <c r="AM279" s="44">
        <v>0</v>
      </c>
      <c r="AN279" s="44">
        <v>0</v>
      </c>
      <c r="AO279" s="44">
        <v>0</v>
      </c>
      <c r="AP279" s="44">
        <v>0.33333000000000002</v>
      </c>
      <c r="AQ279" s="44">
        <v>0.33333000000000002</v>
      </c>
      <c r="AR279" s="44">
        <v>0.5</v>
      </c>
      <c r="AS279" s="44">
        <v>0</v>
      </c>
      <c r="AT279" s="44">
        <v>0</v>
      </c>
      <c r="AU279" s="44">
        <v>0</v>
      </c>
      <c r="AV279" s="44">
        <v>8.9999999999999993E-3</v>
      </c>
      <c r="AW279" s="44">
        <v>0.28799999999999998</v>
      </c>
    </row>
    <row r="280" spans="1:49" s="10" customFormat="1" ht="15">
      <c r="A280" s="45"/>
      <c r="B280" s="44" t="s">
        <v>861</v>
      </c>
      <c r="C280" s="44">
        <v>4</v>
      </c>
      <c r="D280" s="44">
        <v>520</v>
      </c>
      <c r="E280" s="44">
        <v>0</v>
      </c>
      <c r="F280" s="44">
        <v>6</v>
      </c>
      <c r="G280" s="44">
        <v>6</v>
      </c>
      <c r="H280" s="44">
        <v>4</v>
      </c>
      <c r="I280" s="44">
        <v>21.1</v>
      </c>
      <c r="J280" s="44">
        <v>3.4493999999999998</v>
      </c>
      <c r="K280" s="44">
        <v>3.4493999999999998</v>
      </c>
      <c r="L280" s="44">
        <v>4.2458</v>
      </c>
      <c r="M280" s="44">
        <v>43.750999999999998</v>
      </c>
      <c r="N280" s="44">
        <v>26</v>
      </c>
      <c r="O280" s="44">
        <v>26</v>
      </c>
      <c r="P280" s="44">
        <v>13</v>
      </c>
      <c r="Q280" s="44">
        <v>1</v>
      </c>
      <c r="R280" s="44">
        <v>-17.761900000000001</v>
      </c>
      <c r="S280" s="44" t="s">
        <v>16</v>
      </c>
      <c r="T280" s="44">
        <v>3.0859999999999999</v>
      </c>
      <c r="U280" s="44">
        <v>4.5019999999999998</v>
      </c>
      <c r="V280" s="44">
        <v>1.4159999999999999</v>
      </c>
      <c r="W280" s="44" t="s">
        <v>16</v>
      </c>
      <c r="X280" s="44">
        <v>3.0859999999999999</v>
      </c>
      <c r="Y280" s="44">
        <v>4.5019999999999998</v>
      </c>
      <c r="Z280" s="44">
        <v>1.4159999999999999</v>
      </c>
      <c r="AA280" s="44"/>
      <c r="AB280" s="44"/>
      <c r="AC280" s="44">
        <v>0</v>
      </c>
      <c r="AD280" s="44">
        <v>2.0000000000000001E-4</v>
      </c>
      <c r="AE280" s="44" t="s">
        <v>17</v>
      </c>
      <c r="AF280" s="44" t="s">
        <v>17</v>
      </c>
      <c r="AG280" s="44">
        <v>0.33333000000000002</v>
      </c>
      <c r="AH280" s="44">
        <v>0.33333000000000002</v>
      </c>
      <c r="AI280" s="44"/>
      <c r="AJ280" s="44"/>
      <c r="AK280" s="44"/>
      <c r="AL280" s="44">
        <v>0.5</v>
      </c>
      <c r="AM280" s="44">
        <v>0</v>
      </c>
      <c r="AN280" s="44">
        <v>0</v>
      </c>
      <c r="AO280" s="44">
        <v>0</v>
      </c>
      <c r="AP280" s="44">
        <v>0.33333000000000002</v>
      </c>
      <c r="AQ280" s="44">
        <v>0.33333000000000002</v>
      </c>
      <c r="AR280" s="44">
        <v>0.5</v>
      </c>
      <c r="AS280" s="44">
        <v>0</v>
      </c>
      <c r="AT280" s="44">
        <v>0</v>
      </c>
      <c r="AU280" s="44">
        <v>0</v>
      </c>
      <c r="AV280" s="44">
        <v>7.0000000000000001E-3</v>
      </c>
      <c r="AW280" s="44">
        <v>0.32800000000000001</v>
      </c>
    </row>
    <row r="282" spans="1:49" s="10" customFormat="1" ht="15">
      <c r="A282" s="45"/>
      <c r="B282" s="44" t="s">
        <v>699</v>
      </c>
      <c r="C282" s="44">
        <v>4</v>
      </c>
      <c r="D282" s="44">
        <v>520</v>
      </c>
      <c r="E282" s="44">
        <v>0</v>
      </c>
      <c r="F282" s="44">
        <v>6</v>
      </c>
      <c r="G282" s="44">
        <v>6</v>
      </c>
      <c r="H282" s="44">
        <v>4</v>
      </c>
      <c r="I282" s="44">
        <v>21.7</v>
      </c>
      <c r="J282" s="44">
        <v>3.2366999999999999</v>
      </c>
      <c r="K282" s="44">
        <v>3.2366999999999999</v>
      </c>
      <c r="L282" s="44">
        <v>5.1982999999999997</v>
      </c>
      <c r="M282" s="44">
        <v>47.162999999999997</v>
      </c>
      <c r="N282" s="44">
        <v>36</v>
      </c>
      <c r="O282" s="44">
        <v>26</v>
      </c>
      <c r="P282" s="44">
        <v>20</v>
      </c>
      <c r="Q282" s="44">
        <v>1</v>
      </c>
      <c r="R282" s="44">
        <v>-27.4634</v>
      </c>
      <c r="S282" s="44" t="s">
        <v>61</v>
      </c>
      <c r="T282" s="44">
        <v>1.6E-2</v>
      </c>
      <c r="U282" s="44">
        <v>2.548</v>
      </c>
      <c r="V282" s="44">
        <v>2.532</v>
      </c>
      <c r="W282" s="44" t="s">
        <v>61</v>
      </c>
      <c r="X282" s="44">
        <v>1.6E-2</v>
      </c>
      <c r="Y282" s="44">
        <v>2.548</v>
      </c>
      <c r="Z282" s="44">
        <v>2.532</v>
      </c>
      <c r="AA282" s="44"/>
      <c r="AB282" s="44"/>
      <c r="AC282" s="44">
        <v>1.4E-3</v>
      </c>
      <c r="AD282" s="44">
        <v>1.5E-3</v>
      </c>
      <c r="AE282" s="44" t="s">
        <v>323</v>
      </c>
      <c r="AF282" s="44" t="s">
        <v>323</v>
      </c>
      <c r="AG282" s="44">
        <v>0</v>
      </c>
      <c r="AH282" s="44">
        <v>0</v>
      </c>
      <c r="AI282" s="44"/>
      <c r="AJ282" s="44"/>
      <c r="AK282" s="44"/>
      <c r="AL282" s="44">
        <v>0</v>
      </c>
      <c r="AM282" s="44">
        <v>0</v>
      </c>
      <c r="AN282" s="44">
        <v>0</v>
      </c>
      <c r="AO282" s="44">
        <v>0</v>
      </c>
      <c r="AP282" s="44">
        <v>0</v>
      </c>
      <c r="AQ282" s="44">
        <v>0</v>
      </c>
      <c r="AR282" s="44">
        <v>0</v>
      </c>
      <c r="AS282" s="44">
        <v>0</v>
      </c>
      <c r="AT282" s="44">
        <v>0</v>
      </c>
      <c r="AU282" s="44">
        <v>0</v>
      </c>
      <c r="AV282" s="44">
        <v>0.13700000000000001</v>
      </c>
      <c r="AW282" s="44">
        <v>0.376</v>
      </c>
    </row>
    <row r="283" spans="1:49" s="10" customFormat="1">
      <c r="B283" s="44" t="s">
        <v>700</v>
      </c>
      <c r="C283" s="46">
        <v>4</v>
      </c>
      <c r="D283" s="46">
        <v>520</v>
      </c>
      <c r="E283" s="46">
        <v>0</v>
      </c>
      <c r="F283" s="46">
        <v>6</v>
      </c>
      <c r="G283" s="46">
        <v>6</v>
      </c>
      <c r="H283" s="46">
        <v>4</v>
      </c>
      <c r="I283" s="46">
        <v>21.7</v>
      </c>
      <c r="J283" s="46">
        <v>3.2366999999999999</v>
      </c>
      <c r="K283" s="46">
        <v>3.2366999999999999</v>
      </c>
      <c r="L283" s="46">
        <v>5.1982999999999997</v>
      </c>
      <c r="M283" s="46">
        <v>47.162999999999997</v>
      </c>
      <c r="N283" s="46">
        <v>36</v>
      </c>
      <c r="O283" s="46">
        <v>26</v>
      </c>
      <c r="P283" s="46">
        <v>2</v>
      </c>
      <c r="Q283" s="46">
        <v>1</v>
      </c>
      <c r="R283" s="46">
        <v>-27.643899999999999</v>
      </c>
      <c r="S283" s="46" t="s">
        <v>61</v>
      </c>
      <c r="T283" s="46">
        <v>1.6E-2</v>
      </c>
      <c r="U283" s="46">
        <v>2.548</v>
      </c>
      <c r="V283" s="46">
        <v>2.532</v>
      </c>
      <c r="W283" s="46" t="s">
        <v>61</v>
      </c>
      <c r="X283" s="46">
        <v>1.6E-2</v>
      </c>
      <c r="Y283" s="46">
        <v>2.548</v>
      </c>
      <c r="Z283" s="46">
        <v>2.532</v>
      </c>
      <c r="AA283" s="46"/>
      <c r="AB283" s="46"/>
      <c r="AC283" s="46">
        <v>1E-3</v>
      </c>
      <c r="AD283" s="46">
        <v>1.5E-3</v>
      </c>
      <c r="AE283" s="46" t="s">
        <v>323</v>
      </c>
      <c r="AF283" s="46" t="s">
        <v>323</v>
      </c>
      <c r="AG283" s="46">
        <v>0</v>
      </c>
      <c r="AH283" s="46">
        <v>0</v>
      </c>
      <c r="AI283" s="46"/>
      <c r="AJ283" s="46"/>
      <c r="AK283" s="46"/>
      <c r="AL283" s="46">
        <v>0</v>
      </c>
      <c r="AM283" s="46">
        <v>0</v>
      </c>
      <c r="AN283" s="46">
        <v>0</v>
      </c>
      <c r="AO283" s="46">
        <v>0</v>
      </c>
      <c r="AP283" s="46">
        <v>0</v>
      </c>
      <c r="AQ283" s="46">
        <v>0</v>
      </c>
      <c r="AR283" s="46">
        <v>0</v>
      </c>
      <c r="AS283" s="46">
        <v>0</v>
      </c>
      <c r="AT283" s="46">
        <v>0</v>
      </c>
      <c r="AU283" s="46">
        <v>0</v>
      </c>
      <c r="AV283" s="46">
        <v>2.5999999999999999E-2</v>
      </c>
      <c r="AW283" s="46">
        <v>0.38500000000000001</v>
      </c>
    </row>
    <row r="284" spans="1:49" s="10" customFormat="1">
      <c r="B284" s="44" t="s">
        <v>701</v>
      </c>
      <c r="C284" s="46">
        <v>4</v>
      </c>
      <c r="D284" s="46">
        <v>520</v>
      </c>
      <c r="E284" s="46">
        <v>0</v>
      </c>
      <c r="F284" s="46">
        <v>6</v>
      </c>
      <c r="G284" s="46">
        <v>6</v>
      </c>
      <c r="H284" s="46">
        <v>4</v>
      </c>
      <c r="I284" s="46">
        <v>21.7</v>
      </c>
      <c r="J284" s="46">
        <v>3.2366999999999999</v>
      </c>
      <c r="K284" s="46">
        <v>3.2366999999999999</v>
      </c>
      <c r="L284" s="46">
        <v>5.1982999999999997</v>
      </c>
      <c r="M284" s="46">
        <v>47.162999999999997</v>
      </c>
      <c r="N284" s="46">
        <v>36</v>
      </c>
      <c r="O284" s="46">
        <v>26</v>
      </c>
      <c r="P284" s="46">
        <v>2</v>
      </c>
      <c r="Q284" s="46">
        <v>1</v>
      </c>
      <c r="R284" s="46">
        <v>-29.783799999999999</v>
      </c>
      <c r="S284" s="46" t="s">
        <v>61</v>
      </c>
      <c r="T284" s="46">
        <v>1.6E-2</v>
      </c>
      <c r="U284" s="46">
        <v>2.548</v>
      </c>
      <c r="V284" s="46">
        <v>2.532</v>
      </c>
      <c r="W284" s="46" t="s">
        <v>61</v>
      </c>
      <c r="X284" s="46">
        <v>1.6E-2</v>
      </c>
      <c r="Y284" s="46">
        <v>2.548</v>
      </c>
      <c r="Z284" s="46">
        <v>2.532</v>
      </c>
      <c r="AA284" s="46"/>
      <c r="AB284" s="46"/>
      <c r="AC284" s="46">
        <v>1.1900000000000001E-2</v>
      </c>
      <c r="AD284" s="46">
        <v>1.5E-3</v>
      </c>
      <c r="AE284" s="46" t="s">
        <v>323</v>
      </c>
      <c r="AF284" s="46" t="s">
        <v>323</v>
      </c>
      <c r="AG284" s="46">
        <v>0</v>
      </c>
      <c r="AH284" s="46">
        <v>0</v>
      </c>
      <c r="AI284" s="46"/>
      <c r="AJ284" s="46"/>
      <c r="AK284" s="46"/>
      <c r="AL284" s="46">
        <v>0</v>
      </c>
      <c r="AM284" s="46">
        <v>0</v>
      </c>
      <c r="AN284" s="46">
        <v>0</v>
      </c>
      <c r="AO284" s="46">
        <v>0</v>
      </c>
      <c r="AP284" s="46">
        <v>0</v>
      </c>
      <c r="AQ284" s="46">
        <v>0</v>
      </c>
      <c r="AR284" s="46">
        <v>0</v>
      </c>
      <c r="AS284" s="46">
        <v>0</v>
      </c>
      <c r="AT284" s="46">
        <v>0</v>
      </c>
      <c r="AU284" s="46">
        <v>0</v>
      </c>
      <c r="AV284" s="46">
        <v>2.5000000000000001E-2</v>
      </c>
      <c r="AW284" s="46">
        <v>0.39700000000000002</v>
      </c>
    </row>
    <row r="285" spans="1:49" s="10" customFormat="1">
      <c r="B285" s="44" t="s">
        <v>862</v>
      </c>
      <c r="C285" s="46">
        <v>4</v>
      </c>
      <c r="D285" s="46">
        <v>520</v>
      </c>
      <c r="E285" s="46">
        <v>0</v>
      </c>
      <c r="F285" s="46">
        <v>6</v>
      </c>
      <c r="G285" s="46">
        <v>6</v>
      </c>
      <c r="H285" s="46">
        <v>4</v>
      </c>
      <c r="I285" s="46">
        <v>21.7</v>
      </c>
      <c r="J285" s="46">
        <v>3.2366999999999999</v>
      </c>
      <c r="K285" s="46">
        <v>3.2366999999999999</v>
      </c>
      <c r="L285" s="46">
        <v>5.1982999999999997</v>
      </c>
      <c r="M285" s="46">
        <v>47.162999999999997</v>
      </c>
      <c r="N285" s="46">
        <v>36</v>
      </c>
      <c r="O285" s="46">
        <v>26</v>
      </c>
      <c r="P285" s="46">
        <v>14</v>
      </c>
      <c r="Q285" s="46">
        <v>1</v>
      </c>
      <c r="R285" s="46">
        <v>-12.7423</v>
      </c>
      <c r="S285" s="46" t="s">
        <v>61</v>
      </c>
      <c r="T285" s="46">
        <v>1.026</v>
      </c>
      <c r="U285" s="46">
        <v>1.917</v>
      </c>
      <c r="V285" s="46">
        <v>0.89100000000000001</v>
      </c>
      <c r="W285" s="46" t="s">
        <v>61</v>
      </c>
      <c r="X285" s="46">
        <v>1.026</v>
      </c>
      <c r="Y285" s="46">
        <v>1.917</v>
      </c>
      <c r="Z285" s="46">
        <v>0.89100000000000001</v>
      </c>
      <c r="AA285" s="46"/>
      <c r="AB285" s="46"/>
      <c r="AC285" s="46">
        <v>1.32E-2</v>
      </c>
      <c r="AD285" s="46">
        <v>1E-4</v>
      </c>
      <c r="AE285" s="46" t="s">
        <v>17</v>
      </c>
      <c r="AF285" s="46" t="s">
        <v>17</v>
      </c>
      <c r="AG285" s="46">
        <v>0</v>
      </c>
      <c r="AH285" s="46">
        <v>0</v>
      </c>
      <c r="AI285" s="46"/>
      <c r="AJ285" s="46"/>
      <c r="AK285" s="46"/>
      <c r="AL285" s="46">
        <v>0</v>
      </c>
      <c r="AM285" s="46">
        <v>0</v>
      </c>
      <c r="AN285" s="46">
        <v>0</v>
      </c>
      <c r="AO285" s="46">
        <v>0</v>
      </c>
      <c r="AP285" s="46">
        <v>0</v>
      </c>
      <c r="AQ285" s="46">
        <v>0</v>
      </c>
      <c r="AR285" s="46">
        <v>0</v>
      </c>
      <c r="AS285" s="46">
        <v>0</v>
      </c>
      <c r="AT285" s="46">
        <v>0</v>
      </c>
      <c r="AU285" s="46">
        <v>0</v>
      </c>
      <c r="AV285" s="46">
        <v>8.0000000000000002E-3</v>
      </c>
      <c r="AW285" s="46">
        <v>0.33600000000000002</v>
      </c>
    </row>
    <row r="286" spans="1:49" s="10" customFormat="1">
      <c r="B286" s="44"/>
      <c r="E286" s="41"/>
      <c r="F286" s="41"/>
      <c r="G286" s="41"/>
      <c r="H286" s="41"/>
      <c r="I286" s="41"/>
      <c r="J286" s="42"/>
      <c r="K286" s="42"/>
      <c r="L286" s="42"/>
      <c r="M286" s="42"/>
      <c r="Q286" s="41"/>
    </row>
    <row r="287" spans="1:49" s="10" customFormat="1" ht="15">
      <c r="A287" s="45"/>
      <c r="B287" s="44" t="s">
        <v>702</v>
      </c>
      <c r="C287" s="44">
        <v>4</v>
      </c>
      <c r="D287" s="44">
        <v>520</v>
      </c>
      <c r="E287" s="44">
        <v>0</v>
      </c>
      <c r="F287" s="44">
        <v>6</v>
      </c>
      <c r="G287" s="44">
        <v>6</v>
      </c>
      <c r="H287" s="44">
        <v>4</v>
      </c>
      <c r="I287" s="44">
        <v>21.3</v>
      </c>
      <c r="J287" s="44">
        <v>3.4192999999999998</v>
      </c>
      <c r="K287" s="44">
        <v>3.4192999999999998</v>
      </c>
      <c r="L287" s="44">
        <v>4.4469000000000003</v>
      </c>
      <c r="M287" s="44">
        <v>45.024999999999999</v>
      </c>
      <c r="N287" s="44">
        <v>36</v>
      </c>
      <c r="O287" s="44">
        <v>26</v>
      </c>
      <c r="P287" s="44">
        <v>20</v>
      </c>
      <c r="Q287" s="44">
        <v>1</v>
      </c>
      <c r="R287" s="44">
        <v>-27.218699999999998</v>
      </c>
      <c r="S287" s="44" t="s">
        <v>16</v>
      </c>
      <c r="T287" s="44">
        <v>0.28799999999999998</v>
      </c>
      <c r="U287" s="44">
        <v>3.0059999999999998</v>
      </c>
      <c r="V287" s="44">
        <v>2.7189999999999999</v>
      </c>
      <c r="W287" s="44" t="s">
        <v>16</v>
      </c>
      <c r="X287" s="44">
        <v>0.28799999999999998</v>
      </c>
      <c r="Y287" s="44">
        <v>3.0059999999999998</v>
      </c>
      <c r="Z287" s="44">
        <v>2.7189999999999999</v>
      </c>
      <c r="AA287" s="44"/>
      <c r="AB287" s="44"/>
      <c r="AC287" s="44">
        <v>2.4199999999999999E-2</v>
      </c>
      <c r="AD287" s="44">
        <v>8.0000000000000004E-4</v>
      </c>
      <c r="AE287" s="44" t="s">
        <v>323</v>
      </c>
      <c r="AF287" s="44" t="s">
        <v>323</v>
      </c>
      <c r="AG287" s="44">
        <v>0.33333000000000002</v>
      </c>
      <c r="AH287" s="44">
        <v>0.33333000000000002</v>
      </c>
      <c r="AI287" s="44"/>
      <c r="AJ287" s="44"/>
      <c r="AK287" s="44"/>
      <c r="AL287" s="44">
        <v>0.5</v>
      </c>
      <c r="AM287" s="44">
        <v>0</v>
      </c>
      <c r="AN287" s="44">
        <v>0</v>
      </c>
      <c r="AO287" s="44">
        <v>0</v>
      </c>
      <c r="AP287" s="44">
        <v>0.33333000000000002</v>
      </c>
      <c r="AQ287" s="44">
        <v>0.33333000000000002</v>
      </c>
      <c r="AR287" s="44">
        <v>0.5</v>
      </c>
      <c r="AS287" s="44">
        <v>0</v>
      </c>
      <c r="AT287" s="44">
        <v>0</v>
      </c>
      <c r="AU287" s="44">
        <v>0</v>
      </c>
      <c r="AV287" s="44">
        <v>0.14399999999999999</v>
      </c>
      <c r="AW287" s="44">
        <v>0.373</v>
      </c>
    </row>
    <row r="288" spans="1:49" s="10" customFormat="1">
      <c r="B288" s="44" t="s">
        <v>703</v>
      </c>
      <c r="C288" s="46">
        <v>4</v>
      </c>
      <c r="D288" s="46">
        <v>520</v>
      </c>
      <c r="E288" s="46">
        <v>0</v>
      </c>
      <c r="F288" s="46">
        <v>6</v>
      </c>
      <c r="G288" s="46">
        <v>6</v>
      </c>
      <c r="H288" s="46">
        <v>4</v>
      </c>
      <c r="I288" s="46">
        <v>21.3</v>
      </c>
      <c r="J288" s="46">
        <v>3.4192999999999998</v>
      </c>
      <c r="K288" s="46">
        <v>3.4192999999999998</v>
      </c>
      <c r="L288" s="46">
        <v>4.4469000000000003</v>
      </c>
      <c r="M288" s="46">
        <v>45.024999999999999</v>
      </c>
      <c r="N288" s="46">
        <v>36</v>
      </c>
      <c r="O288" s="46">
        <v>26</v>
      </c>
      <c r="P288" s="46">
        <v>2</v>
      </c>
      <c r="Q288" s="46">
        <v>1</v>
      </c>
      <c r="R288" s="46">
        <v>-27.3492</v>
      </c>
      <c r="S288" s="46" t="s">
        <v>16</v>
      </c>
      <c r="T288" s="46">
        <v>0.28799999999999998</v>
      </c>
      <c r="U288" s="46">
        <v>3.0059999999999998</v>
      </c>
      <c r="V288" s="46">
        <v>2.7189999999999999</v>
      </c>
      <c r="W288" s="46" t="s">
        <v>16</v>
      </c>
      <c r="X288" s="46">
        <v>0.28799999999999998</v>
      </c>
      <c r="Y288" s="46">
        <v>3.0059999999999998</v>
      </c>
      <c r="Z288" s="46">
        <v>2.7189999999999999</v>
      </c>
      <c r="AA288" s="46"/>
      <c r="AB288" s="46"/>
      <c r="AC288" s="46">
        <v>2.18E-2</v>
      </c>
      <c r="AD288" s="46">
        <v>8.0000000000000004E-4</v>
      </c>
      <c r="AE288" s="46" t="s">
        <v>323</v>
      </c>
      <c r="AF288" s="46" t="s">
        <v>323</v>
      </c>
      <c r="AG288" s="46">
        <v>0.33333000000000002</v>
      </c>
      <c r="AH288" s="46">
        <v>0.33333000000000002</v>
      </c>
      <c r="AI288" s="46"/>
      <c r="AJ288" s="46"/>
      <c r="AK288" s="46"/>
      <c r="AL288" s="46">
        <v>0.5</v>
      </c>
      <c r="AM288" s="46">
        <v>0</v>
      </c>
      <c r="AN288" s="46">
        <v>0</v>
      </c>
      <c r="AO288" s="46">
        <v>0</v>
      </c>
      <c r="AP288" s="46">
        <v>0.33333000000000002</v>
      </c>
      <c r="AQ288" s="46">
        <v>0.33333000000000002</v>
      </c>
      <c r="AR288" s="46">
        <v>0.5</v>
      </c>
      <c r="AS288" s="46">
        <v>0</v>
      </c>
      <c r="AT288" s="46">
        <v>0</v>
      </c>
      <c r="AU288" s="46">
        <v>0</v>
      </c>
      <c r="AV288" s="46">
        <v>2.7E-2</v>
      </c>
      <c r="AW288" s="46">
        <v>0.38400000000000001</v>
      </c>
    </row>
    <row r="289" spans="1:49" s="10" customFormat="1">
      <c r="B289" s="44" t="s">
        <v>704</v>
      </c>
      <c r="C289" s="44">
        <v>4</v>
      </c>
      <c r="D289" s="44">
        <v>520</v>
      </c>
      <c r="E289" s="44">
        <v>0</v>
      </c>
      <c r="F289" s="44">
        <v>6</v>
      </c>
      <c r="G289" s="44">
        <v>6</v>
      </c>
      <c r="H289" s="44">
        <v>4</v>
      </c>
      <c r="I289" s="44">
        <v>21.3</v>
      </c>
      <c r="J289" s="44">
        <v>3.4192999999999998</v>
      </c>
      <c r="K289" s="44">
        <v>3.4192999999999998</v>
      </c>
      <c r="L289" s="44">
        <v>4.4469000000000003</v>
      </c>
      <c r="M289" s="44">
        <v>45.024999999999999</v>
      </c>
      <c r="N289" s="44">
        <v>36</v>
      </c>
      <c r="O289" s="44">
        <v>26</v>
      </c>
      <c r="P289" s="44">
        <v>2</v>
      </c>
      <c r="Q289" s="44">
        <v>1</v>
      </c>
      <c r="R289" s="44">
        <v>-29.707699999999999</v>
      </c>
      <c r="S289" s="44" t="s">
        <v>16</v>
      </c>
      <c r="T289" s="44">
        <v>0.28799999999999998</v>
      </c>
      <c r="U289" s="44">
        <v>3.0059999999999998</v>
      </c>
      <c r="V289" s="44">
        <v>2.7189999999999999</v>
      </c>
      <c r="W289" s="44" t="s">
        <v>16</v>
      </c>
      <c r="X289" s="44">
        <v>0.28799999999999998</v>
      </c>
      <c r="Y289" s="44">
        <v>3.0059999999999998</v>
      </c>
      <c r="Z289" s="44">
        <v>2.7189999999999999</v>
      </c>
      <c r="AA289" s="44"/>
      <c r="AB289" s="44"/>
      <c r="AC289" s="44">
        <v>6.1699999999999998E-2</v>
      </c>
      <c r="AD289" s="44">
        <v>8.0000000000000004E-4</v>
      </c>
      <c r="AE289" s="44" t="s">
        <v>323</v>
      </c>
      <c r="AF289" s="44" t="s">
        <v>323</v>
      </c>
      <c r="AG289" s="44">
        <v>0.33333000000000002</v>
      </c>
      <c r="AH289" s="44">
        <v>0.33333000000000002</v>
      </c>
      <c r="AI289" s="44"/>
      <c r="AJ289" s="44"/>
      <c r="AK289" s="44"/>
      <c r="AL289" s="44">
        <v>0.5</v>
      </c>
      <c r="AM289" s="44">
        <v>0</v>
      </c>
      <c r="AN289" s="44">
        <v>0</v>
      </c>
      <c r="AO289" s="44">
        <v>0</v>
      </c>
      <c r="AP289" s="44">
        <v>0.33333000000000002</v>
      </c>
      <c r="AQ289" s="44">
        <v>0.33333000000000002</v>
      </c>
      <c r="AR289" s="44">
        <v>0.5</v>
      </c>
      <c r="AS289" s="44">
        <v>0</v>
      </c>
      <c r="AT289" s="44">
        <v>0</v>
      </c>
      <c r="AU289" s="44">
        <v>0</v>
      </c>
      <c r="AV289" s="44">
        <v>2.7E-2</v>
      </c>
      <c r="AW289" s="44">
        <v>0.39700000000000002</v>
      </c>
    </row>
    <row r="290" spans="1:49" s="10" customFormat="1">
      <c r="B290" s="44" t="s">
        <v>863</v>
      </c>
      <c r="C290" s="44">
        <v>4</v>
      </c>
      <c r="D290" s="44">
        <v>520</v>
      </c>
      <c r="E290" s="44">
        <v>0</v>
      </c>
      <c r="F290" s="44">
        <v>6</v>
      </c>
      <c r="G290" s="44">
        <v>6</v>
      </c>
      <c r="H290" s="44">
        <v>4</v>
      </c>
      <c r="I290" s="44">
        <v>21.3</v>
      </c>
      <c r="J290" s="44">
        <v>3.4192999999999998</v>
      </c>
      <c r="K290" s="44">
        <v>3.4192999999999998</v>
      </c>
      <c r="L290" s="44">
        <v>4.4469000000000003</v>
      </c>
      <c r="M290" s="44">
        <v>45.024999999999999</v>
      </c>
      <c r="N290" s="44">
        <v>36</v>
      </c>
      <c r="O290" s="44">
        <v>26</v>
      </c>
      <c r="P290" s="44">
        <v>14</v>
      </c>
      <c r="Q290" s="44">
        <v>1</v>
      </c>
      <c r="R290" s="44">
        <v>-12.452999999999999</v>
      </c>
      <c r="S290" s="44" t="s">
        <v>16</v>
      </c>
      <c r="T290" s="44">
        <v>1.2989999999999999</v>
      </c>
      <c r="U290" s="44">
        <v>2.3730000000000002</v>
      </c>
      <c r="V290" s="44">
        <v>1.0740000000000001</v>
      </c>
      <c r="W290" s="44" t="s">
        <v>16</v>
      </c>
      <c r="X290" s="44">
        <v>1.2989999999999999</v>
      </c>
      <c r="Y290" s="44">
        <v>2.3730000000000002</v>
      </c>
      <c r="Z290" s="44">
        <v>1.0740000000000001</v>
      </c>
      <c r="AA290" s="44"/>
      <c r="AB290" s="44"/>
      <c r="AC290" s="44">
        <v>3.3099999999999997E-2</v>
      </c>
      <c r="AD290" s="44">
        <v>2.9999999999999997E-4</v>
      </c>
      <c r="AE290" s="44" t="s">
        <v>17</v>
      </c>
      <c r="AF290" s="44" t="s">
        <v>17</v>
      </c>
      <c r="AG290" s="44">
        <v>0.33333000000000002</v>
      </c>
      <c r="AH290" s="44">
        <v>0.33333000000000002</v>
      </c>
      <c r="AI290" s="44"/>
      <c r="AJ290" s="44"/>
      <c r="AK290" s="44"/>
      <c r="AL290" s="44">
        <v>0.5</v>
      </c>
      <c r="AM290" s="44">
        <v>0</v>
      </c>
      <c r="AN290" s="44">
        <v>0</v>
      </c>
      <c r="AO290" s="44">
        <v>0</v>
      </c>
      <c r="AP290" s="44">
        <v>0.33333000000000002</v>
      </c>
      <c r="AQ290" s="44">
        <v>0.33333000000000002</v>
      </c>
      <c r="AR290" s="44">
        <v>0.5</v>
      </c>
      <c r="AS290" s="44">
        <v>0</v>
      </c>
      <c r="AT290" s="44">
        <v>0</v>
      </c>
      <c r="AU290" s="44">
        <v>0</v>
      </c>
      <c r="AV290" s="44">
        <v>7.0000000000000001E-3</v>
      </c>
      <c r="AW290" s="44">
        <v>0.34399999999999997</v>
      </c>
    </row>
    <row r="291" spans="1:49" s="10" customFormat="1" ht="15.6">
      <c r="B291" s="43"/>
      <c r="E291" s="41"/>
      <c r="F291" s="41"/>
      <c r="G291" s="41"/>
      <c r="H291" s="41"/>
      <c r="I291" s="41"/>
      <c r="J291" s="42"/>
      <c r="K291" s="42"/>
      <c r="L291" s="42"/>
      <c r="M291" s="42"/>
      <c r="Q291" s="41"/>
    </row>
    <row r="292" spans="1:49" s="10" customFormat="1" ht="15">
      <c r="A292" s="45"/>
      <c r="B292" s="44" t="s">
        <v>705</v>
      </c>
      <c r="C292" s="44">
        <v>4</v>
      </c>
      <c r="D292" s="44">
        <v>520</v>
      </c>
      <c r="E292" s="44">
        <v>0</v>
      </c>
      <c r="F292" s="44">
        <v>6</v>
      </c>
      <c r="G292" s="44">
        <v>6</v>
      </c>
      <c r="H292" s="44">
        <v>4</v>
      </c>
      <c r="I292" s="44">
        <v>21.3</v>
      </c>
      <c r="J292" s="44">
        <v>3.4266000000000001</v>
      </c>
      <c r="K292" s="44">
        <v>3.4266000000000001</v>
      </c>
      <c r="L292" s="44">
        <v>4.42</v>
      </c>
      <c r="M292" s="44">
        <v>44.944000000000003</v>
      </c>
      <c r="N292" s="44">
        <v>36</v>
      </c>
      <c r="O292" s="44">
        <v>26</v>
      </c>
      <c r="P292" s="44">
        <v>20</v>
      </c>
      <c r="Q292" s="44">
        <v>1</v>
      </c>
      <c r="R292" s="44">
        <v>-27.217700000000001</v>
      </c>
      <c r="S292" s="44" t="s">
        <v>16</v>
      </c>
      <c r="T292" s="44">
        <v>0.34100000000000003</v>
      </c>
      <c r="U292" s="44">
        <v>3.0249999999999999</v>
      </c>
      <c r="V292" s="44">
        <v>2.6840000000000002</v>
      </c>
      <c r="W292" s="44" t="s">
        <v>16</v>
      </c>
      <c r="X292" s="44">
        <v>0.34100000000000003</v>
      </c>
      <c r="Y292" s="44">
        <v>3.0249999999999999</v>
      </c>
      <c r="Z292" s="44">
        <v>2.6840000000000002</v>
      </c>
      <c r="AA292" s="44"/>
      <c r="AB292" s="44"/>
      <c r="AC292" s="44">
        <v>0</v>
      </c>
      <c r="AD292" s="44">
        <v>0</v>
      </c>
      <c r="AE292" s="44" t="s">
        <v>323</v>
      </c>
      <c r="AF292" s="44" t="s">
        <v>323</v>
      </c>
      <c r="AG292" s="44">
        <v>0.33333000000000002</v>
      </c>
      <c r="AH292" s="44">
        <v>0.33333000000000002</v>
      </c>
      <c r="AI292" s="44"/>
      <c r="AJ292" s="44"/>
      <c r="AK292" s="44"/>
      <c r="AL292" s="44">
        <v>0.5</v>
      </c>
      <c r="AM292" s="44">
        <v>0</v>
      </c>
      <c r="AN292" s="44">
        <v>0</v>
      </c>
      <c r="AO292" s="44">
        <v>0</v>
      </c>
      <c r="AP292" s="44">
        <v>0.33333000000000002</v>
      </c>
      <c r="AQ292" s="44">
        <v>0.33333000000000002</v>
      </c>
      <c r="AR292" s="44">
        <v>0.5</v>
      </c>
      <c r="AS292" s="44">
        <v>0</v>
      </c>
      <c r="AT292" s="44">
        <v>0</v>
      </c>
      <c r="AU292" s="44">
        <v>0</v>
      </c>
      <c r="AV292" s="44">
        <v>0.13300000000000001</v>
      </c>
      <c r="AW292" s="44">
        <v>0.371</v>
      </c>
    </row>
    <row r="293" spans="1:49" s="10" customFormat="1">
      <c r="B293" s="44" t="s">
        <v>706</v>
      </c>
      <c r="C293" s="44">
        <v>4</v>
      </c>
      <c r="D293" s="44">
        <v>520</v>
      </c>
      <c r="E293" s="44">
        <v>0</v>
      </c>
      <c r="F293" s="44">
        <v>6</v>
      </c>
      <c r="G293" s="44">
        <v>6</v>
      </c>
      <c r="H293" s="44">
        <v>4</v>
      </c>
      <c r="I293" s="44">
        <v>21.3</v>
      </c>
      <c r="J293" s="44">
        <v>3.4266000000000001</v>
      </c>
      <c r="K293" s="44">
        <v>3.4266000000000001</v>
      </c>
      <c r="L293" s="44">
        <v>4.42</v>
      </c>
      <c r="M293" s="44">
        <v>44.944000000000003</v>
      </c>
      <c r="N293" s="44">
        <v>36</v>
      </c>
      <c r="O293" s="44">
        <v>26</v>
      </c>
      <c r="P293" s="44">
        <v>2</v>
      </c>
      <c r="Q293" s="44">
        <v>1</v>
      </c>
      <c r="R293" s="44">
        <v>-27.346299999999999</v>
      </c>
      <c r="S293" s="44" t="s">
        <v>16</v>
      </c>
      <c r="T293" s="44">
        <v>0.34100000000000003</v>
      </c>
      <c r="U293" s="44">
        <v>3.0249999999999999</v>
      </c>
      <c r="V293" s="44">
        <v>2.6840000000000002</v>
      </c>
      <c r="W293" s="44" t="s">
        <v>16</v>
      </c>
      <c r="X293" s="44">
        <v>0.34100000000000003</v>
      </c>
      <c r="Y293" s="44">
        <v>3.0249999999999999</v>
      </c>
      <c r="Z293" s="44">
        <v>2.6840000000000002</v>
      </c>
      <c r="AA293" s="44"/>
      <c r="AB293" s="44"/>
      <c r="AC293" s="44">
        <v>0</v>
      </c>
      <c r="AD293" s="44">
        <v>0</v>
      </c>
      <c r="AE293" s="44" t="s">
        <v>323</v>
      </c>
      <c r="AF293" s="44" t="s">
        <v>323</v>
      </c>
      <c r="AG293" s="44">
        <v>0.33333000000000002</v>
      </c>
      <c r="AH293" s="44">
        <v>0.33333000000000002</v>
      </c>
      <c r="AI293" s="44"/>
      <c r="AJ293" s="44"/>
      <c r="AK293" s="44"/>
      <c r="AL293" s="44">
        <v>0.5</v>
      </c>
      <c r="AM293" s="44">
        <v>0</v>
      </c>
      <c r="AN293" s="44">
        <v>0</v>
      </c>
      <c r="AO293" s="44">
        <v>0</v>
      </c>
      <c r="AP293" s="44">
        <v>0.33333000000000002</v>
      </c>
      <c r="AQ293" s="44">
        <v>0.33333000000000002</v>
      </c>
      <c r="AR293" s="44">
        <v>0.5</v>
      </c>
      <c r="AS293" s="44">
        <v>0</v>
      </c>
      <c r="AT293" s="44">
        <v>0</v>
      </c>
      <c r="AU293" s="44">
        <v>0</v>
      </c>
      <c r="AV293" s="44">
        <v>2.5000000000000001E-2</v>
      </c>
      <c r="AW293" s="44">
        <v>0.38500000000000001</v>
      </c>
    </row>
    <row r="294" spans="1:49" s="10" customFormat="1">
      <c r="B294" s="44" t="s">
        <v>707</v>
      </c>
      <c r="C294" s="46">
        <v>4</v>
      </c>
      <c r="D294" s="46">
        <v>520</v>
      </c>
      <c r="E294" s="46">
        <v>0</v>
      </c>
      <c r="F294" s="46">
        <v>6</v>
      </c>
      <c r="G294" s="46">
        <v>6</v>
      </c>
      <c r="H294" s="46">
        <v>4</v>
      </c>
      <c r="I294" s="46">
        <v>21.3</v>
      </c>
      <c r="J294" s="46">
        <v>3.4266000000000001</v>
      </c>
      <c r="K294" s="46">
        <v>3.4266000000000001</v>
      </c>
      <c r="L294" s="46">
        <v>4.42</v>
      </c>
      <c r="M294" s="46">
        <v>44.944000000000003</v>
      </c>
      <c r="N294" s="46">
        <v>36</v>
      </c>
      <c r="O294" s="46">
        <v>26</v>
      </c>
      <c r="P294" s="46">
        <v>2</v>
      </c>
      <c r="Q294" s="46">
        <v>1</v>
      </c>
      <c r="R294" s="46">
        <v>-29.709700000000002</v>
      </c>
      <c r="S294" s="46" t="s">
        <v>16</v>
      </c>
      <c r="T294" s="46">
        <v>0.34100000000000003</v>
      </c>
      <c r="U294" s="46">
        <v>3.0249999999999999</v>
      </c>
      <c r="V294" s="46">
        <v>2.6840000000000002</v>
      </c>
      <c r="W294" s="46" t="s">
        <v>16</v>
      </c>
      <c r="X294" s="46">
        <v>0.34100000000000003</v>
      </c>
      <c r="Y294" s="46">
        <v>3.0249999999999999</v>
      </c>
      <c r="Z294" s="46">
        <v>2.6840000000000002</v>
      </c>
      <c r="AA294" s="46"/>
      <c r="AB294" s="46"/>
      <c r="AC294" s="46">
        <v>0</v>
      </c>
      <c r="AD294" s="46">
        <v>0</v>
      </c>
      <c r="AE294" s="46" t="s">
        <v>323</v>
      </c>
      <c r="AF294" s="46" t="s">
        <v>323</v>
      </c>
      <c r="AG294" s="46">
        <v>0.33333000000000002</v>
      </c>
      <c r="AH294" s="46">
        <v>0.33333000000000002</v>
      </c>
      <c r="AI294" s="46"/>
      <c r="AJ294" s="46"/>
      <c r="AK294" s="46"/>
      <c r="AL294" s="46">
        <v>0.5</v>
      </c>
      <c r="AM294" s="46">
        <v>0</v>
      </c>
      <c r="AN294" s="46">
        <v>0</v>
      </c>
      <c r="AO294" s="46">
        <v>0</v>
      </c>
      <c r="AP294" s="46">
        <v>0.33333000000000002</v>
      </c>
      <c r="AQ294" s="46">
        <v>0.33333000000000002</v>
      </c>
      <c r="AR294" s="46">
        <v>0.5</v>
      </c>
      <c r="AS294" s="46">
        <v>0</v>
      </c>
      <c r="AT294" s="46">
        <v>0</v>
      </c>
      <c r="AU294" s="46">
        <v>0</v>
      </c>
      <c r="AV294" s="46">
        <v>2.4E-2</v>
      </c>
      <c r="AW294" s="46">
        <v>0.39600000000000002</v>
      </c>
    </row>
    <row r="295" spans="1:49" s="10" customFormat="1">
      <c r="B295" s="44" t="s">
        <v>864</v>
      </c>
      <c r="C295" s="46">
        <v>4</v>
      </c>
      <c r="D295" s="46">
        <v>520</v>
      </c>
      <c r="E295" s="46">
        <v>0</v>
      </c>
      <c r="F295" s="46">
        <v>6</v>
      </c>
      <c r="G295" s="46">
        <v>6</v>
      </c>
      <c r="H295" s="46">
        <v>4</v>
      </c>
      <c r="I295" s="46">
        <v>21.3</v>
      </c>
      <c r="J295" s="46">
        <v>3.4266000000000001</v>
      </c>
      <c r="K295" s="46">
        <v>3.4266000000000001</v>
      </c>
      <c r="L295" s="46">
        <v>4.42</v>
      </c>
      <c r="M295" s="46">
        <v>44.944000000000003</v>
      </c>
      <c r="N295" s="46">
        <v>36</v>
      </c>
      <c r="O295" s="46">
        <v>26</v>
      </c>
      <c r="P295" s="46">
        <v>14</v>
      </c>
      <c r="Q295" s="46">
        <v>1</v>
      </c>
      <c r="R295" s="46">
        <v>-12.448399999999999</v>
      </c>
      <c r="S295" s="46" t="s">
        <v>16</v>
      </c>
      <c r="T295" s="46">
        <v>1.35</v>
      </c>
      <c r="U295" s="46">
        <v>2.39</v>
      </c>
      <c r="V295" s="46">
        <v>1.0409999999999999</v>
      </c>
      <c r="W295" s="46" t="s">
        <v>16</v>
      </c>
      <c r="X295" s="46">
        <v>1.35</v>
      </c>
      <c r="Y295" s="46">
        <v>2.39</v>
      </c>
      <c r="Z295" s="46">
        <v>1.0409999999999999</v>
      </c>
      <c r="AA295" s="46"/>
      <c r="AB295" s="46"/>
      <c r="AC295" s="46">
        <v>0</v>
      </c>
      <c r="AD295" s="46">
        <v>0</v>
      </c>
      <c r="AE295" s="46" t="s">
        <v>17</v>
      </c>
      <c r="AF295" s="46" t="s">
        <v>17</v>
      </c>
      <c r="AG295" s="46">
        <v>0.33333000000000002</v>
      </c>
      <c r="AH295" s="46">
        <v>0.33333000000000002</v>
      </c>
      <c r="AI295" s="46"/>
      <c r="AJ295" s="46"/>
      <c r="AK295" s="46"/>
      <c r="AL295" s="46">
        <v>0.5</v>
      </c>
      <c r="AM295" s="46">
        <v>0</v>
      </c>
      <c r="AN295" s="46">
        <v>0</v>
      </c>
      <c r="AO295" s="46">
        <v>0</v>
      </c>
      <c r="AP295" s="46">
        <v>0.33333000000000002</v>
      </c>
      <c r="AQ295" s="46">
        <v>0.33333000000000002</v>
      </c>
      <c r="AR295" s="46">
        <v>0.5</v>
      </c>
      <c r="AS295" s="46">
        <v>0</v>
      </c>
      <c r="AT295" s="46">
        <v>0</v>
      </c>
      <c r="AU295" s="46">
        <v>0</v>
      </c>
      <c r="AV295" s="46">
        <v>7.0000000000000001E-3</v>
      </c>
      <c r="AW295" s="46">
        <v>0.34399999999999997</v>
      </c>
    </row>
    <row r="296" spans="1:49" ht="15.6">
      <c r="B296" s="35"/>
    </row>
    <row r="297" spans="1:49" s="47" customFormat="1">
      <c r="A297" s="45"/>
      <c r="B297" s="44" t="s">
        <v>708</v>
      </c>
      <c r="C297" s="46">
        <v>4</v>
      </c>
      <c r="D297" s="46">
        <v>520</v>
      </c>
      <c r="E297" s="46">
        <v>0</v>
      </c>
      <c r="F297" s="46">
        <v>6</v>
      </c>
      <c r="G297" s="46">
        <v>6</v>
      </c>
      <c r="H297" s="46">
        <v>4</v>
      </c>
      <c r="I297" s="46">
        <v>21.6</v>
      </c>
      <c r="J297" s="46">
        <v>3.2452999999999999</v>
      </c>
      <c r="K297" s="46">
        <v>3.2452999999999999</v>
      </c>
      <c r="L297" s="46">
        <v>5.0937000000000001</v>
      </c>
      <c r="M297" s="46">
        <v>46.459000000000003</v>
      </c>
      <c r="N297" s="46">
        <v>26</v>
      </c>
      <c r="O297" s="46">
        <v>26</v>
      </c>
      <c r="P297" s="46">
        <v>20</v>
      </c>
      <c r="Q297" s="46">
        <v>1</v>
      </c>
      <c r="R297" s="46">
        <v>-29.610199999999999</v>
      </c>
      <c r="S297" s="46" t="s">
        <v>61</v>
      </c>
      <c r="T297" s="46">
        <v>0.89500000000000002</v>
      </c>
      <c r="U297" s="46">
        <v>4.4930000000000003</v>
      </c>
      <c r="V297" s="46">
        <v>3.5979999999999999</v>
      </c>
      <c r="W297" s="46" t="s">
        <v>61</v>
      </c>
      <c r="X297" s="46">
        <v>0.89500000000000002</v>
      </c>
      <c r="Y297" s="46">
        <v>4.4930000000000003</v>
      </c>
      <c r="Z297" s="46">
        <v>3.5979999999999999</v>
      </c>
      <c r="AA297" s="46"/>
      <c r="AB297" s="46"/>
      <c r="AC297" s="46">
        <v>4.8999999999999998E-3</v>
      </c>
      <c r="AD297" s="46">
        <v>4.0000000000000002E-4</v>
      </c>
      <c r="AE297" s="46" t="s">
        <v>323</v>
      </c>
      <c r="AF297" s="46" t="s">
        <v>323</v>
      </c>
      <c r="AG297" s="46">
        <v>0</v>
      </c>
      <c r="AH297" s="46">
        <v>0</v>
      </c>
      <c r="AI297" s="46"/>
      <c r="AJ297" s="46"/>
      <c r="AK297" s="46"/>
      <c r="AL297" s="46">
        <v>0</v>
      </c>
      <c r="AM297" s="46">
        <v>0</v>
      </c>
      <c r="AN297" s="46">
        <v>0</v>
      </c>
      <c r="AO297" s="46">
        <v>0</v>
      </c>
      <c r="AP297" s="46">
        <v>0</v>
      </c>
      <c r="AQ297" s="46">
        <v>0</v>
      </c>
      <c r="AR297" s="46">
        <v>0</v>
      </c>
      <c r="AS297" s="46">
        <v>0</v>
      </c>
      <c r="AT297" s="46">
        <v>0</v>
      </c>
      <c r="AU297" s="46">
        <v>0</v>
      </c>
      <c r="AV297" s="46">
        <v>7.3999999999999996E-2</v>
      </c>
      <c r="AW297" s="46">
        <v>0.376</v>
      </c>
    </row>
    <row r="298" spans="1:49" s="47" customFormat="1">
      <c r="A298" s="10"/>
      <c r="B298" s="44" t="s">
        <v>709</v>
      </c>
      <c r="C298" s="46">
        <v>4</v>
      </c>
      <c r="D298" s="46">
        <v>520</v>
      </c>
      <c r="E298" s="46">
        <v>0</v>
      </c>
      <c r="F298" s="46">
        <v>6</v>
      </c>
      <c r="G298" s="46">
        <v>6</v>
      </c>
      <c r="H298" s="46">
        <v>4</v>
      </c>
      <c r="I298" s="46">
        <v>21.6</v>
      </c>
      <c r="J298" s="46">
        <v>3.2452999999999999</v>
      </c>
      <c r="K298" s="46">
        <v>3.2452999999999999</v>
      </c>
      <c r="L298" s="46">
        <v>5.0937000000000001</v>
      </c>
      <c r="M298" s="46">
        <v>46.459000000000003</v>
      </c>
      <c r="N298" s="46">
        <v>26</v>
      </c>
      <c r="O298" s="46">
        <v>26</v>
      </c>
      <c r="P298" s="46">
        <v>2</v>
      </c>
      <c r="Q298" s="46">
        <v>1</v>
      </c>
      <c r="R298" s="46">
        <v>-29.747699999999998</v>
      </c>
      <c r="S298" s="46" t="s">
        <v>61</v>
      </c>
      <c r="T298" s="46">
        <v>0.89500000000000002</v>
      </c>
      <c r="U298" s="46">
        <v>4.4930000000000003</v>
      </c>
      <c r="V298" s="46">
        <v>3.5979999999999999</v>
      </c>
      <c r="W298" s="46" t="s">
        <v>61</v>
      </c>
      <c r="X298" s="46">
        <v>0.89500000000000002</v>
      </c>
      <c r="Y298" s="46">
        <v>4.4930000000000003</v>
      </c>
      <c r="Z298" s="46">
        <v>3.5979999999999999</v>
      </c>
      <c r="AA298" s="46"/>
      <c r="AB298" s="46"/>
      <c r="AC298" s="46">
        <v>1.03E-2</v>
      </c>
      <c r="AD298" s="46">
        <v>2.9999999999999997E-4</v>
      </c>
      <c r="AE298" s="46" t="s">
        <v>323</v>
      </c>
      <c r="AF298" s="46" t="s">
        <v>323</v>
      </c>
      <c r="AG298" s="46">
        <v>0</v>
      </c>
      <c r="AH298" s="46">
        <v>0</v>
      </c>
      <c r="AI298" s="46"/>
      <c r="AJ298" s="46"/>
      <c r="AK298" s="46"/>
      <c r="AL298" s="46">
        <v>0</v>
      </c>
      <c r="AM298" s="46">
        <v>0</v>
      </c>
      <c r="AN298" s="46">
        <v>0</v>
      </c>
      <c r="AO298" s="46">
        <v>0</v>
      </c>
      <c r="AP298" s="46">
        <v>0</v>
      </c>
      <c r="AQ298" s="46">
        <v>0</v>
      </c>
      <c r="AR298" s="46">
        <v>0</v>
      </c>
      <c r="AS298" s="46">
        <v>0</v>
      </c>
      <c r="AT298" s="46">
        <v>0</v>
      </c>
      <c r="AU298" s="46">
        <v>0</v>
      </c>
      <c r="AV298" s="46">
        <v>1.4E-2</v>
      </c>
      <c r="AW298" s="46">
        <v>0.375</v>
      </c>
    </row>
    <row r="299" spans="1:49" s="47" customFormat="1">
      <c r="A299" s="10"/>
      <c r="B299" s="44" t="s">
        <v>710</v>
      </c>
      <c r="C299" s="46">
        <v>4</v>
      </c>
      <c r="D299" s="46">
        <v>520</v>
      </c>
      <c r="E299" s="46">
        <v>0</v>
      </c>
      <c r="F299" s="46">
        <v>6</v>
      </c>
      <c r="G299" s="46">
        <v>6</v>
      </c>
      <c r="H299" s="46">
        <v>4</v>
      </c>
      <c r="I299" s="46">
        <v>21.6</v>
      </c>
      <c r="J299" s="46">
        <v>3.2452999999999999</v>
      </c>
      <c r="K299" s="46">
        <v>3.2452999999999999</v>
      </c>
      <c r="L299" s="46">
        <v>5.0937000000000001</v>
      </c>
      <c r="M299" s="46">
        <v>46.459000000000003</v>
      </c>
      <c r="N299" s="46">
        <v>26</v>
      </c>
      <c r="O299" s="46">
        <v>26</v>
      </c>
      <c r="P299" s="46">
        <v>2</v>
      </c>
      <c r="Q299" s="46">
        <v>1</v>
      </c>
      <c r="R299" s="46">
        <v>-31.735399999999998</v>
      </c>
      <c r="S299" s="46" t="s">
        <v>61</v>
      </c>
      <c r="T299" s="46">
        <v>0.89500000000000002</v>
      </c>
      <c r="U299" s="46">
        <v>4.4930000000000003</v>
      </c>
      <c r="V299" s="46">
        <v>3.5979999999999999</v>
      </c>
      <c r="W299" s="46" t="s">
        <v>61</v>
      </c>
      <c r="X299" s="46">
        <v>0.89500000000000002</v>
      </c>
      <c r="Y299" s="46">
        <v>4.4930000000000003</v>
      </c>
      <c r="Z299" s="46">
        <v>3.5979999999999999</v>
      </c>
      <c r="AA299" s="46"/>
      <c r="AB299" s="46"/>
      <c r="AC299" s="46">
        <v>9.7600000000000006E-2</v>
      </c>
      <c r="AD299" s="46">
        <v>2.0000000000000001E-4</v>
      </c>
      <c r="AE299" s="46" t="s">
        <v>323</v>
      </c>
      <c r="AF299" s="46" t="s">
        <v>323</v>
      </c>
      <c r="AG299" s="46">
        <v>0</v>
      </c>
      <c r="AH299" s="46">
        <v>0</v>
      </c>
      <c r="AI299" s="46"/>
      <c r="AJ299" s="46"/>
      <c r="AK299" s="46"/>
      <c r="AL299" s="46">
        <v>0</v>
      </c>
      <c r="AM299" s="46">
        <v>0</v>
      </c>
      <c r="AN299" s="46">
        <v>0</v>
      </c>
      <c r="AO299" s="46">
        <v>0</v>
      </c>
      <c r="AP299" s="46">
        <v>0</v>
      </c>
      <c r="AQ299" s="46">
        <v>0</v>
      </c>
      <c r="AR299" s="46">
        <v>0</v>
      </c>
      <c r="AS299" s="46">
        <v>0</v>
      </c>
      <c r="AT299" s="46">
        <v>0</v>
      </c>
      <c r="AU299" s="46">
        <v>0</v>
      </c>
      <c r="AV299" s="46">
        <v>1.4E-2</v>
      </c>
      <c r="AW299" s="46">
        <v>0.38100000000000001</v>
      </c>
    </row>
    <row r="300" spans="1:49" s="47" customFormat="1">
      <c r="A300" s="10"/>
      <c r="B300" s="44" t="s">
        <v>865</v>
      </c>
      <c r="C300" s="46">
        <v>4</v>
      </c>
      <c r="D300" s="46">
        <v>520</v>
      </c>
      <c r="E300" s="46">
        <v>0</v>
      </c>
      <c r="F300" s="46">
        <v>6</v>
      </c>
      <c r="G300" s="46">
        <v>6</v>
      </c>
      <c r="H300" s="46">
        <v>4</v>
      </c>
      <c r="I300" s="46">
        <v>21.6</v>
      </c>
      <c r="J300" s="46">
        <v>3.2452999999999999</v>
      </c>
      <c r="K300" s="46">
        <v>3.2452999999999999</v>
      </c>
      <c r="L300" s="46">
        <v>5.0937000000000001</v>
      </c>
      <c r="M300" s="46">
        <v>46.459000000000003</v>
      </c>
      <c r="N300" s="46">
        <v>26</v>
      </c>
      <c r="O300" s="46">
        <v>26</v>
      </c>
      <c r="P300" s="46">
        <v>13</v>
      </c>
      <c r="Q300" s="46">
        <v>1</v>
      </c>
      <c r="R300" s="46">
        <v>-17.848600000000001</v>
      </c>
      <c r="S300" s="46" t="s">
        <v>61</v>
      </c>
      <c r="T300" s="46">
        <v>1.946</v>
      </c>
      <c r="U300" s="46">
        <v>3.9140000000000001</v>
      </c>
      <c r="V300" s="46">
        <v>1.968</v>
      </c>
      <c r="W300" s="46" t="s">
        <v>61</v>
      </c>
      <c r="X300" s="46">
        <v>1.946</v>
      </c>
      <c r="Y300" s="46">
        <v>3.9140000000000001</v>
      </c>
      <c r="Z300" s="46">
        <v>1.968</v>
      </c>
      <c r="AA300" s="46"/>
      <c r="AB300" s="46"/>
      <c r="AC300" s="46">
        <v>5.6800000000000003E-2</v>
      </c>
      <c r="AD300" s="46">
        <v>1E-4</v>
      </c>
      <c r="AE300" s="46" t="s">
        <v>17</v>
      </c>
      <c r="AF300" s="46" t="s">
        <v>17</v>
      </c>
      <c r="AG300" s="46">
        <v>0</v>
      </c>
      <c r="AH300" s="46">
        <v>0</v>
      </c>
      <c r="AI300" s="46"/>
      <c r="AJ300" s="46"/>
      <c r="AK300" s="46"/>
      <c r="AL300" s="46">
        <v>0</v>
      </c>
      <c r="AM300" s="46">
        <v>0</v>
      </c>
      <c r="AN300" s="46">
        <v>0</v>
      </c>
      <c r="AO300" s="46">
        <v>0</v>
      </c>
      <c r="AP300" s="46">
        <v>0</v>
      </c>
      <c r="AQ300" s="46">
        <v>0</v>
      </c>
      <c r="AR300" s="46">
        <v>0</v>
      </c>
      <c r="AS300" s="46">
        <v>0</v>
      </c>
      <c r="AT300" s="46">
        <v>0</v>
      </c>
      <c r="AU300" s="46">
        <v>0</v>
      </c>
      <c r="AV300" s="46">
        <v>8.0000000000000002E-3</v>
      </c>
      <c r="AW300" s="46">
        <v>0.33900000000000002</v>
      </c>
    </row>
    <row r="301" spans="1:49" s="10" customFormat="1">
      <c r="B301" s="44"/>
      <c r="E301" s="41"/>
      <c r="F301" s="41"/>
      <c r="G301" s="41"/>
      <c r="H301" s="41"/>
      <c r="I301" s="41"/>
      <c r="J301" s="42"/>
      <c r="K301" s="42"/>
      <c r="L301" s="42"/>
      <c r="M301" s="42"/>
      <c r="Q301" s="41"/>
    </row>
    <row r="302" spans="1:49" s="10" customFormat="1" ht="15">
      <c r="A302" s="45"/>
      <c r="B302" s="44" t="s">
        <v>711</v>
      </c>
      <c r="C302" s="44">
        <v>4</v>
      </c>
      <c r="D302" s="44">
        <v>520</v>
      </c>
      <c r="E302" s="44">
        <v>0</v>
      </c>
      <c r="F302" s="44">
        <v>6</v>
      </c>
      <c r="G302" s="44">
        <v>6</v>
      </c>
      <c r="H302" s="44">
        <v>4</v>
      </c>
      <c r="I302" s="44">
        <v>21.3</v>
      </c>
      <c r="J302" s="44">
        <v>3.3706</v>
      </c>
      <c r="K302" s="44">
        <v>3.3706</v>
      </c>
      <c r="L302" s="44">
        <v>4.5621</v>
      </c>
      <c r="M302" s="44">
        <v>44.887</v>
      </c>
      <c r="N302" s="44">
        <v>26</v>
      </c>
      <c r="O302" s="44">
        <v>26</v>
      </c>
      <c r="P302" s="44">
        <v>20</v>
      </c>
      <c r="Q302" s="44">
        <v>1</v>
      </c>
      <c r="R302" s="44">
        <v>-29.5167</v>
      </c>
      <c r="S302" s="44" t="s">
        <v>16</v>
      </c>
      <c r="T302" s="44">
        <v>1.3169999999999999</v>
      </c>
      <c r="U302" s="44">
        <v>4.8</v>
      </c>
      <c r="V302" s="44">
        <v>3.4830000000000001</v>
      </c>
      <c r="W302" s="44" t="s">
        <v>16</v>
      </c>
      <c r="X302" s="44">
        <v>1.3169999999999999</v>
      </c>
      <c r="Y302" s="44">
        <v>4.8</v>
      </c>
      <c r="Z302" s="44">
        <v>3.4830000000000001</v>
      </c>
      <c r="AA302" s="44"/>
      <c r="AB302" s="44"/>
      <c r="AC302" s="44">
        <v>6.5699999999999995E-2</v>
      </c>
      <c r="AD302" s="44">
        <v>2.9999999999999997E-4</v>
      </c>
      <c r="AE302" s="44" t="s">
        <v>323</v>
      </c>
      <c r="AF302" s="44" t="s">
        <v>323</v>
      </c>
      <c r="AG302" s="44">
        <v>0.33333000000000002</v>
      </c>
      <c r="AH302" s="44">
        <v>0.33333000000000002</v>
      </c>
      <c r="AI302" s="44"/>
      <c r="AJ302" s="44"/>
      <c r="AK302" s="44"/>
      <c r="AL302" s="44">
        <v>0.5</v>
      </c>
      <c r="AM302" s="44">
        <v>0</v>
      </c>
      <c r="AN302" s="44">
        <v>0</v>
      </c>
      <c r="AO302" s="44">
        <v>0</v>
      </c>
      <c r="AP302" s="44">
        <v>0.33333000000000002</v>
      </c>
      <c r="AQ302" s="44">
        <v>0.33333000000000002</v>
      </c>
      <c r="AR302" s="44">
        <v>0.5</v>
      </c>
      <c r="AS302" s="44">
        <v>0</v>
      </c>
      <c r="AT302" s="44">
        <v>0</v>
      </c>
      <c r="AU302" s="44">
        <v>0</v>
      </c>
      <c r="AV302" s="44">
        <v>7.0000000000000007E-2</v>
      </c>
      <c r="AW302" s="44">
        <v>0.379</v>
      </c>
    </row>
    <row r="303" spans="1:49" s="10" customFormat="1">
      <c r="B303" s="44" t="s">
        <v>712</v>
      </c>
      <c r="C303" s="44">
        <v>4</v>
      </c>
      <c r="D303" s="44">
        <v>520</v>
      </c>
      <c r="E303" s="44">
        <v>0</v>
      </c>
      <c r="F303" s="44">
        <v>6</v>
      </c>
      <c r="G303" s="44">
        <v>6</v>
      </c>
      <c r="H303" s="44">
        <v>4</v>
      </c>
      <c r="I303" s="44">
        <v>21.3</v>
      </c>
      <c r="J303" s="44">
        <v>3.3706</v>
      </c>
      <c r="K303" s="44">
        <v>3.3706</v>
      </c>
      <c r="L303" s="44">
        <v>4.5621</v>
      </c>
      <c r="M303" s="44">
        <v>44.887</v>
      </c>
      <c r="N303" s="44">
        <v>26</v>
      </c>
      <c r="O303" s="44">
        <v>26</v>
      </c>
      <c r="P303" s="44">
        <v>2</v>
      </c>
      <c r="Q303" s="44">
        <v>1</v>
      </c>
      <c r="R303" s="44">
        <v>-29.638999999999999</v>
      </c>
      <c r="S303" s="44" t="s">
        <v>16</v>
      </c>
      <c r="T303" s="44">
        <v>1.3169999999999999</v>
      </c>
      <c r="U303" s="44">
        <v>4.8</v>
      </c>
      <c r="V303" s="44">
        <v>3.4830000000000001</v>
      </c>
      <c r="W303" s="44" t="s">
        <v>16</v>
      </c>
      <c r="X303" s="44">
        <v>1.3169999999999999</v>
      </c>
      <c r="Y303" s="44">
        <v>4.8</v>
      </c>
      <c r="Z303" s="44">
        <v>3.4830000000000001</v>
      </c>
      <c r="AA303" s="44"/>
      <c r="AB303" s="44"/>
      <c r="AC303" s="44">
        <v>4.41E-2</v>
      </c>
      <c r="AD303" s="44">
        <v>2.0000000000000001E-4</v>
      </c>
      <c r="AE303" s="44" t="s">
        <v>323</v>
      </c>
      <c r="AF303" s="44" t="s">
        <v>323</v>
      </c>
      <c r="AG303" s="44">
        <v>0.33333000000000002</v>
      </c>
      <c r="AH303" s="44">
        <v>0.33333000000000002</v>
      </c>
      <c r="AI303" s="44"/>
      <c r="AJ303" s="44"/>
      <c r="AK303" s="44"/>
      <c r="AL303" s="44">
        <v>0.5</v>
      </c>
      <c r="AM303" s="44">
        <v>0</v>
      </c>
      <c r="AN303" s="44">
        <v>0</v>
      </c>
      <c r="AO303" s="44">
        <v>0</v>
      </c>
      <c r="AP303" s="44">
        <v>0.33333000000000002</v>
      </c>
      <c r="AQ303" s="44">
        <v>0.33333000000000002</v>
      </c>
      <c r="AR303" s="44">
        <v>0.5</v>
      </c>
      <c r="AS303" s="44">
        <v>0</v>
      </c>
      <c r="AT303" s="44">
        <v>0</v>
      </c>
      <c r="AU303" s="44">
        <v>0</v>
      </c>
      <c r="AV303" s="44">
        <v>1.2999999999999999E-2</v>
      </c>
      <c r="AW303" s="44">
        <v>0.38600000000000001</v>
      </c>
    </row>
    <row r="304" spans="1:49" s="10" customFormat="1">
      <c r="B304" s="44" t="s">
        <v>713</v>
      </c>
      <c r="C304" s="44">
        <v>4</v>
      </c>
      <c r="D304" s="44">
        <v>520</v>
      </c>
      <c r="E304" s="44">
        <v>0</v>
      </c>
      <c r="F304" s="44">
        <v>6</v>
      </c>
      <c r="G304" s="44">
        <v>6</v>
      </c>
      <c r="H304" s="44">
        <v>4</v>
      </c>
      <c r="I304" s="44">
        <v>21.3</v>
      </c>
      <c r="J304" s="44">
        <v>3.3706</v>
      </c>
      <c r="K304" s="44">
        <v>3.3706</v>
      </c>
      <c r="L304" s="44">
        <v>4.5621</v>
      </c>
      <c r="M304" s="44">
        <v>44.887</v>
      </c>
      <c r="N304" s="44">
        <v>26</v>
      </c>
      <c r="O304" s="44">
        <v>26</v>
      </c>
      <c r="P304" s="44">
        <v>2</v>
      </c>
      <c r="Q304" s="44">
        <v>1</v>
      </c>
      <c r="R304" s="44">
        <v>-31.716799999999999</v>
      </c>
      <c r="S304" s="44" t="s">
        <v>16</v>
      </c>
      <c r="T304" s="44">
        <v>1.3169999999999999</v>
      </c>
      <c r="U304" s="44">
        <v>4.8</v>
      </c>
      <c r="V304" s="44">
        <v>3.4830000000000001</v>
      </c>
      <c r="W304" s="44" t="s">
        <v>16</v>
      </c>
      <c r="X304" s="44">
        <v>1.3169999999999999</v>
      </c>
      <c r="Y304" s="44">
        <v>4.8</v>
      </c>
      <c r="Z304" s="44">
        <v>3.4830000000000001</v>
      </c>
      <c r="AA304" s="44"/>
      <c r="AB304" s="44"/>
      <c r="AC304" s="44">
        <v>0.14810000000000001</v>
      </c>
      <c r="AD304" s="44">
        <v>2.0000000000000001E-4</v>
      </c>
      <c r="AE304" s="44" t="s">
        <v>323</v>
      </c>
      <c r="AF304" s="44" t="s">
        <v>323</v>
      </c>
      <c r="AG304" s="44">
        <v>0.33333000000000002</v>
      </c>
      <c r="AH304" s="44">
        <v>0.33333000000000002</v>
      </c>
      <c r="AI304" s="44"/>
      <c r="AJ304" s="44"/>
      <c r="AK304" s="44"/>
      <c r="AL304" s="44">
        <v>0.5</v>
      </c>
      <c r="AM304" s="44">
        <v>0</v>
      </c>
      <c r="AN304" s="44">
        <v>0</v>
      </c>
      <c r="AO304" s="44">
        <v>0</v>
      </c>
      <c r="AP304" s="44">
        <v>0.33333000000000002</v>
      </c>
      <c r="AQ304" s="44">
        <v>0.33333000000000002</v>
      </c>
      <c r="AR304" s="44">
        <v>0.5</v>
      </c>
      <c r="AS304" s="44">
        <v>0</v>
      </c>
      <c r="AT304" s="44">
        <v>0</v>
      </c>
      <c r="AU304" s="44">
        <v>0</v>
      </c>
      <c r="AV304" s="44">
        <v>1.2999999999999999E-2</v>
      </c>
      <c r="AW304" s="44">
        <v>0.40200000000000002</v>
      </c>
    </row>
    <row r="305" spans="1:56" s="10" customFormat="1">
      <c r="B305" s="44" t="s">
        <v>866</v>
      </c>
      <c r="C305" s="44">
        <v>4</v>
      </c>
      <c r="D305" s="44">
        <v>520</v>
      </c>
      <c r="E305" s="44">
        <v>0</v>
      </c>
      <c r="F305" s="44">
        <v>6</v>
      </c>
      <c r="G305" s="44">
        <v>6</v>
      </c>
      <c r="H305" s="44">
        <v>4</v>
      </c>
      <c r="I305" s="44">
        <v>21.3</v>
      </c>
      <c r="J305" s="44">
        <v>3.3706</v>
      </c>
      <c r="K305" s="44">
        <v>3.3706</v>
      </c>
      <c r="L305" s="44">
        <v>4.5621</v>
      </c>
      <c r="M305" s="44">
        <v>44.887</v>
      </c>
      <c r="N305" s="44">
        <v>26</v>
      </c>
      <c r="O305" s="44">
        <v>26</v>
      </c>
      <c r="P305" s="44">
        <v>13</v>
      </c>
      <c r="Q305" s="44">
        <v>1</v>
      </c>
      <c r="R305" s="44">
        <v>-17.739000000000001</v>
      </c>
      <c r="S305" s="44" t="s">
        <v>16</v>
      </c>
      <c r="T305" s="44">
        <v>2.3479999999999999</v>
      </c>
      <c r="U305" s="44">
        <v>4.1989999999999998</v>
      </c>
      <c r="V305" s="44">
        <v>1.85</v>
      </c>
      <c r="W305" s="44" t="s">
        <v>16</v>
      </c>
      <c r="X305" s="44">
        <v>2.3479999999999999</v>
      </c>
      <c r="Y305" s="44">
        <v>4.1989999999999998</v>
      </c>
      <c r="Z305" s="44">
        <v>1.85</v>
      </c>
      <c r="AA305" s="44"/>
      <c r="AB305" s="44"/>
      <c r="AC305" s="44">
        <v>0.1328</v>
      </c>
      <c r="AD305" s="44">
        <v>2.9999999999999997E-4</v>
      </c>
      <c r="AE305" s="44" t="s">
        <v>17</v>
      </c>
      <c r="AF305" s="44" t="s">
        <v>17</v>
      </c>
      <c r="AG305" s="44">
        <v>0.33333000000000002</v>
      </c>
      <c r="AH305" s="44">
        <v>0.33333000000000002</v>
      </c>
      <c r="AI305" s="44"/>
      <c r="AJ305" s="44"/>
      <c r="AK305" s="44"/>
      <c r="AL305" s="44">
        <v>0.5</v>
      </c>
      <c r="AM305" s="44">
        <v>0</v>
      </c>
      <c r="AN305" s="44">
        <v>0</v>
      </c>
      <c r="AO305" s="44">
        <v>0</v>
      </c>
      <c r="AP305" s="44">
        <v>0.33333000000000002</v>
      </c>
      <c r="AQ305" s="44">
        <v>0.33333000000000002</v>
      </c>
      <c r="AR305" s="44">
        <v>0.5</v>
      </c>
      <c r="AS305" s="44">
        <v>0</v>
      </c>
      <c r="AT305" s="44">
        <v>0</v>
      </c>
      <c r="AU305" s="44">
        <v>0</v>
      </c>
      <c r="AV305" s="44">
        <v>7.0000000000000001E-3</v>
      </c>
      <c r="AW305" s="44">
        <v>0.34300000000000003</v>
      </c>
    </row>
    <row r="306" spans="1:56" s="10" customFormat="1" ht="15.6">
      <c r="B306" s="43"/>
      <c r="E306" s="41"/>
      <c r="F306" s="41"/>
      <c r="G306" s="41"/>
      <c r="H306" s="41"/>
      <c r="I306" s="41"/>
      <c r="J306" s="42"/>
      <c r="K306" s="42"/>
      <c r="L306" s="42"/>
      <c r="M306" s="42"/>
      <c r="Q306" s="41"/>
    </row>
    <row r="307" spans="1:56" s="10" customFormat="1" ht="15">
      <c r="A307" s="45"/>
      <c r="B307" s="44" t="s">
        <v>714</v>
      </c>
      <c r="C307" s="44">
        <v>4</v>
      </c>
      <c r="D307" s="44">
        <v>520</v>
      </c>
      <c r="E307" s="44">
        <v>0</v>
      </c>
      <c r="F307" s="44">
        <v>6</v>
      </c>
      <c r="G307" s="44">
        <v>6</v>
      </c>
      <c r="H307" s="44">
        <v>4</v>
      </c>
      <c r="I307" s="44">
        <v>21.1</v>
      </c>
      <c r="J307" s="44">
        <v>3.4497</v>
      </c>
      <c r="K307" s="44">
        <v>3.4497</v>
      </c>
      <c r="L307" s="44">
        <v>4.2408999999999999</v>
      </c>
      <c r="M307" s="44">
        <v>43.707000000000001</v>
      </c>
      <c r="N307" s="44">
        <v>26</v>
      </c>
      <c r="O307" s="44">
        <v>26</v>
      </c>
      <c r="P307" s="44">
        <v>20</v>
      </c>
      <c r="Q307" s="44">
        <v>1</v>
      </c>
      <c r="R307" s="44">
        <v>-29.569500000000001</v>
      </c>
      <c r="S307" s="44" t="s">
        <v>16</v>
      </c>
      <c r="T307" s="44">
        <v>2.0830000000000002</v>
      </c>
      <c r="U307" s="44">
        <v>5.1239999999999997</v>
      </c>
      <c r="V307" s="44">
        <v>3.0409999999999999</v>
      </c>
      <c r="W307" s="44" t="s">
        <v>16</v>
      </c>
      <c r="X307" s="44">
        <v>2.0830000000000002</v>
      </c>
      <c r="Y307" s="44">
        <v>5.1239999999999997</v>
      </c>
      <c r="Z307" s="44">
        <v>3.0409999999999999</v>
      </c>
      <c r="AA307" s="44"/>
      <c r="AB307" s="44"/>
      <c r="AC307" s="44">
        <v>0</v>
      </c>
      <c r="AD307" s="44">
        <v>1E-4</v>
      </c>
      <c r="AE307" s="44" t="s">
        <v>323</v>
      </c>
      <c r="AF307" s="44" t="s">
        <v>323</v>
      </c>
      <c r="AG307" s="44">
        <v>0.33333000000000002</v>
      </c>
      <c r="AH307" s="44">
        <v>0.33333000000000002</v>
      </c>
      <c r="AI307" s="44"/>
      <c r="AJ307" s="44"/>
      <c r="AK307" s="44"/>
      <c r="AL307" s="44">
        <v>0.5</v>
      </c>
      <c r="AM307" s="44">
        <v>0</v>
      </c>
      <c r="AN307" s="44">
        <v>0</v>
      </c>
      <c r="AO307" s="44">
        <v>0</v>
      </c>
      <c r="AP307" s="44">
        <v>0.33333000000000002</v>
      </c>
      <c r="AQ307" s="44">
        <v>0.33333000000000002</v>
      </c>
      <c r="AR307" s="44">
        <v>0.5</v>
      </c>
      <c r="AS307" s="44">
        <v>0</v>
      </c>
      <c r="AT307" s="44">
        <v>0</v>
      </c>
      <c r="AU307" s="44">
        <v>0</v>
      </c>
      <c r="AV307" s="44">
        <v>4.7E-2</v>
      </c>
      <c r="AW307" s="44">
        <v>0.37</v>
      </c>
    </row>
    <row r="308" spans="1:56" s="10" customFormat="1">
      <c r="B308" s="44" t="s">
        <v>715</v>
      </c>
      <c r="C308" s="44">
        <v>4</v>
      </c>
      <c r="D308" s="44">
        <v>520</v>
      </c>
      <c r="E308" s="44">
        <v>0</v>
      </c>
      <c r="F308" s="44">
        <v>6</v>
      </c>
      <c r="G308" s="44">
        <v>6</v>
      </c>
      <c r="H308" s="44">
        <v>4</v>
      </c>
      <c r="I308" s="44">
        <v>21.1</v>
      </c>
      <c r="J308" s="44">
        <v>3.4497</v>
      </c>
      <c r="K308" s="44">
        <v>3.4497</v>
      </c>
      <c r="L308" s="44">
        <v>4.2408999999999999</v>
      </c>
      <c r="M308" s="44">
        <v>43.707000000000001</v>
      </c>
      <c r="N308" s="44">
        <v>26</v>
      </c>
      <c r="O308" s="44">
        <v>26</v>
      </c>
      <c r="P308" s="44">
        <v>2</v>
      </c>
      <c r="Q308" s="44">
        <v>1</v>
      </c>
      <c r="R308" s="44">
        <v>-29.671099999999999</v>
      </c>
      <c r="S308" s="44" t="s">
        <v>16</v>
      </c>
      <c r="T308" s="44">
        <v>2.0830000000000002</v>
      </c>
      <c r="U308" s="44">
        <v>5.1239999999999997</v>
      </c>
      <c r="V308" s="44">
        <v>3.0409999999999999</v>
      </c>
      <c r="W308" s="44" t="s">
        <v>16</v>
      </c>
      <c r="X308" s="44">
        <v>2.0830000000000002</v>
      </c>
      <c r="Y308" s="44">
        <v>5.1239999999999997</v>
      </c>
      <c r="Z308" s="44">
        <v>3.0409999999999999</v>
      </c>
      <c r="AA308" s="44"/>
      <c r="AB308" s="44"/>
      <c r="AC308" s="44">
        <v>0</v>
      </c>
      <c r="AD308" s="44">
        <v>1E-4</v>
      </c>
      <c r="AE308" s="44" t="s">
        <v>323</v>
      </c>
      <c r="AF308" s="44" t="s">
        <v>323</v>
      </c>
      <c r="AG308" s="44">
        <v>0.33333000000000002</v>
      </c>
      <c r="AH308" s="44">
        <v>0.33333000000000002</v>
      </c>
      <c r="AI308" s="44"/>
      <c r="AJ308" s="44"/>
      <c r="AK308" s="44"/>
      <c r="AL308" s="44">
        <v>0.5</v>
      </c>
      <c r="AM308" s="44">
        <v>0</v>
      </c>
      <c r="AN308" s="44">
        <v>0</v>
      </c>
      <c r="AO308" s="44">
        <v>0</v>
      </c>
      <c r="AP308" s="44">
        <v>0.33333000000000002</v>
      </c>
      <c r="AQ308" s="44">
        <v>0.33333000000000002</v>
      </c>
      <c r="AR308" s="44">
        <v>0.5</v>
      </c>
      <c r="AS308" s="44">
        <v>0</v>
      </c>
      <c r="AT308" s="44">
        <v>0</v>
      </c>
      <c r="AU308" s="44">
        <v>0</v>
      </c>
      <c r="AV308" s="44">
        <v>8.9999999999999993E-3</v>
      </c>
      <c r="AW308" s="44">
        <v>0.36799999999999999</v>
      </c>
    </row>
    <row r="309" spans="1:56" s="10" customFormat="1">
      <c r="B309" s="44" t="s">
        <v>716</v>
      </c>
      <c r="C309" s="44">
        <v>4</v>
      </c>
      <c r="D309" s="44">
        <v>520</v>
      </c>
      <c r="E309" s="44">
        <v>0</v>
      </c>
      <c r="F309" s="44">
        <v>6</v>
      </c>
      <c r="G309" s="44">
        <v>6</v>
      </c>
      <c r="H309" s="44">
        <v>4</v>
      </c>
      <c r="I309" s="44">
        <v>21.1</v>
      </c>
      <c r="J309" s="44">
        <v>3.4497</v>
      </c>
      <c r="K309" s="44">
        <v>3.4497</v>
      </c>
      <c r="L309" s="44">
        <v>4.2408999999999999</v>
      </c>
      <c r="M309" s="44">
        <v>43.707000000000001</v>
      </c>
      <c r="N309" s="44">
        <v>26</v>
      </c>
      <c r="O309" s="44">
        <v>26</v>
      </c>
      <c r="P309" s="44">
        <v>2</v>
      </c>
      <c r="Q309" s="44">
        <v>1</v>
      </c>
      <c r="R309" s="44">
        <v>-31.785900000000002</v>
      </c>
      <c r="S309" s="44" t="s">
        <v>16</v>
      </c>
      <c r="T309" s="44">
        <v>2.0830000000000002</v>
      </c>
      <c r="U309" s="44">
        <v>5.1239999999999997</v>
      </c>
      <c r="V309" s="44">
        <v>3.0409999999999999</v>
      </c>
      <c r="W309" s="44" t="s">
        <v>16</v>
      </c>
      <c r="X309" s="44">
        <v>2.0830000000000002</v>
      </c>
      <c r="Y309" s="44">
        <v>5.1239999999999997</v>
      </c>
      <c r="Z309" s="44">
        <v>3.0409999999999999</v>
      </c>
      <c r="AA309" s="44"/>
      <c r="AB309" s="44"/>
      <c r="AC309" s="44">
        <v>0</v>
      </c>
      <c r="AD309" s="44">
        <v>1E-4</v>
      </c>
      <c r="AE309" s="44" t="s">
        <v>323</v>
      </c>
      <c r="AF309" s="44" t="s">
        <v>323</v>
      </c>
      <c r="AG309" s="44">
        <v>0.33333000000000002</v>
      </c>
      <c r="AH309" s="44">
        <v>0.33333000000000002</v>
      </c>
      <c r="AI309" s="44"/>
      <c r="AJ309" s="44"/>
      <c r="AK309" s="44"/>
      <c r="AL309" s="44">
        <v>0.5</v>
      </c>
      <c r="AM309" s="44">
        <v>0</v>
      </c>
      <c r="AN309" s="44">
        <v>0</v>
      </c>
      <c r="AO309" s="44">
        <v>0</v>
      </c>
      <c r="AP309" s="44">
        <v>0.33333000000000002</v>
      </c>
      <c r="AQ309" s="44">
        <v>0.33333000000000002</v>
      </c>
      <c r="AR309" s="44">
        <v>0.5</v>
      </c>
      <c r="AS309" s="44">
        <v>0</v>
      </c>
      <c r="AT309" s="44">
        <v>0</v>
      </c>
      <c r="AU309" s="44">
        <v>0</v>
      </c>
      <c r="AV309" s="44">
        <v>1.4E-2</v>
      </c>
      <c r="AW309" s="44">
        <v>0.379</v>
      </c>
    </row>
    <row r="310" spans="1:56" s="10" customFormat="1">
      <c r="B310" s="44" t="s">
        <v>867</v>
      </c>
      <c r="C310" s="44">
        <v>4</v>
      </c>
      <c r="D310" s="44">
        <v>520</v>
      </c>
      <c r="E310" s="44">
        <v>0</v>
      </c>
      <c r="F310" s="44">
        <v>6</v>
      </c>
      <c r="G310" s="44">
        <v>6</v>
      </c>
      <c r="H310" s="44">
        <v>4</v>
      </c>
      <c r="I310" s="44">
        <v>21.1</v>
      </c>
      <c r="J310" s="44">
        <v>3.4497</v>
      </c>
      <c r="K310" s="44">
        <v>3.4497</v>
      </c>
      <c r="L310" s="44">
        <v>4.2408999999999999</v>
      </c>
      <c r="M310" s="44">
        <v>43.707000000000001</v>
      </c>
      <c r="N310" s="44">
        <v>26</v>
      </c>
      <c r="O310" s="44">
        <v>26</v>
      </c>
      <c r="P310" s="44">
        <v>13</v>
      </c>
      <c r="Q310" s="44">
        <v>1</v>
      </c>
      <c r="R310" s="44">
        <v>-17.759499999999999</v>
      </c>
      <c r="S310" s="44" t="s">
        <v>16</v>
      </c>
      <c r="T310" s="44">
        <v>3.101</v>
      </c>
      <c r="U310" s="44">
        <v>4.5149999999999997</v>
      </c>
      <c r="V310" s="44">
        <v>1.4139999999999999</v>
      </c>
      <c r="W310" s="44" t="s">
        <v>16</v>
      </c>
      <c r="X310" s="44">
        <v>3.101</v>
      </c>
      <c r="Y310" s="44">
        <v>4.5149999999999997</v>
      </c>
      <c r="Z310" s="44">
        <v>1.4139999999999999</v>
      </c>
      <c r="AA310" s="44"/>
      <c r="AB310" s="44"/>
      <c r="AC310" s="44">
        <v>0</v>
      </c>
      <c r="AD310" s="44">
        <v>2.0000000000000001E-4</v>
      </c>
      <c r="AE310" s="44" t="s">
        <v>17</v>
      </c>
      <c r="AF310" s="44" t="s">
        <v>17</v>
      </c>
      <c r="AG310" s="44">
        <v>0.33333000000000002</v>
      </c>
      <c r="AH310" s="44">
        <v>0.33333000000000002</v>
      </c>
      <c r="AI310" s="44"/>
      <c r="AJ310" s="44"/>
      <c r="AK310" s="44"/>
      <c r="AL310" s="44">
        <v>0.5</v>
      </c>
      <c r="AM310" s="44">
        <v>0</v>
      </c>
      <c r="AN310" s="44">
        <v>0</v>
      </c>
      <c r="AO310" s="44">
        <v>0</v>
      </c>
      <c r="AP310" s="44">
        <v>0.33333000000000002</v>
      </c>
      <c r="AQ310" s="44">
        <v>0.33333000000000002</v>
      </c>
      <c r="AR310" s="44">
        <v>0.5</v>
      </c>
      <c r="AS310" s="44">
        <v>0</v>
      </c>
      <c r="AT310" s="44">
        <v>0</v>
      </c>
      <c r="AU310" s="44">
        <v>0</v>
      </c>
      <c r="AV310" s="44">
        <v>7.0000000000000001E-3</v>
      </c>
      <c r="AW310" s="44">
        <v>0.33600000000000002</v>
      </c>
    </row>
    <row r="312" spans="1:56">
      <c r="D312" s="20"/>
      <c r="E312" s="20"/>
      <c r="F312" s="20"/>
      <c r="G312" s="20"/>
      <c r="H312" s="20"/>
    </row>
    <row r="313" spans="1:56">
      <c r="A313" s="29" t="s">
        <v>619</v>
      </c>
      <c r="B313" s="4"/>
      <c r="D313" s="20"/>
      <c r="E313" s="20"/>
      <c r="F313" s="20"/>
      <c r="G313" s="20"/>
      <c r="H313" s="20"/>
      <c r="Q313" s="60" t="s">
        <v>322</v>
      </c>
      <c r="R313" s="11">
        <f>R316-R314</f>
        <v>0.65299999999999869</v>
      </c>
    </row>
    <row r="314" spans="1:56">
      <c r="A314" s="8" t="s">
        <v>325</v>
      </c>
      <c r="B314" s="58" t="s">
        <v>620</v>
      </c>
      <c r="C314" s="58">
        <v>4</v>
      </c>
      <c r="D314" s="58">
        <v>520</v>
      </c>
      <c r="E314" s="58">
        <v>0</v>
      </c>
      <c r="F314" s="58">
        <v>6</v>
      </c>
      <c r="G314" s="58">
        <v>6</v>
      </c>
      <c r="H314" s="58">
        <v>4</v>
      </c>
      <c r="I314" s="58">
        <v>21.7</v>
      </c>
      <c r="J314" s="58">
        <v>3.2366999999999999</v>
      </c>
      <c r="K314" s="58">
        <v>3.2366999999999999</v>
      </c>
      <c r="L314" s="58">
        <v>5.1982999999999997</v>
      </c>
      <c r="M314" s="58">
        <v>47.162999999999997</v>
      </c>
      <c r="N314" s="58">
        <v>36</v>
      </c>
      <c r="O314" s="58">
        <v>26</v>
      </c>
      <c r="P314" s="58">
        <v>25</v>
      </c>
      <c r="Q314" s="58">
        <v>1</v>
      </c>
      <c r="R314" s="58">
        <v>-59.112000000000002</v>
      </c>
      <c r="S314" s="58" t="s">
        <v>61</v>
      </c>
      <c r="T314" s="58">
        <v>-4.2190000000000003</v>
      </c>
      <c r="U314" s="58">
        <v>7.1040000000000001</v>
      </c>
      <c r="V314" s="58">
        <v>11.323</v>
      </c>
      <c r="W314" s="58" t="s">
        <v>61</v>
      </c>
      <c r="X314" s="58">
        <v>-4.2190000000000003</v>
      </c>
      <c r="Y314" s="58">
        <v>7.1040000000000001</v>
      </c>
      <c r="Z314" s="58">
        <v>11.323</v>
      </c>
      <c r="AA314" s="58"/>
      <c r="AB314" s="58"/>
      <c r="AC314" s="58">
        <v>2.18E-2</v>
      </c>
      <c r="AD314" s="58">
        <v>1E-4</v>
      </c>
      <c r="AE314" s="58" t="s">
        <v>323</v>
      </c>
      <c r="AF314" s="58" t="s">
        <v>323</v>
      </c>
      <c r="AG314" s="58">
        <v>0</v>
      </c>
      <c r="AH314" s="58">
        <v>0</v>
      </c>
      <c r="AI314" s="58"/>
      <c r="AJ314" s="58"/>
      <c r="AK314" s="58"/>
      <c r="AL314" s="58">
        <v>0</v>
      </c>
      <c r="AM314" s="58">
        <v>0</v>
      </c>
      <c r="AN314" s="58">
        <v>0</v>
      </c>
      <c r="AO314" s="58">
        <v>0</v>
      </c>
      <c r="AP314" s="58">
        <v>0</v>
      </c>
      <c r="AQ314" s="58">
        <v>0</v>
      </c>
      <c r="AR314" s="58">
        <v>0</v>
      </c>
      <c r="AS314" s="58">
        <v>0</v>
      </c>
      <c r="AT314" s="58">
        <v>0</v>
      </c>
      <c r="AU314" s="58">
        <v>0</v>
      </c>
      <c r="AV314" s="58">
        <v>0.17799999999999999</v>
      </c>
      <c r="AW314" s="58">
        <v>0.27900000000000003</v>
      </c>
    </row>
    <row r="315" spans="1:56" s="59" customFormat="1">
      <c r="A315" s="59" t="s">
        <v>324</v>
      </c>
      <c r="B315" s="58" t="s">
        <v>621</v>
      </c>
      <c r="C315" s="58">
        <v>4</v>
      </c>
      <c r="D315" s="58">
        <v>520</v>
      </c>
      <c r="E315" s="58">
        <v>0</v>
      </c>
      <c r="F315" s="58">
        <v>6</v>
      </c>
      <c r="G315" s="58">
        <v>6</v>
      </c>
      <c r="H315" s="58">
        <v>4</v>
      </c>
      <c r="I315" s="58">
        <v>21.7</v>
      </c>
      <c r="J315" s="58">
        <v>3.2366999999999999</v>
      </c>
      <c r="K315" s="58">
        <v>3.2366999999999999</v>
      </c>
      <c r="L315" s="58">
        <v>5.1982999999999997</v>
      </c>
      <c r="M315" s="58">
        <v>47.162999999999997</v>
      </c>
      <c r="N315" s="58">
        <v>36</v>
      </c>
      <c r="O315" s="58">
        <v>26</v>
      </c>
      <c r="P315" s="58">
        <v>26</v>
      </c>
      <c r="Q315" s="58">
        <v>1</v>
      </c>
      <c r="R315" s="58">
        <v>-58.4756</v>
      </c>
      <c r="S315" s="58" t="s">
        <v>61</v>
      </c>
      <c r="T315" s="58">
        <v>-4.1159999999999997</v>
      </c>
      <c r="U315" s="58">
        <v>7.3570000000000002</v>
      </c>
      <c r="V315" s="58">
        <v>11.473000000000001</v>
      </c>
      <c r="W315" s="58" t="s">
        <v>61</v>
      </c>
      <c r="X315" s="58">
        <v>-4.1159999999999997</v>
      </c>
      <c r="Y315" s="58">
        <v>7.3570000000000002</v>
      </c>
      <c r="Z315" s="58">
        <v>11.473000000000001</v>
      </c>
      <c r="AA315" s="58"/>
      <c r="AB315" s="58"/>
      <c r="AC315" s="58">
        <v>0.2319</v>
      </c>
      <c r="AD315" s="58">
        <v>4.0000000000000002E-4</v>
      </c>
      <c r="AE315" s="58" t="s">
        <v>323</v>
      </c>
      <c r="AF315" s="58" t="s">
        <v>323</v>
      </c>
      <c r="AG315" s="58">
        <v>0</v>
      </c>
      <c r="AH315" s="58">
        <v>0</v>
      </c>
      <c r="AI315" s="58"/>
      <c r="AJ315" s="58"/>
      <c r="AK315" s="58"/>
      <c r="AL315" s="58">
        <v>0</v>
      </c>
      <c r="AM315" s="58">
        <v>0</v>
      </c>
      <c r="AN315" s="58">
        <v>0</v>
      </c>
      <c r="AO315" s="58">
        <v>0</v>
      </c>
      <c r="AP315" s="58">
        <v>0</v>
      </c>
      <c r="AQ315" s="58">
        <v>0</v>
      </c>
      <c r="AR315" s="58">
        <v>0</v>
      </c>
      <c r="AS315" s="58">
        <v>0</v>
      </c>
      <c r="AT315" s="58">
        <v>0</v>
      </c>
      <c r="AU315" s="58">
        <v>0</v>
      </c>
      <c r="AV315" s="58">
        <v>0.20599999999999999</v>
      </c>
      <c r="AW315" s="58">
        <v>0.27500000000000002</v>
      </c>
    </row>
    <row r="316" spans="1:56" s="59" customFormat="1">
      <c r="A316" s="59" t="s">
        <v>326</v>
      </c>
      <c r="B316" s="58" t="s">
        <v>622</v>
      </c>
      <c r="C316" s="58">
        <v>4</v>
      </c>
      <c r="D316" s="58">
        <v>520</v>
      </c>
      <c r="E316" s="58">
        <v>0</v>
      </c>
      <c r="F316" s="58">
        <v>6</v>
      </c>
      <c r="G316" s="58">
        <v>6</v>
      </c>
      <c r="H316" s="58">
        <v>4</v>
      </c>
      <c r="I316" s="58">
        <v>21.7</v>
      </c>
      <c r="J316" s="58">
        <v>3.2366999999999999</v>
      </c>
      <c r="K316" s="58">
        <v>3.2366999999999999</v>
      </c>
      <c r="L316" s="58">
        <v>5.1982999999999997</v>
      </c>
      <c r="M316" s="58">
        <v>47.162999999999997</v>
      </c>
      <c r="N316" s="58">
        <v>36</v>
      </c>
      <c r="O316" s="58">
        <v>26</v>
      </c>
      <c r="P316" s="58">
        <v>27</v>
      </c>
      <c r="Q316" s="58">
        <v>1</v>
      </c>
      <c r="R316" s="58">
        <v>-58.459000000000003</v>
      </c>
      <c r="S316" s="58" t="s">
        <v>61</v>
      </c>
      <c r="T316" s="58">
        <v>-4.1130000000000004</v>
      </c>
      <c r="U316" s="58">
        <v>7.3639999999999999</v>
      </c>
      <c r="V316" s="58">
        <v>11.477</v>
      </c>
      <c r="W316" s="58" t="s">
        <v>61</v>
      </c>
      <c r="X316" s="58">
        <v>-4.1130000000000004</v>
      </c>
      <c r="Y316" s="58">
        <v>7.3639999999999999</v>
      </c>
      <c r="Z316" s="58">
        <v>11.477</v>
      </c>
      <c r="AA316" s="58"/>
      <c r="AB316" s="58"/>
      <c r="AC316" s="58">
        <v>0</v>
      </c>
      <c r="AD316" s="58">
        <v>0</v>
      </c>
      <c r="AE316" s="58" t="s">
        <v>323</v>
      </c>
      <c r="AF316" s="58" t="s">
        <v>323</v>
      </c>
      <c r="AG316" s="58">
        <v>0</v>
      </c>
      <c r="AH316" s="58">
        <v>0</v>
      </c>
      <c r="AI316" s="58"/>
      <c r="AJ316" s="58"/>
      <c r="AK316" s="58"/>
      <c r="AL316" s="58">
        <v>0</v>
      </c>
      <c r="AM316" s="58">
        <v>0</v>
      </c>
      <c r="AN316" s="58">
        <v>0</v>
      </c>
      <c r="AO316" s="58">
        <v>0</v>
      </c>
      <c r="AP316" s="58">
        <v>0</v>
      </c>
      <c r="AQ316" s="58">
        <v>0</v>
      </c>
      <c r="AR316" s="58">
        <v>0</v>
      </c>
      <c r="AS316" s="58">
        <v>0</v>
      </c>
      <c r="AT316" s="58">
        <v>0</v>
      </c>
      <c r="AU316" s="58">
        <v>0</v>
      </c>
      <c r="AV316" s="58">
        <v>0.193</v>
      </c>
      <c r="AW316" s="58">
        <v>0.27500000000000002</v>
      </c>
    </row>
    <row r="317" spans="1:56">
      <c r="D317" s="20"/>
      <c r="E317" s="20"/>
      <c r="F317" s="20"/>
      <c r="G317" s="20"/>
      <c r="H317" s="20"/>
    </row>
    <row r="318" spans="1:56">
      <c r="A318" s="8" t="s">
        <v>325</v>
      </c>
      <c r="B318" s="58" t="s">
        <v>623</v>
      </c>
      <c r="C318" s="58">
        <v>4</v>
      </c>
      <c r="D318" s="58">
        <v>520</v>
      </c>
      <c r="E318" s="58">
        <v>0</v>
      </c>
      <c r="F318" s="58">
        <v>6</v>
      </c>
      <c r="G318" s="58">
        <v>6</v>
      </c>
      <c r="H318" s="58">
        <v>4</v>
      </c>
      <c r="I318" s="58">
        <v>21.6</v>
      </c>
      <c r="J318" s="58">
        <v>3.2452999999999999</v>
      </c>
      <c r="K318" s="58">
        <v>3.2452999999999999</v>
      </c>
      <c r="L318" s="58">
        <v>5.0937000000000001</v>
      </c>
      <c r="M318" s="58">
        <v>46.459000000000003</v>
      </c>
      <c r="N318" s="58">
        <v>26</v>
      </c>
      <c r="O318" s="58">
        <v>26</v>
      </c>
      <c r="P318" s="58">
        <v>28</v>
      </c>
      <c r="Q318" s="58">
        <v>1</v>
      </c>
      <c r="R318" s="58">
        <v>-58.204300000000003</v>
      </c>
      <c r="S318" s="58" t="s">
        <v>61</v>
      </c>
      <c r="T318" s="58">
        <v>-3.4</v>
      </c>
      <c r="U318" s="58">
        <v>8.9269999999999996</v>
      </c>
      <c r="V318" s="58">
        <v>12.327</v>
      </c>
      <c r="W318" s="58" t="s">
        <v>61</v>
      </c>
      <c r="X318" s="58">
        <v>-3.4</v>
      </c>
      <c r="Y318" s="58">
        <v>8.9269999999999996</v>
      </c>
      <c r="Z318" s="58">
        <v>12.327</v>
      </c>
      <c r="AA318" s="58"/>
      <c r="AB318" s="58"/>
      <c r="AC318" s="58">
        <v>0.22109999999999999</v>
      </c>
      <c r="AD318" s="58">
        <v>6.9999999999999999E-4</v>
      </c>
      <c r="AE318" s="58" t="s">
        <v>323</v>
      </c>
      <c r="AF318" s="58" t="s">
        <v>323</v>
      </c>
      <c r="AG318" s="58">
        <v>0</v>
      </c>
      <c r="AH318" s="58">
        <v>0</v>
      </c>
      <c r="AI318" s="58"/>
      <c r="AJ318" s="58"/>
      <c r="AK318" s="58"/>
      <c r="AL318" s="58">
        <v>0</v>
      </c>
      <c r="AM318" s="58">
        <v>0</v>
      </c>
      <c r="AN318" s="58">
        <v>0</v>
      </c>
      <c r="AO318" s="58">
        <v>0</v>
      </c>
      <c r="AP318" s="58">
        <v>0</v>
      </c>
      <c r="AQ318" s="58">
        <v>0</v>
      </c>
      <c r="AR318" s="58">
        <v>0</v>
      </c>
      <c r="AS318" s="58">
        <v>0</v>
      </c>
      <c r="AT318" s="58">
        <v>0</v>
      </c>
      <c r="AU318" s="58">
        <v>0</v>
      </c>
      <c r="AV318" s="58">
        <v>0.11</v>
      </c>
      <c r="AW318" s="58">
        <v>0.27600000000000002</v>
      </c>
    </row>
    <row r="319" spans="1:56">
      <c r="D319" s="20"/>
      <c r="E319" s="20"/>
      <c r="F319" s="20"/>
      <c r="G319" s="20"/>
      <c r="H319" s="20"/>
    </row>
    <row r="320" spans="1:56">
      <c r="D320" s="20"/>
      <c r="E320" s="20"/>
      <c r="F320" s="20"/>
      <c r="G320" s="20"/>
      <c r="H320" s="20"/>
      <c r="BC320" s="8" t="s">
        <v>5</v>
      </c>
      <c r="BD320" s="8" t="s">
        <v>671</v>
      </c>
    </row>
    <row r="321" spans="2:56">
      <c r="B321" s="8" t="s">
        <v>617</v>
      </c>
      <c r="C321" s="8">
        <v>4</v>
      </c>
      <c r="D321" s="8">
        <v>520</v>
      </c>
      <c r="E321" s="8">
        <v>0</v>
      </c>
      <c r="F321" s="8">
        <v>3</v>
      </c>
      <c r="G321" s="8">
        <v>3</v>
      </c>
      <c r="H321" s="8">
        <v>2</v>
      </c>
      <c r="I321" s="8">
        <v>10.7</v>
      </c>
      <c r="J321" s="8">
        <v>3.4826999999999999</v>
      </c>
      <c r="K321" s="8">
        <v>3.4826999999999999</v>
      </c>
      <c r="L321" s="8">
        <v>4.2911999999999999</v>
      </c>
      <c r="M321" s="8">
        <v>45.076000000000001</v>
      </c>
      <c r="N321" s="8">
        <v>26</v>
      </c>
      <c r="O321" s="8">
        <v>1352</v>
      </c>
      <c r="P321" s="8">
        <v>1</v>
      </c>
      <c r="Q321" s="8">
        <v>1</v>
      </c>
      <c r="R321" s="8">
        <v>-58.438699999999997</v>
      </c>
      <c r="S321" s="8" t="s">
        <v>16</v>
      </c>
      <c r="T321" s="8">
        <v>-2.5150000000000001</v>
      </c>
      <c r="U321" s="8">
        <v>9.3049999999999997</v>
      </c>
      <c r="V321" s="8">
        <v>11.82</v>
      </c>
      <c r="W321" s="8" t="s">
        <v>16</v>
      </c>
      <c r="X321" s="8">
        <v>-2.5150000000000001</v>
      </c>
      <c r="Y321" s="8">
        <v>9.3049999999999997</v>
      </c>
      <c r="Z321" s="8">
        <v>11.82</v>
      </c>
      <c r="AC321" s="8">
        <v>0</v>
      </c>
      <c r="AD321" s="8">
        <v>1E-4</v>
      </c>
      <c r="AE321" s="8" t="s">
        <v>17</v>
      </c>
      <c r="AF321" s="8" t="s">
        <v>17</v>
      </c>
      <c r="AG321" s="8">
        <v>0.33333000000000002</v>
      </c>
      <c r="AH321" s="8">
        <v>0.33333000000000002</v>
      </c>
      <c r="AL321" s="8">
        <v>0.5</v>
      </c>
      <c r="AM321" s="8">
        <v>0</v>
      </c>
      <c r="AN321" s="8">
        <v>0</v>
      </c>
      <c r="AO321" s="8">
        <v>0</v>
      </c>
      <c r="AP321" s="8">
        <v>0.33333000000000002</v>
      </c>
      <c r="AQ321" s="8">
        <v>0.33333000000000002</v>
      </c>
      <c r="AR321" s="8">
        <v>0.5</v>
      </c>
      <c r="AS321" s="8">
        <v>0</v>
      </c>
      <c r="AT321" s="8">
        <v>0</v>
      </c>
      <c r="AU321" s="8">
        <v>0</v>
      </c>
      <c r="AV321" s="8">
        <v>1.2E-2</v>
      </c>
      <c r="AW321" s="8">
        <v>0.36199999999999999</v>
      </c>
      <c r="AX321" s="8">
        <v>0.5</v>
      </c>
      <c r="AY321" s="8">
        <v>0</v>
      </c>
      <c r="AZ321" s="8">
        <v>0</v>
      </c>
      <c r="BA321" s="8">
        <v>0.5</v>
      </c>
      <c r="BB321" s="8">
        <v>-19.5045</v>
      </c>
      <c r="BC321" s="8">
        <f>R321+BB321</f>
        <v>-77.94319999999999</v>
      </c>
      <c r="BD321" s="8">
        <f>BC321-BC$321</f>
        <v>0</v>
      </c>
    </row>
    <row r="322" spans="2:56">
      <c r="B322" s="8" t="s">
        <v>663</v>
      </c>
      <c r="C322" s="8">
        <v>4</v>
      </c>
      <c r="D322" s="8">
        <v>520</v>
      </c>
      <c r="E322" s="8">
        <v>0</v>
      </c>
      <c r="F322" s="8">
        <v>3</v>
      </c>
      <c r="G322" s="8">
        <v>3</v>
      </c>
      <c r="H322" s="8">
        <v>2</v>
      </c>
      <c r="I322" s="8">
        <v>10.7</v>
      </c>
      <c r="J322" s="8">
        <v>3.4375</v>
      </c>
      <c r="K322" s="8">
        <v>3.4375</v>
      </c>
      <c r="L322" s="8">
        <v>4.4615999999999998</v>
      </c>
      <c r="M322" s="8">
        <v>45.656999999999996</v>
      </c>
      <c r="N322" s="8">
        <v>26</v>
      </c>
      <c r="O322" s="8">
        <v>1352</v>
      </c>
      <c r="P322" s="8">
        <v>1</v>
      </c>
      <c r="Q322" s="8">
        <v>1</v>
      </c>
      <c r="R322" s="8">
        <v>-58.405200000000001</v>
      </c>
      <c r="S322" s="8" t="s">
        <v>16</v>
      </c>
      <c r="T322" s="8">
        <v>-2.8959999999999999</v>
      </c>
      <c r="U322" s="8">
        <v>9.1539999999999999</v>
      </c>
      <c r="V322" s="8">
        <v>12.05</v>
      </c>
      <c r="W322" s="8" t="s">
        <v>16</v>
      </c>
      <c r="X322" s="8">
        <v>-2.8959999999999999</v>
      </c>
      <c r="Y322" s="8">
        <v>9.1539999999999999</v>
      </c>
      <c r="Z322" s="8">
        <v>12.05</v>
      </c>
      <c r="AC322" s="8">
        <v>0.12239999999999999</v>
      </c>
      <c r="AD322" s="8">
        <v>6.9999999999999999E-4</v>
      </c>
      <c r="AE322" s="8" t="s">
        <v>17</v>
      </c>
      <c r="AF322" s="8" t="s">
        <v>17</v>
      </c>
      <c r="AG322" s="8">
        <v>0.33333000000000002</v>
      </c>
      <c r="AH322" s="8">
        <v>0.33333000000000002</v>
      </c>
      <c r="AL322" s="8">
        <v>0.5</v>
      </c>
      <c r="AM322" s="8">
        <v>0</v>
      </c>
      <c r="AN322" s="8">
        <v>0</v>
      </c>
      <c r="AO322" s="8">
        <v>0</v>
      </c>
      <c r="AP322" s="8">
        <v>0.33333000000000002</v>
      </c>
      <c r="AQ322" s="8">
        <v>0.33333000000000002</v>
      </c>
      <c r="AR322" s="8">
        <v>0.5</v>
      </c>
      <c r="AS322" s="8">
        <v>0</v>
      </c>
      <c r="AT322" s="8">
        <v>0</v>
      </c>
      <c r="AU322" s="8">
        <v>0</v>
      </c>
      <c r="AV322" s="8">
        <v>1.4E-2</v>
      </c>
      <c r="AW322" s="8">
        <v>0.378</v>
      </c>
      <c r="AX322" s="8">
        <v>0.49754300000000001</v>
      </c>
      <c r="AY322" s="8">
        <v>0</v>
      </c>
      <c r="AZ322" s="8">
        <v>0.96384800000000004</v>
      </c>
      <c r="BA322" s="8">
        <v>0.457924</v>
      </c>
      <c r="BB322" s="8">
        <v>-19.4877</v>
      </c>
      <c r="BC322" s="8">
        <f>R322+BB322</f>
        <v>-77.892899999999997</v>
      </c>
      <c r="BD322" s="8">
        <f>BC322-BC$321</f>
        <v>5.0299999999992906E-2</v>
      </c>
    </row>
    <row r="323" spans="2:56">
      <c r="B323" s="8" t="s">
        <v>631</v>
      </c>
      <c r="C323" s="8">
        <v>4</v>
      </c>
      <c r="D323" s="8">
        <v>520</v>
      </c>
      <c r="E323" s="8">
        <v>0</v>
      </c>
      <c r="F323" s="8">
        <v>3</v>
      </c>
      <c r="G323" s="8">
        <v>3</v>
      </c>
      <c r="H323" s="8">
        <v>2</v>
      </c>
      <c r="I323" s="8">
        <v>10.8</v>
      </c>
      <c r="J323" s="8">
        <v>3.3952</v>
      </c>
      <c r="K323" s="8">
        <v>3.3952</v>
      </c>
      <c r="L323" s="8">
        <v>4.6485000000000003</v>
      </c>
      <c r="M323" s="8">
        <v>46.406999999999996</v>
      </c>
      <c r="N323" s="8">
        <v>26</v>
      </c>
      <c r="O323" s="8">
        <v>1352</v>
      </c>
      <c r="P323" s="8">
        <v>1</v>
      </c>
      <c r="Q323" s="8">
        <v>1</v>
      </c>
      <c r="R323" s="8">
        <v>-58.410299999999999</v>
      </c>
      <c r="S323" s="8" t="s">
        <v>16</v>
      </c>
      <c r="T323" s="8">
        <v>-3.33</v>
      </c>
      <c r="U323" s="8">
        <v>8.99</v>
      </c>
      <c r="V323" s="8">
        <v>12.319000000000001</v>
      </c>
      <c r="W323" s="8" t="s">
        <v>16</v>
      </c>
      <c r="X323" s="8">
        <v>-3.33</v>
      </c>
      <c r="Y323" s="8">
        <v>8.99</v>
      </c>
      <c r="Z323" s="8">
        <v>12.319000000000001</v>
      </c>
      <c r="AC323" s="8">
        <v>0.33400000000000002</v>
      </c>
      <c r="AD323" s="8">
        <v>0</v>
      </c>
      <c r="AE323" s="8" t="s">
        <v>17</v>
      </c>
      <c r="AF323" s="8" t="s">
        <v>17</v>
      </c>
      <c r="AG323" s="8">
        <v>0.33333000000000002</v>
      </c>
      <c r="AH323" s="8">
        <v>0.33333000000000002</v>
      </c>
      <c r="AL323" s="8">
        <v>0.5</v>
      </c>
      <c r="AM323" s="8">
        <v>0</v>
      </c>
      <c r="AN323" s="8">
        <v>0</v>
      </c>
      <c r="AO323" s="8">
        <v>0</v>
      </c>
      <c r="AP323" s="8">
        <v>0.33333000000000002</v>
      </c>
      <c r="AQ323" s="8">
        <v>0.33333000000000002</v>
      </c>
      <c r="AR323" s="8">
        <v>0.5</v>
      </c>
      <c r="AS323" s="8">
        <v>0</v>
      </c>
      <c r="AT323" s="8">
        <v>0</v>
      </c>
      <c r="AU323" s="8">
        <v>0</v>
      </c>
      <c r="AV323" s="8">
        <v>1.4E-2</v>
      </c>
      <c r="AW323" s="8">
        <v>0.377</v>
      </c>
      <c r="AX323" s="8">
        <v>0.50570499999999996</v>
      </c>
      <c r="AY323" s="8">
        <v>0</v>
      </c>
      <c r="AZ323" s="8">
        <v>0.94456399999999996</v>
      </c>
      <c r="BA323" s="8">
        <v>0.44389899999999999</v>
      </c>
      <c r="BB323" s="8">
        <v>-19.474</v>
      </c>
      <c r="BC323" s="8">
        <f>R323+BB323</f>
        <v>-77.884299999999996</v>
      </c>
      <c r="BD323" s="8">
        <f>BC323-BC$321</f>
        <v>5.8899999999994179E-2</v>
      </c>
    </row>
    <row r="324" spans="2:56">
      <c r="B324" s="8" t="s">
        <v>618</v>
      </c>
      <c r="C324" s="8">
        <v>4</v>
      </c>
      <c r="D324" s="8">
        <v>520</v>
      </c>
      <c r="E324" s="8">
        <v>0</v>
      </c>
      <c r="F324" s="8">
        <v>3</v>
      </c>
      <c r="G324" s="8">
        <v>3</v>
      </c>
      <c r="H324" s="8">
        <v>2</v>
      </c>
      <c r="I324" s="8">
        <v>10.9</v>
      </c>
      <c r="J324" s="8">
        <v>3.2751999999999999</v>
      </c>
      <c r="K324" s="8">
        <v>3.2751999999999999</v>
      </c>
      <c r="L324" s="8">
        <v>5.1474000000000002</v>
      </c>
      <c r="M324" s="8">
        <v>47.819000000000003</v>
      </c>
      <c r="N324" s="8">
        <v>26</v>
      </c>
      <c r="O324" s="8">
        <v>1352</v>
      </c>
      <c r="P324" s="8">
        <v>1</v>
      </c>
      <c r="Q324" s="8">
        <v>1</v>
      </c>
      <c r="R324" s="8">
        <v>-58.542200000000001</v>
      </c>
      <c r="S324" s="8" t="s">
        <v>61</v>
      </c>
      <c r="T324" s="8">
        <v>-3.5550000000000002</v>
      </c>
      <c r="U324" s="8">
        <v>8.6920000000000002</v>
      </c>
      <c r="V324" s="8">
        <v>12.247</v>
      </c>
      <c r="W324" s="8" t="s">
        <v>61</v>
      </c>
      <c r="X324" s="8">
        <v>-3.5550000000000002</v>
      </c>
      <c r="Y324" s="8">
        <v>8.6920000000000002</v>
      </c>
      <c r="Z324" s="8">
        <v>12.247</v>
      </c>
      <c r="AC324" s="8">
        <v>0.33040000000000003</v>
      </c>
      <c r="AD324" s="8">
        <v>3.5000000000000001E-3</v>
      </c>
      <c r="AE324" s="8" t="s">
        <v>17</v>
      </c>
      <c r="AF324" s="8" t="s">
        <v>17</v>
      </c>
      <c r="AG324" s="8">
        <v>0</v>
      </c>
      <c r="AH324" s="8">
        <v>0</v>
      </c>
      <c r="AL324" s="8">
        <v>0</v>
      </c>
      <c r="AM324" s="8">
        <v>0</v>
      </c>
      <c r="AN324" s="8">
        <v>0</v>
      </c>
      <c r="AO324" s="8">
        <v>0</v>
      </c>
      <c r="AP324" s="8">
        <v>0</v>
      </c>
      <c r="AQ324" s="8">
        <v>0</v>
      </c>
      <c r="AR324" s="8">
        <v>0</v>
      </c>
      <c r="AS324" s="8">
        <v>0</v>
      </c>
      <c r="AT324" s="8">
        <v>0</v>
      </c>
      <c r="AU324" s="8">
        <v>0</v>
      </c>
      <c r="AV324" s="8">
        <v>1.4999999999999999E-2</v>
      </c>
      <c r="AW324" s="8">
        <v>0.372</v>
      </c>
      <c r="AX324" s="8">
        <v>0.50613900000000001</v>
      </c>
      <c r="AY324" s="8">
        <v>0</v>
      </c>
      <c r="AZ324" s="8">
        <v>0.89166500000000004</v>
      </c>
      <c r="BA324" s="8">
        <v>0.38779799999999998</v>
      </c>
      <c r="BB324" s="8">
        <v>-19.420400000000001</v>
      </c>
      <c r="BC324" s="8">
        <f>R324+BB324</f>
        <v>-77.962600000000009</v>
      </c>
      <c r="BD324" s="8">
        <f>BC324-BC$321</f>
        <v>-1.9400000000018736E-2</v>
      </c>
    </row>
    <row r="325" spans="2:56">
      <c r="D325" s="20"/>
      <c r="E325" s="20"/>
      <c r="F325" s="20"/>
      <c r="G325" s="20"/>
      <c r="H325" s="20"/>
    </row>
    <row r="326" spans="2:56">
      <c r="B326" s="8" t="s">
        <v>472</v>
      </c>
      <c r="C326" s="8">
        <v>4</v>
      </c>
      <c r="D326" s="20">
        <v>520</v>
      </c>
      <c r="E326" s="20">
        <v>0</v>
      </c>
      <c r="F326" s="20">
        <v>3</v>
      </c>
      <c r="G326" s="20">
        <v>3</v>
      </c>
      <c r="H326" s="20">
        <v>2</v>
      </c>
      <c r="I326" s="1">
        <v>10.7</v>
      </c>
      <c r="J326" s="2">
        <v>3.4771000000000001</v>
      </c>
      <c r="K326" s="2">
        <v>3.4771000000000001</v>
      </c>
      <c r="L326" s="2">
        <v>4.2836999999999996</v>
      </c>
      <c r="M326" s="2">
        <v>44.853000000000002</v>
      </c>
      <c r="N326" s="8">
        <v>26</v>
      </c>
      <c r="O326" s="8">
        <v>1352</v>
      </c>
      <c r="P326" s="8">
        <v>1</v>
      </c>
      <c r="Q326" s="1">
        <v>1</v>
      </c>
      <c r="R326" s="8">
        <v>-58.439100000000003</v>
      </c>
      <c r="S326" s="8" t="s">
        <v>16</v>
      </c>
      <c r="T326" s="8">
        <v>-2.4750000000000001</v>
      </c>
      <c r="U326" s="8">
        <v>9.3729999999999993</v>
      </c>
      <c r="V326" s="8">
        <v>11.848000000000001</v>
      </c>
      <c r="W326" s="8" t="s">
        <v>16</v>
      </c>
      <c r="X326" s="8">
        <v>-2.4750000000000001</v>
      </c>
      <c r="Y326" s="8">
        <v>9.3729999999999993</v>
      </c>
      <c r="Z326" s="8">
        <v>11.848000000000001</v>
      </c>
      <c r="AC326" s="8">
        <v>0</v>
      </c>
      <c r="AD326" s="8">
        <v>1E-4</v>
      </c>
      <c r="AE326" s="8" t="s">
        <v>17</v>
      </c>
      <c r="AF326" s="8" t="s">
        <v>17</v>
      </c>
      <c r="AG326" s="8">
        <v>0.33333000000000002</v>
      </c>
      <c r="AH326" s="8">
        <v>0.33333000000000002</v>
      </c>
      <c r="AL326" s="8">
        <v>0.5</v>
      </c>
      <c r="AM326" s="8">
        <v>0</v>
      </c>
      <c r="AN326" s="8">
        <v>0</v>
      </c>
      <c r="AO326" s="8">
        <v>0</v>
      </c>
      <c r="AP326" s="8">
        <v>0.33333000000000002</v>
      </c>
      <c r="AQ326" s="8">
        <v>0.33333000000000002</v>
      </c>
      <c r="AR326" s="8">
        <v>0.5</v>
      </c>
      <c r="AS326" s="8">
        <v>0</v>
      </c>
      <c r="AT326" s="8">
        <v>0</v>
      </c>
      <c r="AU326" s="8">
        <v>0</v>
      </c>
      <c r="AV326" s="8">
        <v>1.2E-2</v>
      </c>
      <c r="AW326" s="8">
        <v>0.36099999999999999</v>
      </c>
      <c r="AX326" s="8">
        <v>0.5</v>
      </c>
      <c r="AY326" s="8">
        <v>0</v>
      </c>
      <c r="AZ326" s="8">
        <v>0</v>
      </c>
      <c r="BA326" s="8">
        <v>0.5</v>
      </c>
      <c r="BB326" s="8">
        <v>-19.4985</v>
      </c>
      <c r="BC326" s="8">
        <f>R326+BB326</f>
        <v>-77.937600000000003</v>
      </c>
      <c r="BD326" s="8">
        <f>BC326-BC$326</f>
        <v>0</v>
      </c>
    </row>
    <row r="327" spans="2:56">
      <c r="B327" s="8" t="s">
        <v>664</v>
      </c>
      <c r="C327" s="8">
        <v>4</v>
      </c>
      <c r="D327" s="20">
        <v>520</v>
      </c>
      <c r="E327" s="20">
        <v>0</v>
      </c>
      <c r="F327" s="20">
        <v>3</v>
      </c>
      <c r="G327" s="20">
        <v>3</v>
      </c>
      <c r="H327" s="20">
        <v>2</v>
      </c>
      <c r="I327" s="1">
        <v>10.7</v>
      </c>
      <c r="J327" s="2">
        <v>3.4285000000000001</v>
      </c>
      <c r="K327" s="2">
        <v>3.4285000000000001</v>
      </c>
      <c r="L327" s="2">
        <v>4.4686000000000003</v>
      </c>
      <c r="M327" s="2">
        <v>45.49</v>
      </c>
      <c r="N327" s="8">
        <v>26</v>
      </c>
      <c r="O327" s="8">
        <v>1352</v>
      </c>
      <c r="P327" s="8">
        <v>1</v>
      </c>
      <c r="Q327" s="1">
        <v>1</v>
      </c>
      <c r="R327" s="8">
        <v>-58.405200000000001</v>
      </c>
      <c r="S327" s="8" t="s">
        <v>16</v>
      </c>
      <c r="T327" s="8">
        <v>-2.891</v>
      </c>
      <c r="U327" s="8">
        <v>9.2059999999999995</v>
      </c>
      <c r="V327" s="8">
        <v>12.097</v>
      </c>
      <c r="W327" s="8" t="s">
        <v>16</v>
      </c>
      <c r="X327" s="8">
        <v>-2.891</v>
      </c>
      <c r="Y327" s="8">
        <v>9.2059999999999995</v>
      </c>
      <c r="Z327" s="8">
        <v>12.097</v>
      </c>
      <c r="AC327" s="8">
        <v>0.127</v>
      </c>
      <c r="AD327" s="8">
        <v>2.0000000000000001E-4</v>
      </c>
      <c r="AE327" s="8" t="s">
        <v>17</v>
      </c>
      <c r="AF327" s="8" t="s">
        <v>17</v>
      </c>
      <c r="AG327" s="8">
        <v>0.33333000000000002</v>
      </c>
      <c r="AH327" s="8">
        <v>0.33333000000000002</v>
      </c>
      <c r="AL327" s="8">
        <v>0.5</v>
      </c>
      <c r="AM327" s="8">
        <v>0</v>
      </c>
      <c r="AN327" s="8">
        <v>0</v>
      </c>
      <c r="AO327" s="8">
        <v>0</v>
      </c>
      <c r="AP327" s="8">
        <v>0.33333000000000002</v>
      </c>
      <c r="AQ327" s="8">
        <v>0.33333000000000002</v>
      </c>
      <c r="AR327" s="8">
        <v>0.5</v>
      </c>
      <c r="AS327" s="8">
        <v>0</v>
      </c>
      <c r="AT327" s="8">
        <v>0</v>
      </c>
      <c r="AU327" s="8">
        <v>0</v>
      </c>
      <c r="AV327" s="8">
        <v>1.2999999999999999E-2</v>
      </c>
      <c r="AW327" s="8">
        <v>0.374</v>
      </c>
      <c r="AX327" s="8">
        <v>0.497998</v>
      </c>
      <c r="AY327" s="8">
        <v>0</v>
      </c>
      <c r="AZ327" s="8">
        <v>0.96359099999999998</v>
      </c>
      <c r="BA327" s="8">
        <v>0.45668900000000001</v>
      </c>
      <c r="BB327" s="8">
        <v>-19.4818</v>
      </c>
      <c r="BC327" s="8">
        <f>R327+BB327</f>
        <v>-77.887</v>
      </c>
      <c r="BD327" s="8">
        <f>BC327-BC$326</f>
        <v>5.0600000000002865E-2</v>
      </c>
    </row>
    <row r="328" spans="2:56">
      <c r="B328" s="8" t="s">
        <v>629</v>
      </c>
      <c r="C328" s="8">
        <v>4</v>
      </c>
      <c r="D328" s="20">
        <v>520</v>
      </c>
      <c r="E328" s="20">
        <v>0</v>
      </c>
      <c r="F328" s="20">
        <v>3</v>
      </c>
      <c r="G328" s="20">
        <v>3</v>
      </c>
      <c r="H328" s="20">
        <v>2</v>
      </c>
      <c r="I328" s="1">
        <v>10.8</v>
      </c>
      <c r="J328" s="2">
        <v>3.3809</v>
      </c>
      <c r="K328" s="2">
        <v>3.3809</v>
      </c>
      <c r="L328" s="2">
        <v>4.6786000000000003</v>
      </c>
      <c r="M328" s="2">
        <v>46.314999999999998</v>
      </c>
      <c r="N328" s="8">
        <v>26</v>
      </c>
      <c r="O328" s="8">
        <v>1352</v>
      </c>
      <c r="P328" s="8">
        <v>1</v>
      </c>
      <c r="Q328" s="1">
        <v>1</v>
      </c>
      <c r="R328" s="8">
        <v>-58.414299999999997</v>
      </c>
      <c r="S328" s="8" t="s">
        <v>16</v>
      </c>
      <c r="T328" s="8">
        <v>-3.3530000000000002</v>
      </c>
      <c r="U328" s="8">
        <v>9.0269999999999992</v>
      </c>
      <c r="V328" s="8">
        <v>12.38</v>
      </c>
      <c r="W328" s="8" t="s">
        <v>16</v>
      </c>
      <c r="X328" s="8">
        <v>-3.3530000000000002</v>
      </c>
      <c r="Y328" s="8">
        <v>9.0269999999999992</v>
      </c>
      <c r="Z328" s="8">
        <v>12.38</v>
      </c>
      <c r="AC328" s="8">
        <v>0.40429999999999999</v>
      </c>
      <c r="AD328" s="8">
        <v>2.9999999999999997E-4</v>
      </c>
      <c r="AE328" s="8" t="s">
        <v>17</v>
      </c>
      <c r="AF328" s="8" t="s">
        <v>17</v>
      </c>
      <c r="AG328" s="8">
        <v>0.33333000000000002</v>
      </c>
      <c r="AH328" s="8">
        <v>0.33333000000000002</v>
      </c>
      <c r="AL328" s="8">
        <v>0.5</v>
      </c>
      <c r="AM328" s="8">
        <v>0</v>
      </c>
      <c r="AN328" s="8">
        <v>0</v>
      </c>
      <c r="AO328" s="8">
        <v>0</v>
      </c>
      <c r="AP328" s="8">
        <v>0.33333000000000002</v>
      </c>
      <c r="AQ328" s="8">
        <v>0.33333000000000002</v>
      </c>
      <c r="AR328" s="8">
        <v>0.5</v>
      </c>
      <c r="AS328" s="8">
        <v>0</v>
      </c>
      <c r="AT328" s="8">
        <v>0</v>
      </c>
      <c r="AU328" s="8">
        <v>0</v>
      </c>
      <c r="AV328" s="8">
        <v>1.4E-2</v>
      </c>
      <c r="AW328" s="8">
        <v>0.374</v>
      </c>
      <c r="AX328" s="8">
        <v>0.50761800000000001</v>
      </c>
      <c r="AY328" s="8">
        <v>0</v>
      </c>
      <c r="AZ328" s="8">
        <v>0.94397900000000001</v>
      </c>
      <c r="BA328" s="8">
        <v>0.44225199999999998</v>
      </c>
      <c r="BB328" s="8">
        <v>-19.468</v>
      </c>
      <c r="BC328" s="8">
        <f>R328+BB328</f>
        <v>-77.882300000000001</v>
      </c>
      <c r="BD328" s="8">
        <f>BC328-BC$326</f>
        <v>5.5300000000002569E-2</v>
      </c>
    </row>
    <row r="329" spans="2:56">
      <c r="B329" s="8" t="s">
        <v>473</v>
      </c>
      <c r="C329" s="8">
        <v>4</v>
      </c>
      <c r="D329" s="20">
        <v>520</v>
      </c>
      <c r="E329" s="20">
        <v>0</v>
      </c>
      <c r="F329" s="20">
        <v>3</v>
      </c>
      <c r="G329" s="20">
        <v>3</v>
      </c>
      <c r="H329" s="20">
        <v>2</v>
      </c>
      <c r="I329" s="1">
        <v>10.9</v>
      </c>
      <c r="J329" s="2">
        <v>3.2669000000000001</v>
      </c>
      <c r="K329" s="2">
        <v>3.2669000000000001</v>
      </c>
      <c r="L329" s="2">
        <v>5.1501999999999999</v>
      </c>
      <c r="M329" s="2">
        <v>47.603000000000002</v>
      </c>
      <c r="N329" s="8">
        <v>26</v>
      </c>
      <c r="O329" s="8">
        <v>1352</v>
      </c>
      <c r="P329" s="8">
        <v>1</v>
      </c>
      <c r="Q329" s="1">
        <v>1</v>
      </c>
      <c r="R329" s="8">
        <v>-58.547199999999997</v>
      </c>
      <c r="S329" s="8" t="s">
        <v>61</v>
      </c>
      <c r="T329" s="8">
        <v>-3.54</v>
      </c>
      <c r="U329" s="8">
        <v>8.7390000000000008</v>
      </c>
      <c r="V329" s="8">
        <v>12.279</v>
      </c>
      <c r="W329" s="8" t="s">
        <v>61</v>
      </c>
      <c r="X329" s="8">
        <v>-3.54</v>
      </c>
      <c r="Y329" s="8">
        <v>8.7390000000000008</v>
      </c>
      <c r="Z329" s="8">
        <v>12.279</v>
      </c>
      <c r="AC329" s="8">
        <v>0.20399999999999999</v>
      </c>
      <c r="AD329" s="8">
        <v>1.32E-2</v>
      </c>
      <c r="AE329" s="8" t="s">
        <v>17</v>
      </c>
      <c r="AF329" s="8" t="s">
        <v>17</v>
      </c>
      <c r="AG329" s="8">
        <v>0</v>
      </c>
      <c r="AH329" s="8">
        <v>0</v>
      </c>
      <c r="AL329" s="8">
        <v>0</v>
      </c>
      <c r="AM329" s="8">
        <v>0</v>
      </c>
      <c r="AN329" s="8">
        <v>0</v>
      </c>
      <c r="AO329" s="8">
        <v>0</v>
      </c>
      <c r="AP329" s="8">
        <v>0</v>
      </c>
      <c r="AQ329" s="8">
        <v>0</v>
      </c>
      <c r="AR329" s="8">
        <v>0</v>
      </c>
      <c r="AS329" s="8">
        <v>0</v>
      </c>
      <c r="AT329" s="8">
        <v>0</v>
      </c>
      <c r="AU329" s="8">
        <v>0</v>
      </c>
      <c r="AV329" s="8">
        <v>1.4999999999999999E-2</v>
      </c>
      <c r="AW329" s="8">
        <v>0.374</v>
      </c>
      <c r="AX329" s="8">
        <v>0.50555000000000005</v>
      </c>
      <c r="AY329" s="8">
        <v>0</v>
      </c>
      <c r="AZ329" s="8">
        <v>0.89220299999999997</v>
      </c>
      <c r="BA329" s="8">
        <v>0.38450400000000001</v>
      </c>
      <c r="BB329" s="8">
        <v>-19.412199999999999</v>
      </c>
      <c r="BC329" s="8">
        <f>R329+BB329</f>
        <v>-77.959399999999988</v>
      </c>
      <c r="BD329" s="8">
        <f>BC329-BC$326</f>
        <v>-2.179999999998472E-2</v>
      </c>
    </row>
    <row r="330" spans="2:56">
      <c r="D330" s="20"/>
      <c r="E330" s="20"/>
      <c r="F330" s="20"/>
      <c r="G330" s="20"/>
      <c r="H330" s="20"/>
    </row>
    <row r="331" spans="2:56">
      <c r="B331" s="8" t="s">
        <v>613</v>
      </c>
      <c r="C331" s="8">
        <v>4</v>
      </c>
      <c r="D331" s="20">
        <v>520</v>
      </c>
      <c r="E331" s="20">
        <v>0</v>
      </c>
      <c r="F331" s="20">
        <v>3</v>
      </c>
      <c r="G331" s="20">
        <v>3</v>
      </c>
      <c r="H331" s="20">
        <v>2</v>
      </c>
      <c r="I331" s="1">
        <v>10.7</v>
      </c>
      <c r="J331" s="2">
        <v>3.4264999999999999</v>
      </c>
      <c r="K331" s="2">
        <v>3.4264999999999999</v>
      </c>
      <c r="L331" s="2">
        <v>4.4706999999999999</v>
      </c>
      <c r="M331" s="2">
        <v>45.457000000000001</v>
      </c>
      <c r="N331" s="8">
        <v>36</v>
      </c>
      <c r="O331" s="8">
        <v>1248</v>
      </c>
      <c r="P331" s="8">
        <v>1</v>
      </c>
      <c r="Q331" s="1">
        <v>1</v>
      </c>
      <c r="R331" s="8">
        <v>-59.274900000000002</v>
      </c>
      <c r="S331" s="8" t="s">
        <v>16</v>
      </c>
      <c r="T331" s="8">
        <v>-3.9569999999999999</v>
      </c>
      <c r="U331" s="8">
        <v>7.6029999999999998</v>
      </c>
      <c r="V331" s="8">
        <v>11.56</v>
      </c>
      <c r="W331" s="8" t="s">
        <v>16</v>
      </c>
      <c r="X331" s="8">
        <v>-3.9569999999999999</v>
      </c>
      <c r="Y331" s="8">
        <v>7.6029999999999998</v>
      </c>
      <c r="Z331" s="8">
        <v>11.56</v>
      </c>
      <c r="AC331" s="8">
        <v>0</v>
      </c>
      <c r="AD331" s="8">
        <v>0</v>
      </c>
      <c r="AE331" s="8" t="s">
        <v>17</v>
      </c>
      <c r="AF331" s="8" t="s">
        <v>17</v>
      </c>
      <c r="AG331" s="8">
        <v>0.33333000000000002</v>
      </c>
      <c r="AH331" s="8">
        <v>0.33333000000000002</v>
      </c>
      <c r="AL331" s="8">
        <v>0.5</v>
      </c>
      <c r="AM331" s="8">
        <v>0</v>
      </c>
      <c r="AN331" s="8">
        <v>0</v>
      </c>
      <c r="AO331" s="8">
        <v>0</v>
      </c>
      <c r="AP331" s="8">
        <v>0.33333000000000002</v>
      </c>
      <c r="AQ331" s="8">
        <v>0.33333000000000002</v>
      </c>
      <c r="AR331" s="8">
        <v>0.5</v>
      </c>
      <c r="AS331" s="8">
        <v>0</v>
      </c>
      <c r="AT331" s="8">
        <v>0</v>
      </c>
      <c r="AU331" s="8">
        <v>0</v>
      </c>
      <c r="AV331" s="8">
        <v>1.4E-2</v>
      </c>
      <c r="AW331" s="8">
        <v>0.36899999999999999</v>
      </c>
      <c r="AX331" s="8">
        <v>0.5</v>
      </c>
      <c r="AY331" s="8">
        <v>0</v>
      </c>
      <c r="AZ331" s="8">
        <v>0</v>
      </c>
      <c r="BA331" s="8">
        <v>0.5</v>
      </c>
      <c r="BB331" s="8">
        <v>-23.589600000000001</v>
      </c>
      <c r="BC331" s="8">
        <f>R331+BB331</f>
        <v>-82.864500000000007</v>
      </c>
      <c r="BD331" s="8">
        <f>BC331-BC$331</f>
        <v>0</v>
      </c>
    </row>
    <row r="332" spans="2:56">
      <c r="B332" s="8" t="s">
        <v>665</v>
      </c>
      <c r="C332" s="8">
        <v>4</v>
      </c>
      <c r="D332" s="20">
        <v>520</v>
      </c>
      <c r="E332" s="20">
        <v>0</v>
      </c>
      <c r="F332" s="20">
        <v>3</v>
      </c>
      <c r="G332" s="20">
        <v>3</v>
      </c>
      <c r="H332" s="20">
        <v>2</v>
      </c>
      <c r="I332" s="1">
        <v>10.7</v>
      </c>
      <c r="J332" s="2">
        <v>3.4173</v>
      </c>
      <c r="K332" s="2">
        <v>3.4173</v>
      </c>
      <c r="L332" s="2">
        <v>4.508</v>
      </c>
      <c r="M332" s="2">
        <v>45.591999999999999</v>
      </c>
      <c r="N332" s="8">
        <v>36</v>
      </c>
      <c r="O332" s="8">
        <v>1248</v>
      </c>
      <c r="P332" s="8">
        <v>1</v>
      </c>
      <c r="Q332" s="1">
        <v>1</v>
      </c>
      <c r="R332" s="8">
        <v>-59.276499999999999</v>
      </c>
      <c r="S332" s="8" t="s">
        <v>16</v>
      </c>
      <c r="T332" s="8">
        <v>-4.0209999999999999</v>
      </c>
      <c r="U332" s="8">
        <v>7.5750000000000002</v>
      </c>
      <c r="V332" s="8">
        <v>11.596</v>
      </c>
      <c r="W332" s="8" t="s">
        <v>16</v>
      </c>
      <c r="X332" s="8">
        <v>-4.0209999999999999</v>
      </c>
      <c r="Y332" s="8">
        <v>7.5750000000000002</v>
      </c>
      <c r="Z332" s="8">
        <v>11.596</v>
      </c>
      <c r="AC332" s="8">
        <v>8.6499999999999994E-2</v>
      </c>
      <c r="AD332" s="8">
        <v>1E-3</v>
      </c>
      <c r="AE332" s="8" t="s">
        <v>17</v>
      </c>
      <c r="AF332" s="8" t="s">
        <v>17</v>
      </c>
      <c r="AG332" s="8">
        <v>0.33333000000000002</v>
      </c>
      <c r="AH332" s="8">
        <v>0.33333000000000002</v>
      </c>
      <c r="AL332" s="8">
        <v>0.5</v>
      </c>
      <c r="AM332" s="8">
        <v>0</v>
      </c>
      <c r="AN332" s="8">
        <v>0</v>
      </c>
      <c r="AO332" s="8">
        <v>0</v>
      </c>
      <c r="AP332" s="8">
        <v>0.33333000000000002</v>
      </c>
      <c r="AQ332" s="8">
        <v>0.33333000000000002</v>
      </c>
      <c r="AR332" s="8">
        <v>0.5</v>
      </c>
      <c r="AS332" s="8">
        <v>0</v>
      </c>
      <c r="AT332" s="8">
        <v>0</v>
      </c>
      <c r="AU332" s="8">
        <v>0</v>
      </c>
      <c r="AV332" s="8">
        <v>1.4E-2</v>
      </c>
      <c r="AW332" s="8">
        <v>0.36699999999999999</v>
      </c>
      <c r="AX332" s="8">
        <v>0.50218600000000002</v>
      </c>
      <c r="AY332" s="8">
        <v>0</v>
      </c>
      <c r="AZ332" s="8">
        <v>0.98374300000000003</v>
      </c>
      <c r="BA332" s="8">
        <v>0.48496099999999998</v>
      </c>
      <c r="BB332" s="8">
        <v>-23.586099999999998</v>
      </c>
      <c r="BC332" s="8">
        <f t="shared" ref="BC332:BC341" si="124">R332+BB332</f>
        <v>-82.8626</v>
      </c>
      <c r="BD332" s="8">
        <f>BC332-BC$331</f>
        <v>1.90000000000623E-3</v>
      </c>
    </row>
    <row r="333" spans="2:56">
      <c r="B333" s="8" t="s">
        <v>666</v>
      </c>
      <c r="C333" s="8">
        <v>4</v>
      </c>
      <c r="D333" s="20">
        <v>520</v>
      </c>
      <c r="E333" s="20">
        <v>0</v>
      </c>
      <c r="F333" s="20">
        <v>3</v>
      </c>
      <c r="G333" s="20">
        <v>3</v>
      </c>
      <c r="H333" s="20">
        <v>2</v>
      </c>
      <c r="I333" s="1">
        <v>10.7</v>
      </c>
      <c r="J333" s="2">
        <v>3.4051999999999998</v>
      </c>
      <c r="K333" s="2">
        <v>3.4051999999999998</v>
      </c>
      <c r="L333" s="2">
        <v>4.5602999999999998</v>
      </c>
      <c r="M333" s="2">
        <v>45.795999999999999</v>
      </c>
      <c r="N333" s="8">
        <v>36</v>
      </c>
      <c r="O333" s="8">
        <v>1248</v>
      </c>
      <c r="P333" s="8">
        <v>1</v>
      </c>
      <c r="Q333" s="1">
        <v>1</v>
      </c>
      <c r="R333" s="8">
        <v>-59.283099999999997</v>
      </c>
      <c r="S333" s="8" t="s">
        <v>61</v>
      </c>
      <c r="T333" s="8">
        <v>-4.0510000000000002</v>
      </c>
      <c r="U333" s="8">
        <v>7.5330000000000004</v>
      </c>
      <c r="V333" s="8">
        <v>11.584</v>
      </c>
      <c r="W333" s="8" t="s">
        <v>61</v>
      </c>
      <c r="X333" s="8">
        <v>-4.0510000000000002</v>
      </c>
      <c r="Y333" s="8">
        <v>7.5330000000000004</v>
      </c>
      <c r="Z333" s="8">
        <v>11.584</v>
      </c>
      <c r="AC333" s="8">
        <v>0.2031</v>
      </c>
      <c r="AD333" s="8">
        <v>1.1999999999999999E-3</v>
      </c>
      <c r="AE333" s="8" t="s">
        <v>17</v>
      </c>
      <c r="AF333" s="8" t="s">
        <v>17</v>
      </c>
      <c r="AG333" s="8">
        <v>0</v>
      </c>
      <c r="AH333" s="8">
        <v>0</v>
      </c>
      <c r="AL333" s="8">
        <v>0</v>
      </c>
      <c r="AM333" s="8">
        <v>0</v>
      </c>
      <c r="AN333" s="8">
        <v>0</v>
      </c>
      <c r="AO333" s="8">
        <v>0</v>
      </c>
      <c r="AP333" s="8">
        <v>0</v>
      </c>
      <c r="AQ333" s="8">
        <v>0</v>
      </c>
      <c r="AR333" s="8">
        <v>0</v>
      </c>
      <c r="AS333" s="8">
        <v>0</v>
      </c>
      <c r="AT333" s="8">
        <v>0</v>
      </c>
      <c r="AU333" s="8">
        <v>0</v>
      </c>
      <c r="AV333" s="8">
        <v>1.4E-2</v>
      </c>
      <c r="AW333" s="8">
        <v>0.378</v>
      </c>
      <c r="AX333" s="8">
        <v>0.50482800000000005</v>
      </c>
      <c r="AY333" s="8">
        <v>0</v>
      </c>
      <c r="AZ333" s="8">
        <v>0.97410399999999997</v>
      </c>
      <c r="BA333" s="8">
        <v>0.477441</v>
      </c>
      <c r="BB333" s="8">
        <v>-23.581299999999999</v>
      </c>
      <c r="BC333" s="8">
        <f t="shared" si="124"/>
        <v>-82.864399999999989</v>
      </c>
      <c r="BD333" s="8">
        <f>BC333-BC$331</f>
        <v>1.0000000001753051E-4</v>
      </c>
    </row>
    <row r="334" spans="2:56">
      <c r="B334" s="8" t="s">
        <v>667</v>
      </c>
      <c r="C334" s="8">
        <v>4</v>
      </c>
      <c r="D334" s="20">
        <v>520</v>
      </c>
      <c r="E334" s="20">
        <v>0</v>
      </c>
      <c r="F334" s="20">
        <v>3</v>
      </c>
      <c r="G334" s="20">
        <v>3</v>
      </c>
      <c r="H334" s="20">
        <v>2</v>
      </c>
      <c r="I334" s="1">
        <v>10.8</v>
      </c>
      <c r="J334" s="2">
        <v>3.3913000000000002</v>
      </c>
      <c r="K334" s="2">
        <v>3.3913000000000002</v>
      </c>
      <c r="L334" s="2">
        <v>4.6218000000000004</v>
      </c>
      <c r="M334" s="2">
        <v>46.033999999999999</v>
      </c>
      <c r="N334" s="8">
        <v>36</v>
      </c>
      <c r="O334" s="8">
        <v>1248</v>
      </c>
      <c r="P334" s="8">
        <v>1</v>
      </c>
      <c r="Q334" s="1">
        <v>1</v>
      </c>
      <c r="R334" s="8">
        <v>-59.293799999999997</v>
      </c>
      <c r="S334" s="8" t="s">
        <v>61</v>
      </c>
      <c r="T334" s="8">
        <v>-4.125</v>
      </c>
      <c r="U334" s="8">
        <v>7.4859999999999998</v>
      </c>
      <c r="V334" s="8">
        <v>11.611000000000001</v>
      </c>
      <c r="W334" s="8" t="s">
        <v>61</v>
      </c>
      <c r="X334" s="8">
        <v>-4.125</v>
      </c>
      <c r="Y334" s="8">
        <v>7.4859999999999998</v>
      </c>
      <c r="Z334" s="8">
        <v>11.611000000000001</v>
      </c>
      <c r="AC334" s="8">
        <v>0.3337</v>
      </c>
      <c r="AD334" s="8">
        <v>2.0999999999999999E-3</v>
      </c>
      <c r="AE334" s="8" t="s">
        <v>17</v>
      </c>
      <c r="AF334" s="8" t="s">
        <v>17</v>
      </c>
      <c r="AG334" s="8">
        <v>0</v>
      </c>
      <c r="AH334" s="8">
        <v>0</v>
      </c>
      <c r="AL334" s="8">
        <v>0</v>
      </c>
      <c r="AM334" s="8">
        <v>0</v>
      </c>
      <c r="AN334" s="8">
        <v>0</v>
      </c>
      <c r="AO334" s="8">
        <v>0</v>
      </c>
      <c r="AP334" s="8">
        <v>0</v>
      </c>
      <c r="AQ334" s="8">
        <v>0</v>
      </c>
      <c r="AR334" s="8">
        <v>0</v>
      </c>
      <c r="AS334" s="8">
        <v>0</v>
      </c>
      <c r="AT334" s="8">
        <v>0</v>
      </c>
      <c r="AU334" s="8">
        <v>0</v>
      </c>
      <c r="AV334" s="8">
        <v>1.4E-2</v>
      </c>
      <c r="AW334" s="8">
        <v>0.38300000000000001</v>
      </c>
      <c r="AX334" s="8">
        <v>0.50620299999999996</v>
      </c>
      <c r="AY334" s="8">
        <v>0</v>
      </c>
      <c r="AZ334" s="8">
        <v>0.96413800000000005</v>
      </c>
      <c r="BA334" s="8">
        <v>0.46992200000000001</v>
      </c>
      <c r="BB334" s="8">
        <v>-23.573799999999999</v>
      </c>
      <c r="BC334" s="8">
        <f t="shared" si="124"/>
        <v>-82.867599999999996</v>
      </c>
      <c r="BD334" s="8">
        <f>BC334-BC$331</f>
        <v>-3.0999999999892225E-3</v>
      </c>
    </row>
    <row r="335" spans="2:56">
      <c r="B335" s="8" t="s">
        <v>614</v>
      </c>
      <c r="C335" s="8">
        <v>4</v>
      </c>
      <c r="D335" s="20">
        <v>520</v>
      </c>
      <c r="E335" s="20">
        <v>0</v>
      </c>
      <c r="F335" s="20">
        <v>3</v>
      </c>
      <c r="G335" s="20">
        <v>3</v>
      </c>
      <c r="H335" s="20">
        <v>2</v>
      </c>
      <c r="I335" s="1">
        <v>10.9</v>
      </c>
      <c r="J335" s="2">
        <v>3.2412000000000001</v>
      </c>
      <c r="K335" s="2">
        <v>3.2412000000000001</v>
      </c>
      <c r="L335" s="2">
        <v>5.2194000000000003</v>
      </c>
      <c r="M335" s="2">
        <v>47.485999999999997</v>
      </c>
      <c r="N335" s="8">
        <v>36</v>
      </c>
      <c r="O335" s="8">
        <v>1248</v>
      </c>
      <c r="P335" s="8">
        <v>1</v>
      </c>
      <c r="Q335" s="1">
        <v>1</v>
      </c>
      <c r="R335" s="8">
        <v>-59.529400000000003</v>
      </c>
      <c r="S335" s="8" t="s">
        <v>61</v>
      </c>
      <c r="T335" s="8">
        <v>-4.2249999999999996</v>
      </c>
      <c r="U335" s="8">
        <v>7.16</v>
      </c>
      <c r="V335" s="8">
        <v>11.385</v>
      </c>
      <c r="W335" s="8" t="s">
        <v>61</v>
      </c>
      <c r="X335" s="8">
        <v>-4.2249999999999996</v>
      </c>
      <c r="Y335" s="8">
        <v>7.16</v>
      </c>
      <c r="Z335" s="8">
        <v>11.385</v>
      </c>
      <c r="AC335" s="8">
        <v>2.46E-2</v>
      </c>
      <c r="AD335" s="8">
        <v>8.2000000000000007E-3</v>
      </c>
      <c r="AE335" s="8" t="s">
        <v>17</v>
      </c>
      <c r="AF335" s="8" t="s">
        <v>17</v>
      </c>
      <c r="AG335" s="8">
        <v>0</v>
      </c>
      <c r="AH335" s="8">
        <v>0</v>
      </c>
      <c r="AL335" s="8">
        <v>0</v>
      </c>
      <c r="AM335" s="8">
        <v>0</v>
      </c>
      <c r="AN335" s="8">
        <v>0</v>
      </c>
      <c r="AO335" s="8">
        <v>0</v>
      </c>
      <c r="AP335" s="8">
        <v>0</v>
      </c>
      <c r="AQ335" s="8">
        <v>0</v>
      </c>
      <c r="AR335" s="8">
        <v>0</v>
      </c>
      <c r="AS335" s="8">
        <v>0</v>
      </c>
      <c r="AT335" s="8">
        <v>0</v>
      </c>
      <c r="AU335" s="8">
        <v>0</v>
      </c>
      <c r="AV335" s="8">
        <v>1.4999999999999999E-2</v>
      </c>
      <c r="AW335" s="8">
        <v>0.38100000000000001</v>
      </c>
      <c r="AX335" s="8">
        <v>0.5</v>
      </c>
      <c r="AY335" s="8">
        <v>0</v>
      </c>
      <c r="AZ335" s="8">
        <v>0.87968599999999997</v>
      </c>
      <c r="BA335" s="8">
        <v>0.37968600000000002</v>
      </c>
      <c r="BB335" s="8">
        <v>-23.526499999999999</v>
      </c>
      <c r="BC335" s="8">
        <f t="shared" si="124"/>
        <v>-83.055900000000008</v>
      </c>
      <c r="BD335" s="8">
        <f>BC335-BC$331</f>
        <v>-0.19140000000000157</v>
      </c>
    </row>
    <row r="336" spans="2:56">
      <c r="D336" s="20"/>
      <c r="E336" s="20"/>
      <c r="F336" s="20"/>
      <c r="G336" s="20"/>
      <c r="H336" s="20"/>
      <c r="BC336" s="8">
        <f t="shared" si="124"/>
        <v>0</v>
      </c>
    </row>
    <row r="337" spans="2:56">
      <c r="B337" s="8" t="s">
        <v>645</v>
      </c>
      <c r="C337" s="8">
        <v>4</v>
      </c>
      <c r="D337" s="20">
        <v>520</v>
      </c>
      <c r="E337" s="20">
        <v>0</v>
      </c>
      <c r="F337" s="20">
        <v>3</v>
      </c>
      <c r="G337" s="20">
        <v>3</v>
      </c>
      <c r="H337" s="20">
        <v>2</v>
      </c>
      <c r="I337" s="1">
        <v>10.8</v>
      </c>
      <c r="J337" s="2">
        <v>3.44</v>
      </c>
      <c r="K337" s="2">
        <v>3.44</v>
      </c>
      <c r="L337" s="2">
        <v>4.49</v>
      </c>
      <c r="M337" s="2">
        <v>46.014000000000003</v>
      </c>
      <c r="N337" s="8">
        <v>36</v>
      </c>
      <c r="O337" s="8">
        <v>1248</v>
      </c>
      <c r="P337" s="8">
        <v>1</v>
      </c>
      <c r="Q337" s="1">
        <v>1</v>
      </c>
      <c r="R337" s="8">
        <v>-59.285600000000002</v>
      </c>
      <c r="S337" s="8" t="s">
        <v>16</v>
      </c>
      <c r="T337" s="8">
        <v>-4.04</v>
      </c>
      <c r="U337" s="8">
        <v>7.45</v>
      </c>
      <c r="V337" s="8">
        <v>11.489000000000001</v>
      </c>
      <c r="W337" s="8" t="s">
        <v>16</v>
      </c>
      <c r="X337" s="8">
        <v>-4.04</v>
      </c>
      <c r="Y337" s="8">
        <v>7.45</v>
      </c>
      <c r="Z337" s="8">
        <v>11.489000000000001</v>
      </c>
      <c r="AC337" s="8">
        <v>0</v>
      </c>
      <c r="AD337" s="8">
        <v>0</v>
      </c>
      <c r="AE337" s="8" t="s">
        <v>17</v>
      </c>
      <c r="AF337" s="8" t="s">
        <v>17</v>
      </c>
      <c r="AG337" s="8">
        <v>0.33333000000000002</v>
      </c>
      <c r="AH337" s="8">
        <v>0.33333000000000002</v>
      </c>
      <c r="AL337" s="8">
        <v>0.5</v>
      </c>
      <c r="AM337" s="8">
        <v>0</v>
      </c>
      <c r="AN337" s="8">
        <v>0</v>
      </c>
      <c r="AO337" s="8">
        <v>0</v>
      </c>
      <c r="AP337" s="8">
        <v>0.33333000000000002</v>
      </c>
      <c r="AQ337" s="8">
        <v>0.33333000000000002</v>
      </c>
      <c r="AR337" s="8">
        <v>0.5</v>
      </c>
      <c r="AS337" s="8">
        <v>0</v>
      </c>
      <c r="AT337" s="8">
        <v>0</v>
      </c>
      <c r="AU337" s="8">
        <v>0</v>
      </c>
      <c r="AV337" s="8">
        <v>1.4999999999999999E-2</v>
      </c>
      <c r="AW337" s="8">
        <v>0.38</v>
      </c>
      <c r="AX337" s="8">
        <v>0.5</v>
      </c>
      <c r="AY337" s="8">
        <v>0</v>
      </c>
      <c r="AZ337" s="8">
        <v>0</v>
      </c>
      <c r="BA337" s="8">
        <v>0.5</v>
      </c>
      <c r="BB337" s="8">
        <v>-23.589500000000001</v>
      </c>
      <c r="BC337" s="8">
        <f t="shared" si="124"/>
        <v>-82.875100000000003</v>
      </c>
      <c r="BD337" s="8">
        <f>BC337-BC$337</f>
        <v>0</v>
      </c>
    </row>
    <row r="338" spans="2:56">
      <c r="B338" s="8" t="s">
        <v>668</v>
      </c>
      <c r="C338" s="8">
        <v>4</v>
      </c>
      <c r="D338" s="20">
        <v>520</v>
      </c>
      <c r="E338" s="20">
        <v>0</v>
      </c>
      <c r="F338" s="20">
        <v>3</v>
      </c>
      <c r="G338" s="20">
        <v>3</v>
      </c>
      <c r="H338" s="20">
        <v>2</v>
      </c>
      <c r="I338" s="1">
        <v>10.8</v>
      </c>
      <c r="J338" s="2">
        <v>3.4287999999999998</v>
      </c>
      <c r="K338" s="2">
        <v>3.4287999999999998</v>
      </c>
      <c r="L338" s="2">
        <v>4.5373000000000001</v>
      </c>
      <c r="M338" s="2">
        <v>46.197000000000003</v>
      </c>
      <c r="N338" s="8">
        <v>36</v>
      </c>
      <c r="O338" s="8">
        <v>1248</v>
      </c>
      <c r="P338" s="8">
        <v>1</v>
      </c>
      <c r="Q338" s="1">
        <v>1</v>
      </c>
      <c r="R338" s="8">
        <v>-59.2881</v>
      </c>
      <c r="S338" s="8" t="s">
        <v>16</v>
      </c>
      <c r="T338" s="8">
        <v>-4.12</v>
      </c>
      <c r="U338" s="8">
        <v>7.4119999999999999</v>
      </c>
      <c r="V338" s="8">
        <v>11.532</v>
      </c>
      <c r="W338" s="8" t="s">
        <v>16</v>
      </c>
      <c r="X338" s="8">
        <v>-4.12</v>
      </c>
      <c r="Y338" s="8">
        <v>7.4119999999999999</v>
      </c>
      <c r="Z338" s="8">
        <v>11.532</v>
      </c>
      <c r="AC338" s="8">
        <v>0.12189999999999999</v>
      </c>
      <c r="AD338" s="8">
        <v>8.9999999999999998E-4</v>
      </c>
      <c r="AE338" s="8" t="s">
        <v>17</v>
      </c>
      <c r="AF338" s="8" t="s">
        <v>17</v>
      </c>
      <c r="AG338" s="8">
        <v>0.33333000000000002</v>
      </c>
      <c r="AH338" s="8">
        <v>0.33333000000000002</v>
      </c>
      <c r="AL338" s="8">
        <v>0.5</v>
      </c>
      <c r="AM338" s="8">
        <v>0</v>
      </c>
      <c r="AN338" s="8">
        <v>0</v>
      </c>
      <c r="AO338" s="8">
        <v>0</v>
      </c>
      <c r="AP338" s="8">
        <v>0.33333000000000002</v>
      </c>
      <c r="AQ338" s="8">
        <v>0.33333000000000002</v>
      </c>
      <c r="AR338" s="8">
        <v>0.5</v>
      </c>
      <c r="AS338" s="8">
        <v>0</v>
      </c>
      <c r="AT338" s="8">
        <v>0</v>
      </c>
      <c r="AU338" s="8">
        <v>0</v>
      </c>
      <c r="AV338" s="8">
        <v>1.4999999999999999E-2</v>
      </c>
      <c r="AW338" s="8">
        <v>0.379</v>
      </c>
      <c r="AX338" s="8">
        <v>0.50345899999999999</v>
      </c>
      <c r="AY338" s="8">
        <v>0</v>
      </c>
      <c r="AZ338" s="8">
        <v>0.98241900000000004</v>
      </c>
      <c r="BA338" s="8">
        <v>0.48503400000000002</v>
      </c>
      <c r="BB338" s="8">
        <v>-23.5854</v>
      </c>
      <c r="BC338" s="8">
        <f t="shared" si="124"/>
        <v>-82.873500000000007</v>
      </c>
      <c r="BD338" s="8">
        <f>BC338-BC$337</f>
        <v>1.5999999999962711E-3</v>
      </c>
    </row>
    <row r="339" spans="2:56">
      <c r="B339" s="8" t="s">
        <v>669</v>
      </c>
      <c r="C339" s="8">
        <v>4</v>
      </c>
      <c r="D339" s="20">
        <v>520</v>
      </c>
      <c r="E339" s="20">
        <v>0</v>
      </c>
      <c r="F339" s="20">
        <v>3</v>
      </c>
      <c r="G339" s="20">
        <v>3</v>
      </c>
      <c r="H339" s="20">
        <v>2</v>
      </c>
      <c r="I339" s="1">
        <v>10.8</v>
      </c>
      <c r="J339" s="2">
        <v>3.4121999999999999</v>
      </c>
      <c r="K339" s="2">
        <v>3.4121999999999999</v>
      </c>
      <c r="L339" s="2">
        <v>4.6062000000000003</v>
      </c>
      <c r="M339" s="2">
        <v>46.445</v>
      </c>
      <c r="N339" s="8">
        <v>36</v>
      </c>
      <c r="O339" s="8">
        <v>1248</v>
      </c>
      <c r="P339" s="8">
        <v>1</v>
      </c>
      <c r="Q339" s="1">
        <v>1</v>
      </c>
      <c r="R339" s="8">
        <v>-59.2943</v>
      </c>
      <c r="S339" s="8" t="s">
        <v>61</v>
      </c>
      <c r="T339" s="8">
        <v>-4.16</v>
      </c>
      <c r="U339" s="8">
        <v>7.3650000000000002</v>
      </c>
      <c r="V339" s="8">
        <v>11.525</v>
      </c>
      <c r="W339" s="8" t="s">
        <v>61</v>
      </c>
      <c r="X339" s="8">
        <v>-4.16</v>
      </c>
      <c r="Y339" s="8">
        <v>7.3650000000000002</v>
      </c>
      <c r="Z339" s="8">
        <v>11.525</v>
      </c>
      <c r="AC339" s="8">
        <v>0.2878</v>
      </c>
      <c r="AD339" s="8">
        <v>2E-3</v>
      </c>
      <c r="AE339" s="8" t="s">
        <v>17</v>
      </c>
      <c r="AF339" s="8" t="s">
        <v>17</v>
      </c>
      <c r="AG339" s="8">
        <v>0</v>
      </c>
      <c r="AH339" s="8">
        <v>0</v>
      </c>
      <c r="AL339" s="8">
        <v>0</v>
      </c>
      <c r="AM339" s="8">
        <v>0</v>
      </c>
      <c r="AN339" s="8">
        <v>0</v>
      </c>
      <c r="AO339" s="8">
        <v>0</v>
      </c>
      <c r="AP339" s="8">
        <v>0</v>
      </c>
      <c r="AQ339" s="8">
        <v>0</v>
      </c>
      <c r="AR339" s="8">
        <v>0</v>
      </c>
      <c r="AS339" s="8">
        <v>0</v>
      </c>
      <c r="AT339" s="8">
        <v>0</v>
      </c>
      <c r="AU339" s="8">
        <v>0</v>
      </c>
      <c r="AV339" s="8">
        <v>1.4E-2</v>
      </c>
      <c r="AW339" s="8">
        <v>0.38</v>
      </c>
      <c r="AX339" s="8">
        <v>0.50751900000000005</v>
      </c>
      <c r="AY339" s="8">
        <v>0</v>
      </c>
      <c r="AZ339" s="8">
        <v>0.97140499999999996</v>
      </c>
      <c r="BA339" s="8">
        <v>0.477551</v>
      </c>
      <c r="BB339" s="8">
        <v>-23.577000000000002</v>
      </c>
      <c r="BC339" s="8">
        <f t="shared" si="124"/>
        <v>-82.871300000000005</v>
      </c>
      <c r="BD339" s="8">
        <f>BC339-BC$337</f>
        <v>3.7999999999982492E-3</v>
      </c>
    </row>
    <row r="340" spans="2:56">
      <c r="B340" s="8" t="s">
        <v>670</v>
      </c>
      <c r="C340" s="8">
        <v>4</v>
      </c>
      <c r="D340" s="8">
        <v>520</v>
      </c>
      <c r="E340" s="1">
        <v>0</v>
      </c>
      <c r="F340" s="1">
        <v>3</v>
      </c>
      <c r="G340" s="1">
        <v>3</v>
      </c>
      <c r="H340" s="1">
        <v>2</v>
      </c>
      <c r="I340" s="1">
        <v>10.8</v>
      </c>
      <c r="J340" s="2">
        <v>3.3912</v>
      </c>
      <c r="K340" s="2">
        <v>3.3912</v>
      </c>
      <c r="L340" s="2">
        <v>4.7076000000000002</v>
      </c>
      <c r="M340" s="2">
        <v>46.887</v>
      </c>
      <c r="N340" s="8">
        <v>36</v>
      </c>
      <c r="O340" s="8">
        <v>1248</v>
      </c>
      <c r="P340" s="8">
        <v>1</v>
      </c>
      <c r="Q340" s="1">
        <v>1</v>
      </c>
      <c r="R340" s="8">
        <v>-59.306699999999999</v>
      </c>
      <c r="S340" s="8" t="s">
        <v>61</v>
      </c>
      <c r="T340" s="8">
        <v>-4.2050000000000001</v>
      </c>
      <c r="U340" s="8">
        <v>7.2789999999999999</v>
      </c>
      <c r="V340" s="8">
        <v>11.484</v>
      </c>
      <c r="W340" s="8" t="s">
        <v>61</v>
      </c>
      <c r="X340" s="8">
        <v>-4.2050000000000001</v>
      </c>
      <c r="Y340" s="8">
        <v>7.2789999999999999</v>
      </c>
      <c r="Z340" s="8">
        <v>11.484</v>
      </c>
      <c r="AC340" s="8">
        <v>0.49590000000000001</v>
      </c>
      <c r="AD340" s="8">
        <v>6.7000000000000002E-3</v>
      </c>
      <c r="AE340" s="8" t="s">
        <v>17</v>
      </c>
      <c r="AF340" s="8" t="s">
        <v>17</v>
      </c>
      <c r="AG340" s="8">
        <v>0</v>
      </c>
      <c r="AH340" s="8">
        <v>0</v>
      </c>
      <c r="AL340" s="8">
        <v>0</v>
      </c>
      <c r="AM340" s="8">
        <v>0</v>
      </c>
      <c r="AN340" s="8">
        <v>0</v>
      </c>
      <c r="AO340" s="8">
        <v>0</v>
      </c>
      <c r="AP340" s="8">
        <v>0</v>
      </c>
      <c r="AQ340" s="8">
        <v>0</v>
      </c>
      <c r="AR340" s="8">
        <v>0</v>
      </c>
      <c r="AS340" s="8">
        <v>0</v>
      </c>
      <c r="AT340" s="8">
        <v>0</v>
      </c>
      <c r="AU340" s="8">
        <v>0</v>
      </c>
      <c r="AV340" s="8">
        <v>1.4E-2</v>
      </c>
      <c r="AW340" s="8">
        <v>0.38400000000000001</v>
      </c>
      <c r="AX340" s="8">
        <v>0.51292300000000002</v>
      </c>
      <c r="AY340" s="8">
        <v>0</v>
      </c>
      <c r="AZ340" s="8">
        <v>0.95954600000000001</v>
      </c>
      <c r="BA340" s="8">
        <v>0.47006799999999999</v>
      </c>
      <c r="BB340" s="8">
        <v>-23.564699999999998</v>
      </c>
      <c r="BC340" s="8">
        <f t="shared" si="124"/>
        <v>-82.871399999999994</v>
      </c>
      <c r="BD340" s="8">
        <f>BC340-BC$337</f>
        <v>3.7000000000091404E-3</v>
      </c>
    </row>
    <row r="341" spans="2:56">
      <c r="B341" s="8" t="s">
        <v>646</v>
      </c>
      <c r="C341" s="8">
        <v>4</v>
      </c>
      <c r="D341" s="8">
        <v>520</v>
      </c>
      <c r="E341" s="1">
        <v>0</v>
      </c>
      <c r="F341" s="1">
        <v>3</v>
      </c>
      <c r="G341" s="1">
        <v>3</v>
      </c>
      <c r="H341" s="1">
        <v>2</v>
      </c>
      <c r="I341" s="1">
        <v>10.9</v>
      </c>
      <c r="J341" s="2">
        <v>3.2582</v>
      </c>
      <c r="K341" s="2">
        <v>3.2582</v>
      </c>
      <c r="L341" s="2">
        <v>5.2385999999999999</v>
      </c>
      <c r="M341" s="2">
        <v>48.162999999999997</v>
      </c>
      <c r="N341" s="8">
        <v>36</v>
      </c>
      <c r="O341" s="8">
        <v>1248</v>
      </c>
      <c r="P341" s="8">
        <v>1</v>
      </c>
      <c r="Q341" s="1">
        <v>1</v>
      </c>
      <c r="R341" s="8">
        <v>-59.547499999999999</v>
      </c>
      <c r="S341" s="8" t="s">
        <v>61</v>
      </c>
      <c r="T341" s="8">
        <v>-4.3419999999999996</v>
      </c>
      <c r="U341" s="8">
        <v>6.9969999999999999</v>
      </c>
      <c r="V341" s="8">
        <v>11.339</v>
      </c>
      <c r="W341" s="8" t="s">
        <v>61</v>
      </c>
      <c r="X341" s="8">
        <v>-4.3419999999999996</v>
      </c>
      <c r="Y341" s="8">
        <v>6.9969999999999999</v>
      </c>
      <c r="Z341" s="8">
        <v>11.339</v>
      </c>
      <c r="AC341" s="8">
        <v>1.6500000000000001E-2</v>
      </c>
      <c r="AD341" s="8">
        <v>4.8999999999999998E-3</v>
      </c>
      <c r="AE341" s="8" t="s">
        <v>17</v>
      </c>
      <c r="AF341" s="8" t="s">
        <v>17</v>
      </c>
      <c r="AG341" s="8">
        <v>0</v>
      </c>
      <c r="AH341" s="8">
        <v>0</v>
      </c>
      <c r="AL341" s="8">
        <v>0</v>
      </c>
      <c r="AM341" s="8">
        <v>0</v>
      </c>
      <c r="AN341" s="8">
        <v>0</v>
      </c>
      <c r="AO341" s="8">
        <v>0</v>
      </c>
      <c r="AP341" s="8">
        <v>0</v>
      </c>
      <c r="AQ341" s="8">
        <v>0</v>
      </c>
      <c r="AR341" s="8">
        <v>0</v>
      </c>
      <c r="AS341" s="8">
        <v>0</v>
      </c>
      <c r="AT341" s="8">
        <v>0</v>
      </c>
      <c r="AU341" s="8">
        <v>0</v>
      </c>
      <c r="AV341" s="8">
        <v>1.4999999999999999E-2</v>
      </c>
      <c r="AW341" s="8">
        <v>0.36</v>
      </c>
      <c r="AX341" s="8">
        <v>0.50003299999999995</v>
      </c>
      <c r="AY341" s="8">
        <v>0</v>
      </c>
      <c r="AZ341" s="8">
        <v>0.88027699999999998</v>
      </c>
      <c r="BA341" s="8">
        <v>0.38027100000000003</v>
      </c>
      <c r="BB341" s="8">
        <v>-23.5197</v>
      </c>
      <c r="BC341" s="8">
        <f t="shared" si="124"/>
        <v>-83.0672</v>
      </c>
      <c r="BD341" s="8">
        <f>BC341-BC$337</f>
        <v>-0.19209999999999638</v>
      </c>
    </row>
    <row r="344" spans="2:56">
      <c r="B344" s="8" t="s">
        <v>724</v>
      </c>
      <c r="C344" s="8" t="s">
        <v>725</v>
      </c>
      <c r="D344" s="8">
        <f>8943*2/1000</f>
        <v>17.885999999999999</v>
      </c>
      <c r="E344" s="1">
        <f>9900/416/46*2</f>
        <v>1.0346989966555185</v>
      </c>
    </row>
    <row r="346" spans="2:56">
      <c r="B346" s="8" t="s">
        <v>645</v>
      </c>
      <c r="C346" s="8">
        <v>4</v>
      </c>
      <c r="D346" s="8">
        <v>520</v>
      </c>
      <c r="E346" s="1">
        <v>0</v>
      </c>
      <c r="F346" s="1">
        <v>4</v>
      </c>
      <c r="G346" s="1">
        <v>4</v>
      </c>
      <c r="H346" s="1">
        <v>3</v>
      </c>
      <c r="I346" s="1">
        <v>14.9</v>
      </c>
      <c r="J346" s="2">
        <v>3.44</v>
      </c>
      <c r="K346" s="2">
        <v>3.44</v>
      </c>
      <c r="L346" s="2">
        <v>4.49</v>
      </c>
      <c r="M346" s="2">
        <v>46.014000000000003</v>
      </c>
      <c r="N346" s="8">
        <v>36</v>
      </c>
      <c r="O346" s="8">
        <v>1248</v>
      </c>
      <c r="P346" s="8">
        <v>1</v>
      </c>
      <c r="Q346" s="1">
        <v>1</v>
      </c>
      <c r="R346" s="8">
        <v>-58.977499999999999</v>
      </c>
      <c r="S346" s="8" t="s">
        <v>61</v>
      </c>
      <c r="T346" s="8">
        <v>-4.2080000000000002</v>
      </c>
      <c r="U346" s="8">
        <v>-4.0410000000000004</v>
      </c>
      <c r="V346" s="8">
        <v>0.16600000000000001</v>
      </c>
      <c r="W346" s="8" t="s">
        <v>61</v>
      </c>
      <c r="X346" s="8">
        <v>-4.2080000000000002</v>
      </c>
      <c r="Y346" s="8">
        <v>-4.0410000000000004</v>
      </c>
      <c r="Z346" s="8">
        <v>0.16600000000000001</v>
      </c>
      <c r="AC346" s="8">
        <v>0</v>
      </c>
      <c r="AD346" s="8">
        <v>0</v>
      </c>
      <c r="AE346" s="8" t="s">
        <v>17</v>
      </c>
      <c r="AF346" s="8" t="s">
        <v>17</v>
      </c>
      <c r="AG346" s="8">
        <v>0</v>
      </c>
      <c r="AH346" s="8">
        <v>0</v>
      </c>
      <c r="AL346" s="8">
        <v>0</v>
      </c>
      <c r="AM346" s="8">
        <v>0</v>
      </c>
      <c r="AN346" s="8">
        <v>0</v>
      </c>
      <c r="AO346" s="8">
        <v>0</v>
      </c>
      <c r="AP346" s="8">
        <v>0</v>
      </c>
      <c r="AQ346" s="8">
        <v>0</v>
      </c>
      <c r="AR346" s="8">
        <v>0</v>
      </c>
      <c r="AS346" s="8">
        <v>0</v>
      </c>
      <c r="AT346" s="8">
        <v>0</v>
      </c>
      <c r="AU346" s="8">
        <v>0</v>
      </c>
      <c r="AV346" s="8">
        <v>3.4000000000000002E-2</v>
      </c>
      <c r="AW346" s="8">
        <v>0.371</v>
      </c>
      <c r="AX346" s="8">
        <v>0.5</v>
      </c>
      <c r="AY346" s="8">
        <v>0</v>
      </c>
      <c r="AZ346" s="8">
        <v>0</v>
      </c>
      <c r="BA346" s="8">
        <v>0.5</v>
      </c>
      <c r="BB346" s="8">
        <v>-23.851600000000001</v>
      </c>
      <c r="BC346" s="8">
        <f>R346+BB346</f>
        <v>-82.829099999999997</v>
      </c>
      <c r="BD346" s="8">
        <f>BC346-BC$346</f>
        <v>0</v>
      </c>
    </row>
    <row r="347" spans="2:56">
      <c r="B347" s="8" t="s">
        <v>669</v>
      </c>
      <c r="C347" s="8">
        <v>4</v>
      </c>
      <c r="D347" s="8">
        <v>520</v>
      </c>
      <c r="E347" s="1">
        <v>0</v>
      </c>
      <c r="F347" s="1">
        <v>4</v>
      </c>
      <c r="G347" s="1">
        <v>4</v>
      </c>
      <c r="H347" s="1">
        <v>3</v>
      </c>
      <c r="I347" s="1">
        <v>15</v>
      </c>
      <c r="J347" s="2">
        <v>3.4121999999999999</v>
      </c>
      <c r="K347" s="2">
        <v>3.4121999999999999</v>
      </c>
      <c r="L347" s="2">
        <v>4.6062000000000003</v>
      </c>
      <c r="M347" s="2">
        <v>46.445</v>
      </c>
      <c r="N347" s="8">
        <v>36</v>
      </c>
      <c r="O347" s="8">
        <v>1248</v>
      </c>
      <c r="P347" s="8">
        <v>1</v>
      </c>
      <c r="Q347" s="1">
        <v>1</v>
      </c>
      <c r="R347" s="8">
        <v>-58.990400000000001</v>
      </c>
      <c r="S347" s="8" t="s">
        <v>61</v>
      </c>
      <c r="T347" s="8">
        <v>-4.1210000000000004</v>
      </c>
      <c r="U347" s="8">
        <v>7.2770000000000001</v>
      </c>
      <c r="V347" s="8">
        <v>11.398</v>
      </c>
      <c r="W347" s="8" t="s">
        <v>61</v>
      </c>
      <c r="X347" s="8">
        <v>-4.1210000000000004</v>
      </c>
      <c r="Y347" s="8">
        <v>7.2770000000000001</v>
      </c>
      <c r="Z347" s="8">
        <v>11.398</v>
      </c>
      <c r="AC347" s="8">
        <v>0.28760000000000002</v>
      </c>
      <c r="AD347" s="8">
        <v>1E-3</v>
      </c>
      <c r="AE347" s="8" t="s">
        <v>17</v>
      </c>
      <c r="AF347" s="8" t="s">
        <v>17</v>
      </c>
      <c r="AG347" s="8">
        <v>0</v>
      </c>
      <c r="AH347" s="8">
        <v>0</v>
      </c>
      <c r="AL347" s="8">
        <v>0</v>
      </c>
      <c r="AM347" s="8">
        <v>0</v>
      </c>
      <c r="AN347" s="8">
        <v>0</v>
      </c>
      <c r="AO347" s="8">
        <v>0</v>
      </c>
      <c r="AP347" s="8">
        <v>0</v>
      </c>
      <c r="AQ347" s="8">
        <v>0</v>
      </c>
      <c r="AR347" s="8">
        <v>0</v>
      </c>
      <c r="AS347" s="8">
        <v>0</v>
      </c>
      <c r="AT347" s="8">
        <v>0</v>
      </c>
      <c r="AU347" s="8">
        <v>0</v>
      </c>
      <c r="AV347" s="8">
        <v>0.05</v>
      </c>
      <c r="AW347" s="8">
        <v>0.39200000000000002</v>
      </c>
      <c r="AX347" s="8">
        <v>0.50751900000000005</v>
      </c>
      <c r="AY347" s="8">
        <v>0</v>
      </c>
      <c r="AZ347" s="8">
        <v>0.97140499999999996</v>
      </c>
      <c r="BA347" s="8">
        <v>0.477551</v>
      </c>
      <c r="BB347" s="8">
        <v>-23.6098</v>
      </c>
      <c r="BC347" s="8">
        <f>R347+BB347</f>
        <v>-82.600200000000001</v>
      </c>
      <c r="BD347" s="8">
        <f>BC347-BC$337</f>
        <v>0.27490000000000236</v>
      </c>
    </row>
  </sheetData>
  <mergeCells count="36">
    <mergeCell ref="J249:L249"/>
    <mergeCell ref="AX249:BA249"/>
    <mergeCell ref="O1:P1"/>
    <mergeCell ref="J1:N1"/>
    <mergeCell ref="K180:L180"/>
    <mergeCell ref="M180:N180"/>
    <mergeCell ref="R180:S180"/>
    <mergeCell ref="AH150:AI150"/>
    <mergeCell ref="R151:S151"/>
    <mergeCell ref="W151:X151"/>
    <mergeCell ref="Y151:Z151"/>
    <mergeCell ref="K198:L198"/>
    <mergeCell ref="T198:U198"/>
    <mergeCell ref="V198:W198"/>
    <mergeCell ref="AE151:AF151"/>
    <mergeCell ref="AA151:AB151"/>
    <mergeCell ref="W150:AD150"/>
    <mergeCell ref="M198:N198"/>
    <mergeCell ref="O198:P198"/>
    <mergeCell ref="AC151:AD151"/>
    <mergeCell ref="R198:S198"/>
    <mergeCell ref="O180:P180"/>
    <mergeCell ref="T180:U180"/>
    <mergeCell ref="V180:W180"/>
    <mergeCell ref="T151:U151"/>
    <mergeCell ref="U217:V217"/>
    <mergeCell ref="S217:T217"/>
    <mergeCell ref="S230:T230"/>
    <mergeCell ref="U230:V230"/>
    <mergeCell ref="E1:I1"/>
    <mergeCell ref="E59:I59"/>
    <mergeCell ref="J59:M59"/>
    <mergeCell ref="O59:P59"/>
    <mergeCell ref="L151:M151"/>
    <mergeCell ref="N151:O151"/>
    <mergeCell ref="P151:Q151"/>
  </mergeCells>
  <phoneticPr fontId="2" type="noConversion"/>
  <pageMargins left="0.23622047244094491" right="0.23622047244094491" top="0.74803149606299213" bottom="0.74803149606299213" header="0.31496062992125984" footer="0.31496062992125984"/>
  <pageSetup paperSize="9" scale="10" orientation="landscape" r:id="rId1"/>
  <ignoredErrors>
    <ignoredError sqref="J81 D78:I78 J76 D73:I73 J71 D68:I68" evalError="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DFD2-2600-4050-96A0-BDC456A2E8A8}">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332</v>
      </c>
      <c r="C1" s="4" t="s">
        <v>719</v>
      </c>
      <c r="D1" s="21">
        <f>COUNT(D41:D502)-6</f>
        <v>23</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HFD3</v>
      </c>
      <c r="K2" s="6" t="s">
        <v>4</v>
      </c>
      <c r="L2" s="6" t="s">
        <v>7</v>
      </c>
      <c r="M2" s="6" t="s">
        <v>675</v>
      </c>
      <c r="N2" s="6"/>
      <c r="O2" s="4" t="str">
        <f>A1</f>
        <v>HFD3</v>
      </c>
      <c r="P2" s="4" t="s">
        <v>4</v>
      </c>
      <c r="Q2" s="4" t="s">
        <v>7</v>
      </c>
      <c r="R2" s="4" t="s">
        <v>675</v>
      </c>
      <c r="T2" s="4" t="str">
        <f>A1</f>
        <v>HFD3</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Zn_Mg_C_HFD3_999</v>
      </c>
      <c r="C3" s="27">
        <f>-C39</f>
        <v>-1</v>
      </c>
      <c r="D3" s="27">
        <f>D39</f>
        <v>3.1941000000000002</v>
      </c>
      <c r="E3" s="27">
        <f>E39</f>
        <v>4.9122000000000003</v>
      </c>
      <c r="F3" s="27">
        <f>-F39</f>
        <v>-0.55264706100000016</v>
      </c>
      <c r="G3" s="27">
        <f>-G39</f>
        <v>-0.48761935740000001</v>
      </c>
      <c r="H3" s="27">
        <f>H39</f>
        <v>0.50187000000000004</v>
      </c>
      <c r="I3" s="17"/>
      <c r="J3" s="17">
        <f>J39</f>
        <v>-61.999899999999997</v>
      </c>
      <c r="K3" s="17">
        <f>K39</f>
        <v>-58.442700000000002</v>
      </c>
      <c r="L3" s="17">
        <f>L39</f>
        <v>-18.8504</v>
      </c>
      <c r="M3" s="17">
        <f>M39</f>
        <v>-77.29310000000001</v>
      </c>
      <c r="N3" s="25"/>
      <c r="O3" s="17">
        <f>O39</f>
        <v>0.15160000000000196</v>
      </c>
      <c r="P3" s="17">
        <f>P39</f>
        <v>-8.7900000000004752E-2</v>
      </c>
      <c r="Q3" s="17">
        <f>Q39</f>
        <v>8.4399999999998698E-2</v>
      </c>
      <c r="R3" s="17">
        <f>R39</f>
        <v>-3.500000000016712E-3</v>
      </c>
      <c r="S3" s="17"/>
      <c r="T3" s="28">
        <f>T39</f>
        <v>12.766999999999999</v>
      </c>
      <c r="U3" s="28">
        <f>U39</f>
        <v>0</v>
      </c>
      <c r="V3" s="27"/>
      <c r="W3" s="17">
        <f>W39</f>
        <v>0</v>
      </c>
      <c r="X3" s="17">
        <f>X39</f>
        <v>0.15160000000000196</v>
      </c>
      <c r="Y3" s="16">
        <f t="shared" ref="Y3:Y20" si="0">R3+X3</f>
        <v>0.14809999999998524</v>
      </c>
      <c r="Z3" s="17">
        <f>Z39</f>
        <v>0</v>
      </c>
      <c r="AA3" s="17">
        <f>AA39</f>
        <v>8.7900000000004752E-2</v>
      </c>
      <c r="AB3" s="16">
        <f>AA3+R3</f>
        <v>8.439999999998804E-2</v>
      </c>
      <c r="AD3" s="17">
        <f>AD39</f>
        <v>0</v>
      </c>
      <c r="AE3" s="17">
        <f>AE39</f>
        <v>0</v>
      </c>
      <c r="AF3" s="17">
        <f>AF39</f>
        <v>8.7900000000004752E-2</v>
      </c>
      <c r="AG3" s="17"/>
      <c r="AH3" s="17">
        <f>AH39</f>
        <v>0</v>
      </c>
      <c r="AI3" s="17">
        <f>AI39</f>
        <v>0</v>
      </c>
    </row>
    <row r="4" spans="1:35" s="15" customFormat="1">
      <c r="B4" s="15" t="str">
        <f>B38</f>
        <v>Zn_Mg_C_HFD3_969</v>
      </c>
      <c r="C4" s="24">
        <f>-C38</f>
        <v>-0.96874406833280646</v>
      </c>
      <c r="D4" s="24">
        <f t="shared" ref="D4:R4" si="1">D38</f>
        <v>3.2017000000000002</v>
      </c>
      <c r="E4" s="24">
        <f t="shared" si="1"/>
        <v>4.8829000000000002</v>
      </c>
      <c r="F4" s="24">
        <f>-F38</f>
        <v>-0.53318826549999998</v>
      </c>
      <c r="G4" s="24">
        <f>-G38</f>
        <v>-0.46957872720000016</v>
      </c>
      <c r="H4" s="24">
        <f t="shared" si="1"/>
        <v>0.50201799999999996</v>
      </c>
      <c r="J4" s="16">
        <f t="shared" si="1"/>
        <v>-61.999499999999998</v>
      </c>
      <c r="K4" s="16">
        <f t="shared" si="1"/>
        <v>0</v>
      </c>
      <c r="L4" s="16">
        <f t="shared" si="1"/>
        <v>0</v>
      </c>
      <c r="M4" s="16">
        <f t="shared" si="1"/>
        <v>0</v>
      </c>
      <c r="N4" s="16"/>
      <c r="O4" s="16">
        <f t="shared" si="1"/>
        <v>0.15200000000000102</v>
      </c>
      <c r="P4" s="16">
        <f t="shared" si="1"/>
        <v>58.354799999999997</v>
      </c>
      <c r="Q4" s="16">
        <f t="shared" si="1"/>
        <v>18.934799999999999</v>
      </c>
      <c r="R4" s="16">
        <f t="shared" si="1"/>
        <v>77.289599999999993</v>
      </c>
      <c r="S4" s="16"/>
      <c r="T4" s="23">
        <f>T38</f>
        <v>12.776999999999999</v>
      </c>
      <c r="U4" s="23">
        <f>U38</f>
        <v>0</v>
      </c>
      <c r="V4" s="24"/>
      <c r="W4" s="16">
        <f>W38</f>
        <v>0</v>
      </c>
      <c r="X4" s="16">
        <f>X38</f>
        <v>0.15200000000000102</v>
      </c>
      <c r="Y4" s="16">
        <f t="shared" si="0"/>
        <v>77.441599999999994</v>
      </c>
      <c r="Z4" s="16">
        <f>Z38</f>
        <v>0</v>
      </c>
      <c r="AA4" s="16">
        <f>AA38</f>
        <v>-58.354799999999997</v>
      </c>
      <c r="AB4" s="16">
        <f>AA4+R4</f>
        <v>18.934799999999996</v>
      </c>
      <c r="AD4" s="16">
        <f>AD38</f>
        <v>0</v>
      </c>
      <c r="AE4" s="16">
        <f>AE38</f>
        <v>0</v>
      </c>
      <c r="AF4" s="16">
        <f>AF38</f>
        <v>-58.354799999999997</v>
      </c>
      <c r="AG4" s="16"/>
      <c r="AH4" s="16"/>
      <c r="AI4" s="16"/>
    </row>
    <row r="5" spans="1:35" s="15" customFormat="1">
      <c r="B5" s="15" t="str">
        <f>B37</f>
        <v>Zn_Mg_C_HFD3_938</v>
      </c>
      <c r="C5" s="24">
        <f>-C37</f>
        <v>-0.93749717539657429</v>
      </c>
      <c r="D5" s="24">
        <f t="shared" ref="D5:R5" si="2">D37</f>
        <v>3.2094</v>
      </c>
      <c r="E5" s="24">
        <f t="shared" si="2"/>
        <v>4.8529999999999998</v>
      </c>
      <c r="F5" s="24">
        <f>-F37</f>
        <v>-0.51334548700000004</v>
      </c>
      <c r="G5" s="24">
        <f>-G37</f>
        <v>-0.45158620900000024</v>
      </c>
      <c r="H5" s="24">
        <f t="shared" si="2"/>
        <v>0.50205900000000003</v>
      </c>
      <c r="I5" s="66"/>
      <c r="J5" s="16">
        <f t="shared" si="2"/>
        <v>-61.9985</v>
      </c>
      <c r="K5" s="16">
        <f>K37</f>
        <v>0</v>
      </c>
      <c r="L5" s="16">
        <f t="shared" si="2"/>
        <v>0</v>
      </c>
      <c r="M5" s="16">
        <f t="shared" si="2"/>
        <v>0</v>
      </c>
      <c r="N5" s="16"/>
      <c r="O5" s="16">
        <f t="shared" si="2"/>
        <v>0.15299999999999869</v>
      </c>
      <c r="P5" s="16">
        <f t="shared" si="2"/>
        <v>58.354799999999997</v>
      </c>
      <c r="Q5" s="16">
        <f t="shared" si="2"/>
        <v>18.934799999999999</v>
      </c>
      <c r="R5" s="16">
        <f t="shared" si="2"/>
        <v>77.289599999999993</v>
      </c>
      <c r="S5" s="16"/>
      <c r="T5" s="23">
        <f>T37</f>
        <v>12.787000000000001</v>
      </c>
      <c r="U5" s="23">
        <f>U37</f>
        <v>0</v>
      </c>
      <c r="W5" s="16">
        <f>W37</f>
        <v>0</v>
      </c>
      <c r="X5" s="16">
        <f>X37</f>
        <v>0.15299999999999869</v>
      </c>
      <c r="Y5" s="16">
        <f t="shared" si="0"/>
        <v>77.442599999999999</v>
      </c>
      <c r="Z5" s="16">
        <f>Z37</f>
        <v>0</v>
      </c>
      <c r="AA5" s="16">
        <f>AA37</f>
        <v>-58.354799999999997</v>
      </c>
      <c r="AB5" s="16">
        <f>AA5+R5</f>
        <v>18.934799999999996</v>
      </c>
      <c r="AC5" s="16"/>
      <c r="AD5" s="16">
        <f>AD37</f>
        <v>0</v>
      </c>
      <c r="AE5" s="16">
        <f>AE37</f>
        <v>0</v>
      </c>
      <c r="AF5" s="16">
        <f>AF37</f>
        <v>-58.354799999999997</v>
      </c>
      <c r="AG5" s="16"/>
      <c r="AH5" s="16"/>
      <c r="AI5" s="16"/>
    </row>
    <row r="6" spans="1:35" s="15" customFormat="1">
      <c r="B6" s="15" t="str">
        <f>B36</f>
        <v>Zn_Mg_C_HFD3_875</v>
      </c>
      <c r="C6" s="24">
        <f>-C36</f>
        <v>-0.87499435079314858</v>
      </c>
      <c r="D6" s="24">
        <f t="shared" ref="D6:R6" si="3">D36</f>
        <v>3.2250999999999999</v>
      </c>
      <c r="E6" s="24">
        <f t="shared" si="3"/>
        <v>4.7900999999999998</v>
      </c>
      <c r="F6" s="24">
        <f>-F36</f>
        <v>-0.47265353729999976</v>
      </c>
      <c r="G6" s="24">
        <f>-G36</f>
        <v>-0.41462147580000064</v>
      </c>
      <c r="H6" s="24">
        <f t="shared" si="3"/>
        <v>0.50186799999999998</v>
      </c>
      <c r="I6" s="66"/>
      <c r="J6" s="16">
        <f t="shared" si="3"/>
        <v>-61.995600000000003</v>
      </c>
      <c r="K6" s="16">
        <f t="shared" si="3"/>
        <v>0</v>
      </c>
      <c r="L6" s="16">
        <f t="shared" si="3"/>
        <v>0</v>
      </c>
      <c r="M6" s="16">
        <f t="shared" si="3"/>
        <v>0</v>
      </c>
      <c r="N6" s="16"/>
      <c r="O6" s="16">
        <f t="shared" si="3"/>
        <v>0.15589999999999549</v>
      </c>
      <c r="P6" s="16">
        <f t="shared" si="3"/>
        <v>58.354799999999997</v>
      </c>
      <c r="Q6" s="16">
        <f t="shared" si="3"/>
        <v>18.934799999999999</v>
      </c>
      <c r="R6" s="16">
        <f t="shared" si="3"/>
        <v>77.289599999999993</v>
      </c>
      <c r="S6" s="16"/>
      <c r="T6" s="23">
        <f>T36</f>
        <v>12.811999999999999</v>
      </c>
      <c r="U6" s="23">
        <f>U36</f>
        <v>0</v>
      </c>
      <c r="W6" s="16">
        <f>W36</f>
        <v>0</v>
      </c>
      <c r="X6" s="16">
        <f>X36</f>
        <v>0.15589999999999549</v>
      </c>
      <c r="Y6" s="16">
        <f t="shared" si="0"/>
        <v>77.445499999999981</v>
      </c>
      <c r="Z6" s="16">
        <f>Z36</f>
        <v>0</v>
      </c>
      <c r="AA6" s="16">
        <f>AA36</f>
        <v>-58.354799999999997</v>
      </c>
      <c r="AB6" s="16">
        <f t="shared" ref="AB6:AB20" si="4">AA6+R6</f>
        <v>18.934799999999996</v>
      </c>
      <c r="AC6" s="16"/>
      <c r="AD6" s="16">
        <f>AD36</f>
        <v>0</v>
      </c>
      <c r="AE6" s="16">
        <f>AE36</f>
        <v>0</v>
      </c>
      <c r="AF6" s="16">
        <f>AF36</f>
        <v>-58.354799999999997</v>
      </c>
      <c r="AH6" s="16"/>
      <c r="AI6" s="16"/>
    </row>
    <row r="7" spans="1:35" s="15" customFormat="1">
      <c r="B7" s="15" t="str">
        <f>B35</f>
        <v>Zn_Mg_C_HFD3_813</v>
      </c>
      <c r="C7" s="24">
        <f>-C35</f>
        <v>-0.81250056492068523</v>
      </c>
      <c r="D7" s="24">
        <f t="shared" ref="D7:R7" si="5">D35</f>
        <v>3.2412999999999998</v>
      </c>
      <c r="E7" s="24">
        <f t="shared" si="5"/>
        <v>4.7225000000000001</v>
      </c>
      <c r="F7" s="24">
        <f>-F35</f>
        <v>-0.42999779249999998</v>
      </c>
      <c r="G7" s="24">
        <f>-G35</f>
        <v>-0.37634074749999979</v>
      </c>
      <c r="H7" s="24">
        <f t="shared" si="5"/>
        <v>0.501162</v>
      </c>
      <c r="I7" s="66"/>
      <c r="J7" s="16">
        <f t="shared" si="5"/>
        <v>-61.993200000000002</v>
      </c>
      <c r="K7" s="16">
        <f t="shared" si="5"/>
        <v>0</v>
      </c>
      <c r="L7" s="16">
        <f t="shared" si="5"/>
        <v>0</v>
      </c>
      <c r="M7" s="16">
        <f t="shared" si="5"/>
        <v>0</v>
      </c>
      <c r="N7" s="16"/>
      <c r="O7" s="16">
        <f t="shared" si="5"/>
        <v>0.158299999999997</v>
      </c>
      <c r="P7" s="16">
        <f t="shared" si="5"/>
        <v>58.354799999999997</v>
      </c>
      <c r="Q7" s="16">
        <f t="shared" si="5"/>
        <v>18.934799999999999</v>
      </c>
      <c r="R7" s="16">
        <f t="shared" si="5"/>
        <v>77.289599999999993</v>
      </c>
      <c r="S7" s="16"/>
      <c r="T7" s="23">
        <f>T35</f>
        <v>12.845000000000001</v>
      </c>
      <c r="U7" s="23">
        <f>U35</f>
        <v>0</v>
      </c>
      <c r="W7" s="16">
        <f>W35</f>
        <v>0</v>
      </c>
      <c r="X7" s="16">
        <f>X35</f>
        <v>0.158299999999997</v>
      </c>
      <c r="Y7" s="16">
        <f t="shared" si="0"/>
        <v>77.44789999999999</v>
      </c>
      <c r="Z7" s="16">
        <f>Z35</f>
        <v>0</v>
      </c>
      <c r="AA7" s="16">
        <f>AA35</f>
        <v>-58.354799999999997</v>
      </c>
      <c r="AB7" s="16">
        <f t="shared" si="4"/>
        <v>18.934799999999996</v>
      </c>
      <c r="AC7" s="16"/>
      <c r="AD7" s="16">
        <f>AD35</f>
        <v>0</v>
      </c>
      <c r="AE7" s="16">
        <f>AE35</f>
        <v>0</v>
      </c>
      <c r="AF7" s="16">
        <f>AF35</f>
        <v>-58.354799999999997</v>
      </c>
      <c r="AH7" s="16"/>
      <c r="AI7" s="16"/>
    </row>
    <row r="8" spans="1:35" s="15" customFormat="1">
      <c r="B8" s="15" t="str">
        <f>B34</f>
        <v>Zn_Mg_C_HFD3_750</v>
      </c>
      <c r="C8" s="24">
        <f>-C34</f>
        <v>-0.74999774031725952</v>
      </c>
      <c r="D8" s="24">
        <f t="shared" ref="D8:R8" si="6">D34</f>
        <v>3.2581000000000002</v>
      </c>
      <c r="E8" s="24">
        <f t="shared" si="6"/>
        <v>4.6496000000000004</v>
      </c>
      <c r="F8" s="24">
        <f>-F34</f>
        <v>-0.38503802559999989</v>
      </c>
      <c r="G8" s="24">
        <f>-G34</f>
        <v>-0.3363613631999996</v>
      </c>
      <c r="H8" s="24">
        <f t="shared" si="6"/>
        <v>0.49983499999999997</v>
      </c>
      <c r="I8" s="66"/>
      <c r="J8" s="16">
        <f t="shared" si="6"/>
        <v>-61.992899999999999</v>
      </c>
      <c r="K8" s="16">
        <f t="shared" si="6"/>
        <v>0</v>
      </c>
      <c r="L8" s="16">
        <f t="shared" si="6"/>
        <v>0</v>
      </c>
      <c r="M8" s="16">
        <f t="shared" si="6"/>
        <v>0</v>
      </c>
      <c r="N8" s="16"/>
      <c r="O8" s="16">
        <f t="shared" si="6"/>
        <v>0.15859999999999985</v>
      </c>
      <c r="P8" s="16">
        <f t="shared" si="6"/>
        <v>58.354799999999997</v>
      </c>
      <c r="Q8" s="16">
        <f t="shared" si="6"/>
        <v>18.934799999999999</v>
      </c>
      <c r="R8" s="16">
        <f t="shared" si="6"/>
        <v>77.289599999999993</v>
      </c>
      <c r="S8" s="16"/>
      <c r="T8" s="23">
        <f>T34</f>
        <v>12.885</v>
      </c>
      <c r="U8" s="23">
        <f>U34</f>
        <v>0</v>
      </c>
      <c r="W8" s="16">
        <f>W34</f>
        <v>0</v>
      </c>
      <c r="X8" s="16">
        <f>X34</f>
        <v>0.15859999999999985</v>
      </c>
      <c r="Y8" s="16">
        <f t="shared" si="0"/>
        <v>77.448199999999986</v>
      </c>
      <c r="Z8" s="16">
        <f>Z34</f>
        <v>0</v>
      </c>
      <c r="AA8" s="16">
        <f>AA34</f>
        <v>-58.354799999999997</v>
      </c>
      <c r="AB8" s="16">
        <f t="shared" si="4"/>
        <v>18.934799999999996</v>
      </c>
      <c r="AC8" s="16"/>
      <c r="AD8" s="16">
        <f>AD34</f>
        <v>0</v>
      </c>
      <c r="AE8" s="16">
        <f>AE34</f>
        <v>0</v>
      </c>
      <c r="AF8" s="16">
        <f>AF34</f>
        <v>-58.354799999999997</v>
      </c>
      <c r="AH8" s="16"/>
      <c r="AI8" s="16"/>
    </row>
    <row r="9" spans="1:35" s="15" customFormat="1">
      <c r="B9" s="15" t="str">
        <f>B33</f>
        <v>Zn_Mg_C_HFD3_688</v>
      </c>
      <c r="C9" s="24">
        <f>-C33</f>
        <v>-0.68749491571383381</v>
      </c>
      <c r="D9" s="24">
        <f t="shared" ref="D9:R9" si="7">D33</f>
        <v>3.2755000000000001</v>
      </c>
      <c r="E9" s="24">
        <f t="shared" si="7"/>
        <v>4.5730000000000004</v>
      </c>
      <c r="F9" s="24">
        <f>-F33</f>
        <v>-0.33809560899999991</v>
      </c>
      <c r="G9" s="24">
        <f>-G33</f>
        <v>-0.29544323799999977</v>
      </c>
      <c r="H9" s="24">
        <f t="shared" si="7"/>
        <v>0.49787199999999998</v>
      </c>
      <c r="I9" s="66"/>
      <c r="J9" s="16">
        <f t="shared" si="7"/>
        <v>-61.996600000000001</v>
      </c>
      <c r="K9" s="16">
        <f t="shared" si="7"/>
        <v>0</v>
      </c>
      <c r="L9" s="16">
        <f t="shared" si="7"/>
        <v>0</v>
      </c>
      <c r="M9" s="16">
        <f t="shared" si="7"/>
        <v>0</v>
      </c>
      <c r="N9" s="16"/>
      <c r="O9" s="16">
        <f t="shared" si="7"/>
        <v>0.15489999999999782</v>
      </c>
      <c r="P9" s="16">
        <f t="shared" si="7"/>
        <v>58.354799999999997</v>
      </c>
      <c r="Q9" s="16">
        <f t="shared" si="7"/>
        <v>18.934799999999999</v>
      </c>
      <c r="R9" s="16">
        <f t="shared" si="7"/>
        <v>77.289599999999993</v>
      </c>
      <c r="S9" s="16"/>
      <c r="T9" s="23">
        <f>T33</f>
        <v>12.856999999999999</v>
      </c>
      <c r="U9" s="23">
        <f>U33</f>
        <v>0</v>
      </c>
      <c r="W9" s="16">
        <f>W33</f>
        <v>0</v>
      </c>
      <c r="X9" s="16">
        <f>X33</f>
        <v>0.15489999999999782</v>
      </c>
      <c r="Y9" s="16">
        <f t="shared" si="0"/>
        <v>77.444499999999991</v>
      </c>
      <c r="Z9" s="16">
        <f>Z33</f>
        <v>0</v>
      </c>
      <c r="AA9" s="16">
        <f>AA33</f>
        <v>-58.354799999999997</v>
      </c>
      <c r="AB9" s="16">
        <f t="shared" si="4"/>
        <v>18.934799999999996</v>
      </c>
      <c r="AC9" s="16"/>
      <c r="AD9" s="16">
        <f>AD33</f>
        <v>0</v>
      </c>
      <c r="AE9" s="16">
        <f>AE33</f>
        <v>0</v>
      </c>
      <c r="AF9" s="16">
        <f>AF33</f>
        <v>-58.354799999999997</v>
      </c>
      <c r="AH9" s="16"/>
      <c r="AI9" s="16"/>
    </row>
    <row r="10" spans="1:35" s="15" customFormat="1">
      <c r="A10" s="15" t="s">
        <v>69</v>
      </c>
      <c r="B10" s="15" t="str">
        <f>B32</f>
        <v>Zn_Mg_C_HFD3_625</v>
      </c>
      <c r="C10" s="24">
        <f>-C32</f>
        <v>-0.62500112984137046</v>
      </c>
      <c r="D10" s="24">
        <f t="shared" ref="D10:R10" si="8">D32</f>
        <v>3.2927</v>
      </c>
      <c r="E10" s="24">
        <f t="shared" si="8"/>
        <v>4.4964000000000004</v>
      </c>
      <c r="F10" s="24">
        <f>-F32</f>
        <v>-0.29073722400000002</v>
      </c>
      <c r="G10" s="24">
        <f>-G32</f>
        <v>-0.25487393759999982</v>
      </c>
      <c r="H10" s="24">
        <f t="shared" si="8"/>
        <v>0.49551299999999998</v>
      </c>
      <c r="I10" s="66"/>
      <c r="J10" s="16">
        <f t="shared" si="8"/>
        <v>-62.005400000000002</v>
      </c>
      <c r="K10" s="16">
        <f t="shared" si="8"/>
        <v>0</v>
      </c>
      <c r="L10" s="16">
        <f t="shared" si="8"/>
        <v>0</v>
      </c>
      <c r="M10" s="16">
        <f t="shared" si="8"/>
        <v>0</v>
      </c>
      <c r="N10" s="16"/>
      <c r="O10" s="16">
        <f t="shared" si="8"/>
        <v>0.14609999999999701</v>
      </c>
      <c r="P10" s="16">
        <f t="shared" si="8"/>
        <v>58.354799999999997</v>
      </c>
      <c r="Q10" s="16">
        <f t="shared" si="8"/>
        <v>18.934799999999999</v>
      </c>
      <c r="R10" s="16">
        <f t="shared" si="8"/>
        <v>77.289599999999993</v>
      </c>
      <c r="S10" s="16"/>
      <c r="T10" s="23">
        <f>T32</f>
        <v>12.706</v>
      </c>
      <c r="U10" s="23">
        <f>U32</f>
        <v>0</v>
      </c>
      <c r="W10" s="16">
        <f>W32</f>
        <v>0</v>
      </c>
      <c r="X10" s="16">
        <f>X32</f>
        <v>0.14609999999999701</v>
      </c>
      <c r="Y10" s="16">
        <f t="shared" si="0"/>
        <v>77.435699999999997</v>
      </c>
      <c r="Z10" s="16">
        <f>Z32</f>
        <v>0</v>
      </c>
      <c r="AA10" s="16">
        <f>AA32</f>
        <v>-58.354799999999997</v>
      </c>
      <c r="AB10" s="16">
        <f t="shared" si="4"/>
        <v>18.934799999999996</v>
      </c>
      <c r="AC10" s="16"/>
      <c r="AD10" s="16">
        <f>AD32</f>
        <v>0</v>
      </c>
      <c r="AE10" s="16">
        <f>AE32</f>
        <v>0</v>
      </c>
      <c r="AF10" s="16">
        <f>AF32</f>
        <v>-58.354799999999997</v>
      </c>
      <c r="AH10" s="16"/>
      <c r="AI10" s="16"/>
    </row>
    <row r="11" spans="1:35" s="15" customFormat="1">
      <c r="B11" s="15" t="str">
        <f>B31</f>
        <v>Zn_Mg_C_HFD3_563</v>
      </c>
      <c r="C11" s="24">
        <f>-C31</f>
        <v>-0.56249830523794475</v>
      </c>
      <c r="D11" s="24">
        <f t="shared" ref="D11:R11" si="9">D31</f>
        <v>3.3090999999999999</v>
      </c>
      <c r="E11" s="24">
        <f t="shared" si="9"/>
        <v>4.4253</v>
      </c>
      <c r="F11" s="24">
        <f>-F31</f>
        <v>-0.24521472360000007</v>
      </c>
      <c r="G11" s="24">
        <f>-G31</f>
        <v>-0.21663171090000011</v>
      </c>
      <c r="H11" s="24">
        <f t="shared" si="9"/>
        <v>0.49318000000000001</v>
      </c>
      <c r="I11" s="66"/>
      <c r="J11" s="16">
        <f t="shared" si="9"/>
        <v>-62.019500000000001</v>
      </c>
      <c r="K11" s="16">
        <f t="shared" si="9"/>
        <v>0</v>
      </c>
      <c r="L11" s="16">
        <f t="shared" si="9"/>
        <v>0</v>
      </c>
      <c r="M11" s="16">
        <f t="shared" si="9"/>
        <v>0</v>
      </c>
      <c r="N11" s="16"/>
      <c r="O11" s="16">
        <f t="shared" si="9"/>
        <v>0.1319999999999979</v>
      </c>
      <c r="P11" s="16">
        <f t="shared" si="9"/>
        <v>58.354799999999997</v>
      </c>
      <c r="Q11" s="16">
        <f t="shared" si="9"/>
        <v>18.934799999999999</v>
      </c>
      <c r="R11" s="16">
        <f t="shared" si="9"/>
        <v>77.289599999999993</v>
      </c>
      <c r="S11" s="16"/>
      <c r="T11" s="23">
        <f>T31</f>
        <v>12.57</v>
      </c>
      <c r="U11" s="23">
        <f>U31</f>
        <v>0</v>
      </c>
      <c r="W11" s="16">
        <f>W31</f>
        <v>0</v>
      </c>
      <c r="X11" s="16">
        <f>X31</f>
        <v>0.1319999999999979</v>
      </c>
      <c r="Y11" s="16">
        <f t="shared" si="0"/>
        <v>77.421599999999984</v>
      </c>
      <c r="Z11" s="16">
        <f>Z31</f>
        <v>0</v>
      </c>
      <c r="AA11" s="16">
        <f>AA31</f>
        <v>-58.354799999999997</v>
      </c>
      <c r="AB11" s="16">
        <f t="shared" si="4"/>
        <v>18.934799999999996</v>
      </c>
      <c r="AC11" s="16"/>
      <c r="AD11" s="16">
        <f>AD31</f>
        <v>0</v>
      </c>
      <c r="AE11" s="16">
        <f>AE31</f>
        <v>0</v>
      </c>
      <c r="AF11" s="16">
        <f>AF31</f>
        <v>-58.354799999999997</v>
      </c>
      <c r="AH11" s="16"/>
      <c r="AI11" s="16"/>
    </row>
    <row r="12" spans="1:35" s="15" customFormat="1">
      <c r="B12" s="15" t="str">
        <f>B30</f>
        <v>Zn_Mg_C_HFD3_500</v>
      </c>
      <c r="C12" s="24">
        <f>-C30</f>
        <v>-0.49999548063451904</v>
      </c>
      <c r="D12" s="24">
        <f t="shared" ref="D12:R12" si="10">D30</f>
        <v>3.3233999999999999</v>
      </c>
      <c r="E12" s="24">
        <f t="shared" si="10"/>
        <v>4.3639999999999999</v>
      </c>
      <c r="F12" s="24">
        <f>-F30</f>
        <v>-0.2041697400000001</v>
      </c>
      <c r="G12" s="24">
        <f>-G30</f>
        <v>-0.18210535600000055</v>
      </c>
      <c r="H12" s="24">
        <f t="shared" si="10"/>
        <v>0.49146800000000002</v>
      </c>
      <c r="I12" s="66"/>
      <c r="J12" s="16">
        <f t="shared" si="10"/>
        <v>-62.0379</v>
      </c>
      <c r="K12" s="16">
        <f t="shared" si="10"/>
        <v>-58.3033</v>
      </c>
      <c r="L12" s="16">
        <f t="shared" si="10"/>
        <v>-18.906099999999999</v>
      </c>
      <c r="M12" s="16">
        <f t="shared" si="10"/>
        <v>-77.209400000000002</v>
      </c>
      <c r="N12" s="16"/>
      <c r="O12" s="16">
        <f t="shared" si="10"/>
        <v>0.11359999999999815</v>
      </c>
      <c r="P12" s="16">
        <f t="shared" si="10"/>
        <v>5.1499999999997215E-2</v>
      </c>
      <c r="Q12" s="16">
        <f t="shared" si="10"/>
        <v>2.8700000000000614E-2</v>
      </c>
      <c r="R12" s="16">
        <f t="shared" si="10"/>
        <v>8.0199999999990723E-2</v>
      </c>
      <c r="S12" s="16"/>
      <c r="T12" s="23">
        <f>T30</f>
        <v>12.459</v>
      </c>
      <c r="U12" s="23">
        <f>U30</f>
        <v>0</v>
      </c>
      <c r="W12" s="16">
        <f>W30</f>
        <v>0</v>
      </c>
      <c r="X12" s="16">
        <f>X30</f>
        <v>0.11359999999999815</v>
      </c>
      <c r="Y12" s="16">
        <f t="shared" si="0"/>
        <v>0.19379999999998887</v>
      </c>
      <c r="Z12" s="16">
        <f>Z30</f>
        <v>0</v>
      </c>
      <c r="AA12" s="16">
        <f>AA30</f>
        <v>-5.1499999999997215E-2</v>
      </c>
      <c r="AB12" s="16">
        <f t="shared" si="4"/>
        <v>2.8699999999993508E-2</v>
      </c>
      <c r="AC12" s="16"/>
      <c r="AD12" s="16">
        <f>AD30</f>
        <v>0</v>
      </c>
      <c r="AE12" s="16">
        <f>AE30</f>
        <v>0</v>
      </c>
      <c r="AF12" s="16">
        <f>AF30</f>
        <v>-5.1499999999997215E-2</v>
      </c>
      <c r="AH12" s="16"/>
      <c r="AI12" s="16"/>
    </row>
    <row r="13" spans="1:35" s="15" customFormat="1">
      <c r="B13" s="15" t="str">
        <f>B29</f>
        <v>Zn_Mg_C_HFD3_438</v>
      </c>
      <c r="C13" s="24">
        <f>-C29</f>
        <v>-0.43750169476205525</v>
      </c>
      <c r="D13" s="24">
        <f t="shared" ref="D13:R13" si="11">D29</f>
        <v>3.3353000000000002</v>
      </c>
      <c r="E13" s="24">
        <f t="shared" si="11"/>
        <v>4.3143000000000002</v>
      </c>
      <c r="F13" s="24">
        <f>-F29</f>
        <v>-0.16867618709999999</v>
      </c>
      <c r="G13" s="24">
        <f>-G29</f>
        <v>-0.15202298909999984</v>
      </c>
      <c r="H13" s="24">
        <f t="shared" si="11"/>
        <v>0.49069400000000002</v>
      </c>
      <c r="I13" s="66"/>
      <c r="J13" s="16">
        <f t="shared" si="11"/>
        <v>-62.058599999999998</v>
      </c>
      <c r="K13" s="16">
        <f t="shared" si="11"/>
        <v>0</v>
      </c>
      <c r="L13" s="16">
        <f t="shared" si="11"/>
        <v>0</v>
      </c>
      <c r="M13" s="16">
        <f t="shared" si="11"/>
        <v>0</v>
      </c>
      <c r="N13" s="16"/>
      <c r="O13" s="16">
        <f t="shared" si="11"/>
        <v>9.2900000000000205E-2</v>
      </c>
      <c r="P13" s="16">
        <f t="shared" si="11"/>
        <v>58.354799999999997</v>
      </c>
      <c r="Q13" s="16">
        <f t="shared" si="11"/>
        <v>18.934799999999999</v>
      </c>
      <c r="R13" s="16">
        <f t="shared" si="11"/>
        <v>77.289599999999993</v>
      </c>
      <c r="S13" s="16"/>
      <c r="T13" s="23">
        <f>T29</f>
        <v>12.375</v>
      </c>
      <c r="U13" s="23">
        <f>U29</f>
        <v>0</v>
      </c>
      <c r="W13" s="16">
        <f>W29</f>
        <v>0</v>
      </c>
      <c r="X13" s="16">
        <f>X29</f>
        <v>9.2900000000000205E-2</v>
      </c>
      <c r="Y13" s="16">
        <f t="shared" si="0"/>
        <v>77.382499999999993</v>
      </c>
      <c r="Z13" s="16">
        <f>Z29</f>
        <v>0</v>
      </c>
      <c r="AA13" s="16">
        <f>AA29</f>
        <v>-58.354799999999997</v>
      </c>
      <c r="AB13" s="16">
        <f t="shared" si="4"/>
        <v>18.934799999999996</v>
      </c>
      <c r="AC13" s="16"/>
      <c r="AD13" s="16">
        <f>AD29</f>
        <v>0</v>
      </c>
      <c r="AE13" s="16">
        <f>AE29</f>
        <v>0</v>
      </c>
      <c r="AF13" s="16">
        <f>AF29</f>
        <v>-58.354799999999997</v>
      </c>
      <c r="AH13" s="16"/>
      <c r="AI13" s="16"/>
    </row>
    <row r="14" spans="1:35" s="15" customFormat="1">
      <c r="B14" s="15" t="str">
        <f>B28</f>
        <v>Zn_Mg_C_HFD3_375</v>
      </c>
      <c r="C14" s="24">
        <f>-C28</f>
        <v>-0.37499887015862998</v>
      </c>
      <c r="D14" s="24">
        <f t="shared" ref="D14:R14" si="12">D28</f>
        <v>3.3450000000000002</v>
      </c>
      <c r="E14" s="24">
        <f t="shared" si="12"/>
        <v>4.274</v>
      </c>
      <c r="F14" s="24">
        <f>-F28</f>
        <v>-0.13775956800000017</v>
      </c>
      <c r="G14" s="24">
        <f>-G28</f>
        <v>-0.12531368000000007</v>
      </c>
      <c r="H14" s="24">
        <f t="shared" si="12"/>
        <v>0.49074400000000001</v>
      </c>
      <c r="I14" s="66"/>
      <c r="J14" s="16">
        <f t="shared" si="12"/>
        <v>-62.079700000000003</v>
      </c>
      <c r="K14" s="16">
        <f t="shared" si="12"/>
        <v>0</v>
      </c>
      <c r="L14" s="16">
        <f t="shared" si="12"/>
        <v>0</v>
      </c>
      <c r="M14" s="16">
        <f t="shared" si="12"/>
        <v>0</v>
      </c>
      <c r="N14" s="16"/>
      <c r="O14" s="16">
        <f t="shared" si="12"/>
        <v>7.1799999999996089E-2</v>
      </c>
      <c r="P14" s="16">
        <f t="shared" si="12"/>
        <v>58.354799999999997</v>
      </c>
      <c r="Q14" s="16">
        <f t="shared" si="12"/>
        <v>18.934799999999999</v>
      </c>
      <c r="R14" s="16">
        <f t="shared" si="12"/>
        <v>77.289599999999993</v>
      </c>
      <c r="S14" s="16"/>
      <c r="T14" s="23">
        <f>T28</f>
        <v>12.311999999999999</v>
      </c>
      <c r="U14" s="23">
        <f>U28</f>
        <v>0</v>
      </c>
      <c r="W14" s="16">
        <f>W28</f>
        <v>0</v>
      </c>
      <c r="X14" s="16">
        <f>X28</f>
        <v>7.1799999999996089E-2</v>
      </c>
      <c r="Y14" s="16">
        <f t="shared" si="0"/>
        <v>77.361399999999989</v>
      </c>
      <c r="Z14" s="16">
        <f>Z28</f>
        <v>0</v>
      </c>
      <c r="AA14" s="16">
        <f>AA28</f>
        <v>-58.354799999999997</v>
      </c>
      <c r="AB14" s="16">
        <f t="shared" si="4"/>
        <v>18.934799999999996</v>
      </c>
      <c r="AC14" s="16"/>
      <c r="AD14" s="16">
        <f>AD28</f>
        <v>0</v>
      </c>
      <c r="AE14" s="16">
        <f>AE28</f>
        <v>0</v>
      </c>
      <c r="AF14" s="16">
        <f>AF28</f>
        <v>-58.354799999999997</v>
      </c>
      <c r="AH14" s="16"/>
      <c r="AI14" s="16"/>
    </row>
    <row r="15" spans="1:35" s="15" customFormat="1">
      <c r="B15" s="15" t="str">
        <f>B27</f>
        <v>Zn_Mg_C_HFD3_313</v>
      </c>
      <c r="C15" s="24">
        <f>-C27</f>
        <v>-0.31249604555520427</v>
      </c>
      <c r="D15" s="24">
        <f t="shared" ref="D15:R15" si="13">D27</f>
        <v>3.3529</v>
      </c>
      <c r="E15" s="24">
        <f t="shared" si="13"/>
        <v>4.2420999999999998</v>
      </c>
      <c r="F15" s="24">
        <f>-F27</f>
        <v>-0.11019278959999999</v>
      </c>
      <c r="G15" s="24">
        <f>-G27</f>
        <v>-0.10125044279999999</v>
      </c>
      <c r="H15" s="24">
        <f t="shared" si="13"/>
        <v>0.49140299999999998</v>
      </c>
      <c r="I15" s="66"/>
      <c r="J15" s="16">
        <f t="shared" si="13"/>
        <v>-62.099699999999999</v>
      </c>
      <c r="K15" s="16">
        <f t="shared" si="13"/>
        <v>0</v>
      </c>
      <c r="L15" s="16">
        <f t="shared" si="13"/>
        <v>0</v>
      </c>
      <c r="M15" s="16">
        <f t="shared" si="13"/>
        <v>0</v>
      </c>
      <c r="N15" s="16"/>
      <c r="O15" s="16">
        <f t="shared" si="13"/>
        <v>5.1800000000000068E-2</v>
      </c>
      <c r="P15" s="16">
        <f t="shared" si="13"/>
        <v>58.354799999999997</v>
      </c>
      <c r="Q15" s="16">
        <f t="shared" si="13"/>
        <v>18.934799999999999</v>
      </c>
      <c r="R15" s="16">
        <f t="shared" si="13"/>
        <v>77.289599999999993</v>
      </c>
      <c r="S15" s="16"/>
      <c r="T15" s="23">
        <f>T27</f>
        <v>12.265000000000001</v>
      </c>
      <c r="U15" s="23">
        <f>U27</f>
        <v>0</v>
      </c>
      <c r="W15" s="16">
        <f>W27</f>
        <v>0</v>
      </c>
      <c r="X15" s="16">
        <f>X27</f>
        <v>5.1800000000000068E-2</v>
      </c>
      <c r="Y15" s="16">
        <f t="shared" si="0"/>
        <v>77.341399999999993</v>
      </c>
      <c r="Z15" s="16">
        <f>Z27</f>
        <v>0</v>
      </c>
      <c r="AA15" s="16">
        <f>AA27</f>
        <v>-58.354799999999997</v>
      </c>
      <c r="AB15" s="16">
        <f t="shared" si="4"/>
        <v>18.934799999999996</v>
      </c>
      <c r="AC15" s="16"/>
      <c r="AD15" s="16">
        <f>AD27</f>
        <v>0</v>
      </c>
      <c r="AE15" s="16">
        <f>AE27</f>
        <v>0</v>
      </c>
      <c r="AF15" s="16">
        <f>AF27</f>
        <v>-58.354799999999997</v>
      </c>
      <c r="AH15" s="16"/>
      <c r="AI15" s="16"/>
    </row>
    <row r="16" spans="1:35" s="15" customFormat="1">
      <c r="B16" s="15" t="str">
        <f>B26</f>
        <v>Zn_Mg_C_HFD3_250</v>
      </c>
      <c r="C16" s="24">
        <f>-C26</f>
        <v>-0.25000225968274048</v>
      </c>
      <c r="D16" s="24">
        <f t="shared" ref="D16:R16" si="14">D26</f>
        <v>3.359</v>
      </c>
      <c r="E16" s="24">
        <f t="shared" si="14"/>
        <v>4.2172999999999998</v>
      </c>
      <c r="F16" s="24">
        <f>-F26</f>
        <v>-8.5682884099999884E-2</v>
      </c>
      <c r="G16" s="24">
        <f>-G26</f>
        <v>-7.909124419999973E-2</v>
      </c>
      <c r="H16" s="24">
        <f t="shared" si="14"/>
        <v>0.49265799999999998</v>
      </c>
      <c r="I16" s="66"/>
      <c r="J16" s="16">
        <f t="shared" si="14"/>
        <v>-62.117400000000004</v>
      </c>
      <c r="K16" s="16">
        <f t="shared" si="14"/>
        <v>0</v>
      </c>
      <c r="L16" s="16">
        <f t="shared" si="14"/>
        <v>0</v>
      </c>
      <c r="M16" s="16">
        <f t="shared" si="14"/>
        <v>0</v>
      </c>
      <c r="N16" s="16"/>
      <c r="O16" s="16">
        <f t="shared" si="14"/>
        <v>3.4099999999995134E-2</v>
      </c>
      <c r="P16" s="16">
        <f t="shared" si="14"/>
        <v>58.354799999999997</v>
      </c>
      <c r="Q16" s="16">
        <f t="shared" si="14"/>
        <v>18.934799999999999</v>
      </c>
      <c r="R16" s="16">
        <f t="shared" si="14"/>
        <v>77.289599999999993</v>
      </c>
      <c r="S16" s="16"/>
      <c r="T16" s="23">
        <f>T26</f>
        <v>12.228999999999999</v>
      </c>
      <c r="U16" s="23">
        <f>U26</f>
        <v>0</v>
      </c>
      <c r="W16" s="16">
        <f>W26</f>
        <v>0</v>
      </c>
      <c r="X16" s="16">
        <f>X26</f>
        <v>3.4099999999995134E-2</v>
      </c>
      <c r="Y16" s="16">
        <f t="shared" si="0"/>
        <v>77.323699999999988</v>
      </c>
      <c r="Z16" s="16">
        <f>Z26</f>
        <v>0</v>
      </c>
      <c r="AA16" s="16">
        <f>AA26</f>
        <v>-58.354799999999997</v>
      </c>
      <c r="AB16" s="16">
        <f t="shared" si="4"/>
        <v>18.934799999999996</v>
      </c>
      <c r="AC16" s="16"/>
      <c r="AD16" s="16">
        <f>AD26</f>
        <v>0</v>
      </c>
      <c r="AE16" s="16">
        <f>AE26</f>
        <v>0</v>
      </c>
      <c r="AF16" s="16">
        <f>AF26</f>
        <v>-58.354799999999997</v>
      </c>
      <c r="AG16" s="16"/>
      <c r="AH16" s="16"/>
      <c r="AI16" s="16"/>
    </row>
    <row r="17" spans="1:36" s="15" customFormat="1">
      <c r="B17" s="15" t="str">
        <f>B25</f>
        <v>Zn_Mg_C_HFD3_188</v>
      </c>
      <c r="C17" s="24">
        <f>-C25</f>
        <v>-0.18749943507931474</v>
      </c>
      <c r="D17" s="24">
        <f t="shared" ref="D17:R17" si="15">D25</f>
        <v>3.3635999999999999</v>
      </c>
      <c r="E17" s="24">
        <f t="shared" si="15"/>
        <v>4.1985999999999999</v>
      </c>
      <c r="F17" s="24">
        <f>-F25</f>
        <v>-6.2865637799999818E-2</v>
      </c>
      <c r="G17" s="24">
        <f>-G25</f>
        <v>-5.8209390399999478E-2</v>
      </c>
      <c r="H17" s="24">
        <f t="shared" si="15"/>
        <v>0.49422899999999997</v>
      </c>
      <c r="I17" s="66"/>
      <c r="J17" s="16">
        <f t="shared" si="15"/>
        <v>-62.131900000000002</v>
      </c>
      <c r="K17" s="16">
        <f t="shared" si="15"/>
        <v>0</v>
      </c>
      <c r="L17" s="16">
        <f t="shared" si="15"/>
        <v>0</v>
      </c>
      <c r="M17" s="16">
        <f t="shared" si="15"/>
        <v>0</v>
      </c>
      <c r="N17" s="16"/>
      <c r="O17" s="16">
        <f t="shared" si="15"/>
        <v>1.9599999999996953E-2</v>
      </c>
      <c r="P17" s="16">
        <f t="shared" si="15"/>
        <v>58.354799999999997</v>
      </c>
      <c r="Q17" s="16">
        <f t="shared" si="15"/>
        <v>18.934799999999999</v>
      </c>
      <c r="R17" s="16">
        <f t="shared" si="15"/>
        <v>77.289599999999993</v>
      </c>
      <c r="S17" s="16"/>
      <c r="T17" s="23">
        <f>T25</f>
        <v>12.204000000000001</v>
      </c>
      <c r="U17" s="23">
        <f>U25</f>
        <v>0</v>
      </c>
      <c r="W17" s="16">
        <f>W25</f>
        <v>0</v>
      </c>
      <c r="X17" s="16">
        <f>X25</f>
        <v>1.9599999999996953E-2</v>
      </c>
      <c r="Y17" s="16">
        <f t="shared" si="0"/>
        <v>77.30919999999999</v>
      </c>
      <c r="Z17" s="16">
        <f>Z25</f>
        <v>0</v>
      </c>
      <c r="AA17" s="16">
        <f>AA25</f>
        <v>-58.354799999999997</v>
      </c>
      <c r="AB17" s="16">
        <f t="shared" si="4"/>
        <v>18.934799999999996</v>
      </c>
      <c r="AC17" s="16"/>
      <c r="AD17" s="16">
        <f>AD25</f>
        <v>0</v>
      </c>
      <c r="AE17" s="16">
        <f>AE25</f>
        <v>0</v>
      </c>
      <c r="AF17" s="16">
        <f>AF25</f>
        <v>-58.354799999999997</v>
      </c>
      <c r="AG17" s="16"/>
      <c r="AH17" s="16"/>
      <c r="AI17" s="16"/>
    </row>
    <row r="18" spans="1:36" s="15" customFormat="1">
      <c r="B18" s="15" t="str">
        <f>B24</f>
        <v>Zn_Mg_C_HFD3_125</v>
      </c>
      <c r="C18" s="24">
        <f>-C24</f>
        <v>-0.12499661047588903</v>
      </c>
      <c r="D18" s="24">
        <f t="shared" ref="D18:R18" si="16">D24</f>
        <v>3.3668999999999998</v>
      </c>
      <c r="E18" s="24">
        <f t="shared" si="16"/>
        <v>4.1855000000000002</v>
      </c>
      <c r="F18" s="24">
        <f>-F24</f>
        <v>-4.1218803999999866E-2</v>
      </c>
      <c r="G18" s="24">
        <f>-G24</f>
        <v>-3.8427075499999512E-2</v>
      </c>
      <c r="H18" s="24">
        <f t="shared" si="16"/>
        <v>0.49601899999999999</v>
      </c>
      <c r="I18" s="66"/>
      <c r="J18" s="16">
        <f t="shared" si="16"/>
        <v>-62.142699999999998</v>
      </c>
      <c r="K18" s="16">
        <f t="shared" si="16"/>
        <v>0</v>
      </c>
      <c r="L18" s="16">
        <f t="shared" si="16"/>
        <v>0</v>
      </c>
      <c r="M18" s="16">
        <f t="shared" si="16"/>
        <v>0</v>
      </c>
      <c r="N18" s="16"/>
      <c r="O18" s="16">
        <f t="shared" si="16"/>
        <v>8.8000000000008072E-3</v>
      </c>
      <c r="P18" s="16">
        <f t="shared" si="16"/>
        <v>58.354799999999997</v>
      </c>
      <c r="Q18" s="16">
        <f t="shared" si="16"/>
        <v>18.934799999999999</v>
      </c>
      <c r="R18" s="16">
        <f t="shared" si="16"/>
        <v>77.289599999999993</v>
      </c>
      <c r="S18" s="16"/>
      <c r="T18" s="23">
        <f>T24</f>
        <v>12.186999999999999</v>
      </c>
      <c r="U18" s="23">
        <f>U24</f>
        <v>0</v>
      </c>
      <c r="W18" s="16">
        <f>W24</f>
        <v>0</v>
      </c>
      <c r="X18" s="16">
        <f>X24</f>
        <v>8.8000000000008072E-3</v>
      </c>
      <c r="Y18" s="16">
        <f t="shared" si="0"/>
        <v>77.298399999999987</v>
      </c>
      <c r="Z18" s="16">
        <f>Z24</f>
        <v>0</v>
      </c>
      <c r="AA18" s="16">
        <f>AA24</f>
        <v>-58.354799999999997</v>
      </c>
      <c r="AB18" s="16">
        <f t="shared" si="4"/>
        <v>18.934799999999996</v>
      </c>
      <c r="AC18" s="16"/>
      <c r="AD18" s="16">
        <f>AD24</f>
        <v>0</v>
      </c>
      <c r="AE18" s="16">
        <f>AE24</f>
        <v>0</v>
      </c>
      <c r="AF18" s="16">
        <f>AF24</f>
        <v>-58.354799999999997</v>
      </c>
      <c r="AH18" s="16"/>
      <c r="AI18" s="16"/>
    </row>
    <row r="19" spans="1:36" s="15" customFormat="1">
      <c r="B19" s="15" t="str">
        <f>B23</f>
        <v>Zn_Mg_C_HFD3_063</v>
      </c>
      <c r="C19" s="24">
        <f>-C23</f>
        <v>-6.2502824603425725E-2</v>
      </c>
      <c r="D19" s="24">
        <f t="shared" ref="D19:R19" si="17">D23</f>
        <v>3.3687</v>
      </c>
      <c r="E19" s="24">
        <f t="shared" si="17"/>
        <v>4.1780999999999997</v>
      </c>
      <c r="F19" s="24">
        <f>-F23</f>
        <v>-2.0531183400000121E-2</v>
      </c>
      <c r="G19" s="24">
        <f>-G23</f>
        <v>-1.9131519900000463E-2</v>
      </c>
      <c r="H19" s="24">
        <f t="shared" si="17"/>
        <v>0.49799900000000002</v>
      </c>
      <c r="I19" s="66"/>
      <c r="J19" s="16">
        <f t="shared" si="17"/>
        <v>-62.149299999999997</v>
      </c>
      <c r="K19" s="16">
        <f t="shared" si="17"/>
        <v>0</v>
      </c>
      <c r="L19" s="16">
        <f t="shared" si="17"/>
        <v>0</v>
      </c>
      <c r="M19" s="16">
        <f t="shared" si="17"/>
        <v>0</v>
      </c>
      <c r="N19" s="16"/>
      <c r="O19" s="16">
        <f t="shared" si="17"/>
        <v>2.2000000000019782E-3</v>
      </c>
      <c r="P19" s="16">
        <f t="shared" si="17"/>
        <v>58.354799999999997</v>
      </c>
      <c r="Q19" s="16">
        <f t="shared" si="17"/>
        <v>18.934799999999999</v>
      </c>
      <c r="R19" s="16">
        <f t="shared" si="17"/>
        <v>77.289599999999993</v>
      </c>
      <c r="S19" s="16"/>
      <c r="T19" s="23">
        <f>T23</f>
        <v>12.177</v>
      </c>
      <c r="U19" s="23">
        <f>U23</f>
        <v>0</v>
      </c>
      <c r="W19" s="16">
        <f>W23</f>
        <v>0</v>
      </c>
      <c r="X19" s="16">
        <f>X23</f>
        <v>2.2000000000019782E-3</v>
      </c>
      <c r="Y19" s="16">
        <f t="shared" si="0"/>
        <v>77.291799999999995</v>
      </c>
      <c r="Z19" s="16">
        <f>Z23</f>
        <v>0</v>
      </c>
      <c r="AA19" s="16">
        <f>AA23</f>
        <v>-58.354799999999997</v>
      </c>
      <c r="AB19" s="16">
        <f t="shared" si="4"/>
        <v>18.934799999999996</v>
      </c>
      <c r="AC19" s="16"/>
      <c r="AD19" s="16">
        <f>AD23</f>
        <v>0</v>
      </c>
      <c r="AE19" s="16">
        <f>AE23</f>
        <v>0</v>
      </c>
      <c r="AF19" s="16">
        <f>AF23</f>
        <v>-58.354799999999997</v>
      </c>
      <c r="AH19" s="16"/>
      <c r="AI19" s="16"/>
    </row>
    <row r="20" spans="1:36" s="15" customFormat="1">
      <c r="B20" s="15" t="str">
        <f>B22</f>
        <v>Zn_Mg_C_HFD3_031</v>
      </c>
      <c r="C20" s="24">
        <f>-C22</f>
        <v>-3.124689293623165E-2</v>
      </c>
      <c r="D20" s="24">
        <f t="shared" ref="D20:U20" si="18">D22</f>
        <v>3.3692000000000002</v>
      </c>
      <c r="E20" s="24">
        <f t="shared" si="18"/>
        <v>4.1760000000000002</v>
      </c>
      <c r="F20" s="24">
        <f>-F22</f>
        <v>-1.0227023999999913E-2</v>
      </c>
      <c r="G20" s="24">
        <f>-G22</f>
        <v>-9.5296320000004906E-3</v>
      </c>
      <c r="H20" s="24">
        <f t="shared" si="18"/>
        <v>0.49899199999999999</v>
      </c>
      <c r="I20" s="66"/>
      <c r="J20" s="16">
        <f t="shared" si="18"/>
        <v>-62.1509</v>
      </c>
      <c r="K20" s="16">
        <f t="shared" si="18"/>
        <v>0</v>
      </c>
      <c r="L20" s="16">
        <f t="shared" si="18"/>
        <v>0</v>
      </c>
      <c r="M20" s="16">
        <f t="shared" si="18"/>
        <v>0</v>
      </c>
      <c r="N20" s="16"/>
      <c r="O20" s="16">
        <f t="shared" si="18"/>
        <v>5.9999999999860165E-4</v>
      </c>
      <c r="P20" s="16">
        <f t="shared" si="18"/>
        <v>58.354799999999997</v>
      </c>
      <c r="Q20" s="16">
        <f t="shared" si="18"/>
        <v>18.934799999999999</v>
      </c>
      <c r="R20" s="16">
        <f t="shared" si="18"/>
        <v>77.289599999999993</v>
      </c>
      <c r="S20" s="16"/>
      <c r="T20" s="23">
        <f t="shared" si="18"/>
        <v>12.175000000000001</v>
      </c>
      <c r="U20" s="23">
        <f t="shared" si="18"/>
        <v>0</v>
      </c>
      <c r="W20" s="16">
        <f>W22</f>
        <v>0</v>
      </c>
      <c r="X20" s="16">
        <f>X22</f>
        <v>5.9999999999860165E-4</v>
      </c>
      <c r="Y20" s="16">
        <f t="shared" si="0"/>
        <v>77.290199999999999</v>
      </c>
      <c r="Z20" s="16">
        <f>Z22</f>
        <v>0</v>
      </c>
      <c r="AA20" s="16">
        <f>AA22</f>
        <v>-58.354799999999997</v>
      </c>
      <c r="AB20" s="16">
        <f t="shared" si="4"/>
        <v>18.934799999999996</v>
      </c>
      <c r="AC20" s="16"/>
      <c r="AD20" s="16">
        <f>AD22</f>
        <v>0</v>
      </c>
      <c r="AE20" s="16">
        <f>AE22</f>
        <v>0</v>
      </c>
      <c r="AF20" s="16">
        <f>AF22</f>
        <v>-58.354799999999997</v>
      </c>
      <c r="AH20" s="16"/>
      <c r="AI20" s="16"/>
    </row>
    <row r="21" spans="1:36">
      <c r="A21" s="8" t="s">
        <v>11</v>
      </c>
      <c r="B21" s="8" t="str">
        <f>Mg_HFD3!B45</f>
        <v>Zn_Mg_C_HFD3_000</v>
      </c>
      <c r="C21" s="1">
        <f t="shared" ref="C21:C38" si="19">(0.5-AV45)/(0.5-AV$63)</f>
        <v>0</v>
      </c>
      <c r="D21" s="1">
        <f>J45</f>
        <v>3.3694999999999999</v>
      </c>
      <c r="E21" s="1">
        <f t="shared" ref="E21:E39" si="20">L45</f>
        <v>4.1753</v>
      </c>
      <c r="F21" s="1">
        <f t="shared" ref="F21:F40" si="21">E21*ABS(AS45-AV45)</f>
        <v>0</v>
      </c>
      <c r="G21" s="1">
        <f t="shared" ref="G21:G40" si="22">E21*(ABS(MOD(AT45-AU45+2.5,1)-0.5))</f>
        <v>0</v>
      </c>
      <c r="H21" s="1">
        <f t="shared" ref="H21:H39" si="23">MOD(AS45-AT45,1)</f>
        <v>0.5</v>
      </c>
      <c r="J21" s="2">
        <f t="shared" ref="J21:J39" si="24">R45</f>
        <v>-62.151499999999999</v>
      </c>
      <c r="K21" s="2">
        <f>R69</f>
        <v>-58.354799999999997</v>
      </c>
      <c r="L21" s="2">
        <f>AW69</f>
        <v>-18.934799999999999</v>
      </c>
      <c r="M21" s="2">
        <f t="shared" ref="M21:M39" si="25">K21+L21</f>
        <v>-77.289599999999993</v>
      </c>
      <c r="N21" s="2"/>
      <c r="O21" s="2">
        <f t="shared" ref="O21:R37" si="26">J21-J$21</f>
        <v>0</v>
      </c>
      <c r="P21" s="2">
        <f t="shared" si="26"/>
        <v>0</v>
      </c>
      <c r="Q21" s="2">
        <f t="shared" si="26"/>
        <v>0</v>
      </c>
      <c r="R21" s="2">
        <f t="shared" si="26"/>
        <v>0</v>
      </c>
      <c r="T21" s="18">
        <f>Z47</f>
        <v>12.177</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Mg_HFD3!B46</f>
        <v>Zn_Mg_C_HFD3_031</v>
      </c>
      <c r="C22" s="1">
        <f t="shared" si="19"/>
        <v>3.124689293623165E-2</v>
      </c>
      <c r="D22" s="1">
        <f>Mg_HFD3!J46</f>
        <v>3.3692000000000002</v>
      </c>
      <c r="E22" s="1">
        <f t="shared" si="20"/>
        <v>4.1760000000000002</v>
      </c>
      <c r="F22" s="1">
        <f t="shared" si="21"/>
        <v>1.0227023999999913E-2</v>
      </c>
      <c r="G22" s="1">
        <f t="shared" si="22"/>
        <v>9.5296320000004906E-3</v>
      </c>
      <c r="H22" s="1">
        <f t="shared" si="23"/>
        <v>0.49899199999999999</v>
      </c>
      <c r="J22" s="2">
        <f t="shared" si="24"/>
        <v>-62.1509</v>
      </c>
      <c r="K22" s="2">
        <f t="shared" ref="K22:K39" si="30">R70</f>
        <v>0</v>
      </c>
      <c r="L22" s="2">
        <f t="shared" ref="L22:L39" si="31">AW70</f>
        <v>0</v>
      </c>
      <c r="M22" s="2">
        <f t="shared" si="25"/>
        <v>0</v>
      </c>
      <c r="N22" s="2"/>
      <c r="O22" s="2">
        <f t="shared" si="26"/>
        <v>5.9999999999860165E-4</v>
      </c>
      <c r="P22" s="2">
        <f t="shared" si="26"/>
        <v>58.354799999999997</v>
      </c>
      <c r="Q22" s="2">
        <f t="shared" si="26"/>
        <v>18.934799999999999</v>
      </c>
      <c r="R22" s="2">
        <f t="shared" si="26"/>
        <v>77.289599999999993</v>
      </c>
      <c r="T22" s="18">
        <f t="shared" ref="T22:T39" si="32">Z46</f>
        <v>12.175000000000001</v>
      </c>
      <c r="U22" s="18">
        <f t="shared" si="27"/>
        <v>0</v>
      </c>
      <c r="W22" s="2">
        <f t="shared" ref="W22:W39" si="33">R93-R$92</f>
        <v>0</v>
      </c>
      <c r="X22" s="2">
        <f t="shared" ref="X22:X39" si="34">O22-W22</f>
        <v>5.9999999999860165E-4</v>
      </c>
      <c r="Y22" s="2">
        <f t="shared" ref="Y22:Y39" si="35">R22+X22</f>
        <v>77.290199999999999</v>
      </c>
      <c r="Z22" s="2">
        <f t="shared" si="28"/>
        <v>0</v>
      </c>
      <c r="AA22" s="2">
        <f t="shared" ref="AA22:AA39" si="36">Z22-P22</f>
        <v>-58.354799999999997</v>
      </c>
      <c r="AB22" s="2">
        <f t="shared" ref="AB22:AB39" si="37">AA22+R22</f>
        <v>18.934799999999996</v>
      </c>
      <c r="AD22" s="2">
        <f t="shared" ref="AD22:AD39" si="38">R116+AW116</f>
        <v>0</v>
      </c>
      <c r="AE22" s="2">
        <f t="shared" ref="AE22:AE39" si="39">AD22-AD$21</f>
        <v>0</v>
      </c>
      <c r="AF22" s="2">
        <f t="shared" si="29"/>
        <v>-58.354799999999997</v>
      </c>
      <c r="AH22" s="2"/>
      <c r="AI22" s="2"/>
    </row>
    <row r="23" spans="1:36">
      <c r="B23" s="8" t="str">
        <f>Mg_HFD3!B47</f>
        <v>Zn_Mg_C_HFD3_063</v>
      </c>
      <c r="C23" s="1">
        <f t="shared" si="19"/>
        <v>6.2502824603425725E-2</v>
      </c>
      <c r="D23" s="1">
        <f>Mg_HFD3!J47</f>
        <v>3.3687</v>
      </c>
      <c r="E23" s="1">
        <f t="shared" si="20"/>
        <v>4.1780999999999997</v>
      </c>
      <c r="F23" s="1">
        <f t="shared" si="21"/>
        <v>2.0531183400000121E-2</v>
      </c>
      <c r="G23" s="1">
        <f t="shared" si="22"/>
        <v>1.9131519900000463E-2</v>
      </c>
      <c r="H23" s="1">
        <f t="shared" si="23"/>
        <v>0.49799900000000002</v>
      </c>
      <c r="J23" s="2">
        <f t="shared" si="24"/>
        <v>-62.149299999999997</v>
      </c>
      <c r="K23" s="2">
        <f t="shared" si="30"/>
        <v>0</v>
      </c>
      <c r="L23" s="2">
        <f t="shared" si="31"/>
        <v>0</v>
      </c>
      <c r="M23" s="2">
        <f t="shared" si="25"/>
        <v>0</v>
      </c>
      <c r="N23" s="2"/>
      <c r="O23" s="2">
        <f t="shared" si="26"/>
        <v>2.2000000000019782E-3</v>
      </c>
      <c r="P23" s="2">
        <f t="shared" si="26"/>
        <v>58.354799999999997</v>
      </c>
      <c r="Q23" s="2">
        <f t="shared" si="26"/>
        <v>18.934799999999999</v>
      </c>
      <c r="R23" s="2">
        <f t="shared" si="26"/>
        <v>77.289599999999993</v>
      </c>
      <c r="T23" s="18">
        <f t="shared" si="32"/>
        <v>12.177</v>
      </c>
      <c r="U23" s="18">
        <f t="shared" si="27"/>
        <v>0</v>
      </c>
      <c r="W23" s="2">
        <f t="shared" si="33"/>
        <v>0</v>
      </c>
      <c r="X23" s="2">
        <f t="shared" si="34"/>
        <v>2.2000000000019782E-3</v>
      </c>
      <c r="Y23" s="2">
        <f t="shared" si="35"/>
        <v>77.291799999999995</v>
      </c>
      <c r="Z23" s="2">
        <f t="shared" si="28"/>
        <v>0</v>
      </c>
      <c r="AA23" s="2">
        <f t="shared" si="36"/>
        <v>-58.354799999999997</v>
      </c>
      <c r="AB23" s="2">
        <f t="shared" si="37"/>
        <v>18.934799999999996</v>
      </c>
      <c r="AD23" s="2">
        <f t="shared" si="38"/>
        <v>0</v>
      </c>
      <c r="AE23" s="2">
        <f t="shared" si="39"/>
        <v>0</v>
      </c>
      <c r="AF23" s="2">
        <f t="shared" si="29"/>
        <v>-58.354799999999997</v>
      </c>
      <c r="AH23" s="2"/>
      <c r="AI23" s="2"/>
    </row>
    <row r="24" spans="1:36">
      <c r="B24" s="8" t="str">
        <f>Mg_HFD3!B48</f>
        <v>Zn_Mg_C_HFD3_125</v>
      </c>
      <c r="C24" s="1">
        <f t="shared" si="19"/>
        <v>0.12499661047588903</v>
      </c>
      <c r="D24" s="1">
        <f>Mg_HFD3!J48</f>
        <v>3.3668999999999998</v>
      </c>
      <c r="E24" s="1">
        <f t="shared" si="20"/>
        <v>4.1855000000000002</v>
      </c>
      <c r="F24" s="1">
        <f t="shared" si="21"/>
        <v>4.1218803999999866E-2</v>
      </c>
      <c r="G24" s="1">
        <f t="shared" si="22"/>
        <v>3.8427075499999512E-2</v>
      </c>
      <c r="H24" s="1">
        <f t="shared" si="23"/>
        <v>0.49601899999999999</v>
      </c>
      <c r="J24" s="2">
        <f t="shared" si="24"/>
        <v>-62.142699999999998</v>
      </c>
      <c r="K24" s="2">
        <f t="shared" si="30"/>
        <v>0</v>
      </c>
      <c r="L24" s="2">
        <f t="shared" si="31"/>
        <v>0</v>
      </c>
      <c r="M24" s="2">
        <f t="shared" si="25"/>
        <v>0</v>
      </c>
      <c r="N24" s="2"/>
      <c r="O24" s="2">
        <f t="shared" si="26"/>
        <v>8.8000000000008072E-3</v>
      </c>
      <c r="P24" s="2">
        <f t="shared" si="26"/>
        <v>58.354799999999997</v>
      </c>
      <c r="Q24" s="2">
        <f t="shared" si="26"/>
        <v>18.934799999999999</v>
      </c>
      <c r="R24" s="2">
        <f t="shared" si="26"/>
        <v>77.289599999999993</v>
      </c>
      <c r="T24" s="18">
        <f t="shared" si="32"/>
        <v>12.186999999999999</v>
      </c>
      <c r="U24" s="18">
        <f t="shared" si="27"/>
        <v>0</v>
      </c>
      <c r="W24" s="2">
        <f t="shared" si="33"/>
        <v>0</v>
      </c>
      <c r="X24" s="2">
        <f t="shared" si="34"/>
        <v>8.8000000000008072E-3</v>
      </c>
      <c r="Y24" s="2">
        <f t="shared" si="35"/>
        <v>77.298399999999987</v>
      </c>
      <c r="Z24" s="2">
        <f t="shared" si="28"/>
        <v>0</v>
      </c>
      <c r="AA24" s="2">
        <f t="shared" si="36"/>
        <v>-58.354799999999997</v>
      </c>
      <c r="AB24" s="2">
        <f t="shared" si="37"/>
        <v>18.934799999999996</v>
      </c>
      <c r="AD24" s="2">
        <f t="shared" si="38"/>
        <v>0</v>
      </c>
      <c r="AE24" s="2">
        <f t="shared" si="39"/>
        <v>0</v>
      </c>
      <c r="AF24" s="2">
        <f t="shared" si="29"/>
        <v>-58.354799999999997</v>
      </c>
      <c r="AH24" s="2"/>
      <c r="AI24" s="2"/>
    </row>
    <row r="25" spans="1:36">
      <c r="B25" s="8" t="str">
        <f>Mg_HFD3!B49</f>
        <v>Zn_Mg_C_HFD3_188</v>
      </c>
      <c r="C25" s="1">
        <f t="shared" si="19"/>
        <v>0.18749943507931474</v>
      </c>
      <c r="D25" s="1">
        <f>Mg_HFD3!J49</f>
        <v>3.3635999999999999</v>
      </c>
      <c r="E25" s="1">
        <f t="shared" si="20"/>
        <v>4.1985999999999999</v>
      </c>
      <c r="F25" s="1">
        <f t="shared" si="21"/>
        <v>6.2865637799999818E-2</v>
      </c>
      <c r="G25" s="1">
        <f t="shared" si="22"/>
        <v>5.8209390399999478E-2</v>
      </c>
      <c r="H25" s="1">
        <f t="shared" si="23"/>
        <v>0.49422899999999997</v>
      </c>
      <c r="J25" s="2">
        <f t="shared" si="24"/>
        <v>-62.131900000000002</v>
      </c>
      <c r="K25" s="2">
        <f t="shared" si="30"/>
        <v>0</v>
      </c>
      <c r="L25" s="2">
        <f t="shared" si="31"/>
        <v>0</v>
      </c>
      <c r="M25" s="2">
        <f t="shared" si="25"/>
        <v>0</v>
      </c>
      <c r="N25" s="2"/>
      <c r="O25" s="2">
        <f t="shared" si="26"/>
        <v>1.9599999999996953E-2</v>
      </c>
      <c r="P25" s="2">
        <f t="shared" si="26"/>
        <v>58.354799999999997</v>
      </c>
      <c r="Q25" s="2">
        <f t="shared" si="26"/>
        <v>18.934799999999999</v>
      </c>
      <c r="R25" s="2">
        <f t="shared" si="26"/>
        <v>77.289599999999993</v>
      </c>
      <c r="T25" s="18">
        <f t="shared" si="32"/>
        <v>12.204000000000001</v>
      </c>
      <c r="U25" s="18">
        <f t="shared" si="27"/>
        <v>0</v>
      </c>
      <c r="W25" s="2">
        <f t="shared" si="33"/>
        <v>0</v>
      </c>
      <c r="X25" s="2">
        <f t="shared" si="34"/>
        <v>1.9599999999996953E-2</v>
      </c>
      <c r="Y25" s="2">
        <f t="shared" si="35"/>
        <v>77.30919999999999</v>
      </c>
      <c r="Z25" s="2">
        <f t="shared" si="28"/>
        <v>0</v>
      </c>
      <c r="AA25" s="2">
        <f t="shared" si="36"/>
        <v>-58.354799999999997</v>
      </c>
      <c r="AB25" s="2">
        <f t="shared" si="37"/>
        <v>18.934799999999996</v>
      </c>
      <c r="AD25" s="2">
        <f t="shared" si="38"/>
        <v>0</v>
      </c>
      <c r="AE25" s="2">
        <f t="shared" si="39"/>
        <v>0</v>
      </c>
      <c r="AF25" s="2">
        <f t="shared" si="29"/>
        <v>-58.354799999999997</v>
      </c>
      <c r="AH25" s="2"/>
      <c r="AI25" s="2"/>
    </row>
    <row r="26" spans="1:36">
      <c r="B26" s="8" t="str">
        <f>Mg_HFD3!B50</f>
        <v>Zn_Mg_C_HFD3_250</v>
      </c>
      <c r="C26" s="1">
        <f t="shared" si="19"/>
        <v>0.25000225968274048</v>
      </c>
      <c r="D26" s="1">
        <f>Mg_HFD3!J50</f>
        <v>3.359</v>
      </c>
      <c r="E26" s="1">
        <f t="shared" si="20"/>
        <v>4.2172999999999998</v>
      </c>
      <c r="F26" s="1">
        <f t="shared" si="21"/>
        <v>8.5682884099999884E-2</v>
      </c>
      <c r="G26" s="1">
        <f t="shared" si="22"/>
        <v>7.909124419999973E-2</v>
      </c>
      <c r="H26" s="1">
        <f t="shared" si="23"/>
        <v>0.49265799999999998</v>
      </c>
      <c r="J26" s="2">
        <f t="shared" si="24"/>
        <v>-62.117400000000004</v>
      </c>
      <c r="K26" s="2">
        <f t="shared" si="30"/>
        <v>0</v>
      </c>
      <c r="L26" s="2">
        <f t="shared" si="31"/>
        <v>0</v>
      </c>
      <c r="M26" s="2">
        <f t="shared" si="25"/>
        <v>0</v>
      </c>
      <c r="N26" s="2"/>
      <c r="O26" s="2">
        <f t="shared" si="26"/>
        <v>3.4099999999995134E-2</v>
      </c>
      <c r="P26" s="2">
        <f t="shared" si="26"/>
        <v>58.354799999999997</v>
      </c>
      <c r="Q26" s="2">
        <f t="shared" si="26"/>
        <v>18.934799999999999</v>
      </c>
      <c r="R26" s="2">
        <f t="shared" si="26"/>
        <v>77.289599999999993</v>
      </c>
      <c r="T26" s="18">
        <f t="shared" si="32"/>
        <v>12.228999999999999</v>
      </c>
      <c r="U26" s="18">
        <f t="shared" si="27"/>
        <v>0</v>
      </c>
      <c r="W26" s="2">
        <f t="shared" si="33"/>
        <v>0</v>
      </c>
      <c r="X26" s="2">
        <f t="shared" si="34"/>
        <v>3.4099999999995134E-2</v>
      </c>
      <c r="Y26" s="2">
        <f t="shared" si="35"/>
        <v>77.323699999999988</v>
      </c>
      <c r="Z26" s="2">
        <f t="shared" si="28"/>
        <v>0</v>
      </c>
      <c r="AA26" s="2">
        <f t="shared" si="36"/>
        <v>-58.354799999999997</v>
      </c>
      <c r="AB26" s="2">
        <f t="shared" si="37"/>
        <v>18.934799999999996</v>
      </c>
      <c r="AD26" s="2">
        <f t="shared" si="38"/>
        <v>0</v>
      </c>
      <c r="AE26" s="2">
        <f t="shared" si="39"/>
        <v>0</v>
      </c>
      <c r="AF26" s="2">
        <f t="shared" si="29"/>
        <v>-58.354799999999997</v>
      </c>
      <c r="AH26" s="2"/>
      <c r="AI26" s="2"/>
    </row>
    <row r="27" spans="1:36">
      <c r="B27" s="8" t="str">
        <f>Mg_HFD3!B51</f>
        <v>Zn_Mg_C_HFD3_313</v>
      </c>
      <c r="C27" s="1">
        <f t="shared" si="19"/>
        <v>0.31249604555520427</v>
      </c>
      <c r="D27" s="1">
        <f>Mg_HFD3!J51</f>
        <v>3.3529</v>
      </c>
      <c r="E27" s="1">
        <f t="shared" si="20"/>
        <v>4.2420999999999998</v>
      </c>
      <c r="F27" s="1">
        <f t="shared" si="21"/>
        <v>0.11019278959999999</v>
      </c>
      <c r="G27" s="1">
        <f t="shared" si="22"/>
        <v>0.10125044279999999</v>
      </c>
      <c r="H27" s="1">
        <f t="shared" si="23"/>
        <v>0.49140299999999998</v>
      </c>
      <c r="J27" s="2">
        <f t="shared" si="24"/>
        <v>-62.099699999999999</v>
      </c>
      <c r="K27" s="2">
        <f t="shared" si="30"/>
        <v>0</v>
      </c>
      <c r="L27" s="2">
        <f t="shared" si="31"/>
        <v>0</v>
      </c>
      <c r="M27" s="2">
        <f t="shared" si="25"/>
        <v>0</v>
      </c>
      <c r="N27" s="2"/>
      <c r="O27" s="2">
        <f t="shared" si="26"/>
        <v>5.1800000000000068E-2</v>
      </c>
      <c r="P27" s="2">
        <f t="shared" si="26"/>
        <v>58.354799999999997</v>
      </c>
      <c r="Q27" s="2">
        <f t="shared" si="26"/>
        <v>18.934799999999999</v>
      </c>
      <c r="R27" s="2">
        <f t="shared" si="26"/>
        <v>77.289599999999993</v>
      </c>
      <c r="T27" s="18">
        <f t="shared" si="32"/>
        <v>12.265000000000001</v>
      </c>
      <c r="U27" s="18">
        <f t="shared" si="27"/>
        <v>0</v>
      </c>
      <c r="W27" s="2">
        <f t="shared" si="33"/>
        <v>0</v>
      </c>
      <c r="X27" s="2">
        <f t="shared" si="34"/>
        <v>5.1800000000000068E-2</v>
      </c>
      <c r="Y27" s="2">
        <f t="shared" si="35"/>
        <v>77.341399999999993</v>
      </c>
      <c r="Z27" s="2">
        <f t="shared" si="28"/>
        <v>0</v>
      </c>
      <c r="AA27" s="2">
        <f t="shared" si="36"/>
        <v>-58.354799999999997</v>
      </c>
      <c r="AB27" s="2">
        <f t="shared" si="37"/>
        <v>18.934799999999996</v>
      </c>
      <c r="AD27" s="2">
        <f t="shared" si="38"/>
        <v>0</v>
      </c>
      <c r="AE27" s="2">
        <f t="shared" si="39"/>
        <v>0</v>
      </c>
      <c r="AF27" s="2">
        <f t="shared" si="29"/>
        <v>-58.354799999999997</v>
      </c>
      <c r="AH27" s="2"/>
      <c r="AI27" s="2"/>
      <c r="AJ27" s="7"/>
    </row>
    <row r="28" spans="1:36">
      <c r="B28" s="8" t="str">
        <f>Mg_HFD3!B52</f>
        <v>Zn_Mg_C_HFD3_375</v>
      </c>
      <c r="C28" s="1">
        <f t="shared" si="19"/>
        <v>0.37499887015862998</v>
      </c>
      <c r="D28" s="1">
        <f>Mg_HFD3!J52</f>
        <v>3.3450000000000002</v>
      </c>
      <c r="E28" s="1">
        <f t="shared" si="20"/>
        <v>4.274</v>
      </c>
      <c r="F28" s="1">
        <f t="shared" si="21"/>
        <v>0.13775956800000017</v>
      </c>
      <c r="G28" s="1">
        <f t="shared" si="22"/>
        <v>0.12531368000000007</v>
      </c>
      <c r="H28" s="1">
        <f t="shared" si="23"/>
        <v>0.49074400000000001</v>
      </c>
      <c r="J28" s="2">
        <f t="shared" si="24"/>
        <v>-62.079700000000003</v>
      </c>
      <c r="K28" s="2">
        <f t="shared" si="30"/>
        <v>0</v>
      </c>
      <c r="L28" s="2">
        <f t="shared" si="31"/>
        <v>0</v>
      </c>
      <c r="M28" s="2">
        <f t="shared" si="25"/>
        <v>0</v>
      </c>
      <c r="N28" s="2"/>
      <c r="O28" s="2">
        <f t="shared" si="26"/>
        <v>7.1799999999996089E-2</v>
      </c>
      <c r="P28" s="2">
        <f t="shared" si="26"/>
        <v>58.354799999999997</v>
      </c>
      <c r="Q28" s="2">
        <f t="shared" si="26"/>
        <v>18.934799999999999</v>
      </c>
      <c r="R28" s="2">
        <f t="shared" si="26"/>
        <v>77.289599999999993</v>
      </c>
      <c r="T28" s="18">
        <f t="shared" si="32"/>
        <v>12.311999999999999</v>
      </c>
      <c r="U28" s="18">
        <f t="shared" si="27"/>
        <v>0</v>
      </c>
      <c r="W28" s="2">
        <f t="shared" si="33"/>
        <v>0</v>
      </c>
      <c r="X28" s="2">
        <f t="shared" si="34"/>
        <v>7.1799999999996089E-2</v>
      </c>
      <c r="Y28" s="2">
        <f t="shared" si="35"/>
        <v>77.361399999999989</v>
      </c>
      <c r="Z28" s="2">
        <f t="shared" si="28"/>
        <v>0</v>
      </c>
      <c r="AA28" s="2">
        <f t="shared" si="36"/>
        <v>-58.354799999999997</v>
      </c>
      <c r="AB28" s="2">
        <f t="shared" si="37"/>
        <v>18.934799999999996</v>
      </c>
      <c r="AD28" s="2">
        <f t="shared" si="38"/>
        <v>0</v>
      </c>
      <c r="AE28" s="2">
        <f t="shared" si="39"/>
        <v>0</v>
      </c>
      <c r="AF28" s="2">
        <f t="shared" ref="AF28:AF39" si="40">AE28+AA28</f>
        <v>-58.354799999999997</v>
      </c>
      <c r="AH28" s="2"/>
      <c r="AI28" s="2"/>
    </row>
    <row r="29" spans="1:36">
      <c r="B29" s="8" t="str">
        <f>Mg_HFD3!B53</f>
        <v>Zn_Mg_C_HFD3_438</v>
      </c>
      <c r="C29" s="1">
        <f t="shared" si="19"/>
        <v>0.43750169476205525</v>
      </c>
      <c r="D29" s="1">
        <f>Mg_HFD3!J53</f>
        <v>3.3353000000000002</v>
      </c>
      <c r="E29" s="1">
        <f t="shared" si="20"/>
        <v>4.3143000000000002</v>
      </c>
      <c r="F29" s="1">
        <f t="shared" si="21"/>
        <v>0.16867618709999999</v>
      </c>
      <c r="G29" s="1">
        <f t="shared" si="22"/>
        <v>0.15202298909999984</v>
      </c>
      <c r="H29" s="1">
        <f t="shared" si="23"/>
        <v>0.49069400000000002</v>
      </c>
      <c r="J29" s="2">
        <f t="shared" si="24"/>
        <v>-62.058599999999998</v>
      </c>
      <c r="K29" s="2">
        <f t="shared" si="30"/>
        <v>0</v>
      </c>
      <c r="L29" s="2">
        <f t="shared" si="31"/>
        <v>0</v>
      </c>
      <c r="M29" s="2">
        <f t="shared" si="25"/>
        <v>0</v>
      </c>
      <c r="N29" s="2"/>
      <c r="O29" s="2">
        <f t="shared" si="26"/>
        <v>9.2900000000000205E-2</v>
      </c>
      <c r="P29" s="2">
        <f t="shared" si="26"/>
        <v>58.354799999999997</v>
      </c>
      <c r="Q29" s="2">
        <f t="shared" si="26"/>
        <v>18.934799999999999</v>
      </c>
      <c r="R29" s="2">
        <f t="shared" si="26"/>
        <v>77.289599999999993</v>
      </c>
      <c r="T29" s="18">
        <f t="shared" si="32"/>
        <v>12.375</v>
      </c>
      <c r="U29" s="18">
        <f t="shared" si="27"/>
        <v>0</v>
      </c>
      <c r="W29" s="2">
        <f t="shared" si="33"/>
        <v>0</v>
      </c>
      <c r="X29" s="2">
        <f t="shared" si="34"/>
        <v>9.2900000000000205E-2</v>
      </c>
      <c r="Y29" s="2">
        <f t="shared" si="35"/>
        <v>77.382499999999993</v>
      </c>
      <c r="Z29" s="2">
        <f t="shared" si="28"/>
        <v>0</v>
      </c>
      <c r="AA29" s="2">
        <f t="shared" si="36"/>
        <v>-58.354799999999997</v>
      </c>
      <c r="AB29" s="2">
        <f t="shared" si="37"/>
        <v>18.934799999999996</v>
      </c>
      <c r="AD29" s="2">
        <f t="shared" si="38"/>
        <v>0</v>
      </c>
      <c r="AE29" s="2">
        <f t="shared" si="39"/>
        <v>0</v>
      </c>
      <c r="AF29" s="2">
        <f t="shared" si="40"/>
        <v>-58.354799999999997</v>
      </c>
      <c r="AH29" s="2"/>
      <c r="AI29" s="2"/>
    </row>
    <row r="30" spans="1:36">
      <c r="B30" s="8" t="str">
        <f>Mg_HFD3!B54</f>
        <v>Zn_Mg_C_HFD3_500</v>
      </c>
      <c r="C30" s="1">
        <f t="shared" si="19"/>
        <v>0.49999548063451904</v>
      </c>
      <c r="D30" s="1">
        <f>Mg_HFD3!J54</f>
        <v>3.3233999999999999</v>
      </c>
      <c r="E30" s="1">
        <f t="shared" si="20"/>
        <v>4.3639999999999999</v>
      </c>
      <c r="F30" s="1">
        <f t="shared" si="21"/>
        <v>0.2041697400000001</v>
      </c>
      <c r="G30" s="1">
        <f t="shared" si="22"/>
        <v>0.18210535600000055</v>
      </c>
      <c r="H30" s="1">
        <f t="shared" si="23"/>
        <v>0.49146800000000002</v>
      </c>
      <c r="J30" s="2">
        <f t="shared" si="24"/>
        <v>-62.0379</v>
      </c>
      <c r="K30" s="2">
        <f t="shared" si="30"/>
        <v>-58.3033</v>
      </c>
      <c r="L30" s="2">
        <f t="shared" si="31"/>
        <v>-18.906099999999999</v>
      </c>
      <c r="M30" s="2">
        <f t="shared" si="25"/>
        <v>-77.209400000000002</v>
      </c>
      <c r="N30" s="2"/>
      <c r="O30" s="2">
        <f t="shared" si="26"/>
        <v>0.11359999999999815</v>
      </c>
      <c r="P30" s="2">
        <f t="shared" si="26"/>
        <v>5.1499999999997215E-2</v>
      </c>
      <c r="Q30" s="2">
        <f t="shared" si="26"/>
        <v>2.8700000000000614E-2</v>
      </c>
      <c r="R30" s="2">
        <f t="shared" si="26"/>
        <v>8.0199999999990723E-2</v>
      </c>
      <c r="T30" s="18">
        <f t="shared" si="32"/>
        <v>12.459</v>
      </c>
      <c r="U30" s="18">
        <f t="shared" si="27"/>
        <v>0</v>
      </c>
      <c r="W30" s="2">
        <f t="shared" si="33"/>
        <v>0</v>
      </c>
      <c r="X30" s="2">
        <f t="shared" si="34"/>
        <v>0.11359999999999815</v>
      </c>
      <c r="Y30" s="2">
        <f t="shared" si="35"/>
        <v>0.19379999999998887</v>
      </c>
      <c r="Z30" s="2">
        <f t="shared" si="28"/>
        <v>0</v>
      </c>
      <c r="AA30" s="2">
        <f t="shared" si="36"/>
        <v>-5.1499999999997215E-2</v>
      </c>
      <c r="AB30" s="2">
        <f t="shared" si="37"/>
        <v>2.8699999999993508E-2</v>
      </c>
      <c r="AD30" s="2">
        <f t="shared" si="38"/>
        <v>0</v>
      </c>
      <c r="AE30" s="2">
        <f t="shared" si="39"/>
        <v>0</v>
      </c>
      <c r="AF30" s="2">
        <f t="shared" si="40"/>
        <v>-5.1499999999997215E-2</v>
      </c>
      <c r="AH30" s="2"/>
      <c r="AI30" s="2"/>
    </row>
    <row r="31" spans="1:36">
      <c r="B31" s="8" t="str">
        <f>Mg_HFD3!B55</f>
        <v>Zn_Mg_C_HFD3_563</v>
      </c>
      <c r="C31" s="1">
        <f t="shared" si="19"/>
        <v>0.56249830523794475</v>
      </c>
      <c r="D31" s="1">
        <f>Mg_HFD3!J55</f>
        <v>3.3090999999999999</v>
      </c>
      <c r="E31" s="1">
        <f t="shared" si="20"/>
        <v>4.4253</v>
      </c>
      <c r="F31" s="1">
        <f t="shared" si="21"/>
        <v>0.24521472360000007</v>
      </c>
      <c r="G31" s="1">
        <f t="shared" si="22"/>
        <v>0.21663171090000011</v>
      </c>
      <c r="H31" s="1">
        <f t="shared" si="23"/>
        <v>0.49318000000000001</v>
      </c>
      <c r="J31" s="2">
        <f t="shared" si="24"/>
        <v>-62.019500000000001</v>
      </c>
      <c r="K31" s="2">
        <f t="shared" si="30"/>
        <v>0</v>
      </c>
      <c r="L31" s="2">
        <f t="shared" si="31"/>
        <v>0</v>
      </c>
      <c r="M31" s="2">
        <f t="shared" si="25"/>
        <v>0</v>
      </c>
      <c r="N31" s="2"/>
      <c r="O31" s="2">
        <f t="shared" si="26"/>
        <v>0.1319999999999979</v>
      </c>
      <c r="P31" s="2">
        <f t="shared" si="26"/>
        <v>58.354799999999997</v>
      </c>
      <c r="Q31" s="2">
        <f t="shared" si="26"/>
        <v>18.934799999999999</v>
      </c>
      <c r="R31" s="2">
        <f t="shared" si="26"/>
        <v>77.289599999999993</v>
      </c>
      <c r="T31" s="18">
        <f t="shared" si="32"/>
        <v>12.57</v>
      </c>
      <c r="U31" s="18">
        <f t="shared" si="27"/>
        <v>0</v>
      </c>
      <c r="W31" s="2">
        <f t="shared" si="33"/>
        <v>0</v>
      </c>
      <c r="X31" s="2">
        <f t="shared" si="34"/>
        <v>0.1319999999999979</v>
      </c>
      <c r="Y31" s="2">
        <f t="shared" si="35"/>
        <v>77.421599999999984</v>
      </c>
      <c r="Z31" s="2">
        <f t="shared" si="28"/>
        <v>0</v>
      </c>
      <c r="AA31" s="2">
        <f t="shared" si="36"/>
        <v>-58.354799999999997</v>
      </c>
      <c r="AB31" s="2">
        <f t="shared" si="37"/>
        <v>18.934799999999996</v>
      </c>
      <c r="AD31" s="2">
        <f t="shared" si="38"/>
        <v>0</v>
      </c>
      <c r="AE31" s="2">
        <f t="shared" si="39"/>
        <v>0</v>
      </c>
      <c r="AF31" s="2">
        <f t="shared" si="40"/>
        <v>-58.354799999999997</v>
      </c>
      <c r="AH31" s="2"/>
      <c r="AI31" s="2"/>
      <c r="AJ31" s="9"/>
    </row>
    <row r="32" spans="1:36">
      <c r="A32" s="8" t="s">
        <v>70</v>
      </c>
      <c r="B32" s="8" t="str">
        <f>Mg_HFD3!B56</f>
        <v>Zn_Mg_C_HFD3_625</v>
      </c>
      <c r="C32" s="1">
        <f t="shared" si="19"/>
        <v>0.62500112984137046</v>
      </c>
      <c r="D32" s="1">
        <f>Mg_HFD3!J56</f>
        <v>3.2927</v>
      </c>
      <c r="E32" s="1">
        <f t="shared" si="20"/>
        <v>4.4964000000000004</v>
      </c>
      <c r="F32" s="1">
        <f t="shared" si="21"/>
        <v>0.29073722400000002</v>
      </c>
      <c r="G32" s="1">
        <f t="shared" si="22"/>
        <v>0.25487393759999982</v>
      </c>
      <c r="H32" s="1">
        <f t="shared" si="23"/>
        <v>0.49551299999999998</v>
      </c>
      <c r="J32" s="2">
        <f t="shared" si="24"/>
        <v>-62.005400000000002</v>
      </c>
      <c r="K32" s="2">
        <f t="shared" si="30"/>
        <v>0</v>
      </c>
      <c r="L32" s="2">
        <f t="shared" si="31"/>
        <v>0</v>
      </c>
      <c r="M32" s="2">
        <f t="shared" si="25"/>
        <v>0</v>
      </c>
      <c r="N32" s="2"/>
      <c r="O32" s="2">
        <f t="shared" si="26"/>
        <v>0.14609999999999701</v>
      </c>
      <c r="P32" s="2">
        <f t="shared" si="26"/>
        <v>58.354799999999997</v>
      </c>
      <c r="Q32" s="2">
        <f t="shared" si="26"/>
        <v>18.934799999999999</v>
      </c>
      <c r="R32" s="2">
        <f t="shared" si="26"/>
        <v>77.289599999999993</v>
      </c>
      <c r="T32" s="18">
        <f t="shared" si="32"/>
        <v>12.706</v>
      </c>
      <c r="U32" s="18">
        <f t="shared" si="27"/>
        <v>0</v>
      </c>
      <c r="W32" s="2">
        <f t="shared" si="33"/>
        <v>0</v>
      </c>
      <c r="X32" s="2">
        <f t="shared" si="34"/>
        <v>0.14609999999999701</v>
      </c>
      <c r="Y32" s="2">
        <f t="shared" si="35"/>
        <v>77.435699999999997</v>
      </c>
      <c r="Z32" s="2">
        <f t="shared" si="28"/>
        <v>0</v>
      </c>
      <c r="AA32" s="2">
        <f t="shared" si="36"/>
        <v>-58.354799999999997</v>
      </c>
      <c r="AB32" s="2">
        <f t="shared" si="37"/>
        <v>18.934799999999996</v>
      </c>
      <c r="AD32" s="2">
        <f t="shared" si="38"/>
        <v>0</v>
      </c>
      <c r="AE32" s="2">
        <f t="shared" si="39"/>
        <v>0</v>
      </c>
      <c r="AF32" s="2">
        <f t="shared" si="40"/>
        <v>-58.354799999999997</v>
      </c>
      <c r="AH32" s="2"/>
      <c r="AI32" s="2"/>
      <c r="AJ32" s="9"/>
    </row>
    <row r="33" spans="1:63">
      <c r="B33" s="8" t="str">
        <f>Mg_HFD3!B57</f>
        <v>Zn_Mg_C_HFD3_688</v>
      </c>
      <c r="C33" s="1">
        <f t="shared" si="19"/>
        <v>0.68749491571383381</v>
      </c>
      <c r="D33" s="1">
        <f>Mg_HFD3!J57</f>
        <v>3.2755000000000001</v>
      </c>
      <c r="E33" s="1">
        <f t="shared" si="20"/>
        <v>4.5730000000000004</v>
      </c>
      <c r="F33" s="1">
        <f t="shared" si="21"/>
        <v>0.33809560899999991</v>
      </c>
      <c r="G33" s="1">
        <f t="shared" si="22"/>
        <v>0.29544323799999977</v>
      </c>
      <c r="H33" s="1">
        <f t="shared" si="23"/>
        <v>0.49787199999999998</v>
      </c>
      <c r="J33" s="2">
        <f t="shared" si="24"/>
        <v>-61.996600000000001</v>
      </c>
      <c r="K33" s="2">
        <f t="shared" si="30"/>
        <v>0</v>
      </c>
      <c r="L33" s="2">
        <f t="shared" si="31"/>
        <v>0</v>
      </c>
      <c r="M33" s="2">
        <f t="shared" si="25"/>
        <v>0</v>
      </c>
      <c r="N33" s="2"/>
      <c r="O33" s="2">
        <f t="shared" si="26"/>
        <v>0.15489999999999782</v>
      </c>
      <c r="P33" s="2">
        <f t="shared" si="26"/>
        <v>58.354799999999997</v>
      </c>
      <c r="Q33" s="2">
        <f t="shared" si="26"/>
        <v>18.934799999999999</v>
      </c>
      <c r="R33" s="2">
        <f t="shared" si="26"/>
        <v>77.289599999999993</v>
      </c>
      <c r="T33" s="18">
        <f t="shared" si="32"/>
        <v>12.856999999999999</v>
      </c>
      <c r="U33" s="18">
        <f t="shared" si="27"/>
        <v>0</v>
      </c>
      <c r="W33" s="2">
        <f t="shared" si="33"/>
        <v>0</v>
      </c>
      <c r="X33" s="2">
        <f t="shared" si="34"/>
        <v>0.15489999999999782</v>
      </c>
      <c r="Y33" s="2">
        <f t="shared" si="35"/>
        <v>77.444499999999991</v>
      </c>
      <c r="Z33" s="2">
        <f t="shared" si="28"/>
        <v>0</v>
      </c>
      <c r="AA33" s="2">
        <f t="shared" si="36"/>
        <v>-58.354799999999997</v>
      </c>
      <c r="AB33" s="2">
        <f t="shared" si="37"/>
        <v>18.934799999999996</v>
      </c>
      <c r="AD33" s="2">
        <f t="shared" si="38"/>
        <v>0</v>
      </c>
      <c r="AE33" s="2">
        <f t="shared" si="39"/>
        <v>0</v>
      </c>
      <c r="AF33" s="2">
        <f t="shared" si="40"/>
        <v>-58.354799999999997</v>
      </c>
      <c r="AH33" s="2"/>
      <c r="AI33" s="2"/>
      <c r="AJ33" s="9"/>
      <c r="AK33" s="1"/>
    </row>
    <row r="34" spans="1:63">
      <c r="B34" s="8" t="str">
        <f>Mg_HFD3!B58</f>
        <v>Zn_Mg_C_HFD3_750</v>
      </c>
      <c r="C34" s="1">
        <f t="shared" si="19"/>
        <v>0.74999774031725952</v>
      </c>
      <c r="D34" s="1">
        <f>Mg_HFD3!J58</f>
        <v>3.2581000000000002</v>
      </c>
      <c r="E34" s="1">
        <f t="shared" si="20"/>
        <v>4.6496000000000004</v>
      </c>
      <c r="F34" s="1">
        <f t="shared" si="21"/>
        <v>0.38503802559999989</v>
      </c>
      <c r="G34" s="1">
        <f t="shared" si="22"/>
        <v>0.3363613631999996</v>
      </c>
      <c r="H34" s="1">
        <f t="shared" si="23"/>
        <v>0.49983499999999997</v>
      </c>
      <c r="J34" s="2">
        <f t="shared" si="24"/>
        <v>-61.992899999999999</v>
      </c>
      <c r="K34" s="2">
        <f t="shared" si="30"/>
        <v>0</v>
      </c>
      <c r="L34" s="2">
        <f t="shared" si="31"/>
        <v>0</v>
      </c>
      <c r="M34" s="2">
        <f t="shared" si="25"/>
        <v>0</v>
      </c>
      <c r="N34" s="2"/>
      <c r="O34" s="2">
        <f t="shared" si="26"/>
        <v>0.15859999999999985</v>
      </c>
      <c r="P34" s="2">
        <f t="shared" si="26"/>
        <v>58.354799999999997</v>
      </c>
      <c r="Q34" s="2">
        <f t="shared" si="26"/>
        <v>18.934799999999999</v>
      </c>
      <c r="R34" s="2">
        <f t="shared" si="26"/>
        <v>77.289599999999993</v>
      </c>
      <c r="T34" s="18">
        <f t="shared" si="32"/>
        <v>12.885</v>
      </c>
      <c r="U34" s="18">
        <f t="shared" si="27"/>
        <v>0</v>
      </c>
      <c r="W34" s="2">
        <f t="shared" si="33"/>
        <v>0</v>
      </c>
      <c r="X34" s="2">
        <f t="shared" si="34"/>
        <v>0.15859999999999985</v>
      </c>
      <c r="Y34" s="2">
        <f t="shared" si="35"/>
        <v>77.448199999999986</v>
      </c>
      <c r="Z34" s="2">
        <f t="shared" si="28"/>
        <v>0</v>
      </c>
      <c r="AA34" s="2">
        <f t="shared" si="36"/>
        <v>-58.354799999999997</v>
      </c>
      <c r="AB34" s="2">
        <f t="shared" si="37"/>
        <v>18.934799999999996</v>
      </c>
      <c r="AD34" s="2">
        <f t="shared" si="38"/>
        <v>0</v>
      </c>
      <c r="AE34" s="2">
        <f t="shared" si="39"/>
        <v>0</v>
      </c>
      <c r="AF34" s="2">
        <f t="shared" si="40"/>
        <v>-58.354799999999997</v>
      </c>
      <c r="AH34" s="2"/>
      <c r="AI34" s="2"/>
      <c r="AJ34" s="9"/>
    </row>
    <row r="35" spans="1:63">
      <c r="B35" s="8" t="str">
        <f>Mg_HFD3!B59</f>
        <v>Zn_Mg_C_HFD3_813</v>
      </c>
      <c r="C35" s="1">
        <f t="shared" si="19"/>
        <v>0.81250056492068523</v>
      </c>
      <c r="D35" s="1">
        <f>Mg_HFD3!J59</f>
        <v>3.2412999999999998</v>
      </c>
      <c r="E35" s="1">
        <f t="shared" si="20"/>
        <v>4.7225000000000001</v>
      </c>
      <c r="F35" s="1">
        <f t="shared" si="21"/>
        <v>0.42999779249999998</v>
      </c>
      <c r="G35" s="1">
        <f t="shared" si="22"/>
        <v>0.37634074749999979</v>
      </c>
      <c r="H35" s="1">
        <f t="shared" si="23"/>
        <v>0.501162</v>
      </c>
      <c r="J35" s="2">
        <f t="shared" si="24"/>
        <v>-61.993200000000002</v>
      </c>
      <c r="K35" s="2">
        <f t="shared" si="30"/>
        <v>0</v>
      </c>
      <c r="L35" s="2">
        <f t="shared" si="31"/>
        <v>0</v>
      </c>
      <c r="M35" s="2">
        <f t="shared" si="25"/>
        <v>0</v>
      </c>
      <c r="N35" s="2"/>
      <c r="O35" s="2">
        <f t="shared" si="26"/>
        <v>0.158299999999997</v>
      </c>
      <c r="P35" s="2">
        <f t="shared" si="26"/>
        <v>58.354799999999997</v>
      </c>
      <c r="Q35" s="2">
        <f t="shared" si="26"/>
        <v>18.934799999999999</v>
      </c>
      <c r="R35" s="2">
        <f t="shared" si="26"/>
        <v>77.289599999999993</v>
      </c>
      <c r="T35" s="18">
        <f t="shared" si="32"/>
        <v>12.845000000000001</v>
      </c>
      <c r="U35" s="18">
        <f t="shared" si="27"/>
        <v>0</v>
      </c>
      <c r="W35" s="2">
        <f t="shared" si="33"/>
        <v>0</v>
      </c>
      <c r="X35" s="2">
        <f t="shared" si="34"/>
        <v>0.158299999999997</v>
      </c>
      <c r="Y35" s="2">
        <f t="shared" si="35"/>
        <v>77.44789999999999</v>
      </c>
      <c r="Z35" s="2">
        <f t="shared" si="28"/>
        <v>0</v>
      </c>
      <c r="AA35" s="2">
        <f t="shared" si="36"/>
        <v>-58.354799999999997</v>
      </c>
      <c r="AB35" s="2">
        <f t="shared" si="37"/>
        <v>18.934799999999996</v>
      </c>
      <c r="AC35" s="9"/>
      <c r="AD35" s="2">
        <f t="shared" si="38"/>
        <v>0</v>
      </c>
      <c r="AE35" s="2">
        <f t="shared" si="39"/>
        <v>0</v>
      </c>
      <c r="AF35" s="2">
        <f t="shared" si="40"/>
        <v>-58.354799999999997</v>
      </c>
      <c r="AH35" s="2"/>
      <c r="AI35" s="2"/>
    </row>
    <row r="36" spans="1:63">
      <c r="B36" s="8" t="str">
        <f>Mg_HFD3!B60</f>
        <v>Zn_Mg_C_HFD3_875</v>
      </c>
      <c r="C36" s="1">
        <f t="shared" si="19"/>
        <v>0.87499435079314858</v>
      </c>
      <c r="D36" s="1">
        <f>Mg_HFD3!J60</f>
        <v>3.2250999999999999</v>
      </c>
      <c r="E36" s="1">
        <f t="shared" si="20"/>
        <v>4.7900999999999998</v>
      </c>
      <c r="F36" s="1">
        <f t="shared" si="21"/>
        <v>0.47265353729999976</v>
      </c>
      <c r="G36" s="1">
        <f t="shared" si="22"/>
        <v>0.41462147580000064</v>
      </c>
      <c r="H36" s="1">
        <f t="shared" si="23"/>
        <v>0.50186799999999998</v>
      </c>
      <c r="J36" s="2">
        <f t="shared" si="24"/>
        <v>-61.995600000000003</v>
      </c>
      <c r="K36" s="2">
        <f t="shared" si="30"/>
        <v>0</v>
      </c>
      <c r="L36" s="2">
        <f t="shared" si="31"/>
        <v>0</v>
      </c>
      <c r="M36" s="2">
        <f t="shared" si="25"/>
        <v>0</v>
      </c>
      <c r="N36" s="2"/>
      <c r="O36" s="2">
        <f t="shared" si="26"/>
        <v>0.15589999999999549</v>
      </c>
      <c r="P36" s="2">
        <f t="shared" si="26"/>
        <v>58.354799999999997</v>
      </c>
      <c r="Q36" s="2">
        <f t="shared" si="26"/>
        <v>18.934799999999999</v>
      </c>
      <c r="R36" s="2">
        <f t="shared" si="26"/>
        <v>77.289599999999993</v>
      </c>
      <c r="T36" s="18">
        <f t="shared" si="32"/>
        <v>12.811999999999999</v>
      </c>
      <c r="U36" s="18">
        <f t="shared" si="27"/>
        <v>0</v>
      </c>
      <c r="W36" s="2">
        <f t="shared" si="33"/>
        <v>0</v>
      </c>
      <c r="X36" s="2">
        <f t="shared" si="34"/>
        <v>0.15589999999999549</v>
      </c>
      <c r="Y36" s="2">
        <f t="shared" si="35"/>
        <v>77.445499999999981</v>
      </c>
      <c r="Z36" s="2">
        <f t="shared" si="28"/>
        <v>0</v>
      </c>
      <c r="AA36" s="2">
        <f t="shared" si="36"/>
        <v>-58.354799999999997</v>
      </c>
      <c r="AB36" s="2">
        <f t="shared" si="37"/>
        <v>18.934799999999996</v>
      </c>
      <c r="AD36" s="2">
        <f t="shared" si="38"/>
        <v>0</v>
      </c>
      <c r="AE36" s="2">
        <f t="shared" si="39"/>
        <v>0</v>
      </c>
      <c r="AF36" s="2">
        <f t="shared" si="40"/>
        <v>-58.354799999999997</v>
      </c>
      <c r="AH36" s="2"/>
      <c r="AI36" s="2"/>
    </row>
    <row r="37" spans="1:63">
      <c r="B37" s="8" t="str">
        <f>Mg_HFD3!B61</f>
        <v>Zn_Mg_C_HFD3_938</v>
      </c>
      <c r="C37" s="1">
        <f t="shared" si="19"/>
        <v>0.93749717539657429</v>
      </c>
      <c r="D37" s="1">
        <f>Mg_HFD3!J61</f>
        <v>3.2094</v>
      </c>
      <c r="E37" s="1">
        <f t="shared" si="20"/>
        <v>4.8529999999999998</v>
      </c>
      <c r="F37" s="1">
        <f t="shared" si="21"/>
        <v>0.51334548700000004</v>
      </c>
      <c r="G37" s="1">
        <f t="shared" si="22"/>
        <v>0.45158620900000024</v>
      </c>
      <c r="H37" s="1">
        <f t="shared" si="23"/>
        <v>0.50205900000000003</v>
      </c>
      <c r="J37" s="2">
        <f t="shared" si="24"/>
        <v>-61.9985</v>
      </c>
      <c r="K37" s="2">
        <f t="shared" si="30"/>
        <v>0</v>
      </c>
      <c r="L37" s="2">
        <f t="shared" si="31"/>
        <v>0</v>
      </c>
      <c r="M37" s="2">
        <f t="shared" si="25"/>
        <v>0</v>
      </c>
      <c r="N37" s="2"/>
      <c r="O37" s="2">
        <f t="shared" si="26"/>
        <v>0.15299999999999869</v>
      </c>
      <c r="P37" s="2">
        <f t="shared" si="26"/>
        <v>58.354799999999997</v>
      </c>
      <c r="Q37" s="2">
        <f t="shared" si="26"/>
        <v>18.934799999999999</v>
      </c>
      <c r="R37" s="2">
        <f t="shared" si="26"/>
        <v>77.289599999999993</v>
      </c>
      <c r="T37" s="18">
        <f t="shared" si="32"/>
        <v>12.787000000000001</v>
      </c>
      <c r="U37" s="18">
        <f t="shared" si="27"/>
        <v>0</v>
      </c>
      <c r="W37" s="2">
        <f t="shared" si="33"/>
        <v>0</v>
      </c>
      <c r="X37" s="2">
        <f t="shared" si="34"/>
        <v>0.15299999999999869</v>
      </c>
      <c r="Y37" s="2">
        <f t="shared" si="35"/>
        <v>77.442599999999999</v>
      </c>
      <c r="Z37" s="2">
        <f t="shared" si="28"/>
        <v>0</v>
      </c>
      <c r="AA37" s="2">
        <f t="shared" si="36"/>
        <v>-58.354799999999997</v>
      </c>
      <c r="AB37" s="2">
        <f t="shared" si="37"/>
        <v>18.934799999999996</v>
      </c>
      <c r="AD37" s="2">
        <f t="shared" si="38"/>
        <v>0</v>
      </c>
      <c r="AE37" s="2">
        <f t="shared" si="39"/>
        <v>0</v>
      </c>
      <c r="AF37" s="2">
        <f t="shared" si="40"/>
        <v>-58.354799999999997</v>
      </c>
      <c r="AH37" s="2"/>
      <c r="AI37" s="2"/>
    </row>
    <row r="38" spans="1:63">
      <c r="B38" s="8" t="str">
        <f>Mg_HFD3!B62</f>
        <v>Zn_Mg_C_HFD3_969</v>
      </c>
      <c r="C38" s="1">
        <f t="shared" si="19"/>
        <v>0.96874406833280646</v>
      </c>
      <c r="D38" s="1">
        <f>Mg_HFD3!J62</f>
        <v>3.2017000000000002</v>
      </c>
      <c r="E38" s="1">
        <f t="shared" si="20"/>
        <v>4.8829000000000002</v>
      </c>
      <c r="F38" s="1">
        <f t="shared" si="21"/>
        <v>0.53318826549999998</v>
      </c>
      <c r="G38" s="1">
        <f t="shared" si="22"/>
        <v>0.46957872720000016</v>
      </c>
      <c r="H38" s="1">
        <f t="shared" si="23"/>
        <v>0.50201799999999996</v>
      </c>
      <c r="J38" s="2">
        <f t="shared" si="24"/>
        <v>-61.999499999999998</v>
      </c>
      <c r="K38" s="2">
        <f t="shared" si="30"/>
        <v>0</v>
      </c>
      <c r="L38" s="2">
        <f t="shared" si="31"/>
        <v>0</v>
      </c>
      <c r="M38" s="2">
        <f t="shared" si="25"/>
        <v>0</v>
      </c>
      <c r="N38" s="2"/>
      <c r="O38" s="2">
        <f t="shared" ref="O38:R39" si="41">J38-J$21</f>
        <v>0.15200000000000102</v>
      </c>
      <c r="P38" s="2">
        <f t="shared" si="41"/>
        <v>58.354799999999997</v>
      </c>
      <c r="Q38" s="2">
        <f t="shared" si="41"/>
        <v>18.934799999999999</v>
      </c>
      <c r="R38" s="2">
        <f t="shared" si="41"/>
        <v>77.289599999999993</v>
      </c>
      <c r="T38" s="18">
        <f t="shared" si="32"/>
        <v>12.776999999999999</v>
      </c>
      <c r="U38" s="18">
        <f t="shared" si="27"/>
        <v>0</v>
      </c>
      <c r="W38" s="2">
        <f t="shared" si="33"/>
        <v>0</v>
      </c>
      <c r="X38" s="2">
        <f t="shared" si="34"/>
        <v>0.15200000000000102</v>
      </c>
      <c r="Y38" s="2">
        <f t="shared" si="35"/>
        <v>77.441599999999994</v>
      </c>
      <c r="Z38" s="2">
        <f t="shared" si="28"/>
        <v>0</v>
      </c>
      <c r="AA38" s="2">
        <f t="shared" si="36"/>
        <v>-58.354799999999997</v>
      </c>
      <c r="AB38" s="2">
        <f t="shared" si="37"/>
        <v>18.934799999999996</v>
      </c>
      <c r="AD38" s="2">
        <f t="shared" si="38"/>
        <v>0</v>
      </c>
      <c r="AE38" s="2">
        <f t="shared" si="39"/>
        <v>0</v>
      </c>
      <c r="AF38" s="2">
        <f t="shared" si="40"/>
        <v>-58.354799999999997</v>
      </c>
      <c r="AH38" s="2"/>
      <c r="AI38" s="2"/>
    </row>
    <row r="39" spans="1:63">
      <c r="A39" s="8" t="s">
        <v>12</v>
      </c>
      <c r="B39" s="8" t="str">
        <f>Mg_HFD3!B63</f>
        <v>Zn_Mg_C_HFD3_999</v>
      </c>
      <c r="C39" s="1">
        <f>(0.5-AV63)/(0.5-AV$63)</f>
        <v>1</v>
      </c>
      <c r="D39" s="1">
        <f>Mg_HFD3!J63</f>
        <v>3.1941000000000002</v>
      </c>
      <c r="E39" s="1">
        <f t="shared" si="20"/>
        <v>4.9122000000000003</v>
      </c>
      <c r="F39" s="1">
        <f t="shared" si="21"/>
        <v>0.55264706100000016</v>
      </c>
      <c r="G39" s="1">
        <f t="shared" si="22"/>
        <v>0.48761935740000001</v>
      </c>
      <c r="H39" s="1">
        <f t="shared" si="23"/>
        <v>0.50187000000000004</v>
      </c>
      <c r="J39" s="2">
        <f t="shared" si="24"/>
        <v>-61.999899999999997</v>
      </c>
      <c r="K39" s="2">
        <f t="shared" si="30"/>
        <v>-58.442700000000002</v>
      </c>
      <c r="L39" s="2">
        <f t="shared" si="31"/>
        <v>-18.8504</v>
      </c>
      <c r="M39" s="2">
        <f t="shared" si="25"/>
        <v>-77.29310000000001</v>
      </c>
      <c r="N39" s="2"/>
      <c r="O39" s="2">
        <f t="shared" si="41"/>
        <v>0.15160000000000196</v>
      </c>
      <c r="P39" s="2">
        <f t="shared" si="41"/>
        <v>-8.7900000000004752E-2</v>
      </c>
      <c r="Q39" s="2">
        <f t="shared" si="41"/>
        <v>8.4399999999998698E-2</v>
      </c>
      <c r="R39" s="2">
        <f t="shared" si="41"/>
        <v>-3.500000000016712E-3</v>
      </c>
      <c r="T39" s="18">
        <f t="shared" si="32"/>
        <v>12.766999999999999</v>
      </c>
      <c r="U39" s="18">
        <f t="shared" si="27"/>
        <v>0</v>
      </c>
      <c r="W39" s="2">
        <f t="shared" si="33"/>
        <v>0</v>
      </c>
      <c r="X39" s="2">
        <f t="shared" si="34"/>
        <v>0.15160000000000196</v>
      </c>
      <c r="Y39" s="2">
        <f t="shared" si="35"/>
        <v>0.14809999999998524</v>
      </c>
      <c r="Z39" s="2">
        <f t="shared" si="28"/>
        <v>0</v>
      </c>
      <c r="AA39" s="2">
        <f t="shared" si="36"/>
        <v>8.7900000000004752E-2</v>
      </c>
      <c r="AB39" s="2">
        <f t="shared" si="37"/>
        <v>8.439999999998804E-2</v>
      </c>
      <c r="AD39" s="2">
        <f t="shared" si="38"/>
        <v>0</v>
      </c>
      <c r="AE39" s="2">
        <f t="shared" si="39"/>
        <v>0</v>
      </c>
      <c r="AF39" s="2">
        <f t="shared" si="40"/>
        <v>8.7900000000004752E-2</v>
      </c>
      <c r="AH39" s="2">
        <f>R156+AW156</f>
        <v>0</v>
      </c>
      <c r="AI39" s="2">
        <f>AH39-AH$21</f>
        <v>0</v>
      </c>
    </row>
    <row r="40" spans="1:63">
      <c r="A40" s="8" t="s">
        <v>826</v>
      </c>
      <c r="B40" s="8" t="str">
        <f>Mg_HFD3!B64</f>
        <v>Zn_Mg_C_HFD3_ver</v>
      </c>
      <c r="C40" s="1">
        <f>(0.5-AV64)/(0.5-AV$63)</f>
        <v>0</v>
      </c>
      <c r="D40" s="1">
        <f>Mg_HFD3!J64</f>
        <v>3.1941000000000002</v>
      </c>
      <c r="E40" s="1">
        <f>L64</f>
        <v>4.9122000000000003</v>
      </c>
      <c r="F40" s="1">
        <f t="shared" si="21"/>
        <v>0</v>
      </c>
      <c r="G40" s="1">
        <f t="shared" si="22"/>
        <v>0</v>
      </c>
      <c r="H40" s="1">
        <f>MOD(AS64-AT64,1)</f>
        <v>0.5</v>
      </c>
      <c r="J40" s="2">
        <f>R64</f>
        <v>-61.397599999999997</v>
      </c>
      <c r="K40" s="2">
        <f>R88</f>
        <v>0</v>
      </c>
      <c r="L40" s="2">
        <f>AW88</f>
        <v>0</v>
      </c>
      <c r="M40" s="2">
        <f>K40+L40</f>
        <v>0</v>
      </c>
      <c r="N40" s="2"/>
      <c r="O40" s="2">
        <f>J40-J$21</f>
        <v>0.75390000000000157</v>
      </c>
      <c r="P40" s="2">
        <f>K40-K$21</f>
        <v>58.354799999999997</v>
      </c>
      <c r="Q40" s="2">
        <f>L40-L$21</f>
        <v>18.934799999999999</v>
      </c>
      <c r="R40" s="2">
        <f>M40-M$21</f>
        <v>77.289599999999993</v>
      </c>
      <c r="T40" s="18">
        <f>Z64</f>
        <v>12.657999999999999</v>
      </c>
      <c r="U40" s="18">
        <f>V134</f>
        <v>0</v>
      </c>
      <c r="W40" s="2">
        <f>R111-R$92</f>
        <v>0</v>
      </c>
      <c r="X40" s="2">
        <f>O40-W40</f>
        <v>0.75390000000000157</v>
      </c>
      <c r="Y40" s="2">
        <f>R40+X40</f>
        <v>78.043499999999995</v>
      </c>
      <c r="Z40" s="2">
        <f>R180-R$161</f>
        <v>0</v>
      </c>
      <c r="AA40" s="2">
        <f>Z40-P40</f>
        <v>-58.354799999999997</v>
      </c>
      <c r="AB40" s="2">
        <f>AA40+R40</f>
        <v>18.934799999999996</v>
      </c>
      <c r="AD40" s="2">
        <f>R134+AW134</f>
        <v>0</v>
      </c>
      <c r="AE40" s="2">
        <f>AD40-AD$21</f>
        <v>0</v>
      </c>
      <c r="AF40" s="2">
        <f>AE40+AA40</f>
        <v>-58.354799999999997</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390</v>
      </c>
      <c r="C45" s="20">
        <v>4</v>
      </c>
      <c r="D45" s="20">
        <v>520</v>
      </c>
      <c r="E45" s="20">
        <v>0</v>
      </c>
      <c r="F45" s="20">
        <v>6</v>
      </c>
      <c r="G45" s="20">
        <v>6</v>
      </c>
      <c r="H45" s="20">
        <v>4</v>
      </c>
      <c r="I45" s="19">
        <v>20.7</v>
      </c>
      <c r="J45" s="1">
        <v>3.3694999999999999</v>
      </c>
      <c r="K45" s="1">
        <v>3.3694999999999999</v>
      </c>
      <c r="L45" s="1">
        <v>4.1753</v>
      </c>
      <c r="M45" s="18">
        <v>41.052999999999997</v>
      </c>
      <c r="N45" s="8">
        <v>26</v>
      </c>
      <c r="O45" s="8">
        <v>26</v>
      </c>
      <c r="P45" s="8">
        <v>37</v>
      </c>
      <c r="Q45" s="8">
        <v>1</v>
      </c>
      <c r="R45" s="2">
        <v>-62.151499999999999</v>
      </c>
      <c r="S45" s="8" t="s">
        <v>16</v>
      </c>
      <c r="T45" s="8">
        <v>-1.647</v>
      </c>
      <c r="U45" s="8">
        <v>10.526</v>
      </c>
      <c r="V45" s="8">
        <v>12.173</v>
      </c>
      <c r="W45" s="8" t="s">
        <v>16</v>
      </c>
      <c r="X45" s="8">
        <v>-1.647</v>
      </c>
      <c r="Y45" s="8">
        <v>10.526</v>
      </c>
      <c r="Z45" s="8">
        <v>12.173</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0.13500000000000001</v>
      </c>
      <c r="AR45" s="8">
        <v>0.32</v>
      </c>
      <c r="AS45" s="8">
        <v>0.5</v>
      </c>
      <c r="AT45" s="8">
        <v>0</v>
      </c>
      <c r="AU45" s="8">
        <v>0</v>
      </c>
      <c r="AV45" s="8">
        <v>0.5</v>
      </c>
    </row>
    <row r="46" spans="1:63">
      <c r="B46" s="8" t="s">
        <v>391</v>
      </c>
      <c r="C46" s="20">
        <v>4</v>
      </c>
      <c r="D46" s="20">
        <v>520</v>
      </c>
      <c r="E46" s="20">
        <v>0</v>
      </c>
      <c r="F46" s="20">
        <v>6</v>
      </c>
      <c r="G46" s="20">
        <v>6</v>
      </c>
      <c r="H46" s="20">
        <v>4</v>
      </c>
      <c r="I46" s="19">
        <v>20.7</v>
      </c>
      <c r="J46" s="1">
        <v>3.3692000000000002</v>
      </c>
      <c r="K46" s="1">
        <v>3.3692000000000002</v>
      </c>
      <c r="L46" s="1">
        <v>4.1760000000000002</v>
      </c>
      <c r="M46" s="18">
        <v>41.052999999999997</v>
      </c>
      <c r="N46" s="8">
        <v>26</v>
      </c>
      <c r="O46" s="8">
        <v>26</v>
      </c>
      <c r="P46" s="8">
        <v>39</v>
      </c>
      <c r="Q46" s="8">
        <v>1</v>
      </c>
      <c r="R46" s="2">
        <v>-62.1509</v>
      </c>
      <c r="S46" s="8" t="s">
        <v>16</v>
      </c>
      <c r="T46" s="8">
        <v>-1.6479999999999999</v>
      </c>
      <c r="U46" s="8">
        <v>10.526</v>
      </c>
      <c r="V46" s="8">
        <v>12.175000000000001</v>
      </c>
      <c r="W46" s="8" t="s">
        <v>16</v>
      </c>
      <c r="X46" s="8">
        <v>-1.6479999999999999</v>
      </c>
      <c r="Y46" s="8">
        <v>10.526</v>
      </c>
      <c r="Z46" s="8">
        <v>12.175000000000001</v>
      </c>
      <c r="AA46" s="8">
        <v>7.7299999999999994E-2</v>
      </c>
      <c r="AB46" s="8">
        <v>4.0000000000000002E-4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0.14399999999999999</v>
      </c>
      <c r="AR46" s="8">
        <v>0.32300000000000001</v>
      </c>
      <c r="AS46" s="8">
        <v>0.49899199999999999</v>
      </c>
      <c r="AT46" s="8">
        <v>0</v>
      </c>
      <c r="AU46" s="8">
        <v>0.99771799999999999</v>
      </c>
      <c r="AV46" s="8">
        <v>0.49654300000000001</v>
      </c>
    </row>
    <row r="47" spans="1:63">
      <c r="B47" s="8" t="s">
        <v>392</v>
      </c>
      <c r="C47" s="20">
        <v>4</v>
      </c>
      <c r="D47" s="20">
        <v>520</v>
      </c>
      <c r="E47" s="20">
        <v>0</v>
      </c>
      <c r="F47" s="20">
        <v>6</v>
      </c>
      <c r="G47" s="20">
        <v>6</v>
      </c>
      <c r="H47" s="20">
        <v>4</v>
      </c>
      <c r="I47" s="19">
        <v>20.7</v>
      </c>
      <c r="J47" s="1">
        <v>3.3687</v>
      </c>
      <c r="K47" s="1">
        <v>3.3687</v>
      </c>
      <c r="L47" s="1">
        <v>4.1780999999999997</v>
      </c>
      <c r="M47" s="18">
        <v>41.061999999999998</v>
      </c>
      <c r="N47" s="8">
        <v>26</v>
      </c>
      <c r="O47" s="8">
        <v>26</v>
      </c>
      <c r="P47" s="8">
        <v>38</v>
      </c>
      <c r="Q47" s="8">
        <v>1</v>
      </c>
      <c r="R47" s="2">
        <v>-62.149299999999997</v>
      </c>
      <c r="S47" s="8" t="s">
        <v>16</v>
      </c>
      <c r="T47" s="8">
        <v>-1.6539999999999999</v>
      </c>
      <c r="U47" s="8">
        <v>10.523</v>
      </c>
      <c r="V47" s="8">
        <v>12.177</v>
      </c>
      <c r="W47" s="8" t="s">
        <v>16</v>
      </c>
      <c r="X47" s="8">
        <v>-1.6539999999999999</v>
      </c>
      <c r="Y47" s="8">
        <v>10.523</v>
      </c>
      <c r="Z47" s="8">
        <v>12.177</v>
      </c>
      <c r="AA47" s="8">
        <v>0.1535</v>
      </c>
      <c r="AB47" s="8">
        <v>1.1999999999999999E-3</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0.14000000000000001</v>
      </c>
      <c r="AR47" s="8">
        <v>0.318</v>
      </c>
      <c r="AS47" s="8">
        <v>0.49799900000000002</v>
      </c>
      <c r="AT47" s="8">
        <v>0</v>
      </c>
      <c r="AU47" s="8">
        <v>0.995421</v>
      </c>
      <c r="AV47" s="8">
        <v>0.493085</v>
      </c>
    </row>
    <row r="48" spans="1:63">
      <c r="B48" s="8" t="s">
        <v>393</v>
      </c>
      <c r="C48" s="20">
        <v>4</v>
      </c>
      <c r="D48" s="20">
        <v>520</v>
      </c>
      <c r="E48" s="20">
        <v>0</v>
      </c>
      <c r="F48" s="20">
        <v>6</v>
      </c>
      <c r="G48" s="20">
        <v>6</v>
      </c>
      <c r="H48" s="20">
        <v>4</v>
      </c>
      <c r="I48" s="19">
        <v>20.7</v>
      </c>
      <c r="J48" s="1">
        <v>3.3668999999999998</v>
      </c>
      <c r="K48" s="1">
        <v>3.3668999999999998</v>
      </c>
      <c r="L48" s="1">
        <v>4.1855000000000002</v>
      </c>
      <c r="M48" s="18">
        <v>41.09</v>
      </c>
      <c r="N48" s="8">
        <v>26</v>
      </c>
      <c r="O48" s="8">
        <v>26</v>
      </c>
      <c r="P48" s="8">
        <v>38</v>
      </c>
      <c r="Q48" s="8">
        <v>1</v>
      </c>
      <c r="R48" s="2">
        <v>-62.142699999999998</v>
      </c>
      <c r="S48" s="8" t="s">
        <v>16</v>
      </c>
      <c r="T48" s="8">
        <v>-1.6739999999999999</v>
      </c>
      <c r="U48" s="8">
        <v>10.513</v>
      </c>
      <c r="V48" s="8">
        <v>12.186999999999999</v>
      </c>
      <c r="W48" s="8" t="s">
        <v>16</v>
      </c>
      <c r="X48" s="8">
        <v>-1.6739999999999999</v>
      </c>
      <c r="Y48" s="8">
        <v>10.513</v>
      </c>
      <c r="Z48" s="8">
        <v>12.186999999999999</v>
      </c>
      <c r="AA48" s="8">
        <v>0.30299999999999999</v>
      </c>
      <c r="AB48" s="8">
        <v>1.1000000000000001E-3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0.13800000000000001</v>
      </c>
      <c r="AR48" s="8">
        <v>0.318</v>
      </c>
      <c r="AS48" s="8">
        <v>0.49601899999999999</v>
      </c>
      <c r="AT48" s="8">
        <v>0</v>
      </c>
      <c r="AU48" s="8">
        <v>0.99081900000000001</v>
      </c>
      <c r="AV48" s="8">
        <v>0.48617100000000002</v>
      </c>
    </row>
    <row r="49" spans="2:48">
      <c r="B49" s="8" t="s">
        <v>394</v>
      </c>
      <c r="C49" s="20">
        <v>4</v>
      </c>
      <c r="D49" s="20">
        <v>520</v>
      </c>
      <c r="E49" s="20">
        <v>0</v>
      </c>
      <c r="F49" s="20">
        <v>6</v>
      </c>
      <c r="G49" s="20">
        <v>6</v>
      </c>
      <c r="H49" s="20">
        <v>4</v>
      </c>
      <c r="I49" s="19">
        <v>20.7</v>
      </c>
      <c r="J49" s="1">
        <v>3.3635999999999999</v>
      </c>
      <c r="K49" s="1">
        <v>3.3635999999999999</v>
      </c>
      <c r="L49" s="1">
        <v>4.1985999999999999</v>
      </c>
      <c r="M49" s="18">
        <v>41.139000000000003</v>
      </c>
      <c r="N49" s="8">
        <v>26</v>
      </c>
      <c r="O49" s="8">
        <v>26</v>
      </c>
      <c r="P49" s="8">
        <v>38</v>
      </c>
      <c r="Q49" s="8">
        <v>1</v>
      </c>
      <c r="R49" s="2">
        <v>-62.131900000000002</v>
      </c>
      <c r="S49" s="8" t="s">
        <v>16</v>
      </c>
      <c r="T49" s="8">
        <v>-1.708</v>
      </c>
      <c r="U49" s="8">
        <v>10.496</v>
      </c>
      <c r="V49" s="8">
        <v>12.204000000000001</v>
      </c>
      <c r="W49" s="8" t="s">
        <v>16</v>
      </c>
      <c r="X49" s="8">
        <v>-1.708</v>
      </c>
      <c r="Y49" s="8">
        <v>10.496</v>
      </c>
      <c r="Z49" s="8">
        <v>12.204000000000001</v>
      </c>
      <c r="AA49" s="8">
        <v>0.44059999999999999</v>
      </c>
      <c r="AB49" s="8">
        <v>5.9999999999999995E-4</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0.13900000000000001</v>
      </c>
      <c r="AR49" s="8">
        <v>0.312</v>
      </c>
      <c r="AS49" s="8">
        <v>0.49422899999999997</v>
      </c>
      <c r="AT49" s="8">
        <v>0</v>
      </c>
      <c r="AU49" s="8">
        <v>0.98613600000000001</v>
      </c>
      <c r="AV49" s="8">
        <v>0.47925600000000002</v>
      </c>
    </row>
    <row r="50" spans="2:48">
      <c r="B50" s="8" t="s">
        <v>395</v>
      </c>
      <c r="C50" s="20">
        <v>4</v>
      </c>
      <c r="D50" s="20">
        <v>520</v>
      </c>
      <c r="E50" s="20">
        <v>0</v>
      </c>
      <c r="F50" s="20">
        <v>6</v>
      </c>
      <c r="G50" s="20">
        <v>6</v>
      </c>
      <c r="H50" s="20">
        <v>4</v>
      </c>
      <c r="I50" s="19">
        <v>20.7</v>
      </c>
      <c r="J50" s="1">
        <v>3.359</v>
      </c>
      <c r="K50" s="1">
        <v>3.359</v>
      </c>
      <c r="L50" s="1">
        <v>4.2172999999999998</v>
      </c>
      <c r="M50" s="18">
        <v>41.209000000000003</v>
      </c>
      <c r="N50" s="8">
        <v>26</v>
      </c>
      <c r="O50" s="8">
        <v>26</v>
      </c>
      <c r="P50" s="8">
        <v>38</v>
      </c>
      <c r="Q50" s="8">
        <v>1</v>
      </c>
      <c r="R50" s="2">
        <v>-62.117400000000004</v>
      </c>
      <c r="S50" s="8" t="s">
        <v>16</v>
      </c>
      <c r="T50" s="8">
        <v>-1.758</v>
      </c>
      <c r="U50" s="8">
        <v>10.472</v>
      </c>
      <c r="V50" s="8">
        <v>12.228999999999999</v>
      </c>
      <c r="W50" s="8" t="s">
        <v>16</v>
      </c>
      <c r="X50" s="8">
        <v>-1.758</v>
      </c>
      <c r="Y50" s="8">
        <v>10.472</v>
      </c>
      <c r="Z50" s="8">
        <v>12.228999999999999</v>
      </c>
      <c r="AA50" s="8">
        <v>0.55840000000000001</v>
      </c>
      <c r="AB50" s="8">
        <v>5.0000000000000001E-4</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0.14000000000000001</v>
      </c>
      <c r="AR50" s="8">
        <v>0.32100000000000001</v>
      </c>
      <c r="AS50" s="8">
        <v>0.49265799999999998</v>
      </c>
      <c r="AT50" s="8">
        <v>0</v>
      </c>
      <c r="AU50" s="8">
        <v>0.98124599999999995</v>
      </c>
      <c r="AV50" s="8">
        <v>0.47234100000000001</v>
      </c>
    </row>
    <row r="51" spans="2:48">
      <c r="B51" s="8" t="s">
        <v>396</v>
      </c>
      <c r="C51" s="20">
        <v>4</v>
      </c>
      <c r="D51" s="20">
        <v>520</v>
      </c>
      <c r="E51" s="20">
        <v>0</v>
      </c>
      <c r="F51" s="20">
        <v>6</v>
      </c>
      <c r="G51" s="20">
        <v>6</v>
      </c>
      <c r="H51" s="20">
        <v>4</v>
      </c>
      <c r="I51" s="19">
        <v>20.7</v>
      </c>
      <c r="J51" s="1">
        <v>3.3529</v>
      </c>
      <c r="K51" s="1">
        <v>3.3529</v>
      </c>
      <c r="L51" s="1">
        <v>4.2420999999999998</v>
      </c>
      <c r="M51" s="18">
        <v>41.298999999999999</v>
      </c>
      <c r="N51" s="8">
        <v>26</v>
      </c>
      <c r="O51" s="8">
        <v>26</v>
      </c>
      <c r="P51" s="8">
        <v>35</v>
      </c>
      <c r="Q51" s="8">
        <v>1</v>
      </c>
      <c r="R51" s="2">
        <v>-62.099699999999999</v>
      </c>
      <c r="S51" s="8" t="s">
        <v>16</v>
      </c>
      <c r="T51" s="8">
        <v>-1.8240000000000001</v>
      </c>
      <c r="U51" s="8">
        <v>10.441000000000001</v>
      </c>
      <c r="V51" s="8">
        <v>12.265000000000001</v>
      </c>
      <c r="W51" s="8" t="s">
        <v>16</v>
      </c>
      <c r="X51" s="8">
        <v>-1.8240000000000001</v>
      </c>
      <c r="Y51" s="8">
        <v>10.441000000000001</v>
      </c>
      <c r="Z51" s="8">
        <v>12.265000000000001</v>
      </c>
      <c r="AA51" s="8">
        <v>0.65139999999999998</v>
      </c>
      <c r="AB51" s="8">
        <v>8.9999999999999998E-4</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0.123</v>
      </c>
      <c r="AR51" s="8">
        <v>0.32</v>
      </c>
      <c r="AS51" s="8">
        <v>0.49140299999999998</v>
      </c>
      <c r="AT51" s="8">
        <v>0</v>
      </c>
      <c r="AU51" s="8">
        <v>0.976132</v>
      </c>
      <c r="AV51" s="8">
        <v>0.46542699999999998</v>
      </c>
    </row>
    <row r="52" spans="2:48">
      <c r="B52" s="8" t="s">
        <v>397</v>
      </c>
      <c r="C52" s="20">
        <v>4</v>
      </c>
      <c r="D52" s="20">
        <v>520</v>
      </c>
      <c r="E52" s="20">
        <v>0</v>
      </c>
      <c r="F52" s="20">
        <v>6</v>
      </c>
      <c r="G52" s="20">
        <v>6</v>
      </c>
      <c r="H52" s="20">
        <v>4</v>
      </c>
      <c r="I52" s="19">
        <v>20.8</v>
      </c>
      <c r="J52" s="1">
        <v>3.3450000000000002</v>
      </c>
      <c r="K52" s="1">
        <v>3.3450000000000002</v>
      </c>
      <c r="L52" s="1">
        <v>4.274</v>
      </c>
      <c r="M52" s="18">
        <v>41.414999999999999</v>
      </c>
      <c r="N52" s="8">
        <v>26</v>
      </c>
      <c r="O52" s="8">
        <v>26</v>
      </c>
      <c r="P52" s="8">
        <v>33</v>
      </c>
      <c r="Q52" s="8">
        <v>1</v>
      </c>
      <c r="R52" s="2">
        <v>-62.079700000000003</v>
      </c>
      <c r="S52" s="8" t="s">
        <v>16</v>
      </c>
      <c r="T52" s="8">
        <v>-1.911</v>
      </c>
      <c r="U52" s="8">
        <v>10.401999999999999</v>
      </c>
      <c r="V52" s="8">
        <v>12.311999999999999</v>
      </c>
      <c r="W52" s="8" t="s">
        <v>16</v>
      </c>
      <c r="X52" s="8">
        <v>-1.911</v>
      </c>
      <c r="Y52" s="8">
        <v>10.401999999999999</v>
      </c>
      <c r="Z52" s="8">
        <v>12.311999999999999</v>
      </c>
      <c r="AA52" s="8">
        <v>0.70760000000000001</v>
      </c>
      <c r="AB52" s="8">
        <v>6.9999999999999999E-4</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0.115</v>
      </c>
      <c r="AR52" s="8">
        <v>0.313</v>
      </c>
      <c r="AS52" s="8">
        <v>0.49074400000000001</v>
      </c>
      <c r="AT52" s="8">
        <v>0</v>
      </c>
      <c r="AU52" s="8">
        <v>0.97067999999999999</v>
      </c>
      <c r="AV52" s="8">
        <v>0.45851199999999998</v>
      </c>
    </row>
    <row r="53" spans="2:48">
      <c r="B53" s="8" t="s">
        <v>398</v>
      </c>
      <c r="C53" s="20">
        <v>4</v>
      </c>
      <c r="D53" s="20">
        <v>520</v>
      </c>
      <c r="E53" s="20">
        <v>0</v>
      </c>
      <c r="F53" s="20">
        <v>6</v>
      </c>
      <c r="G53" s="20">
        <v>6</v>
      </c>
      <c r="H53" s="20">
        <v>4</v>
      </c>
      <c r="I53" s="19">
        <v>20.8</v>
      </c>
      <c r="J53" s="1">
        <v>3.3353000000000002</v>
      </c>
      <c r="K53" s="1">
        <v>3.3353000000000002</v>
      </c>
      <c r="L53" s="1">
        <v>4.3143000000000002</v>
      </c>
      <c r="M53" s="18">
        <v>41.563000000000002</v>
      </c>
      <c r="N53" s="8">
        <v>26</v>
      </c>
      <c r="O53" s="8">
        <v>26</v>
      </c>
      <c r="P53" s="8">
        <v>31</v>
      </c>
      <c r="Q53" s="8">
        <v>1</v>
      </c>
      <c r="R53" s="2">
        <v>-62.058599999999998</v>
      </c>
      <c r="S53" s="8" t="s">
        <v>16</v>
      </c>
      <c r="T53" s="8">
        <v>-2.0230000000000001</v>
      </c>
      <c r="U53" s="8">
        <v>10.352</v>
      </c>
      <c r="V53" s="8">
        <v>12.375</v>
      </c>
      <c r="W53" s="8" t="s">
        <v>16</v>
      </c>
      <c r="X53" s="8">
        <v>-2.0230000000000001</v>
      </c>
      <c r="Y53" s="8">
        <v>10.352</v>
      </c>
      <c r="Z53" s="8">
        <v>12.375</v>
      </c>
      <c r="AA53" s="8">
        <v>0.71579999999999999</v>
      </c>
      <c r="AB53" s="8">
        <v>6.9999999999999999E-4</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0.13100000000000001</v>
      </c>
      <c r="AR53" s="8">
        <v>0.32600000000000001</v>
      </c>
      <c r="AS53" s="8">
        <v>0.49069400000000002</v>
      </c>
      <c r="AT53" s="8">
        <v>0</v>
      </c>
      <c r="AU53" s="8">
        <v>0.96476300000000004</v>
      </c>
      <c r="AV53" s="8">
        <v>0.45159700000000003</v>
      </c>
    </row>
    <row r="54" spans="2:48">
      <c r="B54" s="8" t="s">
        <v>399</v>
      </c>
      <c r="C54" s="20">
        <v>4</v>
      </c>
      <c r="D54" s="20">
        <v>520</v>
      </c>
      <c r="E54" s="20">
        <v>0</v>
      </c>
      <c r="F54" s="20">
        <v>6</v>
      </c>
      <c r="G54" s="20">
        <v>6</v>
      </c>
      <c r="H54" s="20">
        <v>4</v>
      </c>
      <c r="I54" s="19">
        <v>20.8</v>
      </c>
      <c r="J54" s="1">
        <v>3.3233999999999999</v>
      </c>
      <c r="K54" s="1">
        <v>3.3233999999999999</v>
      </c>
      <c r="L54" s="1">
        <v>4.3639999999999999</v>
      </c>
      <c r="M54" s="18">
        <v>41.741999999999997</v>
      </c>
      <c r="N54" s="8">
        <v>26</v>
      </c>
      <c r="O54" s="8">
        <v>26</v>
      </c>
      <c r="P54" s="8">
        <v>30</v>
      </c>
      <c r="Q54" s="8">
        <v>1</v>
      </c>
      <c r="R54" s="2">
        <v>-62.0379</v>
      </c>
      <c r="S54" s="8" t="s">
        <v>16</v>
      </c>
      <c r="T54" s="8">
        <v>-2.1640000000000001</v>
      </c>
      <c r="U54" s="8">
        <v>10.295</v>
      </c>
      <c r="V54" s="8">
        <v>12.459</v>
      </c>
      <c r="W54" s="8" t="s">
        <v>16</v>
      </c>
      <c r="X54" s="8">
        <v>-2.1640000000000001</v>
      </c>
      <c r="Y54" s="8">
        <v>10.295</v>
      </c>
      <c r="Z54" s="8">
        <v>12.459</v>
      </c>
      <c r="AA54" s="8">
        <v>0.6663</v>
      </c>
      <c r="AB54" s="8">
        <v>2.9999999999999997E-4</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0.126</v>
      </c>
      <c r="AR54" s="8">
        <v>0.32300000000000001</v>
      </c>
      <c r="AS54" s="8">
        <v>0.49146800000000002</v>
      </c>
      <c r="AT54" s="8">
        <v>0</v>
      </c>
      <c r="AU54" s="8">
        <v>0.95827099999999998</v>
      </c>
      <c r="AV54" s="8">
        <v>0.44468299999999999</v>
      </c>
    </row>
    <row r="55" spans="2:48">
      <c r="B55" s="8" t="s">
        <v>400</v>
      </c>
      <c r="C55" s="20">
        <v>4</v>
      </c>
      <c r="D55" s="20">
        <v>520</v>
      </c>
      <c r="E55" s="20">
        <v>0</v>
      </c>
      <c r="F55" s="20">
        <v>6</v>
      </c>
      <c r="G55" s="20">
        <v>6</v>
      </c>
      <c r="H55" s="20">
        <v>4</v>
      </c>
      <c r="I55" s="19">
        <v>20.9</v>
      </c>
      <c r="J55" s="1">
        <v>3.3090999999999999</v>
      </c>
      <c r="K55" s="1">
        <v>3.3090999999999999</v>
      </c>
      <c r="L55" s="1">
        <v>4.4253</v>
      </c>
      <c r="M55" s="18">
        <v>41.966000000000001</v>
      </c>
      <c r="N55" s="8">
        <v>26</v>
      </c>
      <c r="O55" s="8">
        <v>26</v>
      </c>
      <c r="P55" s="8">
        <v>26</v>
      </c>
      <c r="Q55" s="8">
        <v>1</v>
      </c>
      <c r="R55" s="2">
        <v>-62.019500000000001</v>
      </c>
      <c r="S55" s="8" t="s">
        <v>16</v>
      </c>
      <c r="T55" s="8">
        <v>-2.3420000000000001</v>
      </c>
      <c r="U55" s="8">
        <v>10.227</v>
      </c>
      <c r="V55" s="8">
        <v>12.57</v>
      </c>
      <c r="W55" s="8" t="s">
        <v>16</v>
      </c>
      <c r="X55" s="8">
        <v>-2.3420000000000001</v>
      </c>
      <c r="Y55" s="8">
        <v>10.227</v>
      </c>
      <c r="Z55" s="8">
        <v>12.57</v>
      </c>
      <c r="AA55" s="8">
        <v>0.54790000000000005</v>
      </c>
      <c r="AB55" s="8">
        <v>2.9999999999999997E-4</v>
      </c>
      <c r="AC55" s="8" t="s">
        <v>17</v>
      </c>
      <c r="AD55" s="8" t="s">
        <v>17</v>
      </c>
      <c r="AE55" s="8">
        <v>0.33333000000000002</v>
      </c>
      <c r="AF55" s="8">
        <v>0.33333000000000002</v>
      </c>
      <c r="AG55" s="8">
        <v>0.5</v>
      </c>
      <c r="AH55" s="8">
        <v>0</v>
      </c>
      <c r="AI55" s="8">
        <v>0</v>
      </c>
      <c r="AJ55" s="8">
        <v>0</v>
      </c>
      <c r="AK55" s="8">
        <v>0.33333000000000002</v>
      </c>
      <c r="AL55" s="8">
        <v>0.33333000000000002</v>
      </c>
      <c r="AM55" s="8">
        <v>0.5</v>
      </c>
      <c r="AN55" s="8">
        <v>0</v>
      </c>
      <c r="AO55" s="8">
        <v>0</v>
      </c>
      <c r="AP55" s="8">
        <v>0</v>
      </c>
      <c r="AQ55" s="8">
        <v>0.107</v>
      </c>
      <c r="AR55" s="8">
        <v>0.32500000000000001</v>
      </c>
      <c r="AS55" s="8">
        <v>0.49318000000000001</v>
      </c>
      <c r="AT55" s="8">
        <v>0</v>
      </c>
      <c r="AU55" s="8">
        <v>0.95104699999999998</v>
      </c>
      <c r="AV55" s="8">
        <v>0.43776799999999999</v>
      </c>
    </row>
    <row r="56" spans="2:48">
      <c r="B56" s="8" t="s">
        <v>401</v>
      </c>
      <c r="C56" s="20">
        <v>4</v>
      </c>
      <c r="D56" s="20">
        <v>520</v>
      </c>
      <c r="E56" s="20">
        <v>0</v>
      </c>
      <c r="F56" s="20">
        <v>6</v>
      </c>
      <c r="G56" s="20">
        <v>6</v>
      </c>
      <c r="H56" s="20">
        <v>4</v>
      </c>
      <c r="I56" s="19">
        <v>20.9</v>
      </c>
      <c r="J56" s="1">
        <v>3.2927</v>
      </c>
      <c r="K56" s="1">
        <v>3.2927</v>
      </c>
      <c r="L56" s="1">
        <v>4.4964000000000004</v>
      </c>
      <c r="M56" s="18">
        <v>42.22</v>
      </c>
      <c r="N56" s="8">
        <v>26</v>
      </c>
      <c r="O56" s="8">
        <v>26</v>
      </c>
      <c r="P56" s="8">
        <v>25</v>
      </c>
      <c r="Q56" s="8">
        <v>1</v>
      </c>
      <c r="R56" s="2">
        <v>-62.005400000000002</v>
      </c>
      <c r="S56" s="8" t="s">
        <v>16</v>
      </c>
      <c r="T56" s="8">
        <v>-2.552</v>
      </c>
      <c r="U56" s="8">
        <v>10.154999999999999</v>
      </c>
      <c r="V56" s="8">
        <v>12.706</v>
      </c>
      <c r="W56" s="8" t="s">
        <v>16</v>
      </c>
      <c r="X56" s="8">
        <v>-2.552</v>
      </c>
      <c r="Y56" s="8">
        <v>10.154999999999999</v>
      </c>
      <c r="Z56" s="8">
        <v>12.706</v>
      </c>
      <c r="AA56" s="8">
        <v>0.37909999999999999</v>
      </c>
      <c r="AB56" s="8">
        <v>1.1999999999999999E-3</v>
      </c>
      <c r="AC56" s="8" t="s">
        <v>17</v>
      </c>
      <c r="AD56" s="8" t="s">
        <v>17</v>
      </c>
      <c r="AE56" s="8">
        <v>0.33333000000000002</v>
      </c>
      <c r="AF56" s="8">
        <v>0.33333000000000002</v>
      </c>
      <c r="AG56" s="8">
        <v>0.5</v>
      </c>
      <c r="AH56" s="8">
        <v>0</v>
      </c>
      <c r="AI56" s="8">
        <v>0</v>
      </c>
      <c r="AJ56" s="8">
        <v>0</v>
      </c>
      <c r="AK56" s="8">
        <v>0.33333000000000002</v>
      </c>
      <c r="AL56" s="8">
        <v>0.33333000000000002</v>
      </c>
      <c r="AM56" s="8">
        <v>0.5</v>
      </c>
      <c r="AN56" s="8">
        <v>0</v>
      </c>
      <c r="AO56" s="8">
        <v>0</v>
      </c>
      <c r="AP56" s="8">
        <v>0</v>
      </c>
      <c r="AQ56" s="8">
        <v>0.10199999999999999</v>
      </c>
      <c r="AR56" s="8">
        <v>0.315</v>
      </c>
      <c r="AS56" s="8">
        <v>0.49551299999999998</v>
      </c>
      <c r="AT56" s="8">
        <v>0</v>
      </c>
      <c r="AU56" s="8">
        <v>0.94331600000000004</v>
      </c>
      <c r="AV56" s="8">
        <v>0.43085299999999999</v>
      </c>
    </row>
    <row r="57" spans="2:48">
      <c r="B57" s="8" t="s">
        <v>402</v>
      </c>
      <c r="C57" s="20">
        <v>4</v>
      </c>
      <c r="D57" s="20">
        <v>520</v>
      </c>
      <c r="E57" s="20">
        <v>0</v>
      </c>
      <c r="F57" s="20">
        <v>6</v>
      </c>
      <c r="G57" s="20">
        <v>6</v>
      </c>
      <c r="H57" s="20">
        <v>4</v>
      </c>
      <c r="I57" s="19">
        <v>20.9</v>
      </c>
      <c r="J57" s="1">
        <v>3.2755000000000001</v>
      </c>
      <c r="K57" s="1">
        <v>3.2755000000000001</v>
      </c>
      <c r="L57" s="1">
        <v>4.5730000000000004</v>
      </c>
      <c r="M57" s="18">
        <v>42.49</v>
      </c>
      <c r="N57" s="8">
        <v>26</v>
      </c>
      <c r="O57" s="8">
        <v>26</v>
      </c>
      <c r="P57" s="8">
        <v>25</v>
      </c>
      <c r="Q57" s="8">
        <v>1</v>
      </c>
      <c r="R57" s="2">
        <v>-61.996600000000001</v>
      </c>
      <c r="S57" s="8" t="s">
        <v>16</v>
      </c>
      <c r="T57" s="8">
        <v>-2.7770000000000001</v>
      </c>
      <c r="U57" s="8">
        <v>10.08</v>
      </c>
      <c r="V57" s="8">
        <v>12.856999999999999</v>
      </c>
      <c r="W57" s="8" t="s">
        <v>16</v>
      </c>
      <c r="X57" s="8">
        <v>-2.7770000000000001</v>
      </c>
      <c r="Y57" s="8">
        <v>10.08</v>
      </c>
      <c r="Z57" s="8">
        <v>12.856999999999999</v>
      </c>
      <c r="AA57" s="8">
        <v>0.20080000000000001</v>
      </c>
      <c r="AB57" s="8">
        <v>2.9999999999999997E-4</v>
      </c>
      <c r="AC57" s="8" t="s">
        <v>17</v>
      </c>
      <c r="AD57" s="8" t="s">
        <v>17</v>
      </c>
      <c r="AE57" s="8">
        <v>0.33333000000000002</v>
      </c>
      <c r="AF57" s="8">
        <v>0.33333000000000002</v>
      </c>
      <c r="AG57" s="8">
        <v>0.5</v>
      </c>
      <c r="AH57" s="8">
        <v>0</v>
      </c>
      <c r="AI57" s="8">
        <v>0</v>
      </c>
      <c r="AJ57" s="8">
        <v>0</v>
      </c>
      <c r="AK57" s="8">
        <v>0.33333000000000002</v>
      </c>
      <c r="AL57" s="8">
        <v>0.33333000000000002</v>
      </c>
      <c r="AM57" s="8">
        <v>0.5</v>
      </c>
      <c r="AN57" s="8">
        <v>0</v>
      </c>
      <c r="AO57" s="8">
        <v>0</v>
      </c>
      <c r="AP57" s="8">
        <v>0</v>
      </c>
      <c r="AQ57" s="8">
        <v>0.10199999999999999</v>
      </c>
      <c r="AR57" s="8">
        <v>0.32200000000000001</v>
      </c>
      <c r="AS57" s="8">
        <v>0.49787199999999998</v>
      </c>
      <c r="AT57" s="8">
        <v>0</v>
      </c>
      <c r="AU57" s="8">
        <v>0.93539399999999995</v>
      </c>
      <c r="AV57" s="8">
        <v>0.42393900000000001</v>
      </c>
    </row>
    <row r="58" spans="2:48">
      <c r="B58" s="8" t="s">
        <v>403</v>
      </c>
      <c r="C58" s="20">
        <v>4</v>
      </c>
      <c r="D58" s="20">
        <v>520</v>
      </c>
      <c r="E58" s="20">
        <v>0</v>
      </c>
      <c r="F58" s="20">
        <v>6</v>
      </c>
      <c r="G58" s="20">
        <v>6</v>
      </c>
      <c r="H58" s="20">
        <v>4</v>
      </c>
      <c r="I58" s="19">
        <v>21</v>
      </c>
      <c r="J58" s="1">
        <v>3.2581000000000002</v>
      </c>
      <c r="K58" s="1">
        <v>3.2581000000000002</v>
      </c>
      <c r="L58" s="1">
        <v>4.6496000000000004</v>
      </c>
      <c r="M58" s="18">
        <v>42.744999999999997</v>
      </c>
      <c r="N58" s="8">
        <v>26</v>
      </c>
      <c r="O58" s="8">
        <v>26</v>
      </c>
      <c r="P58" s="8">
        <v>25</v>
      </c>
      <c r="Q58" s="8">
        <v>1</v>
      </c>
      <c r="R58" s="2">
        <v>-61.992899999999999</v>
      </c>
      <c r="S58" s="8" t="s">
        <v>61</v>
      </c>
      <c r="T58" s="8">
        <v>-2.8730000000000002</v>
      </c>
      <c r="U58" s="8">
        <v>10.012</v>
      </c>
      <c r="V58" s="8">
        <v>12.885</v>
      </c>
      <c r="W58" s="8" t="s">
        <v>61</v>
      </c>
      <c r="X58" s="8">
        <v>-2.8730000000000002</v>
      </c>
      <c r="Y58" s="8">
        <v>10.012</v>
      </c>
      <c r="Z58" s="8">
        <v>12.885</v>
      </c>
      <c r="AA58" s="8">
        <v>0.05</v>
      </c>
      <c r="AB58" s="8">
        <v>0</v>
      </c>
      <c r="AC58" s="8" t="s">
        <v>17</v>
      </c>
      <c r="AD58" s="8" t="s">
        <v>17</v>
      </c>
      <c r="AE58" s="8">
        <v>0</v>
      </c>
      <c r="AF58" s="8">
        <v>0</v>
      </c>
      <c r="AG58" s="8">
        <v>0</v>
      </c>
      <c r="AH58" s="8">
        <v>0</v>
      </c>
      <c r="AI58" s="8">
        <v>0</v>
      </c>
      <c r="AJ58" s="8">
        <v>0</v>
      </c>
      <c r="AK58" s="8">
        <v>0</v>
      </c>
      <c r="AL58" s="8">
        <v>0</v>
      </c>
      <c r="AM58" s="8">
        <v>0</v>
      </c>
      <c r="AN58" s="8">
        <v>0</v>
      </c>
      <c r="AO58" s="8">
        <v>0</v>
      </c>
      <c r="AP58" s="8">
        <v>0</v>
      </c>
      <c r="AQ58" s="8">
        <v>0.10100000000000001</v>
      </c>
      <c r="AR58" s="8">
        <v>0.32</v>
      </c>
      <c r="AS58" s="8">
        <v>0.49983499999999997</v>
      </c>
      <c r="AT58" s="8">
        <v>0</v>
      </c>
      <c r="AU58" s="8">
        <v>0.92765799999999998</v>
      </c>
      <c r="AV58" s="8">
        <v>0.41702400000000001</v>
      </c>
    </row>
    <row r="59" spans="2:48">
      <c r="B59" s="8" t="s">
        <v>404</v>
      </c>
      <c r="C59" s="20">
        <v>4</v>
      </c>
      <c r="D59" s="20">
        <v>520</v>
      </c>
      <c r="E59" s="20">
        <v>0</v>
      </c>
      <c r="F59" s="20">
        <v>6</v>
      </c>
      <c r="G59" s="20">
        <v>6</v>
      </c>
      <c r="H59" s="20">
        <v>4</v>
      </c>
      <c r="I59" s="19">
        <v>21</v>
      </c>
      <c r="J59" s="1">
        <v>3.2412999999999998</v>
      </c>
      <c r="K59" s="1">
        <v>3.2412999999999998</v>
      </c>
      <c r="L59" s="1">
        <v>4.7225000000000001</v>
      </c>
      <c r="M59" s="18">
        <v>42.966999999999999</v>
      </c>
      <c r="N59" s="8">
        <v>26</v>
      </c>
      <c r="O59" s="8">
        <v>26</v>
      </c>
      <c r="P59" s="8">
        <v>25</v>
      </c>
      <c r="Q59" s="8">
        <v>1</v>
      </c>
      <c r="R59" s="2">
        <v>-61.993200000000002</v>
      </c>
      <c r="S59" s="8" t="s">
        <v>61</v>
      </c>
      <c r="T59" s="8">
        <v>-2.8919999999999999</v>
      </c>
      <c r="U59" s="8">
        <v>9.9529999999999994</v>
      </c>
      <c r="V59" s="8">
        <v>12.845000000000001</v>
      </c>
      <c r="W59" s="8" t="s">
        <v>61</v>
      </c>
      <c r="X59" s="8">
        <v>-2.8919999999999999</v>
      </c>
      <c r="Y59" s="8">
        <v>9.9529999999999994</v>
      </c>
      <c r="Z59" s="8">
        <v>12.845000000000001</v>
      </c>
      <c r="AA59" s="8">
        <v>4.8899999999999999E-2</v>
      </c>
      <c r="AB59" s="8">
        <v>2.0000000000000001E-4</v>
      </c>
      <c r="AC59" s="8" t="s">
        <v>17</v>
      </c>
      <c r="AD59" s="8" t="s">
        <v>17</v>
      </c>
      <c r="AE59" s="8">
        <v>0</v>
      </c>
      <c r="AF59" s="8">
        <v>0</v>
      </c>
      <c r="AG59" s="8">
        <v>0</v>
      </c>
      <c r="AH59" s="8">
        <v>0</v>
      </c>
      <c r="AI59" s="8">
        <v>0</v>
      </c>
      <c r="AJ59" s="8">
        <v>0</v>
      </c>
      <c r="AK59" s="8">
        <v>0</v>
      </c>
      <c r="AL59" s="8">
        <v>0</v>
      </c>
      <c r="AM59" s="8">
        <v>0</v>
      </c>
      <c r="AN59" s="8">
        <v>0</v>
      </c>
      <c r="AO59" s="8">
        <v>0</v>
      </c>
      <c r="AP59" s="8">
        <v>0</v>
      </c>
      <c r="AQ59" s="8">
        <v>0.10100000000000001</v>
      </c>
      <c r="AR59" s="8">
        <v>0.32100000000000001</v>
      </c>
      <c r="AS59" s="8">
        <v>0.501162</v>
      </c>
      <c r="AT59" s="8">
        <v>0</v>
      </c>
      <c r="AU59" s="8">
        <v>0.92030900000000004</v>
      </c>
      <c r="AV59" s="8">
        <v>0.410109</v>
      </c>
    </row>
    <row r="60" spans="2:48">
      <c r="B60" s="8" t="s">
        <v>405</v>
      </c>
      <c r="C60" s="20">
        <v>4</v>
      </c>
      <c r="D60" s="20">
        <v>520</v>
      </c>
      <c r="E60" s="20">
        <v>0</v>
      </c>
      <c r="F60" s="20">
        <v>6</v>
      </c>
      <c r="G60" s="20">
        <v>6</v>
      </c>
      <c r="H60" s="20">
        <v>4</v>
      </c>
      <c r="I60" s="19">
        <v>21</v>
      </c>
      <c r="J60" s="1">
        <v>3.2250999999999999</v>
      </c>
      <c r="K60" s="1">
        <v>3.2250999999999999</v>
      </c>
      <c r="L60" s="1">
        <v>4.7900999999999998</v>
      </c>
      <c r="M60" s="18">
        <v>43.149000000000001</v>
      </c>
      <c r="N60" s="8">
        <v>26</v>
      </c>
      <c r="O60" s="8">
        <v>26</v>
      </c>
      <c r="P60" s="8">
        <v>25</v>
      </c>
      <c r="Q60" s="8">
        <v>1</v>
      </c>
      <c r="R60" s="2">
        <v>-61.995600000000003</v>
      </c>
      <c r="S60" s="8" t="s">
        <v>61</v>
      </c>
      <c r="T60" s="8">
        <v>-2.9079999999999999</v>
      </c>
      <c r="U60" s="8">
        <v>9.9039999999999999</v>
      </c>
      <c r="V60" s="8">
        <v>12.811999999999999</v>
      </c>
      <c r="W60" s="8" t="s">
        <v>61</v>
      </c>
      <c r="X60" s="8">
        <v>-2.9079999999999999</v>
      </c>
      <c r="Y60" s="8">
        <v>9.9039999999999999</v>
      </c>
      <c r="Z60" s="8">
        <v>12.811999999999999</v>
      </c>
      <c r="AA60" s="8">
        <v>8.7599999999999997E-2</v>
      </c>
      <c r="AB60" s="8">
        <v>0</v>
      </c>
      <c r="AC60" s="8" t="s">
        <v>17</v>
      </c>
      <c r="AD60" s="8" t="s">
        <v>17</v>
      </c>
      <c r="AE60" s="8">
        <v>0</v>
      </c>
      <c r="AF60" s="8">
        <v>0</v>
      </c>
      <c r="AG60" s="8">
        <v>0</v>
      </c>
      <c r="AH60" s="8">
        <v>0</v>
      </c>
      <c r="AI60" s="8">
        <v>0</v>
      </c>
      <c r="AJ60" s="8">
        <v>0</v>
      </c>
      <c r="AK60" s="8">
        <v>0</v>
      </c>
      <c r="AL60" s="8">
        <v>0</v>
      </c>
      <c r="AM60" s="8">
        <v>0</v>
      </c>
      <c r="AN60" s="8">
        <v>0</v>
      </c>
      <c r="AO60" s="8">
        <v>0</v>
      </c>
      <c r="AP60" s="8">
        <v>0</v>
      </c>
      <c r="AQ60" s="8">
        <v>0.08</v>
      </c>
      <c r="AR60" s="8">
        <v>0.317</v>
      </c>
      <c r="AS60" s="8">
        <v>0.50186799999999998</v>
      </c>
      <c r="AT60" s="8">
        <v>0</v>
      </c>
      <c r="AU60" s="8">
        <v>0.91344199999999998</v>
      </c>
      <c r="AV60" s="8">
        <v>0.40319500000000003</v>
      </c>
    </row>
    <row r="61" spans="2:48">
      <c r="B61" s="8" t="s">
        <v>406</v>
      </c>
      <c r="C61" s="20">
        <v>4</v>
      </c>
      <c r="D61" s="20">
        <v>520</v>
      </c>
      <c r="E61" s="20">
        <v>0</v>
      </c>
      <c r="F61" s="20">
        <v>6</v>
      </c>
      <c r="G61" s="20">
        <v>6</v>
      </c>
      <c r="H61" s="20">
        <v>4</v>
      </c>
      <c r="I61" s="19">
        <v>21.1</v>
      </c>
      <c r="J61" s="1">
        <v>3.2094</v>
      </c>
      <c r="K61" s="1">
        <v>3.2094</v>
      </c>
      <c r="L61" s="1">
        <v>4.8529999999999998</v>
      </c>
      <c r="M61" s="18">
        <v>43.290999999999997</v>
      </c>
      <c r="N61" s="8">
        <v>26</v>
      </c>
      <c r="O61" s="8">
        <v>26</v>
      </c>
      <c r="P61" s="8">
        <v>25</v>
      </c>
      <c r="Q61" s="8">
        <v>1</v>
      </c>
      <c r="R61" s="2">
        <v>-61.9985</v>
      </c>
      <c r="S61" s="8" t="s">
        <v>61</v>
      </c>
      <c r="T61" s="8">
        <v>-2.923</v>
      </c>
      <c r="U61" s="8">
        <v>9.8640000000000008</v>
      </c>
      <c r="V61" s="8">
        <v>12.787000000000001</v>
      </c>
      <c r="W61" s="8" t="s">
        <v>61</v>
      </c>
      <c r="X61" s="8">
        <v>-2.923</v>
      </c>
      <c r="Y61" s="8">
        <v>9.8640000000000008</v>
      </c>
      <c r="Z61" s="8">
        <v>12.787000000000001</v>
      </c>
      <c r="AA61" s="8">
        <v>6.9099999999999995E-2</v>
      </c>
      <c r="AB61" s="8">
        <v>2.0000000000000001E-4</v>
      </c>
      <c r="AC61" s="8" t="s">
        <v>17</v>
      </c>
      <c r="AD61" s="8" t="s">
        <v>17</v>
      </c>
      <c r="AE61" s="8">
        <v>0</v>
      </c>
      <c r="AF61" s="8">
        <v>0</v>
      </c>
      <c r="AG61" s="8">
        <v>0</v>
      </c>
      <c r="AH61" s="8">
        <v>0</v>
      </c>
      <c r="AI61" s="8">
        <v>0</v>
      </c>
      <c r="AJ61" s="8">
        <v>0</v>
      </c>
      <c r="AK61" s="8">
        <v>0</v>
      </c>
      <c r="AL61" s="8">
        <v>0</v>
      </c>
      <c r="AM61" s="8">
        <v>0</v>
      </c>
      <c r="AN61" s="8">
        <v>0</v>
      </c>
      <c r="AO61" s="8">
        <v>0</v>
      </c>
      <c r="AP61" s="8">
        <v>0</v>
      </c>
      <c r="AQ61" s="8">
        <v>0.08</v>
      </c>
      <c r="AR61" s="8">
        <v>0.307</v>
      </c>
      <c r="AS61" s="8">
        <v>0.50205900000000003</v>
      </c>
      <c r="AT61" s="8">
        <v>0</v>
      </c>
      <c r="AU61" s="8">
        <v>0.90694699999999995</v>
      </c>
      <c r="AV61" s="8">
        <v>0.39628000000000002</v>
      </c>
    </row>
    <row r="62" spans="2:48">
      <c r="B62" s="8" t="s">
        <v>407</v>
      </c>
      <c r="C62" s="20">
        <v>4</v>
      </c>
      <c r="D62" s="20">
        <v>520</v>
      </c>
      <c r="E62" s="20">
        <v>0</v>
      </c>
      <c r="F62" s="20">
        <v>6</v>
      </c>
      <c r="G62" s="20">
        <v>6</v>
      </c>
      <c r="H62" s="20">
        <v>4</v>
      </c>
      <c r="I62" s="19">
        <v>21.1</v>
      </c>
      <c r="J62" s="1">
        <v>3.2017000000000002</v>
      </c>
      <c r="K62" s="1">
        <v>3.2017000000000002</v>
      </c>
      <c r="L62" s="1">
        <v>4.8829000000000002</v>
      </c>
      <c r="M62" s="18">
        <v>43.347999999999999</v>
      </c>
      <c r="N62" s="8">
        <v>26</v>
      </c>
      <c r="O62" s="8">
        <v>26</v>
      </c>
      <c r="P62" s="8">
        <v>25</v>
      </c>
      <c r="Q62" s="8">
        <v>1</v>
      </c>
      <c r="R62" s="2">
        <v>-61.999499999999998</v>
      </c>
      <c r="S62" s="8" t="s">
        <v>61</v>
      </c>
      <c r="T62" s="8">
        <v>-2.93</v>
      </c>
      <c r="U62" s="8">
        <v>9.8469999999999995</v>
      </c>
      <c r="V62" s="8">
        <v>12.776999999999999</v>
      </c>
      <c r="W62" s="8" t="s">
        <v>61</v>
      </c>
      <c r="X62" s="8">
        <v>-2.93</v>
      </c>
      <c r="Y62" s="8">
        <v>9.8469999999999995</v>
      </c>
      <c r="Z62" s="8">
        <v>12.776999999999999</v>
      </c>
      <c r="AA62" s="8">
        <v>4.02E-2</v>
      </c>
      <c r="AB62" s="8">
        <v>0</v>
      </c>
      <c r="AC62" s="8" t="s">
        <v>17</v>
      </c>
      <c r="AD62" s="8" t="s">
        <v>17</v>
      </c>
      <c r="AE62" s="8">
        <v>0</v>
      </c>
      <c r="AF62" s="8">
        <v>0</v>
      </c>
      <c r="AG62" s="8">
        <v>0</v>
      </c>
      <c r="AH62" s="8">
        <v>0</v>
      </c>
      <c r="AI62" s="8">
        <v>0</v>
      </c>
      <c r="AJ62" s="8">
        <v>0</v>
      </c>
      <c r="AK62" s="8">
        <v>0</v>
      </c>
      <c r="AL62" s="8">
        <v>0</v>
      </c>
      <c r="AM62" s="8">
        <v>0</v>
      </c>
      <c r="AN62" s="8">
        <v>0</v>
      </c>
      <c r="AO62" s="8">
        <v>0</v>
      </c>
      <c r="AP62" s="8">
        <v>0</v>
      </c>
      <c r="AQ62" s="8">
        <v>0.08</v>
      </c>
      <c r="AR62" s="8">
        <v>0.317</v>
      </c>
      <c r="AS62" s="8">
        <v>0.50201799999999996</v>
      </c>
      <c r="AT62" s="8">
        <v>0</v>
      </c>
      <c r="AU62" s="8">
        <v>0.90383199999999997</v>
      </c>
      <c r="AV62" s="8">
        <v>0.39282299999999998</v>
      </c>
    </row>
    <row r="63" spans="2:48">
      <c r="B63" s="8" t="s">
        <v>408</v>
      </c>
      <c r="C63" s="20">
        <v>4</v>
      </c>
      <c r="D63" s="20">
        <v>520</v>
      </c>
      <c r="E63" s="20">
        <v>0</v>
      </c>
      <c r="F63" s="20">
        <v>6</v>
      </c>
      <c r="G63" s="20">
        <v>6</v>
      </c>
      <c r="H63" s="20">
        <v>4</v>
      </c>
      <c r="I63" s="19">
        <v>21.1</v>
      </c>
      <c r="J63" s="1">
        <v>3.1941000000000002</v>
      </c>
      <c r="K63" s="1">
        <v>3.1941000000000002</v>
      </c>
      <c r="L63" s="1">
        <v>4.9122000000000003</v>
      </c>
      <c r="M63" s="18">
        <v>43.402999999999999</v>
      </c>
      <c r="N63" s="8">
        <v>26</v>
      </c>
      <c r="O63" s="8">
        <v>26</v>
      </c>
      <c r="P63" s="8">
        <v>6</v>
      </c>
      <c r="Q63" s="8">
        <v>5</v>
      </c>
      <c r="R63" s="2">
        <v>-61.999899999999997</v>
      </c>
      <c r="S63" s="8" t="s">
        <v>61</v>
      </c>
      <c r="T63" s="8">
        <v>-2.9369999999999998</v>
      </c>
      <c r="U63" s="8">
        <v>9.83</v>
      </c>
      <c r="V63" s="8">
        <v>12.766999999999999</v>
      </c>
      <c r="W63" s="8" t="s">
        <v>61</v>
      </c>
      <c r="X63" s="8">
        <v>-2.9369999999999998</v>
      </c>
      <c r="Y63" s="8">
        <v>9.83</v>
      </c>
      <c r="Z63" s="8">
        <v>12.766999999999999</v>
      </c>
      <c r="AA63" s="8">
        <v>4.1999999999999997E-3</v>
      </c>
      <c r="AB63" s="8">
        <v>1.4E-3</v>
      </c>
      <c r="AC63" s="8" t="s">
        <v>17</v>
      </c>
      <c r="AD63" s="8" t="s">
        <v>17</v>
      </c>
      <c r="AE63" s="8">
        <v>0</v>
      </c>
      <c r="AF63" s="8">
        <v>0</v>
      </c>
      <c r="AG63" s="8">
        <v>0</v>
      </c>
      <c r="AH63" s="8">
        <v>0</v>
      </c>
      <c r="AI63" s="8">
        <v>0</v>
      </c>
      <c r="AJ63" s="8">
        <v>0</v>
      </c>
      <c r="AK63" s="8">
        <v>0</v>
      </c>
      <c r="AL63" s="8">
        <v>0</v>
      </c>
      <c r="AM63" s="8">
        <v>0</v>
      </c>
      <c r="AN63" s="8">
        <v>0</v>
      </c>
      <c r="AO63" s="8">
        <v>0</v>
      </c>
      <c r="AP63" s="8">
        <v>0</v>
      </c>
      <c r="AQ63" s="8">
        <v>0.188</v>
      </c>
      <c r="AR63" s="8">
        <v>0.33</v>
      </c>
      <c r="AS63" s="8">
        <v>0.50187000000000004</v>
      </c>
      <c r="AT63" s="8">
        <v>0</v>
      </c>
      <c r="AU63" s="8">
        <v>0.90073300000000001</v>
      </c>
      <c r="AV63" s="8">
        <v>0.38936500000000002</v>
      </c>
    </row>
    <row r="64" spans="2:48">
      <c r="B64" s="8" t="s">
        <v>831</v>
      </c>
      <c r="C64" s="20">
        <v>4</v>
      </c>
      <c r="D64" s="20">
        <v>520</v>
      </c>
      <c r="E64" s="20">
        <v>0</v>
      </c>
      <c r="F64" s="20">
        <v>6</v>
      </c>
      <c r="G64" s="20">
        <v>6</v>
      </c>
      <c r="H64" s="20">
        <v>4</v>
      </c>
      <c r="I64" s="19">
        <v>21.1</v>
      </c>
      <c r="J64" s="1">
        <v>3.1941000000000002</v>
      </c>
      <c r="K64" s="1">
        <v>3.1941000000000002</v>
      </c>
      <c r="L64" s="1">
        <v>4.9122000000000003</v>
      </c>
      <c r="M64" s="18">
        <v>43.402999999999999</v>
      </c>
      <c r="N64" s="8">
        <v>26</v>
      </c>
      <c r="O64" s="8">
        <v>26</v>
      </c>
      <c r="P64" s="8">
        <v>28</v>
      </c>
      <c r="Q64" s="8">
        <v>1</v>
      </c>
      <c r="R64" s="2">
        <v>-61.397599999999997</v>
      </c>
      <c r="S64" s="8" t="s">
        <v>61</v>
      </c>
      <c r="T64" s="8">
        <v>-2.794</v>
      </c>
      <c r="U64" s="8">
        <v>9.8640000000000008</v>
      </c>
      <c r="V64" s="8">
        <v>12.657999999999999</v>
      </c>
      <c r="W64" s="8" t="s">
        <v>61</v>
      </c>
      <c r="X64" s="8">
        <v>-2.794</v>
      </c>
      <c r="Y64" s="8">
        <v>9.8640000000000008</v>
      </c>
      <c r="Z64" s="8">
        <v>12.657999999999999</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0.09</v>
      </c>
      <c r="AR64" s="8">
        <v>0.317</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466</v>
      </c>
      <c r="C69" s="20">
        <v>4</v>
      </c>
      <c r="D69" s="20">
        <v>400</v>
      </c>
      <c r="E69" s="20">
        <v>0</v>
      </c>
      <c r="F69" s="20">
        <v>3</v>
      </c>
      <c r="G69" s="20">
        <v>3</v>
      </c>
      <c r="H69" s="20">
        <v>2</v>
      </c>
      <c r="I69" s="19">
        <v>10.3</v>
      </c>
      <c r="J69" s="1">
        <v>3.3694999999999999</v>
      </c>
      <c r="K69" s="1">
        <v>3.3694999999999999</v>
      </c>
      <c r="L69" s="1">
        <v>4.1753</v>
      </c>
      <c r="M69" s="18">
        <v>41.052999999999997</v>
      </c>
      <c r="N69" s="8">
        <v>26</v>
      </c>
      <c r="O69" s="8">
        <v>816</v>
      </c>
      <c r="P69" s="8">
        <v>1</v>
      </c>
      <c r="Q69" s="8">
        <v>1</v>
      </c>
      <c r="R69" s="2">
        <v>-58.354799999999997</v>
      </c>
      <c r="S69" s="8" t="s">
        <v>16</v>
      </c>
      <c r="T69" s="8">
        <v>-1.748</v>
      </c>
      <c r="U69" s="8">
        <v>10.632</v>
      </c>
      <c r="V69" s="8">
        <v>12.38</v>
      </c>
      <c r="W69" s="8" t="s">
        <v>16</v>
      </c>
      <c r="X69" s="8">
        <v>-1.748</v>
      </c>
      <c r="Y69" s="8">
        <v>10.632</v>
      </c>
      <c r="Z69" s="8">
        <v>12.38</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8.9999999999999993E-3</v>
      </c>
      <c r="AR69" s="8">
        <v>0.29899999999999999</v>
      </c>
      <c r="AS69" s="8">
        <v>0.5</v>
      </c>
      <c r="AT69" s="8">
        <v>0</v>
      </c>
      <c r="AU69" s="8">
        <v>0</v>
      </c>
      <c r="AV69" s="8">
        <v>0.5</v>
      </c>
      <c r="AW69" s="2">
        <v>-18.934799999999999</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B78" s="8" t="s">
        <v>628</v>
      </c>
      <c r="C78" s="20">
        <v>4</v>
      </c>
      <c r="D78" s="20">
        <v>400</v>
      </c>
      <c r="E78" s="20">
        <v>0</v>
      </c>
      <c r="F78" s="20">
        <v>3</v>
      </c>
      <c r="G78" s="20">
        <v>3</v>
      </c>
      <c r="H78" s="20">
        <v>2</v>
      </c>
      <c r="I78" s="19">
        <v>10.4</v>
      </c>
      <c r="J78" s="1">
        <v>3.3233999999999999</v>
      </c>
      <c r="K78" s="1">
        <v>3.3233999999999999</v>
      </c>
      <c r="L78" s="1">
        <v>4.3639999999999999</v>
      </c>
      <c r="M78" s="18">
        <v>41.741999999999997</v>
      </c>
      <c r="N78" s="8">
        <v>26</v>
      </c>
      <c r="O78" s="8">
        <v>816</v>
      </c>
      <c r="P78" s="8">
        <v>1</v>
      </c>
      <c r="Q78" s="8">
        <v>1</v>
      </c>
      <c r="R78" s="2">
        <v>-58.3033</v>
      </c>
      <c r="S78" s="8" t="s">
        <v>16</v>
      </c>
      <c r="T78" s="8">
        <v>-2.2629999999999999</v>
      </c>
      <c r="U78" s="8">
        <v>10.407</v>
      </c>
      <c r="V78" s="8">
        <v>12.67</v>
      </c>
      <c r="W78" s="8" t="s">
        <v>16</v>
      </c>
      <c r="X78" s="8">
        <v>-2.2629999999999999</v>
      </c>
      <c r="Y78" s="8">
        <v>10.407</v>
      </c>
      <c r="Z78" s="8">
        <v>12.67</v>
      </c>
      <c r="AA78" s="8">
        <v>0.62790000000000001</v>
      </c>
      <c r="AB78" s="8">
        <v>6.9999999999999999E-4</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8.9999999999999993E-3</v>
      </c>
      <c r="AR78" s="8">
        <v>0.30399999999999999</v>
      </c>
      <c r="AS78" s="8">
        <v>0.49146800000000002</v>
      </c>
      <c r="AT78" s="8">
        <v>0</v>
      </c>
      <c r="AU78" s="8">
        <v>0.95827099999999998</v>
      </c>
      <c r="AV78" s="8">
        <v>0.44468299999999999</v>
      </c>
      <c r="AW78" s="2">
        <v>-18.906099999999999</v>
      </c>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467</v>
      </c>
      <c r="C87" s="20">
        <v>4</v>
      </c>
      <c r="D87" s="20">
        <v>400</v>
      </c>
      <c r="E87" s="20">
        <v>0</v>
      </c>
      <c r="F87" s="20">
        <v>3</v>
      </c>
      <c r="G87" s="20">
        <v>3</v>
      </c>
      <c r="H87" s="20">
        <v>2</v>
      </c>
      <c r="I87" s="19">
        <v>10.5</v>
      </c>
      <c r="J87" s="1">
        <v>3.1941000000000002</v>
      </c>
      <c r="K87" s="1">
        <v>3.1941000000000002</v>
      </c>
      <c r="L87" s="1">
        <v>4.9122000000000003</v>
      </c>
      <c r="M87" s="18">
        <v>43.402999999999999</v>
      </c>
      <c r="N87" s="8">
        <v>26</v>
      </c>
      <c r="O87" s="8">
        <v>816</v>
      </c>
      <c r="P87" s="8">
        <v>1</v>
      </c>
      <c r="Q87" s="8">
        <v>1</v>
      </c>
      <c r="R87" s="2">
        <v>-58.442700000000002</v>
      </c>
      <c r="S87" s="8" t="s">
        <v>61</v>
      </c>
      <c r="T87" s="8">
        <v>-2.9049999999999998</v>
      </c>
      <c r="U87" s="8">
        <v>9.9529999999999994</v>
      </c>
      <c r="V87" s="8">
        <v>12.858000000000001</v>
      </c>
      <c r="W87" s="8" t="s">
        <v>61</v>
      </c>
      <c r="X87" s="8">
        <v>-2.9049999999999998</v>
      </c>
      <c r="Y87" s="8">
        <v>9.9529999999999994</v>
      </c>
      <c r="Z87" s="8">
        <v>12.858000000000001</v>
      </c>
      <c r="AA87" s="8">
        <v>5.0299999999999997E-2</v>
      </c>
      <c r="AB87" s="8">
        <v>3.04E-2</v>
      </c>
      <c r="AC87" s="8" t="s">
        <v>17</v>
      </c>
      <c r="AD87" s="8" t="s">
        <v>17</v>
      </c>
      <c r="AE87" s="8">
        <v>0</v>
      </c>
      <c r="AF87" s="8">
        <v>0</v>
      </c>
      <c r="AG87" s="8">
        <v>0</v>
      </c>
      <c r="AH87" s="8">
        <v>0</v>
      </c>
      <c r="AI87" s="8">
        <v>0</v>
      </c>
      <c r="AJ87" s="8">
        <v>0</v>
      </c>
      <c r="AK87" s="8">
        <v>0</v>
      </c>
      <c r="AL87" s="8">
        <v>0</v>
      </c>
      <c r="AM87" s="8">
        <v>0</v>
      </c>
      <c r="AN87" s="8">
        <v>0</v>
      </c>
      <c r="AO87" s="8">
        <v>0</v>
      </c>
      <c r="AP87" s="8">
        <v>0</v>
      </c>
      <c r="AQ87" s="8">
        <v>8.0000000000000002E-3</v>
      </c>
      <c r="AR87" s="8">
        <v>0.29899999999999999</v>
      </c>
      <c r="AS87" s="8">
        <v>0.50187000000000004</v>
      </c>
      <c r="AT87" s="8">
        <v>0</v>
      </c>
      <c r="AU87" s="8">
        <v>0.90073300000000001</v>
      </c>
      <c r="AV87" s="8">
        <v>0.38936500000000002</v>
      </c>
      <c r="AW87" s="2">
        <v>-18.8504</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35653446-508D-4EAA-AA51-FB4B86C4D3B2}"/>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9730-D2D3-487C-8253-50C2352DF58E}">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4</v>
      </c>
      <c r="C1" s="4" t="s">
        <v>719</v>
      </c>
      <c r="D1" s="21">
        <f>COUNT(D41:D502)-6</f>
        <v>23</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HF</v>
      </c>
      <c r="K2" s="6" t="s">
        <v>4</v>
      </c>
      <c r="L2" s="6" t="s">
        <v>7</v>
      </c>
      <c r="M2" s="6" t="s">
        <v>675</v>
      </c>
      <c r="N2" s="6"/>
      <c r="O2" s="4" t="str">
        <f>A1</f>
        <v>HF</v>
      </c>
      <c r="P2" s="4" t="s">
        <v>4</v>
      </c>
      <c r="Q2" s="4" t="s">
        <v>7</v>
      </c>
      <c r="R2" s="4" t="s">
        <v>675</v>
      </c>
      <c r="T2" s="4" t="str">
        <f>A1</f>
        <v>HF</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Zn_Mg_C_HF_999</v>
      </c>
      <c r="C3" s="27">
        <f>-C39</f>
        <v>-1</v>
      </c>
      <c r="D3" s="27">
        <f>D39</f>
        <v>3.2690000000000001</v>
      </c>
      <c r="E3" s="27">
        <f>E39</f>
        <v>5.1723999999999997</v>
      </c>
      <c r="F3" s="27">
        <f>-F39</f>
        <v>-0.62662591519999988</v>
      </c>
      <c r="G3" s="27">
        <f>-G39</f>
        <v>-0.5682812432000004</v>
      </c>
      <c r="H3" s="27">
        <f>H39</f>
        <v>0.50162899999999999</v>
      </c>
      <c r="I3" s="17"/>
      <c r="J3" s="17">
        <f>J39</f>
        <v>-58.228000000000002</v>
      </c>
      <c r="K3" s="17">
        <f>K39</f>
        <v>-58.640900000000002</v>
      </c>
      <c r="L3" s="17">
        <f>L39</f>
        <v>-18.898599999999998</v>
      </c>
      <c r="M3" s="17">
        <f>M39</f>
        <v>-77.539500000000004</v>
      </c>
      <c r="N3" s="25"/>
      <c r="O3" s="17">
        <f>O39</f>
        <v>-0.15270000000000294</v>
      </c>
      <c r="P3" s="17">
        <f>P39</f>
        <v>-0.11500000000000199</v>
      </c>
      <c r="Q3" s="17">
        <f>Q39</f>
        <v>9.9800000000001887E-2</v>
      </c>
      <c r="R3" s="17">
        <f>R39</f>
        <v>-1.5200000000007208E-2</v>
      </c>
      <c r="S3" s="17"/>
      <c r="T3" s="28">
        <f>T39</f>
        <v>12.180999999999999</v>
      </c>
      <c r="U3" s="28">
        <f>U39</f>
        <v>0</v>
      </c>
      <c r="V3" s="27"/>
      <c r="W3" s="17">
        <f>W39</f>
        <v>0</v>
      </c>
      <c r="X3" s="17">
        <f>X39</f>
        <v>-0.15270000000000294</v>
      </c>
      <c r="Y3" s="16">
        <f t="shared" ref="Y3:Y20" si="0">R3+X3</f>
        <v>-0.16790000000001015</v>
      </c>
      <c r="Z3" s="17">
        <f>Z39</f>
        <v>0</v>
      </c>
      <c r="AA3" s="17">
        <f>AA39</f>
        <v>0.11500000000000199</v>
      </c>
      <c r="AB3" s="16">
        <f>AA3+R3</f>
        <v>9.9799999999994782E-2</v>
      </c>
      <c r="AD3" s="17">
        <f>AD39</f>
        <v>0</v>
      </c>
      <c r="AE3" s="17">
        <f>AE39</f>
        <v>0</v>
      </c>
      <c r="AF3" s="17">
        <f>AF39</f>
        <v>0.11500000000000199</v>
      </c>
      <c r="AG3" s="17"/>
      <c r="AH3" s="17">
        <f>AH39</f>
        <v>0</v>
      </c>
      <c r="AI3" s="17">
        <f>AI39</f>
        <v>0</v>
      </c>
    </row>
    <row r="4" spans="1:35" s="15" customFormat="1">
      <c r="B4" s="15" t="str">
        <f>B38</f>
        <v>Zn_Mg_C_HF_969</v>
      </c>
      <c r="C4" s="24">
        <f>-C38</f>
        <v>-0.96874973853529578</v>
      </c>
      <c r="D4" s="24">
        <f t="shared" ref="D4:R4" si="1">D38</f>
        <v>3.2745000000000002</v>
      </c>
      <c r="E4" s="24">
        <f t="shared" si="1"/>
        <v>5.1531000000000002</v>
      </c>
      <c r="F4" s="24">
        <f>-F38</f>
        <v>-0.60989515049999998</v>
      </c>
      <c r="G4" s="24">
        <f>-G38</f>
        <v>-0.5527575777</v>
      </c>
      <c r="H4" s="24">
        <f t="shared" si="1"/>
        <v>0.50257099999999999</v>
      </c>
      <c r="J4" s="16">
        <f t="shared" si="1"/>
        <v>-58.226900000000001</v>
      </c>
      <c r="K4" s="16">
        <f t="shared" si="1"/>
        <v>0</v>
      </c>
      <c r="L4" s="16">
        <f t="shared" si="1"/>
        <v>0</v>
      </c>
      <c r="M4" s="16">
        <f t="shared" si="1"/>
        <v>0</v>
      </c>
      <c r="N4" s="16"/>
      <c r="O4" s="16">
        <f t="shared" si="1"/>
        <v>-0.15160000000000196</v>
      </c>
      <c r="P4" s="16">
        <f t="shared" si="1"/>
        <v>58.5259</v>
      </c>
      <c r="Q4" s="16">
        <f t="shared" si="1"/>
        <v>18.9984</v>
      </c>
      <c r="R4" s="16">
        <f t="shared" si="1"/>
        <v>77.524299999999997</v>
      </c>
      <c r="S4" s="16"/>
      <c r="T4" s="23">
        <f>T38</f>
        <v>12.179</v>
      </c>
      <c r="U4" s="23">
        <f>U38</f>
        <v>0</v>
      </c>
      <c r="V4" s="24"/>
      <c r="W4" s="16">
        <f>W38</f>
        <v>0</v>
      </c>
      <c r="X4" s="16">
        <f>X38</f>
        <v>-0.15160000000000196</v>
      </c>
      <c r="Y4" s="16">
        <f t="shared" si="0"/>
        <v>77.372699999999995</v>
      </c>
      <c r="Z4" s="16">
        <f>Z38</f>
        <v>0</v>
      </c>
      <c r="AA4" s="16">
        <f>AA38</f>
        <v>-58.5259</v>
      </c>
      <c r="AB4" s="16">
        <f>AA4+R4</f>
        <v>18.998399999999997</v>
      </c>
      <c r="AD4" s="16">
        <f>AD38</f>
        <v>0</v>
      </c>
      <c r="AE4" s="16">
        <f>AE38</f>
        <v>0</v>
      </c>
      <c r="AF4" s="16">
        <f>AF38</f>
        <v>-58.5259</v>
      </c>
      <c r="AG4" s="16"/>
      <c r="AH4" s="16"/>
      <c r="AI4" s="16"/>
    </row>
    <row r="5" spans="1:35" s="15" customFormat="1">
      <c r="B5" s="15" t="str">
        <f>B37</f>
        <v>Zn_Mg_C_HF_938</v>
      </c>
      <c r="C5" s="24">
        <f>-C37</f>
        <v>-0.93749947707059145</v>
      </c>
      <c r="D5" s="24">
        <f t="shared" ref="D5:R5" si="2">D37</f>
        <v>3.2801</v>
      </c>
      <c r="E5" s="24">
        <f t="shared" si="2"/>
        <v>5.1337999999999999</v>
      </c>
      <c r="F5" s="24">
        <f>-F37</f>
        <v>-0.59322085760000021</v>
      </c>
      <c r="G5" s="24">
        <f>-G37</f>
        <v>-0.53707248699999954</v>
      </c>
      <c r="H5" s="24">
        <f t="shared" si="2"/>
        <v>0.50350300000000003</v>
      </c>
      <c r="I5" s="66"/>
      <c r="J5" s="16">
        <f t="shared" si="2"/>
        <v>-58.223700000000001</v>
      </c>
      <c r="K5" s="16">
        <f>K37</f>
        <v>0</v>
      </c>
      <c r="L5" s="16">
        <f t="shared" si="2"/>
        <v>0</v>
      </c>
      <c r="M5" s="16">
        <f t="shared" si="2"/>
        <v>0</v>
      </c>
      <c r="N5" s="16"/>
      <c r="O5" s="16">
        <f t="shared" si="2"/>
        <v>-0.14840000000000231</v>
      </c>
      <c r="P5" s="16">
        <f t="shared" si="2"/>
        <v>58.5259</v>
      </c>
      <c r="Q5" s="16">
        <f t="shared" si="2"/>
        <v>18.9984</v>
      </c>
      <c r="R5" s="16">
        <f t="shared" si="2"/>
        <v>77.524299999999997</v>
      </c>
      <c r="S5" s="16"/>
      <c r="T5" s="23">
        <f>T37</f>
        <v>12.176</v>
      </c>
      <c r="U5" s="23">
        <f>U37</f>
        <v>0</v>
      </c>
      <c r="W5" s="16">
        <f>W37</f>
        <v>0</v>
      </c>
      <c r="X5" s="16">
        <f>X37</f>
        <v>-0.14840000000000231</v>
      </c>
      <c r="Y5" s="16">
        <f t="shared" si="0"/>
        <v>77.375900000000001</v>
      </c>
      <c r="Z5" s="16">
        <f>Z37</f>
        <v>0</v>
      </c>
      <c r="AA5" s="16">
        <f>AA37</f>
        <v>-58.5259</v>
      </c>
      <c r="AB5" s="16">
        <f>AA5+R5</f>
        <v>18.998399999999997</v>
      </c>
      <c r="AC5" s="16"/>
      <c r="AD5" s="16">
        <f>AD37</f>
        <v>0</v>
      </c>
      <c r="AE5" s="16">
        <f>AE37</f>
        <v>0</v>
      </c>
      <c r="AF5" s="16">
        <f>AF37</f>
        <v>-58.5259</v>
      </c>
      <c r="AG5" s="16"/>
      <c r="AH5" s="16"/>
      <c r="AI5" s="16"/>
    </row>
    <row r="6" spans="1:35" s="15" customFormat="1">
      <c r="B6" s="15" t="str">
        <f>B36</f>
        <v>Zn_Mg_C_HF_875</v>
      </c>
      <c r="C6" s="24">
        <f>-C36</f>
        <v>-0.87499895414118245</v>
      </c>
      <c r="D6" s="24">
        <f t="shared" ref="D6:R6" si="3">D36</f>
        <v>3.2911999999999999</v>
      </c>
      <c r="E6" s="24">
        <f t="shared" si="3"/>
        <v>5.0942999999999996</v>
      </c>
      <c r="F6" s="24">
        <f>-F36</f>
        <v>-0.55967508089999962</v>
      </c>
      <c r="G6" s="24">
        <f>-G36</f>
        <v>-0.50557870920000048</v>
      </c>
      <c r="H6" s="24">
        <f t="shared" si="3"/>
        <v>0.50528399999999996</v>
      </c>
      <c r="I6" s="66"/>
      <c r="J6" s="16">
        <f t="shared" si="3"/>
        <v>-58.212200000000003</v>
      </c>
      <c r="K6" s="16">
        <f t="shared" si="3"/>
        <v>0</v>
      </c>
      <c r="L6" s="16">
        <f t="shared" si="3"/>
        <v>0</v>
      </c>
      <c r="M6" s="16">
        <f t="shared" si="3"/>
        <v>0</v>
      </c>
      <c r="N6" s="16"/>
      <c r="O6" s="16">
        <f t="shared" si="3"/>
        <v>-0.13690000000000424</v>
      </c>
      <c r="P6" s="16">
        <f t="shared" si="3"/>
        <v>58.5259</v>
      </c>
      <c r="Q6" s="16">
        <f t="shared" si="3"/>
        <v>18.9984</v>
      </c>
      <c r="R6" s="16">
        <f t="shared" si="3"/>
        <v>77.524299999999997</v>
      </c>
      <c r="S6" s="16"/>
      <c r="T6" s="23">
        <f>T36</f>
        <v>12.173</v>
      </c>
      <c r="U6" s="23">
        <f>U36</f>
        <v>0</v>
      </c>
      <c r="W6" s="16">
        <f>W36</f>
        <v>0</v>
      </c>
      <c r="X6" s="16">
        <f>X36</f>
        <v>-0.13690000000000424</v>
      </c>
      <c r="Y6" s="16">
        <f t="shared" si="0"/>
        <v>77.387399999999985</v>
      </c>
      <c r="Z6" s="16">
        <f>Z36</f>
        <v>0</v>
      </c>
      <c r="AA6" s="16">
        <f>AA36</f>
        <v>-58.5259</v>
      </c>
      <c r="AB6" s="16">
        <f t="shared" ref="AB6:AB20" si="4">AA6+R6</f>
        <v>18.998399999999997</v>
      </c>
      <c r="AC6" s="16"/>
      <c r="AD6" s="16">
        <f>AD36</f>
        <v>0</v>
      </c>
      <c r="AE6" s="16">
        <f>AE36</f>
        <v>0</v>
      </c>
      <c r="AF6" s="16">
        <f>AF36</f>
        <v>-58.5259</v>
      </c>
      <c r="AH6" s="16"/>
      <c r="AI6" s="16"/>
    </row>
    <row r="7" spans="1:35" s="15" customFormat="1">
      <c r="B7" s="15" t="str">
        <f>B35</f>
        <v>Zn_Mg_C_HF_813</v>
      </c>
      <c r="C7" s="24">
        <f>-C35</f>
        <v>-0.81249843121177401</v>
      </c>
      <c r="D7" s="24">
        <f t="shared" ref="D7:R7" si="5">D35</f>
        <v>3.3026</v>
      </c>
      <c r="E7" s="24">
        <f t="shared" si="5"/>
        <v>5.0529999999999999</v>
      </c>
      <c r="F7" s="24">
        <f>-F35</f>
        <v>-0.52564843099999992</v>
      </c>
      <c r="G7" s="24">
        <f>-G35</f>
        <v>-0.47339535799999966</v>
      </c>
      <c r="H7" s="24">
        <f t="shared" si="5"/>
        <v>0.50691799999999998</v>
      </c>
      <c r="I7" s="66"/>
      <c r="J7" s="16">
        <f t="shared" si="5"/>
        <v>-58.195</v>
      </c>
      <c r="K7" s="16">
        <f t="shared" si="5"/>
        <v>0</v>
      </c>
      <c r="L7" s="16">
        <f t="shared" si="5"/>
        <v>0</v>
      </c>
      <c r="M7" s="16">
        <f t="shared" si="5"/>
        <v>0</v>
      </c>
      <c r="N7" s="16"/>
      <c r="O7" s="16">
        <f t="shared" si="5"/>
        <v>-0.11970000000000169</v>
      </c>
      <c r="P7" s="16">
        <f t="shared" si="5"/>
        <v>58.5259</v>
      </c>
      <c r="Q7" s="16">
        <f t="shared" si="5"/>
        <v>18.9984</v>
      </c>
      <c r="R7" s="16">
        <f t="shared" si="5"/>
        <v>77.524299999999997</v>
      </c>
      <c r="S7" s="16"/>
      <c r="T7" s="23">
        <f>T35</f>
        <v>12.173999999999999</v>
      </c>
      <c r="U7" s="23">
        <f>U35</f>
        <v>0</v>
      </c>
      <c r="W7" s="16">
        <f>W35</f>
        <v>0</v>
      </c>
      <c r="X7" s="16">
        <f>X35</f>
        <v>-0.11970000000000169</v>
      </c>
      <c r="Y7" s="16">
        <f t="shared" si="0"/>
        <v>77.404599999999988</v>
      </c>
      <c r="Z7" s="16">
        <f>Z35</f>
        <v>0</v>
      </c>
      <c r="AA7" s="16">
        <f>AA35</f>
        <v>-58.5259</v>
      </c>
      <c r="AB7" s="16">
        <f t="shared" si="4"/>
        <v>18.998399999999997</v>
      </c>
      <c r="AC7" s="16"/>
      <c r="AD7" s="16">
        <f>AD35</f>
        <v>0</v>
      </c>
      <c r="AE7" s="16">
        <f>AE35</f>
        <v>0</v>
      </c>
      <c r="AF7" s="16">
        <f>AF35</f>
        <v>-58.5259</v>
      </c>
      <c r="AH7" s="16"/>
      <c r="AI7" s="16"/>
    </row>
    <row r="8" spans="1:35" s="15" customFormat="1">
      <c r="B8" s="15" t="str">
        <f>B34</f>
        <v>Zn_Mg_C_HF_750</v>
      </c>
      <c r="C8" s="24">
        <f>-C34</f>
        <v>-0.74999790828236546</v>
      </c>
      <c r="D8" s="24">
        <f t="shared" ref="D8:R8" si="6">D34</f>
        <v>3.3140000000000001</v>
      </c>
      <c r="E8" s="24">
        <f t="shared" si="6"/>
        <v>5.0090000000000003</v>
      </c>
      <c r="F8" s="24">
        <f>-F34</f>
        <v>-0.49095713500000043</v>
      </c>
      <c r="G8" s="24">
        <f>-G34</f>
        <v>-0.44044137000000033</v>
      </c>
      <c r="H8" s="24">
        <f t="shared" si="6"/>
        <v>0.50837600000000005</v>
      </c>
      <c r="I8" s="66"/>
      <c r="J8" s="16">
        <f t="shared" si="6"/>
        <v>-58.1738</v>
      </c>
      <c r="K8" s="16">
        <f t="shared" si="6"/>
        <v>0</v>
      </c>
      <c r="L8" s="16">
        <f t="shared" si="6"/>
        <v>0</v>
      </c>
      <c r="M8" s="16">
        <f t="shared" si="6"/>
        <v>0</v>
      </c>
      <c r="N8" s="16"/>
      <c r="O8" s="16">
        <f t="shared" si="6"/>
        <v>-9.8500000000001364E-2</v>
      </c>
      <c r="P8" s="16">
        <f t="shared" si="6"/>
        <v>58.5259</v>
      </c>
      <c r="Q8" s="16">
        <f t="shared" si="6"/>
        <v>18.9984</v>
      </c>
      <c r="R8" s="16">
        <f t="shared" si="6"/>
        <v>77.524299999999997</v>
      </c>
      <c r="S8" s="16"/>
      <c r="T8" s="23">
        <f>T34</f>
        <v>12.179</v>
      </c>
      <c r="U8" s="23">
        <f>U34</f>
        <v>0</v>
      </c>
      <c r="W8" s="16">
        <f>W34</f>
        <v>0</v>
      </c>
      <c r="X8" s="16">
        <f>X34</f>
        <v>-9.8500000000001364E-2</v>
      </c>
      <c r="Y8" s="16">
        <f t="shared" si="0"/>
        <v>77.425799999999995</v>
      </c>
      <c r="Z8" s="16">
        <f>Z34</f>
        <v>0</v>
      </c>
      <c r="AA8" s="16">
        <f>AA34</f>
        <v>-58.5259</v>
      </c>
      <c r="AB8" s="16">
        <f t="shared" si="4"/>
        <v>18.998399999999997</v>
      </c>
      <c r="AC8" s="16"/>
      <c r="AD8" s="16">
        <f>AD34</f>
        <v>0</v>
      </c>
      <c r="AE8" s="16">
        <f>AE34</f>
        <v>0</v>
      </c>
      <c r="AF8" s="16">
        <f>AF34</f>
        <v>-58.5259</v>
      </c>
      <c r="AH8" s="16"/>
      <c r="AI8" s="16"/>
    </row>
    <row r="9" spans="1:35" s="15" customFormat="1">
      <c r="B9" s="15" t="str">
        <f>B33</f>
        <v>Zn_Mg_C_HF_688</v>
      </c>
      <c r="C9" s="24">
        <f>-C33</f>
        <v>-0.68750575222349608</v>
      </c>
      <c r="D9" s="24">
        <f t="shared" ref="D9:R9" si="7">D33</f>
        <v>3.3260000000000001</v>
      </c>
      <c r="E9" s="24">
        <f t="shared" si="7"/>
        <v>4.9611999999999998</v>
      </c>
      <c r="F9" s="24">
        <f>-F33</f>
        <v>-0.45490235040000027</v>
      </c>
      <c r="G9" s="24">
        <f>-G33</f>
        <v>-0.40626274559999981</v>
      </c>
      <c r="H9" s="24">
        <f t="shared" si="7"/>
        <v>0.50952200000000003</v>
      </c>
      <c r="I9" s="66"/>
      <c r="J9" s="16">
        <f t="shared" si="7"/>
        <v>-58.150100000000002</v>
      </c>
      <c r="K9" s="16">
        <f t="shared" si="7"/>
        <v>0</v>
      </c>
      <c r="L9" s="16">
        <f t="shared" si="7"/>
        <v>0</v>
      </c>
      <c r="M9" s="16">
        <f t="shared" si="7"/>
        <v>0</v>
      </c>
      <c r="N9" s="16"/>
      <c r="O9" s="16">
        <f t="shared" si="7"/>
        <v>-7.4800000000003308E-2</v>
      </c>
      <c r="P9" s="16">
        <f t="shared" si="7"/>
        <v>58.5259</v>
      </c>
      <c r="Q9" s="16">
        <f t="shared" si="7"/>
        <v>18.9984</v>
      </c>
      <c r="R9" s="16">
        <f t="shared" si="7"/>
        <v>77.524299999999997</v>
      </c>
      <c r="S9" s="16"/>
      <c r="T9" s="23">
        <f>T33</f>
        <v>12.191000000000001</v>
      </c>
      <c r="U9" s="23">
        <f>U33</f>
        <v>0</v>
      </c>
      <c r="W9" s="16">
        <f>W33</f>
        <v>0</v>
      </c>
      <c r="X9" s="16">
        <f>X33</f>
        <v>-7.4800000000003308E-2</v>
      </c>
      <c r="Y9" s="16">
        <f t="shared" si="0"/>
        <v>77.4495</v>
      </c>
      <c r="Z9" s="16">
        <f>Z33</f>
        <v>0</v>
      </c>
      <c r="AA9" s="16">
        <f>AA33</f>
        <v>-58.5259</v>
      </c>
      <c r="AB9" s="16">
        <f t="shared" si="4"/>
        <v>18.998399999999997</v>
      </c>
      <c r="AC9" s="16"/>
      <c r="AD9" s="16">
        <f>AD33</f>
        <v>0</v>
      </c>
      <c r="AE9" s="16">
        <f>AE33</f>
        <v>0</v>
      </c>
      <c r="AF9" s="16">
        <f>AF33</f>
        <v>-58.5259</v>
      </c>
      <c r="AH9" s="16"/>
      <c r="AI9" s="16"/>
    </row>
    <row r="10" spans="1:35" s="15" customFormat="1">
      <c r="B10" s="15" t="str">
        <f>B32</f>
        <v>Zn_Mg_C_HF_625</v>
      </c>
      <c r="C10" s="24">
        <f>-C32</f>
        <v>-0.62500522929408708</v>
      </c>
      <c r="D10" s="24">
        <f t="shared" ref="D10:R10" si="8">D32</f>
        <v>3.3386999999999998</v>
      </c>
      <c r="E10" s="24">
        <f t="shared" si="8"/>
        <v>4.9074</v>
      </c>
      <c r="F10" s="24">
        <f>-F32</f>
        <v>-0.4170750185999999</v>
      </c>
      <c r="G10" s="24">
        <f>-G32</f>
        <v>-0.3703811076000002</v>
      </c>
      <c r="H10" s="24">
        <f t="shared" si="8"/>
        <v>0.51028899999999999</v>
      </c>
      <c r="I10" s="66"/>
      <c r="J10" s="16">
        <f t="shared" si="8"/>
        <v>-58.125500000000002</v>
      </c>
      <c r="K10" s="16">
        <f t="shared" si="8"/>
        <v>0</v>
      </c>
      <c r="L10" s="16">
        <f t="shared" si="8"/>
        <v>0</v>
      </c>
      <c r="M10" s="16">
        <f t="shared" si="8"/>
        <v>0</v>
      </c>
      <c r="N10" s="16"/>
      <c r="O10" s="16">
        <f t="shared" si="8"/>
        <v>-5.0200000000003797E-2</v>
      </c>
      <c r="P10" s="16">
        <f t="shared" si="8"/>
        <v>58.5259</v>
      </c>
      <c r="Q10" s="16">
        <f t="shared" si="8"/>
        <v>18.9984</v>
      </c>
      <c r="R10" s="16">
        <f t="shared" si="8"/>
        <v>77.524299999999997</v>
      </c>
      <c r="S10" s="16"/>
      <c r="T10" s="23">
        <f>T32</f>
        <v>12.212</v>
      </c>
      <c r="U10" s="23">
        <f>U32</f>
        <v>0</v>
      </c>
      <c r="W10" s="16">
        <f>W32</f>
        <v>0</v>
      </c>
      <c r="X10" s="16">
        <f>X32</f>
        <v>-5.0200000000003797E-2</v>
      </c>
      <c r="Y10" s="16">
        <f t="shared" si="0"/>
        <v>77.474099999999993</v>
      </c>
      <c r="Z10" s="16">
        <f>Z32</f>
        <v>0</v>
      </c>
      <c r="AA10" s="16">
        <f>AA32</f>
        <v>-58.5259</v>
      </c>
      <c r="AB10" s="16">
        <f t="shared" si="4"/>
        <v>18.998399999999997</v>
      </c>
      <c r="AC10" s="16"/>
      <c r="AD10" s="16">
        <f>AD32</f>
        <v>0</v>
      </c>
      <c r="AE10" s="16">
        <f>AE32</f>
        <v>0</v>
      </c>
      <c r="AF10" s="16">
        <f>AF32</f>
        <v>-58.5259</v>
      </c>
      <c r="AH10" s="16"/>
      <c r="AI10" s="16"/>
    </row>
    <row r="11" spans="1:35" s="15" customFormat="1">
      <c r="B11" s="15" t="str">
        <f>B31</f>
        <v>Zn_Mg_C_HF_563</v>
      </c>
      <c r="C11" s="24">
        <f>-C31</f>
        <v>-0.56250470636467853</v>
      </c>
      <c r="D11" s="24">
        <f t="shared" ref="D11:R11" si="9">D31</f>
        <v>3.3527999999999998</v>
      </c>
      <c r="E11" s="24">
        <f t="shared" si="9"/>
        <v>4.8440000000000003</v>
      </c>
      <c r="F11" s="24">
        <f>-F31</f>
        <v>-0.37593315200000005</v>
      </c>
      <c r="G11" s="24">
        <f>-G31</f>
        <v>-0.33175587199999945</v>
      </c>
      <c r="H11" s="24">
        <f t="shared" si="9"/>
        <v>0.510378</v>
      </c>
      <c r="I11" s="66"/>
      <c r="J11" s="16">
        <f t="shared" si="9"/>
        <v>-58.101199999999999</v>
      </c>
      <c r="K11" s="16">
        <f t="shared" si="9"/>
        <v>0</v>
      </c>
      <c r="L11" s="16">
        <f t="shared" si="9"/>
        <v>0</v>
      </c>
      <c r="M11" s="16">
        <f t="shared" si="9"/>
        <v>0</v>
      </c>
      <c r="N11" s="16"/>
      <c r="O11" s="16">
        <f t="shared" si="9"/>
        <v>-2.5900000000000034E-2</v>
      </c>
      <c r="P11" s="16">
        <f t="shared" si="9"/>
        <v>58.5259</v>
      </c>
      <c r="Q11" s="16">
        <f t="shared" si="9"/>
        <v>18.9984</v>
      </c>
      <c r="R11" s="16">
        <f t="shared" si="9"/>
        <v>77.524299999999997</v>
      </c>
      <c r="S11" s="16"/>
      <c r="T11" s="23">
        <f>T31</f>
        <v>12.243</v>
      </c>
      <c r="U11" s="23">
        <f>U31</f>
        <v>0</v>
      </c>
      <c r="W11" s="16">
        <f>W31</f>
        <v>0</v>
      </c>
      <c r="X11" s="16">
        <f>X31</f>
        <v>-2.5900000000000034E-2</v>
      </c>
      <c r="Y11" s="16">
        <f t="shared" si="0"/>
        <v>77.498400000000004</v>
      </c>
      <c r="Z11" s="16">
        <f>Z31</f>
        <v>0</v>
      </c>
      <c r="AA11" s="16">
        <f>AA31</f>
        <v>-58.5259</v>
      </c>
      <c r="AB11" s="16">
        <f t="shared" si="4"/>
        <v>18.998399999999997</v>
      </c>
      <c r="AC11" s="16"/>
      <c r="AD11" s="16">
        <f>AD31</f>
        <v>0</v>
      </c>
      <c r="AE11" s="16">
        <f>AE31</f>
        <v>0</v>
      </c>
      <c r="AF11" s="16">
        <f>AF31</f>
        <v>-58.5259</v>
      </c>
      <c r="AH11" s="16"/>
      <c r="AI11" s="16"/>
    </row>
    <row r="12" spans="1:35" s="15" customFormat="1">
      <c r="B12" s="15" t="str">
        <f>B30</f>
        <v>Zn_Mg_C_HF_500</v>
      </c>
      <c r="C12" s="24">
        <f>-C30</f>
        <v>-0.50000418343526964</v>
      </c>
      <c r="D12" s="24">
        <f t="shared" ref="D12:R12" si="10">D30</f>
        <v>3.3694000000000002</v>
      </c>
      <c r="E12" s="24">
        <f t="shared" si="10"/>
        <v>4.7648000000000001</v>
      </c>
      <c r="F12" s="24">
        <f>-F30</f>
        <v>-0.32901420480000015</v>
      </c>
      <c r="G12" s="24">
        <f>-G30</f>
        <v>-0.28869923199999964</v>
      </c>
      <c r="H12" s="24">
        <f t="shared" si="10"/>
        <v>0.50929100000000005</v>
      </c>
      <c r="I12" s="66"/>
      <c r="J12" s="16">
        <f t="shared" si="10"/>
        <v>-58.079500000000003</v>
      </c>
      <c r="K12" s="16">
        <f t="shared" si="10"/>
        <v>-58.514699999999998</v>
      </c>
      <c r="L12" s="16">
        <f t="shared" si="10"/>
        <v>-18.967199999999998</v>
      </c>
      <c r="M12" s="16">
        <f t="shared" si="10"/>
        <v>-77.481899999999996</v>
      </c>
      <c r="N12" s="16"/>
      <c r="O12" s="16">
        <f t="shared" si="10"/>
        <v>-4.2000000000044224E-3</v>
      </c>
      <c r="P12" s="16">
        <f t="shared" si="10"/>
        <v>1.1200000000002319E-2</v>
      </c>
      <c r="Q12" s="16">
        <f t="shared" si="10"/>
        <v>3.1200000000001893E-2</v>
      </c>
      <c r="R12" s="16">
        <f t="shared" si="10"/>
        <v>4.2400000000000659E-2</v>
      </c>
      <c r="S12" s="16"/>
      <c r="T12" s="23">
        <f>T30</f>
        <v>12.26</v>
      </c>
      <c r="U12" s="23">
        <f>U30</f>
        <v>0</v>
      </c>
      <c r="W12" s="16">
        <f>W30</f>
        <v>0</v>
      </c>
      <c r="X12" s="16">
        <f>X30</f>
        <v>-4.2000000000044224E-3</v>
      </c>
      <c r="Y12" s="16">
        <f t="shared" si="0"/>
        <v>3.8199999999996237E-2</v>
      </c>
      <c r="Z12" s="16">
        <f>Z30</f>
        <v>0</v>
      </c>
      <c r="AA12" s="16">
        <f>AA30</f>
        <v>-1.1200000000002319E-2</v>
      </c>
      <c r="AB12" s="16">
        <f t="shared" si="4"/>
        <v>3.119999999999834E-2</v>
      </c>
      <c r="AC12" s="16"/>
      <c r="AD12" s="16">
        <f>AD30</f>
        <v>0</v>
      </c>
      <c r="AE12" s="16">
        <f>AE30</f>
        <v>0</v>
      </c>
      <c r="AF12" s="16">
        <f>AF30</f>
        <v>-1.1200000000002319E-2</v>
      </c>
      <c r="AH12" s="16"/>
      <c r="AI12" s="16"/>
    </row>
    <row r="13" spans="1:35" s="15" customFormat="1">
      <c r="B13" s="15" t="str">
        <f>B29</f>
        <v>Zn_Mg_C_HF_438</v>
      </c>
      <c r="C13" s="24">
        <f>-C29</f>
        <v>-0.43750366050586109</v>
      </c>
      <c r="D13" s="24">
        <f t="shared" ref="D13:R13" si="11">D29</f>
        <v>3.3904000000000001</v>
      </c>
      <c r="E13" s="24">
        <f t="shared" si="11"/>
        <v>4.6627000000000001</v>
      </c>
      <c r="F13" s="24">
        <f>-F29</f>
        <v>-0.27225971570000013</v>
      </c>
      <c r="G13" s="24">
        <f>-G29</f>
        <v>-0.23883748210000008</v>
      </c>
      <c r="H13" s="24">
        <f t="shared" si="11"/>
        <v>0.50610100000000002</v>
      </c>
      <c r="I13" s="66"/>
      <c r="J13" s="16">
        <f t="shared" si="11"/>
        <v>-58.062600000000003</v>
      </c>
      <c r="K13" s="16">
        <f t="shared" si="11"/>
        <v>0</v>
      </c>
      <c r="L13" s="16">
        <f t="shared" si="11"/>
        <v>0</v>
      </c>
      <c r="M13" s="16">
        <f t="shared" si="11"/>
        <v>0</v>
      </c>
      <c r="N13" s="16"/>
      <c r="O13" s="16">
        <f t="shared" si="11"/>
        <v>1.2699999999995271E-2</v>
      </c>
      <c r="P13" s="16">
        <f t="shared" si="11"/>
        <v>58.5259</v>
      </c>
      <c r="Q13" s="16">
        <f t="shared" si="11"/>
        <v>18.9984</v>
      </c>
      <c r="R13" s="16">
        <f t="shared" si="11"/>
        <v>77.524299999999997</v>
      </c>
      <c r="S13" s="16"/>
      <c r="T13" s="23">
        <f>T29</f>
        <v>12.16</v>
      </c>
      <c r="U13" s="23">
        <f>U29</f>
        <v>0</v>
      </c>
      <c r="W13" s="16">
        <f>W29</f>
        <v>0</v>
      </c>
      <c r="X13" s="16">
        <f>X29</f>
        <v>1.2699999999995271E-2</v>
      </c>
      <c r="Y13" s="16">
        <f t="shared" si="0"/>
        <v>77.536999999999992</v>
      </c>
      <c r="Z13" s="16">
        <f>Z29</f>
        <v>0</v>
      </c>
      <c r="AA13" s="16">
        <f>AA29</f>
        <v>-58.5259</v>
      </c>
      <c r="AB13" s="16">
        <f t="shared" si="4"/>
        <v>18.998399999999997</v>
      </c>
      <c r="AC13" s="16"/>
      <c r="AD13" s="16">
        <f>AD29</f>
        <v>0</v>
      </c>
      <c r="AE13" s="16">
        <f>AE29</f>
        <v>0</v>
      </c>
      <c r="AF13" s="16">
        <f>AF29</f>
        <v>-58.5259</v>
      </c>
      <c r="AH13" s="16"/>
      <c r="AI13" s="16"/>
    </row>
    <row r="14" spans="1:35" s="15" customFormat="1">
      <c r="B14" s="15" t="str">
        <f>B28</f>
        <v>Zn_Mg_C_HF_375</v>
      </c>
      <c r="C14" s="24">
        <f>-C28</f>
        <v>-0.37500313757645254</v>
      </c>
      <c r="D14" s="24">
        <f t="shared" ref="D14:R14" si="12">D28</f>
        <v>3.4150999999999998</v>
      </c>
      <c r="E14" s="24">
        <f t="shared" si="12"/>
        <v>4.5476000000000001</v>
      </c>
      <c r="F14" s="24">
        <f>-F28</f>
        <v>-0.20811636639999986</v>
      </c>
      <c r="G14" s="24">
        <f>-G28</f>
        <v>-0.18505548680000042</v>
      </c>
      <c r="H14" s="24">
        <f t="shared" si="12"/>
        <v>0.50094399999999994</v>
      </c>
      <c r="I14" s="66"/>
      <c r="J14" s="16">
        <f t="shared" si="12"/>
        <v>-58.054000000000002</v>
      </c>
      <c r="K14" s="16">
        <f t="shared" si="12"/>
        <v>0</v>
      </c>
      <c r="L14" s="16">
        <f t="shared" si="12"/>
        <v>0</v>
      </c>
      <c r="M14" s="16">
        <f t="shared" si="12"/>
        <v>0</v>
      </c>
      <c r="N14" s="16"/>
      <c r="O14" s="16">
        <f t="shared" si="12"/>
        <v>2.1299999999996544E-2</v>
      </c>
      <c r="P14" s="16">
        <f t="shared" si="12"/>
        <v>58.5259</v>
      </c>
      <c r="Q14" s="16">
        <f t="shared" si="12"/>
        <v>18.9984</v>
      </c>
      <c r="R14" s="16">
        <f t="shared" si="12"/>
        <v>77.524299999999997</v>
      </c>
      <c r="S14" s="16"/>
      <c r="T14" s="23">
        <f>T28</f>
        <v>11.974</v>
      </c>
      <c r="U14" s="23">
        <f>U28</f>
        <v>0</v>
      </c>
      <c r="W14" s="16">
        <f>W28</f>
        <v>0</v>
      </c>
      <c r="X14" s="16">
        <f>X28</f>
        <v>2.1299999999996544E-2</v>
      </c>
      <c r="Y14" s="16">
        <f t="shared" si="0"/>
        <v>77.545599999999993</v>
      </c>
      <c r="Z14" s="16">
        <f>Z28</f>
        <v>0</v>
      </c>
      <c r="AA14" s="16">
        <f>AA28</f>
        <v>-58.5259</v>
      </c>
      <c r="AB14" s="16">
        <f t="shared" si="4"/>
        <v>18.998399999999997</v>
      </c>
      <c r="AC14" s="16"/>
      <c r="AD14" s="16">
        <f>AD28</f>
        <v>0</v>
      </c>
      <c r="AE14" s="16">
        <f>AE28</f>
        <v>0</v>
      </c>
      <c r="AF14" s="16">
        <f>AF28</f>
        <v>-58.5259</v>
      </c>
      <c r="AH14" s="16"/>
      <c r="AI14" s="16"/>
    </row>
    <row r="15" spans="1:35" s="15" customFormat="1">
      <c r="A15" s="15" t="s">
        <v>69</v>
      </c>
      <c r="B15" s="15" t="str">
        <f>B27</f>
        <v>Zn_Mg_C_HF_313</v>
      </c>
      <c r="C15" s="24">
        <f>-C27</f>
        <v>-0.31250261464704354</v>
      </c>
      <c r="D15" s="24">
        <f t="shared" ref="D15:R15" si="13">D27</f>
        <v>3.4367999999999999</v>
      </c>
      <c r="E15" s="24">
        <f t="shared" si="13"/>
        <v>4.4545000000000003</v>
      </c>
      <c r="F15" s="24">
        <f>-F27</f>
        <v>-0.15137281900000008</v>
      </c>
      <c r="G15" s="24">
        <f>-G27</f>
        <v>-0.1383879514999998</v>
      </c>
      <c r="H15" s="24">
        <f t="shared" si="13"/>
        <v>0.49663200000000002</v>
      </c>
      <c r="I15" s="66"/>
      <c r="J15" s="16">
        <f t="shared" si="13"/>
        <v>-58.054099999999998</v>
      </c>
      <c r="K15" s="16">
        <f t="shared" si="13"/>
        <v>0</v>
      </c>
      <c r="L15" s="16">
        <f t="shared" si="13"/>
        <v>0</v>
      </c>
      <c r="M15" s="16">
        <f t="shared" si="13"/>
        <v>0</v>
      </c>
      <c r="N15" s="16"/>
      <c r="O15" s="16">
        <f t="shared" si="13"/>
        <v>2.120000000000033E-2</v>
      </c>
      <c r="P15" s="16">
        <f t="shared" si="13"/>
        <v>58.5259</v>
      </c>
      <c r="Q15" s="16">
        <f t="shared" si="13"/>
        <v>18.9984</v>
      </c>
      <c r="R15" s="16">
        <f t="shared" si="13"/>
        <v>77.524299999999997</v>
      </c>
      <c r="S15" s="16"/>
      <c r="T15" s="23">
        <f>T27</f>
        <v>11.835000000000001</v>
      </c>
      <c r="U15" s="23">
        <f>U27</f>
        <v>0</v>
      </c>
      <c r="W15" s="16">
        <f>W27</f>
        <v>0</v>
      </c>
      <c r="X15" s="16">
        <f>X27</f>
        <v>2.120000000000033E-2</v>
      </c>
      <c r="Y15" s="16">
        <f t="shared" si="0"/>
        <v>77.545500000000004</v>
      </c>
      <c r="Z15" s="16">
        <f>Z27</f>
        <v>0</v>
      </c>
      <c r="AA15" s="16">
        <f>AA27</f>
        <v>-58.5259</v>
      </c>
      <c r="AB15" s="16">
        <f t="shared" si="4"/>
        <v>18.998399999999997</v>
      </c>
      <c r="AC15" s="16"/>
      <c r="AD15" s="16">
        <f>AD27</f>
        <v>0</v>
      </c>
      <c r="AE15" s="16">
        <f>AE27</f>
        <v>0</v>
      </c>
      <c r="AF15" s="16">
        <f>AF27</f>
        <v>-58.5259</v>
      </c>
      <c r="AH15" s="16"/>
      <c r="AI15" s="16"/>
    </row>
    <row r="16" spans="1:35" s="15" customFormat="1">
      <c r="B16" s="15" t="str">
        <f>B26</f>
        <v>Zn_Mg_C_HF_250</v>
      </c>
      <c r="C16" s="24">
        <f>-C26</f>
        <v>-0.25000209171763504</v>
      </c>
      <c r="D16" s="24">
        <f t="shared" ref="D16:R16" si="14">D26</f>
        <v>3.4517000000000002</v>
      </c>
      <c r="E16" s="24">
        <f t="shared" si="14"/>
        <v>4.3952999999999998</v>
      </c>
      <c r="F16" s="24">
        <f>-F26</f>
        <v>-0.10972866450000006</v>
      </c>
      <c r="G16" s="24">
        <f>-G26</f>
        <v>-0.10285441530000002</v>
      </c>
      <c r="H16" s="24">
        <f t="shared" si="14"/>
        <v>0.495085</v>
      </c>
      <c r="I16" s="66"/>
      <c r="J16" s="16">
        <f t="shared" si="14"/>
        <v>-58.058900000000001</v>
      </c>
      <c r="K16" s="16">
        <f t="shared" si="14"/>
        <v>0</v>
      </c>
      <c r="L16" s="16">
        <f t="shared" si="14"/>
        <v>0</v>
      </c>
      <c r="M16" s="16">
        <f t="shared" si="14"/>
        <v>0</v>
      </c>
      <c r="N16" s="16"/>
      <c r="O16" s="16">
        <f t="shared" si="14"/>
        <v>1.6399999999997306E-2</v>
      </c>
      <c r="P16" s="16">
        <f t="shared" si="14"/>
        <v>58.5259</v>
      </c>
      <c r="Q16" s="16">
        <f t="shared" si="14"/>
        <v>18.9984</v>
      </c>
      <c r="R16" s="16">
        <f t="shared" si="14"/>
        <v>77.524299999999997</v>
      </c>
      <c r="S16" s="16"/>
      <c r="T16" s="23">
        <f>T26</f>
        <v>11.755000000000001</v>
      </c>
      <c r="U16" s="23">
        <f>U26</f>
        <v>0</v>
      </c>
      <c r="W16" s="16">
        <f>W26</f>
        <v>0</v>
      </c>
      <c r="X16" s="16">
        <f>X26</f>
        <v>1.6399999999997306E-2</v>
      </c>
      <c r="Y16" s="16">
        <f t="shared" si="0"/>
        <v>77.540699999999987</v>
      </c>
      <c r="Z16" s="16">
        <f>Z26</f>
        <v>0</v>
      </c>
      <c r="AA16" s="16">
        <f>AA26</f>
        <v>-58.5259</v>
      </c>
      <c r="AB16" s="16">
        <f t="shared" si="4"/>
        <v>18.998399999999997</v>
      </c>
      <c r="AC16" s="16"/>
      <c r="AD16" s="16">
        <f>AD26</f>
        <v>0</v>
      </c>
      <c r="AE16" s="16">
        <f>AE26</f>
        <v>0</v>
      </c>
      <c r="AF16" s="16">
        <f>AF26</f>
        <v>-58.5259</v>
      </c>
      <c r="AG16" s="16"/>
      <c r="AH16" s="16"/>
      <c r="AI16" s="16"/>
    </row>
    <row r="17" spans="1:36" s="15" customFormat="1">
      <c r="B17" s="15" t="str">
        <f>B25</f>
        <v>Zn_Mg_C_HF_188</v>
      </c>
      <c r="C17" s="24">
        <f>-C25</f>
        <v>-0.18750156878822605</v>
      </c>
      <c r="D17" s="24">
        <f t="shared" ref="D17:R17" si="15">D25</f>
        <v>3.4618000000000002</v>
      </c>
      <c r="E17" s="24">
        <f t="shared" si="15"/>
        <v>4.3566000000000003</v>
      </c>
      <c r="F17" s="24">
        <f>-F25</f>
        <v>-7.6850423999999959E-2</v>
      </c>
      <c r="G17" s="24">
        <f>-G25</f>
        <v>-7.3478415600000208E-2</v>
      </c>
      <c r="H17" s="24">
        <f t="shared" si="15"/>
        <v>0.49523</v>
      </c>
      <c r="I17" s="66"/>
      <c r="J17" s="16">
        <f t="shared" si="15"/>
        <v>-58.064900000000002</v>
      </c>
      <c r="K17" s="16">
        <f t="shared" si="15"/>
        <v>0</v>
      </c>
      <c r="L17" s="16">
        <f t="shared" si="15"/>
        <v>0</v>
      </c>
      <c r="M17" s="16">
        <f t="shared" si="15"/>
        <v>0</v>
      </c>
      <c r="N17" s="16"/>
      <c r="O17" s="16">
        <f t="shared" si="15"/>
        <v>1.0399999999997078E-2</v>
      </c>
      <c r="P17" s="16">
        <f t="shared" si="15"/>
        <v>58.5259</v>
      </c>
      <c r="Q17" s="16">
        <f t="shared" si="15"/>
        <v>18.9984</v>
      </c>
      <c r="R17" s="16">
        <f t="shared" si="15"/>
        <v>77.524299999999997</v>
      </c>
      <c r="S17" s="16"/>
      <c r="T17" s="23">
        <f>T25</f>
        <v>11.707000000000001</v>
      </c>
      <c r="U17" s="23">
        <f>U25</f>
        <v>0</v>
      </c>
      <c r="W17" s="16">
        <f>W25</f>
        <v>0</v>
      </c>
      <c r="X17" s="16">
        <f>X25</f>
        <v>1.0399999999997078E-2</v>
      </c>
      <c r="Y17" s="16">
        <f t="shared" si="0"/>
        <v>77.534699999999987</v>
      </c>
      <c r="Z17" s="16">
        <f>Z25</f>
        <v>0</v>
      </c>
      <c r="AA17" s="16">
        <f>AA25</f>
        <v>-58.5259</v>
      </c>
      <c r="AB17" s="16">
        <f t="shared" si="4"/>
        <v>18.998399999999997</v>
      </c>
      <c r="AC17" s="16"/>
      <c r="AD17" s="16">
        <f>AD25</f>
        <v>0</v>
      </c>
      <c r="AE17" s="16">
        <f>AE25</f>
        <v>0</v>
      </c>
      <c r="AF17" s="16">
        <f>AF25</f>
        <v>-58.5259</v>
      </c>
      <c r="AG17" s="16"/>
      <c r="AH17" s="16"/>
      <c r="AI17" s="16"/>
    </row>
    <row r="18" spans="1:36" s="15" customFormat="1">
      <c r="B18" s="15" t="str">
        <f>B24</f>
        <v>Zn_Mg_C_HF_125</v>
      </c>
      <c r="C18" s="24">
        <f>-C24</f>
        <v>-0.12500104585881752</v>
      </c>
      <c r="D18" s="24">
        <f t="shared" ref="D18:R18" si="16">D24</f>
        <v>3.4685999999999999</v>
      </c>
      <c r="E18" s="24">
        <f t="shared" si="16"/>
        <v>4.3319999999999999</v>
      </c>
      <c r="F18" s="24">
        <f>-F24</f>
        <v>-4.928516400000011E-2</v>
      </c>
      <c r="G18" s="24">
        <f>-G24</f>
        <v>-4.7660663999999811E-2</v>
      </c>
      <c r="H18" s="24">
        <f t="shared" si="16"/>
        <v>0.49643700000000002</v>
      </c>
      <c r="I18" s="66"/>
      <c r="J18" s="16">
        <f t="shared" si="16"/>
        <v>-58.070399999999999</v>
      </c>
      <c r="K18" s="16">
        <f t="shared" si="16"/>
        <v>0</v>
      </c>
      <c r="L18" s="16">
        <f t="shared" si="16"/>
        <v>0</v>
      </c>
      <c r="M18" s="16">
        <f t="shared" si="16"/>
        <v>0</v>
      </c>
      <c r="N18" s="16"/>
      <c r="O18" s="16">
        <f t="shared" si="16"/>
        <v>4.8999999999992383E-3</v>
      </c>
      <c r="P18" s="16">
        <f t="shared" si="16"/>
        <v>58.5259</v>
      </c>
      <c r="Q18" s="16">
        <f t="shared" si="16"/>
        <v>18.9984</v>
      </c>
      <c r="R18" s="16">
        <f t="shared" si="16"/>
        <v>77.524299999999997</v>
      </c>
      <c r="S18" s="16"/>
      <c r="T18" s="23">
        <f>T24</f>
        <v>11.679</v>
      </c>
      <c r="U18" s="23">
        <f>U24</f>
        <v>0</v>
      </c>
      <c r="W18" s="16">
        <f>W24</f>
        <v>0</v>
      </c>
      <c r="X18" s="16">
        <f>X24</f>
        <v>4.8999999999992383E-3</v>
      </c>
      <c r="Y18" s="16">
        <f t="shared" si="0"/>
        <v>77.529200000000003</v>
      </c>
      <c r="Z18" s="16">
        <f>Z24</f>
        <v>0</v>
      </c>
      <c r="AA18" s="16">
        <f>AA24</f>
        <v>-58.5259</v>
      </c>
      <c r="AB18" s="16">
        <f t="shared" si="4"/>
        <v>18.998399999999997</v>
      </c>
      <c r="AC18" s="16"/>
      <c r="AD18" s="16">
        <f>AD24</f>
        <v>0</v>
      </c>
      <c r="AE18" s="16">
        <f>AE24</f>
        <v>0</v>
      </c>
      <c r="AF18" s="16">
        <f>AF24</f>
        <v>-58.5259</v>
      </c>
      <c r="AH18" s="16"/>
      <c r="AI18" s="16"/>
    </row>
    <row r="19" spans="1:36" s="15" customFormat="1">
      <c r="B19" s="15" t="str">
        <f>B23</f>
        <v>Zn_Mg_C_HF_063</v>
      </c>
      <c r="C19" s="24">
        <f>-C23</f>
        <v>-6.2500522929408525E-2</v>
      </c>
      <c r="D19" s="24">
        <f t="shared" ref="D19:R19" si="17">D23</f>
        <v>3.4723000000000002</v>
      </c>
      <c r="E19" s="24">
        <f t="shared" si="17"/>
        <v>4.3178999999999998</v>
      </c>
      <c r="F19" s="24">
        <f>-F23</f>
        <v>-2.4102517799999897E-2</v>
      </c>
      <c r="G19" s="24">
        <f>-G23</f>
        <v>-2.3359838999999633E-2</v>
      </c>
      <c r="H19" s="24">
        <f t="shared" si="17"/>
        <v>0.498112</v>
      </c>
      <c r="I19" s="66"/>
      <c r="J19" s="16">
        <f t="shared" si="17"/>
        <v>-58.073999999999998</v>
      </c>
      <c r="K19" s="16">
        <f t="shared" si="17"/>
        <v>0</v>
      </c>
      <c r="L19" s="16">
        <f t="shared" si="17"/>
        <v>0</v>
      </c>
      <c r="M19" s="16">
        <f t="shared" si="17"/>
        <v>0</v>
      </c>
      <c r="N19" s="16"/>
      <c r="O19" s="16">
        <f t="shared" si="17"/>
        <v>1.300000000000523E-3</v>
      </c>
      <c r="P19" s="16">
        <f t="shared" si="17"/>
        <v>58.5259</v>
      </c>
      <c r="Q19" s="16">
        <f t="shared" si="17"/>
        <v>18.9984</v>
      </c>
      <c r="R19" s="16">
        <f t="shared" si="17"/>
        <v>77.524299999999997</v>
      </c>
      <c r="S19" s="16"/>
      <c r="T19" s="23">
        <f>T23</f>
        <v>11.663</v>
      </c>
      <c r="U19" s="23">
        <f>U23</f>
        <v>0</v>
      </c>
      <c r="W19" s="16">
        <f>W23</f>
        <v>0</v>
      </c>
      <c r="X19" s="16">
        <f>X23</f>
        <v>1.300000000000523E-3</v>
      </c>
      <c r="Y19" s="16">
        <f t="shared" si="0"/>
        <v>77.525599999999997</v>
      </c>
      <c r="Z19" s="16">
        <f>Z23</f>
        <v>0</v>
      </c>
      <c r="AA19" s="16">
        <f>AA23</f>
        <v>-58.5259</v>
      </c>
      <c r="AB19" s="16">
        <f t="shared" si="4"/>
        <v>18.998399999999997</v>
      </c>
      <c r="AC19" s="16"/>
      <c r="AD19" s="16">
        <f>AD23</f>
        <v>0</v>
      </c>
      <c r="AE19" s="16">
        <f>AE23</f>
        <v>0</v>
      </c>
      <c r="AF19" s="16">
        <f>AF23</f>
        <v>-58.5259</v>
      </c>
      <c r="AH19" s="16"/>
      <c r="AI19" s="16"/>
    </row>
    <row r="20" spans="1:36" s="15" customFormat="1">
      <c r="B20" s="15" t="str">
        <f>B22</f>
        <v>Zn_Mg_C_HF_031</v>
      </c>
      <c r="C20" s="24">
        <f>-C22</f>
        <v>-3.1250261464704263E-2</v>
      </c>
      <c r="D20" s="24">
        <f t="shared" ref="D20:U20" si="18">D22</f>
        <v>3.4733000000000001</v>
      </c>
      <c r="E20" s="24">
        <f t="shared" si="18"/>
        <v>4.3144</v>
      </c>
      <c r="F20" s="24">
        <f>-F22</f>
        <v>-1.1976774400000003E-2</v>
      </c>
      <c r="G20" s="24">
        <f>-G22</f>
        <v>-1.1700652800000206E-2</v>
      </c>
      <c r="H20" s="24">
        <f t="shared" si="18"/>
        <v>0.49904100000000001</v>
      </c>
      <c r="I20" s="66"/>
      <c r="J20" s="16">
        <f t="shared" si="18"/>
        <v>-58.075000000000003</v>
      </c>
      <c r="K20" s="16">
        <f t="shared" si="18"/>
        <v>0</v>
      </c>
      <c r="L20" s="16">
        <f t="shared" si="18"/>
        <v>0</v>
      </c>
      <c r="M20" s="16">
        <f t="shared" si="18"/>
        <v>0</v>
      </c>
      <c r="N20" s="16"/>
      <c r="O20" s="16">
        <f t="shared" si="18"/>
        <v>2.9999999999574811E-4</v>
      </c>
      <c r="P20" s="16">
        <f t="shared" si="18"/>
        <v>58.5259</v>
      </c>
      <c r="Q20" s="16">
        <f t="shared" si="18"/>
        <v>18.9984</v>
      </c>
      <c r="R20" s="16">
        <f t="shared" si="18"/>
        <v>77.524299999999997</v>
      </c>
      <c r="S20" s="16"/>
      <c r="T20" s="23">
        <f t="shared" si="18"/>
        <v>11.66</v>
      </c>
      <c r="U20" s="23">
        <f t="shared" si="18"/>
        <v>0</v>
      </c>
      <c r="W20" s="16">
        <f>W22</f>
        <v>0</v>
      </c>
      <c r="X20" s="16">
        <f>X22</f>
        <v>2.9999999999574811E-4</v>
      </c>
      <c r="Y20" s="16">
        <f t="shared" si="0"/>
        <v>77.524599999999992</v>
      </c>
      <c r="Z20" s="16">
        <f>Z22</f>
        <v>0</v>
      </c>
      <c r="AA20" s="16">
        <f>AA22</f>
        <v>-58.5259</v>
      </c>
      <c r="AB20" s="16">
        <f t="shared" si="4"/>
        <v>18.998399999999997</v>
      </c>
      <c r="AC20" s="16"/>
      <c r="AD20" s="16">
        <f>AD22</f>
        <v>0</v>
      </c>
      <c r="AE20" s="16">
        <f>AE22</f>
        <v>0</v>
      </c>
      <c r="AF20" s="16">
        <f>AF22</f>
        <v>-58.5259</v>
      </c>
      <c r="AH20" s="16"/>
      <c r="AI20" s="16"/>
    </row>
    <row r="21" spans="1:36">
      <c r="A21" s="8" t="s">
        <v>11</v>
      </c>
      <c r="B21" s="8" t="str">
        <f>Mg_HF!B45</f>
        <v>Zn_Mg_C_HF_000</v>
      </c>
      <c r="C21" s="1">
        <f t="shared" ref="C21:C38" si="19">(0.5-AV45)/(0.5-AV$63)</f>
        <v>0</v>
      </c>
      <c r="D21" s="1">
        <f>J45</f>
        <v>3.4735</v>
      </c>
      <c r="E21" s="1">
        <f t="shared" ref="E21:E39" si="20">L45</f>
        <v>4.3132000000000001</v>
      </c>
      <c r="F21" s="1">
        <f t="shared" ref="F21:F40" si="21">E21*ABS(AS45-AV45)</f>
        <v>0</v>
      </c>
      <c r="G21" s="1">
        <f t="shared" ref="G21:G40" si="22">E21*(ABS(MOD(AT45-AU45+2.5,1)-0.5))</f>
        <v>0</v>
      </c>
      <c r="H21" s="1">
        <f t="shared" ref="H21:H39" si="23">MOD(AS45-AT45,1)</f>
        <v>0.5</v>
      </c>
      <c r="J21" s="2">
        <f t="shared" ref="J21:J39" si="24">R45</f>
        <v>-58.075299999999999</v>
      </c>
      <c r="K21" s="2">
        <f>R69</f>
        <v>-58.5259</v>
      </c>
      <c r="L21" s="2">
        <f>AW69</f>
        <v>-18.9984</v>
      </c>
      <c r="M21" s="2">
        <f t="shared" ref="M21:M39" si="25">K21+L21</f>
        <v>-77.524299999999997</v>
      </c>
      <c r="N21" s="2"/>
      <c r="O21" s="2">
        <f t="shared" ref="O21:R37" si="26">J21-J$21</f>
        <v>0</v>
      </c>
      <c r="P21" s="2">
        <f t="shared" si="26"/>
        <v>0</v>
      </c>
      <c r="Q21" s="2">
        <f t="shared" si="26"/>
        <v>0</v>
      </c>
      <c r="R21" s="2">
        <f t="shared" si="26"/>
        <v>0</v>
      </c>
      <c r="T21" s="18">
        <f>Z47</f>
        <v>11.663</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Mg_HF!B46</f>
        <v>Zn_Mg_C_HF_031</v>
      </c>
      <c r="C22" s="1">
        <f t="shared" si="19"/>
        <v>3.1250261464704263E-2</v>
      </c>
      <c r="D22" s="1">
        <f>Mg_HF!J46</f>
        <v>3.4733000000000001</v>
      </c>
      <c r="E22" s="1">
        <f t="shared" si="20"/>
        <v>4.3144</v>
      </c>
      <c r="F22" s="1">
        <f t="shared" si="21"/>
        <v>1.1976774400000003E-2</v>
      </c>
      <c r="G22" s="1">
        <f t="shared" si="22"/>
        <v>1.1700652800000206E-2</v>
      </c>
      <c r="H22" s="1">
        <f t="shared" si="23"/>
        <v>0.49904100000000001</v>
      </c>
      <c r="J22" s="2">
        <f t="shared" si="24"/>
        <v>-58.075000000000003</v>
      </c>
      <c r="K22" s="2">
        <f t="shared" ref="K22:K39" si="30">R70</f>
        <v>0</v>
      </c>
      <c r="L22" s="2">
        <f t="shared" ref="L22:L39" si="31">AW70</f>
        <v>0</v>
      </c>
      <c r="M22" s="2">
        <f t="shared" si="25"/>
        <v>0</v>
      </c>
      <c r="N22" s="2"/>
      <c r="O22" s="2">
        <f t="shared" si="26"/>
        <v>2.9999999999574811E-4</v>
      </c>
      <c r="P22" s="2">
        <f t="shared" si="26"/>
        <v>58.5259</v>
      </c>
      <c r="Q22" s="2">
        <f t="shared" si="26"/>
        <v>18.9984</v>
      </c>
      <c r="R22" s="2">
        <f t="shared" si="26"/>
        <v>77.524299999999997</v>
      </c>
      <c r="T22" s="18">
        <f t="shared" ref="T22:T39" si="32">Z46</f>
        <v>11.66</v>
      </c>
      <c r="U22" s="18">
        <f t="shared" si="27"/>
        <v>0</v>
      </c>
      <c r="W22" s="2">
        <f t="shared" ref="W22:W39" si="33">R93-R$92</f>
        <v>0</v>
      </c>
      <c r="X22" s="2">
        <f t="shared" ref="X22:X39" si="34">O22-W22</f>
        <v>2.9999999999574811E-4</v>
      </c>
      <c r="Y22" s="2">
        <f t="shared" ref="Y22:Y39" si="35">R22+X22</f>
        <v>77.524599999999992</v>
      </c>
      <c r="Z22" s="2">
        <f t="shared" si="28"/>
        <v>0</v>
      </c>
      <c r="AA22" s="2">
        <f t="shared" ref="AA22:AA39" si="36">Z22-P22</f>
        <v>-58.5259</v>
      </c>
      <c r="AB22" s="2">
        <f t="shared" ref="AB22:AB39" si="37">AA22+R22</f>
        <v>18.998399999999997</v>
      </c>
      <c r="AD22" s="2">
        <f t="shared" ref="AD22:AD39" si="38">R116+AW116</f>
        <v>0</v>
      </c>
      <c r="AE22" s="2">
        <f t="shared" ref="AE22:AE39" si="39">AD22-AD$21</f>
        <v>0</v>
      </c>
      <c r="AF22" s="2">
        <f t="shared" si="29"/>
        <v>-58.5259</v>
      </c>
      <c r="AH22" s="2"/>
      <c r="AI22" s="2"/>
    </row>
    <row r="23" spans="1:36">
      <c r="B23" s="8" t="str">
        <f>Mg_HF!B47</f>
        <v>Zn_Mg_C_HF_063</v>
      </c>
      <c r="C23" s="1">
        <f t="shared" si="19"/>
        <v>6.2500522929408525E-2</v>
      </c>
      <c r="D23" s="1">
        <f>Mg_HF!J47</f>
        <v>3.4723000000000002</v>
      </c>
      <c r="E23" s="1">
        <f t="shared" si="20"/>
        <v>4.3178999999999998</v>
      </c>
      <c r="F23" s="1">
        <f t="shared" si="21"/>
        <v>2.4102517799999897E-2</v>
      </c>
      <c r="G23" s="1">
        <f t="shared" si="22"/>
        <v>2.3359838999999633E-2</v>
      </c>
      <c r="H23" s="1">
        <f t="shared" si="23"/>
        <v>0.498112</v>
      </c>
      <c r="J23" s="2">
        <f t="shared" si="24"/>
        <v>-58.073999999999998</v>
      </c>
      <c r="K23" s="2">
        <f t="shared" si="30"/>
        <v>0</v>
      </c>
      <c r="L23" s="2">
        <f t="shared" si="31"/>
        <v>0</v>
      </c>
      <c r="M23" s="2">
        <f t="shared" si="25"/>
        <v>0</v>
      </c>
      <c r="N23" s="2"/>
      <c r="O23" s="2">
        <f t="shared" si="26"/>
        <v>1.300000000000523E-3</v>
      </c>
      <c r="P23" s="2">
        <f t="shared" si="26"/>
        <v>58.5259</v>
      </c>
      <c r="Q23" s="2">
        <f t="shared" si="26"/>
        <v>18.9984</v>
      </c>
      <c r="R23" s="2">
        <f t="shared" si="26"/>
        <v>77.524299999999997</v>
      </c>
      <c r="T23" s="18">
        <f t="shared" si="32"/>
        <v>11.663</v>
      </c>
      <c r="U23" s="18">
        <f t="shared" si="27"/>
        <v>0</v>
      </c>
      <c r="W23" s="2">
        <f t="shared" si="33"/>
        <v>0</v>
      </c>
      <c r="X23" s="2">
        <f t="shared" si="34"/>
        <v>1.300000000000523E-3</v>
      </c>
      <c r="Y23" s="2">
        <f t="shared" si="35"/>
        <v>77.525599999999997</v>
      </c>
      <c r="Z23" s="2">
        <f t="shared" si="28"/>
        <v>0</v>
      </c>
      <c r="AA23" s="2">
        <f t="shared" si="36"/>
        <v>-58.5259</v>
      </c>
      <c r="AB23" s="2">
        <f t="shared" si="37"/>
        <v>18.998399999999997</v>
      </c>
      <c r="AD23" s="2">
        <f t="shared" si="38"/>
        <v>0</v>
      </c>
      <c r="AE23" s="2">
        <f t="shared" si="39"/>
        <v>0</v>
      </c>
      <c r="AF23" s="2">
        <f t="shared" si="29"/>
        <v>-58.5259</v>
      </c>
      <c r="AH23" s="2"/>
      <c r="AI23" s="2"/>
    </row>
    <row r="24" spans="1:36">
      <c r="B24" s="8" t="str">
        <f>Mg_HF!B48</f>
        <v>Zn_Mg_C_HF_125</v>
      </c>
      <c r="C24" s="1">
        <f t="shared" si="19"/>
        <v>0.12500104585881752</v>
      </c>
      <c r="D24" s="1">
        <f>Mg_HF!J48</f>
        <v>3.4685999999999999</v>
      </c>
      <c r="E24" s="1">
        <f t="shared" si="20"/>
        <v>4.3319999999999999</v>
      </c>
      <c r="F24" s="1">
        <f t="shared" si="21"/>
        <v>4.928516400000011E-2</v>
      </c>
      <c r="G24" s="1">
        <f t="shared" si="22"/>
        <v>4.7660663999999811E-2</v>
      </c>
      <c r="H24" s="1">
        <f t="shared" si="23"/>
        <v>0.49643700000000002</v>
      </c>
      <c r="J24" s="2">
        <f t="shared" si="24"/>
        <v>-58.070399999999999</v>
      </c>
      <c r="K24" s="2">
        <f t="shared" si="30"/>
        <v>0</v>
      </c>
      <c r="L24" s="2">
        <f t="shared" si="31"/>
        <v>0</v>
      </c>
      <c r="M24" s="2">
        <f t="shared" si="25"/>
        <v>0</v>
      </c>
      <c r="N24" s="2"/>
      <c r="O24" s="2">
        <f t="shared" si="26"/>
        <v>4.8999999999992383E-3</v>
      </c>
      <c r="P24" s="2">
        <f t="shared" si="26"/>
        <v>58.5259</v>
      </c>
      <c r="Q24" s="2">
        <f t="shared" si="26"/>
        <v>18.9984</v>
      </c>
      <c r="R24" s="2">
        <f t="shared" si="26"/>
        <v>77.524299999999997</v>
      </c>
      <c r="T24" s="18">
        <f t="shared" si="32"/>
        <v>11.679</v>
      </c>
      <c r="U24" s="18">
        <f t="shared" si="27"/>
        <v>0</v>
      </c>
      <c r="W24" s="2">
        <f t="shared" si="33"/>
        <v>0</v>
      </c>
      <c r="X24" s="2">
        <f t="shared" si="34"/>
        <v>4.8999999999992383E-3</v>
      </c>
      <c r="Y24" s="2">
        <f t="shared" si="35"/>
        <v>77.529200000000003</v>
      </c>
      <c r="Z24" s="2">
        <f t="shared" si="28"/>
        <v>0</v>
      </c>
      <c r="AA24" s="2">
        <f t="shared" si="36"/>
        <v>-58.5259</v>
      </c>
      <c r="AB24" s="2">
        <f t="shared" si="37"/>
        <v>18.998399999999997</v>
      </c>
      <c r="AD24" s="2">
        <f t="shared" si="38"/>
        <v>0</v>
      </c>
      <c r="AE24" s="2">
        <f t="shared" si="39"/>
        <v>0</v>
      </c>
      <c r="AF24" s="2">
        <f t="shared" si="29"/>
        <v>-58.5259</v>
      </c>
      <c r="AH24" s="2"/>
      <c r="AI24" s="2"/>
    </row>
    <row r="25" spans="1:36">
      <c r="B25" s="8" t="str">
        <f>Mg_HF!B49</f>
        <v>Zn_Mg_C_HF_188</v>
      </c>
      <c r="C25" s="1">
        <f t="shared" si="19"/>
        <v>0.18750156878822605</v>
      </c>
      <c r="D25" s="1">
        <f>Mg_HF!J49</f>
        <v>3.4618000000000002</v>
      </c>
      <c r="E25" s="1">
        <f t="shared" si="20"/>
        <v>4.3566000000000003</v>
      </c>
      <c r="F25" s="1">
        <f t="shared" si="21"/>
        <v>7.6850423999999959E-2</v>
      </c>
      <c r="G25" s="1">
        <f t="shared" si="22"/>
        <v>7.3478415600000208E-2</v>
      </c>
      <c r="H25" s="1">
        <f t="shared" si="23"/>
        <v>0.49523</v>
      </c>
      <c r="J25" s="2">
        <f t="shared" si="24"/>
        <v>-58.064900000000002</v>
      </c>
      <c r="K25" s="2">
        <f t="shared" si="30"/>
        <v>0</v>
      </c>
      <c r="L25" s="2">
        <f t="shared" si="31"/>
        <v>0</v>
      </c>
      <c r="M25" s="2">
        <f t="shared" si="25"/>
        <v>0</v>
      </c>
      <c r="N25" s="2"/>
      <c r="O25" s="2">
        <f t="shared" si="26"/>
        <v>1.0399999999997078E-2</v>
      </c>
      <c r="P25" s="2">
        <f t="shared" si="26"/>
        <v>58.5259</v>
      </c>
      <c r="Q25" s="2">
        <f t="shared" si="26"/>
        <v>18.9984</v>
      </c>
      <c r="R25" s="2">
        <f t="shared" si="26"/>
        <v>77.524299999999997</v>
      </c>
      <c r="T25" s="18">
        <f t="shared" si="32"/>
        <v>11.707000000000001</v>
      </c>
      <c r="U25" s="18">
        <f t="shared" si="27"/>
        <v>0</v>
      </c>
      <c r="W25" s="2">
        <f t="shared" si="33"/>
        <v>0</v>
      </c>
      <c r="X25" s="2">
        <f t="shared" si="34"/>
        <v>1.0399999999997078E-2</v>
      </c>
      <c r="Y25" s="2">
        <f t="shared" si="35"/>
        <v>77.534699999999987</v>
      </c>
      <c r="Z25" s="2">
        <f t="shared" si="28"/>
        <v>0</v>
      </c>
      <c r="AA25" s="2">
        <f t="shared" si="36"/>
        <v>-58.5259</v>
      </c>
      <c r="AB25" s="2">
        <f t="shared" si="37"/>
        <v>18.998399999999997</v>
      </c>
      <c r="AD25" s="2">
        <f t="shared" si="38"/>
        <v>0</v>
      </c>
      <c r="AE25" s="2">
        <f t="shared" si="39"/>
        <v>0</v>
      </c>
      <c r="AF25" s="2">
        <f t="shared" si="29"/>
        <v>-58.5259</v>
      </c>
      <c r="AH25" s="2"/>
      <c r="AI25" s="2"/>
    </row>
    <row r="26" spans="1:36">
      <c r="B26" s="8" t="str">
        <f>Mg_HF!B50</f>
        <v>Zn_Mg_C_HF_250</v>
      </c>
      <c r="C26" s="1">
        <f t="shared" si="19"/>
        <v>0.25000209171763504</v>
      </c>
      <c r="D26" s="1">
        <f>Mg_HF!J50</f>
        <v>3.4517000000000002</v>
      </c>
      <c r="E26" s="1">
        <f t="shared" si="20"/>
        <v>4.3952999999999998</v>
      </c>
      <c r="F26" s="1">
        <f t="shared" si="21"/>
        <v>0.10972866450000006</v>
      </c>
      <c r="G26" s="1">
        <f t="shared" si="22"/>
        <v>0.10285441530000002</v>
      </c>
      <c r="H26" s="1">
        <f t="shared" si="23"/>
        <v>0.495085</v>
      </c>
      <c r="J26" s="2">
        <f t="shared" si="24"/>
        <v>-58.058900000000001</v>
      </c>
      <c r="K26" s="2">
        <f t="shared" si="30"/>
        <v>0</v>
      </c>
      <c r="L26" s="2">
        <f t="shared" si="31"/>
        <v>0</v>
      </c>
      <c r="M26" s="2">
        <f t="shared" si="25"/>
        <v>0</v>
      </c>
      <c r="N26" s="2"/>
      <c r="O26" s="2">
        <f t="shared" si="26"/>
        <v>1.6399999999997306E-2</v>
      </c>
      <c r="P26" s="2">
        <f t="shared" si="26"/>
        <v>58.5259</v>
      </c>
      <c r="Q26" s="2">
        <f t="shared" si="26"/>
        <v>18.9984</v>
      </c>
      <c r="R26" s="2">
        <f t="shared" si="26"/>
        <v>77.524299999999997</v>
      </c>
      <c r="T26" s="18">
        <f t="shared" si="32"/>
        <v>11.755000000000001</v>
      </c>
      <c r="U26" s="18">
        <f t="shared" si="27"/>
        <v>0</v>
      </c>
      <c r="W26" s="2">
        <f t="shared" si="33"/>
        <v>0</v>
      </c>
      <c r="X26" s="2">
        <f t="shared" si="34"/>
        <v>1.6399999999997306E-2</v>
      </c>
      <c r="Y26" s="2">
        <f t="shared" si="35"/>
        <v>77.540699999999987</v>
      </c>
      <c r="Z26" s="2">
        <f t="shared" si="28"/>
        <v>0</v>
      </c>
      <c r="AA26" s="2">
        <f t="shared" si="36"/>
        <v>-58.5259</v>
      </c>
      <c r="AB26" s="2">
        <f t="shared" si="37"/>
        <v>18.998399999999997</v>
      </c>
      <c r="AD26" s="2">
        <f t="shared" si="38"/>
        <v>0</v>
      </c>
      <c r="AE26" s="2">
        <f t="shared" si="39"/>
        <v>0</v>
      </c>
      <c r="AF26" s="2">
        <f t="shared" si="29"/>
        <v>-58.5259</v>
      </c>
      <c r="AH26" s="2"/>
      <c r="AI26" s="2"/>
    </row>
    <row r="27" spans="1:36">
      <c r="A27" s="8" t="s">
        <v>70</v>
      </c>
      <c r="B27" s="8" t="str">
        <f>Mg_HF!B51</f>
        <v>Zn_Mg_C_HF_313</v>
      </c>
      <c r="C27" s="1">
        <f t="shared" si="19"/>
        <v>0.31250261464704354</v>
      </c>
      <c r="D27" s="1">
        <f>Mg_HF!J51</f>
        <v>3.4367999999999999</v>
      </c>
      <c r="E27" s="1">
        <f t="shared" si="20"/>
        <v>4.4545000000000003</v>
      </c>
      <c r="F27" s="1">
        <f t="shared" si="21"/>
        <v>0.15137281900000008</v>
      </c>
      <c r="G27" s="1">
        <f t="shared" si="22"/>
        <v>0.1383879514999998</v>
      </c>
      <c r="H27" s="1">
        <f t="shared" si="23"/>
        <v>0.49663200000000002</v>
      </c>
      <c r="J27" s="2">
        <f t="shared" si="24"/>
        <v>-58.054099999999998</v>
      </c>
      <c r="K27" s="2">
        <f t="shared" si="30"/>
        <v>0</v>
      </c>
      <c r="L27" s="2">
        <f t="shared" si="31"/>
        <v>0</v>
      </c>
      <c r="M27" s="2">
        <f t="shared" si="25"/>
        <v>0</v>
      </c>
      <c r="N27" s="2"/>
      <c r="O27" s="2">
        <f t="shared" si="26"/>
        <v>2.120000000000033E-2</v>
      </c>
      <c r="P27" s="2">
        <f t="shared" si="26"/>
        <v>58.5259</v>
      </c>
      <c r="Q27" s="2">
        <f t="shared" si="26"/>
        <v>18.9984</v>
      </c>
      <c r="R27" s="2">
        <f t="shared" si="26"/>
        <v>77.524299999999997</v>
      </c>
      <c r="T27" s="18">
        <f t="shared" si="32"/>
        <v>11.835000000000001</v>
      </c>
      <c r="U27" s="18">
        <f t="shared" si="27"/>
        <v>0</v>
      </c>
      <c r="W27" s="2">
        <f t="shared" si="33"/>
        <v>0</v>
      </c>
      <c r="X27" s="2">
        <f t="shared" si="34"/>
        <v>2.120000000000033E-2</v>
      </c>
      <c r="Y27" s="2">
        <f t="shared" si="35"/>
        <v>77.545500000000004</v>
      </c>
      <c r="Z27" s="2">
        <f t="shared" si="28"/>
        <v>0</v>
      </c>
      <c r="AA27" s="2">
        <f t="shared" si="36"/>
        <v>-58.5259</v>
      </c>
      <c r="AB27" s="2">
        <f t="shared" si="37"/>
        <v>18.998399999999997</v>
      </c>
      <c r="AD27" s="2">
        <f t="shared" si="38"/>
        <v>0</v>
      </c>
      <c r="AE27" s="2">
        <f t="shared" si="39"/>
        <v>0</v>
      </c>
      <c r="AF27" s="2">
        <f t="shared" si="29"/>
        <v>-58.5259</v>
      </c>
      <c r="AH27" s="2"/>
      <c r="AI27" s="2"/>
      <c r="AJ27" s="7"/>
    </row>
    <row r="28" spans="1:36">
      <c r="B28" s="8" t="str">
        <f>Mg_HF!B52</f>
        <v>Zn_Mg_C_HF_375</v>
      </c>
      <c r="C28" s="1">
        <f t="shared" si="19"/>
        <v>0.37500313757645254</v>
      </c>
      <c r="D28" s="1">
        <f>Mg_HF!J52</f>
        <v>3.4150999999999998</v>
      </c>
      <c r="E28" s="1">
        <f t="shared" si="20"/>
        <v>4.5476000000000001</v>
      </c>
      <c r="F28" s="1">
        <f t="shared" si="21"/>
        <v>0.20811636639999986</v>
      </c>
      <c r="G28" s="1">
        <f t="shared" si="22"/>
        <v>0.18505548680000042</v>
      </c>
      <c r="H28" s="1">
        <f t="shared" si="23"/>
        <v>0.50094399999999994</v>
      </c>
      <c r="J28" s="2">
        <f t="shared" si="24"/>
        <v>-58.054000000000002</v>
      </c>
      <c r="K28" s="2">
        <f t="shared" si="30"/>
        <v>0</v>
      </c>
      <c r="L28" s="2">
        <f t="shared" si="31"/>
        <v>0</v>
      </c>
      <c r="M28" s="2">
        <f t="shared" si="25"/>
        <v>0</v>
      </c>
      <c r="N28" s="2"/>
      <c r="O28" s="2">
        <f t="shared" si="26"/>
        <v>2.1299999999996544E-2</v>
      </c>
      <c r="P28" s="2">
        <f t="shared" si="26"/>
        <v>58.5259</v>
      </c>
      <c r="Q28" s="2">
        <f t="shared" si="26"/>
        <v>18.9984</v>
      </c>
      <c r="R28" s="2">
        <f t="shared" si="26"/>
        <v>77.524299999999997</v>
      </c>
      <c r="T28" s="18">
        <f t="shared" si="32"/>
        <v>11.974</v>
      </c>
      <c r="U28" s="18">
        <f t="shared" si="27"/>
        <v>0</v>
      </c>
      <c r="W28" s="2">
        <f t="shared" si="33"/>
        <v>0</v>
      </c>
      <c r="X28" s="2">
        <f t="shared" si="34"/>
        <v>2.1299999999996544E-2</v>
      </c>
      <c r="Y28" s="2">
        <f t="shared" si="35"/>
        <v>77.545599999999993</v>
      </c>
      <c r="Z28" s="2">
        <f t="shared" si="28"/>
        <v>0</v>
      </c>
      <c r="AA28" s="2">
        <f t="shared" si="36"/>
        <v>-58.5259</v>
      </c>
      <c r="AB28" s="2">
        <f t="shared" si="37"/>
        <v>18.998399999999997</v>
      </c>
      <c r="AD28" s="2">
        <f t="shared" si="38"/>
        <v>0</v>
      </c>
      <c r="AE28" s="2">
        <f t="shared" si="39"/>
        <v>0</v>
      </c>
      <c r="AF28" s="2">
        <f t="shared" ref="AF28:AF39" si="40">AE28+AA28</f>
        <v>-58.5259</v>
      </c>
      <c r="AH28" s="2"/>
      <c r="AI28" s="2"/>
    </row>
    <row r="29" spans="1:36">
      <c r="B29" s="8" t="str">
        <f>Mg_HF!B53</f>
        <v>Zn_Mg_C_HF_438</v>
      </c>
      <c r="C29" s="1">
        <f t="shared" si="19"/>
        <v>0.43750366050586109</v>
      </c>
      <c r="D29" s="1">
        <f>Mg_HF!J53</f>
        <v>3.3904000000000001</v>
      </c>
      <c r="E29" s="1">
        <f t="shared" si="20"/>
        <v>4.6627000000000001</v>
      </c>
      <c r="F29" s="1">
        <f t="shared" si="21"/>
        <v>0.27225971570000013</v>
      </c>
      <c r="G29" s="1">
        <f t="shared" si="22"/>
        <v>0.23883748210000008</v>
      </c>
      <c r="H29" s="1">
        <f t="shared" si="23"/>
        <v>0.50610100000000002</v>
      </c>
      <c r="J29" s="2">
        <f t="shared" si="24"/>
        <v>-58.062600000000003</v>
      </c>
      <c r="K29" s="2">
        <f t="shared" si="30"/>
        <v>0</v>
      </c>
      <c r="L29" s="2">
        <f t="shared" si="31"/>
        <v>0</v>
      </c>
      <c r="M29" s="2">
        <f t="shared" si="25"/>
        <v>0</v>
      </c>
      <c r="N29" s="2"/>
      <c r="O29" s="2">
        <f t="shared" si="26"/>
        <v>1.2699999999995271E-2</v>
      </c>
      <c r="P29" s="2">
        <f t="shared" si="26"/>
        <v>58.5259</v>
      </c>
      <c r="Q29" s="2">
        <f t="shared" si="26"/>
        <v>18.9984</v>
      </c>
      <c r="R29" s="2">
        <f t="shared" si="26"/>
        <v>77.524299999999997</v>
      </c>
      <c r="T29" s="18">
        <f t="shared" si="32"/>
        <v>12.16</v>
      </c>
      <c r="U29" s="18">
        <f t="shared" si="27"/>
        <v>0</v>
      </c>
      <c r="W29" s="2">
        <f t="shared" si="33"/>
        <v>0</v>
      </c>
      <c r="X29" s="2">
        <f t="shared" si="34"/>
        <v>1.2699999999995271E-2</v>
      </c>
      <c r="Y29" s="2">
        <f t="shared" si="35"/>
        <v>77.536999999999992</v>
      </c>
      <c r="Z29" s="2">
        <f t="shared" si="28"/>
        <v>0</v>
      </c>
      <c r="AA29" s="2">
        <f t="shared" si="36"/>
        <v>-58.5259</v>
      </c>
      <c r="AB29" s="2">
        <f t="shared" si="37"/>
        <v>18.998399999999997</v>
      </c>
      <c r="AD29" s="2">
        <f t="shared" si="38"/>
        <v>0</v>
      </c>
      <c r="AE29" s="2">
        <f t="shared" si="39"/>
        <v>0</v>
      </c>
      <c r="AF29" s="2">
        <f t="shared" si="40"/>
        <v>-58.5259</v>
      </c>
      <c r="AH29" s="2"/>
      <c r="AI29" s="2"/>
    </row>
    <row r="30" spans="1:36">
      <c r="B30" s="8" t="str">
        <f>Mg_HF!B54</f>
        <v>Zn_Mg_C_HF_500</v>
      </c>
      <c r="C30" s="1">
        <f t="shared" si="19"/>
        <v>0.50000418343526964</v>
      </c>
      <c r="D30" s="1">
        <f>Mg_HF!J54</f>
        <v>3.3694000000000002</v>
      </c>
      <c r="E30" s="1">
        <f t="shared" si="20"/>
        <v>4.7648000000000001</v>
      </c>
      <c r="F30" s="1">
        <f t="shared" si="21"/>
        <v>0.32901420480000015</v>
      </c>
      <c r="G30" s="1">
        <f t="shared" si="22"/>
        <v>0.28869923199999964</v>
      </c>
      <c r="H30" s="1">
        <f t="shared" si="23"/>
        <v>0.50929100000000005</v>
      </c>
      <c r="J30" s="2">
        <f t="shared" si="24"/>
        <v>-58.079500000000003</v>
      </c>
      <c r="K30" s="2">
        <f t="shared" si="30"/>
        <v>-58.514699999999998</v>
      </c>
      <c r="L30" s="2">
        <f t="shared" si="31"/>
        <v>-18.967199999999998</v>
      </c>
      <c r="M30" s="2">
        <f t="shared" si="25"/>
        <v>-77.481899999999996</v>
      </c>
      <c r="N30" s="2"/>
      <c r="O30" s="2">
        <f t="shared" si="26"/>
        <v>-4.2000000000044224E-3</v>
      </c>
      <c r="P30" s="2">
        <f t="shared" si="26"/>
        <v>1.1200000000002319E-2</v>
      </c>
      <c r="Q30" s="2">
        <f t="shared" si="26"/>
        <v>3.1200000000001893E-2</v>
      </c>
      <c r="R30" s="2">
        <f t="shared" si="26"/>
        <v>4.2400000000000659E-2</v>
      </c>
      <c r="T30" s="18">
        <f t="shared" si="32"/>
        <v>12.26</v>
      </c>
      <c r="U30" s="18">
        <f t="shared" si="27"/>
        <v>0</v>
      </c>
      <c r="W30" s="2">
        <f t="shared" si="33"/>
        <v>0</v>
      </c>
      <c r="X30" s="2">
        <f t="shared" si="34"/>
        <v>-4.2000000000044224E-3</v>
      </c>
      <c r="Y30" s="2">
        <f t="shared" si="35"/>
        <v>3.8199999999996237E-2</v>
      </c>
      <c r="Z30" s="2">
        <f t="shared" si="28"/>
        <v>0</v>
      </c>
      <c r="AA30" s="2">
        <f t="shared" si="36"/>
        <v>-1.1200000000002319E-2</v>
      </c>
      <c r="AB30" s="2">
        <f t="shared" si="37"/>
        <v>3.119999999999834E-2</v>
      </c>
      <c r="AD30" s="2">
        <f t="shared" si="38"/>
        <v>0</v>
      </c>
      <c r="AE30" s="2">
        <f t="shared" si="39"/>
        <v>0</v>
      </c>
      <c r="AF30" s="2">
        <f t="shared" si="40"/>
        <v>-1.1200000000002319E-2</v>
      </c>
      <c r="AH30" s="2"/>
      <c r="AI30" s="2"/>
    </row>
    <row r="31" spans="1:36">
      <c r="B31" s="8" t="str">
        <f>Mg_HF!B55</f>
        <v>Zn_Mg_C_HF_563</v>
      </c>
      <c r="C31" s="1">
        <f t="shared" si="19"/>
        <v>0.56250470636467853</v>
      </c>
      <c r="D31" s="1">
        <f>Mg_HF!J55</f>
        <v>3.3527999999999998</v>
      </c>
      <c r="E31" s="1">
        <f t="shared" si="20"/>
        <v>4.8440000000000003</v>
      </c>
      <c r="F31" s="1">
        <f t="shared" si="21"/>
        <v>0.37593315200000005</v>
      </c>
      <c r="G31" s="1">
        <f t="shared" si="22"/>
        <v>0.33175587199999945</v>
      </c>
      <c r="H31" s="1">
        <f t="shared" si="23"/>
        <v>0.510378</v>
      </c>
      <c r="J31" s="2">
        <f t="shared" si="24"/>
        <v>-58.101199999999999</v>
      </c>
      <c r="K31" s="2">
        <f t="shared" si="30"/>
        <v>0</v>
      </c>
      <c r="L31" s="2">
        <f t="shared" si="31"/>
        <v>0</v>
      </c>
      <c r="M31" s="2">
        <f t="shared" si="25"/>
        <v>0</v>
      </c>
      <c r="N31" s="2"/>
      <c r="O31" s="2">
        <f t="shared" si="26"/>
        <v>-2.5900000000000034E-2</v>
      </c>
      <c r="P31" s="2">
        <f t="shared" si="26"/>
        <v>58.5259</v>
      </c>
      <c r="Q31" s="2">
        <f t="shared" si="26"/>
        <v>18.9984</v>
      </c>
      <c r="R31" s="2">
        <f t="shared" si="26"/>
        <v>77.524299999999997</v>
      </c>
      <c r="T31" s="18">
        <f t="shared" si="32"/>
        <v>12.243</v>
      </c>
      <c r="U31" s="18">
        <f t="shared" si="27"/>
        <v>0</v>
      </c>
      <c r="W31" s="2">
        <f t="shared" si="33"/>
        <v>0</v>
      </c>
      <c r="X31" s="2">
        <f t="shared" si="34"/>
        <v>-2.5900000000000034E-2</v>
      </c>
      <c r="Y31" s="2">
        <f t="shared" si="35"/>
        <v>77.498400000000004</v>
      </c>
      <c r="Z31" s="2">
        <f t="shared" si="28"/>
        <v>0</v>
      </c>
      <c r="AA31" s="2">
        <f t="shared" si="36"/>
        <v>-58.5259</v>
      </c>
      <c r="AB31" s="2">
        <f t="shared" si="37"/>
        <v>18.998399999999997</v>
      </c>
      <c r="AD31" s="2">
        <f t="shared" si="38"/>
        <v>0</v>
      </c>
      <c r="AE31" s="2">
        <f t="shared" si="39"/>
        <v>0</v>
      </c>
      <c r="AF31" s="2">
        <f t="shared" si="40"/>
        <v>-58.5259</v>
      </c>
      <c r="AH31" s="2"/>
      <c r="AI31" s="2"/>
      <c r="AJ31" s="9"/>
    </row>
    <row r="32" spans="1:36">
      <c r="B32" s="8" t="str">
        <f>Mg_HF!B56</f>
        <v>Zn_Mg_C_HF_625</v>
      </c>
      <c r="C32" s="1">
        <f t="shared" si="19"/>
        <v>0.62500522929408708</v>
      </c>
      <c r="D32" s="1">
        <f>Mg_HF!J56</f>
        <v>3.3386999999999998</v>
      </c>
      <c r="E32" s="1">
        <f t="shared" si="20"/>
        <v>4.9074</v>
      </c>
      <c r="F32" s="1">
        <f t="shared" si="21"/>
        <v>0.4170750185999999</v>
      </c>
      <c r="G32" s="1">
        <f t="shared" si="22"/>
        <v>0.3703811076000002</v>
      </c>
      <c r="H32" s="1">
        <f t="shared" si="23"/>
        <v>0.51028899999999999</v>
      </c>
      <c r="J32" s="2">
        <f t="shared" si="24"/>
        <v>-58.125500000000002</v>
      </c>
      <c r="K32" s="2">
        <f t="shared" si="30"/>
        <v>0</v>
      </c>
      <c r="L32" s="2">
        <f t="shared" si="31"/>
        <v>0</v>
      </c>
      <c r="M32" s="2">
        <f t="shared" si="25"/>
        <v>0</v>
      </c>
      <c r="N32" s="2"/>
      <c r="O32" s="2">
        <f t="shared" si="26"/>
        <v>-5.0200000000003797E-2</v>
      </c>
      <c r="P32" s="2">
        <f t="shared" si="26"/>
        <v>58.5259</v>
      </c>
      <c r="Q32" s="2">
        <f t="shared" si="26"/>
        <v>18.9984</v>
      </c>
      <c r="R32" s="2">
        <f t="shared" si="26"/>
        <v>77.524299999999997</v>
      </c>
      <c r="T32" s="18">
        <f t="shared" si="32"/>
        <v>12.212</v>
      </c>
      <c r="U32" s="18">
        <f t="shared" si="27"/>
        <v>0</v>
      </c>
      <c r="W32" s="2">
        <f t="shared" si="33"/>
        <v>0</v>
      </c>
      <c r="X32" s="2">
        <f t="shared" si="34"/>
        <v>-5.0200000000003797E-2</v>
      </c>
      <c r="Y32" s="2">
        <f t="shared" si="35"/>
        <v>77.474099999999993</v>
      </c>
      <c r="Z32" s="2">
        <f t="shared" si="28"/>
        <v>0</v>
      </c>
      <c r="AA32" s="2">
        <f t="shared" si="36"/>
        <v>-58.5259</v>
      </c>
      <c r="AB32" s="2">
        <f t="shared" si="37"/>
        <v>18.998399999999997</v>
      </c>
      <c r="AD32" s="2">
        <f t="shared" si="38"/>
        <v>0</v>
      </c>
      <c r="AE32" s="2">
        <f t="shared" si="39"/>
        <v>0</v>
      </c>
      <c r="AF32" s="2">
        <f t="shared" si="40"/>
        <v>-58.5259</v>
      </c>
      <c r="AH32" s="2"/>
      <c r="AI32" s="2"/>
      <c r="AJ32" s="9"/>
    </row>
    <row r="33" spans="1:63">
      <c r="B33" s="8" t="str">
        <f>Mg_HF!B57</f>
        <v>Zn_Mg_C_HF_688</v>
      </c>
      <c r="C33" s="1">
        <f t="shared" si="19"/>
        <v>0.68750575222349608</v>
      </c>
      <c r="D33" s="1">
        <f>Mg_HF!J57</f>
        <v>3.3260000000000001</v>
      </c>
      <c r="E33" s="1">
        <f t="shared" si="20"/>
        <v>4.9611999999999998</v>
      </c>
      <c r="F33" s="1">
        <f t="shared" si="21"/>
        <v>0.45490235040000027</v>
      </c>
      <c r="G33" s="1">
        <f t="shared" si="22"/>
        <v>0.40626274559999981</v>
      </c>
      <c r="H33" s="1">
        <f t="shared" si="23"/>
        <v>0.50952200000000003</v>
      </c>
      <c r="J33" s="2">
        <f t="shared" si="24"/>
        <v>-58.150100000000002</v>
      </c>
      <c r="K33" s="2">
        <f t="shared" si="30"/>
        <v>0</v>
      </c>
      <c r="L33" s="2">
        <f t="shared" si="31"/>
        <v>0</v>
      </c>
      <c r="M33" s="2">
        <f t="shared" si="25"/>
        <v>0</v>
      </c>
      <c r="N33" s="2"/>
      <c r="O33" s="2">
        <f t="shared" si="26"/>
        <v>-7.4800000000003308E-2</v>
      </c>
      <c r="P33" s="2">
        <f t="shared" si="26"/>
        <v>58.5259</v>
      </c>
      <c r="Q33" s="2">
        <f t="shared" si="26"/>
        <v>18.9984</v>
      </c>
      <c r="R33" s="2">
        <f t="shared" si="26"/>
        <v>77.524299999999997</v>
      </c>
      <c r="T33" s="18">
        <f t="shared" si="32"/>
        <v>12.191000000000001</v>
      </c>
      <c r="U33" s="18">
        <f t="shared" si="27"/>
        <v>0</v>
      </c>
      <c r="W33" s="2">
        <f t="shared" si="33"/>
        <v>0</v>
      </c>
      <c r="X33" s="2">
        <f t="shared" si="34"/>
        <v>-7.4800000000003308E-2</v>
      </c>
      <c r="Y33" s="2">
        <f t="shared" si="35"/>
        <v>77.4495</v>
      </c>
      <c r="Z33" s="2">
        <f t="shared" si="28"/>
        <v>0</v>
      </c>
      <c r="AA33" s="2">
        <f t="shared" si="36"/>
        <v>-58.5259</v>
      </c>
      <c r="AB33" s="2">
        <f t="shared" si="37"/>
        <v>18.998399999999997</v>
      </c>
      <c r="AD33" s="2">
        <f t="shared" si="38"/>
        <v>0</v>
      </c>
      <c r="AE33" s="2">
        <f t="shared" si="39"/>
        <v>0</v>
      </c>
      <c r="AF33" s="2">
        <f t="shared" si="40"/>
        <v>-58.5259</v>
      </c>
      <c r="AH33" s="2"/>
      <c r="AI33" s="2"/>
      <c r="AJ33" s="9"/>
      <c r="AK33" s="1"/>
    </row>
    <row r="34" spans="1:63">
      <c r="B34" s="8" t="str">
        <f>Mg_HF!B58</f>
        <v>Zn_Mg_C_HF_750</v>
      </c>
      <c r="C34" s="1">
        <f t="shared" si="19"/>
        <v>0.74999790828236546</v>
      </c>
      <c r="D34" s="1">
        <f>Mg_HF!J58</f>
        <v>3.3140000000000001</v>
      </c>
      <c r="E34" s="1">
        <f t="shared" si="20"/>
        <v>5.0090000000000003</v>
      </c>
      <c r="F34" s="1">
        <f t="shared" si="21"/>
        <v>0.49095713500000043</v>
      </c>
      <c r="G34" s="1">
        <f t="shared" si="22"/>
        <v>0.44044137000000033</v>
      </c>
      <c r="H34" s="1">
        <f t="shared" si="23"/>
        <v>0.50837600000000005</v>
      </c>
      <c r="J34" s="2">
        <f t="shared" si="24"/>
        <v>-58.1738</v>
      </c>
      <c r="K34" s="2">
        <f t="shared" si="30"/>
        <v>0</v>
      </c>
      <c r="L34" s="2">
        <f t="shared" si="31"/>
        <v>0</v>
      </c>
      <c r="M34" s="2">
        <f t="shared" si="25"/>
        <v>0</v>
      </c>
      <c r="N34" s="2"/>
      <c r="O34" s="2">
        <f t="shared" si="26"/>
        <v>-9.8500000000001364E-2</v>
      </c>
      <c r="P34" s="2">
        <f t="shared" si="26"/>
        <v>58.5259</v>
      </c>
      <c r="Q34" s="2">
        <f t="shared" si="26"/>
        <v>18.9984</v>
      </c>
      <c r="R34" s="2">
        <f t="shared" si="26"/>
        <v>77.524299999999997</v>
      </c>
      <c r="T34" s="18">
        <f t="shared" si="32"/>
        <v>12.179</v>
      </c>
      <c r="U34" s="18">
        <f t="shared" si="27"/>
        <v>0</v>
      </c>
      <c r="W34" s="2">
        <f t="shared" si="33"/>
        <v>0</v>
      </c>
      <c r="X34" s="2">
        <f t="shared" si="34"/>
        <v>-9.8500000000001364E-2</v>
      </c>
      <c r="Y34" s="2">
        <f t="shared" si="35"/>
        <v>77.425799999999995</v>
      </c>
      <c r="Z34" s="2">
        <f t="shared" si="28"/>
        <v>0</v>
      </c>
      <c r="AA34" s="2">
        <f t="shared" si="36"/>
        <v>-58.5259</v>
      </c>
      <c r="AB34" s="2">
        <f t="shared" si="37"/>
        <v>18.998399999999997</v>
      </c>
      <c r="AD34" s="2">
        <f t="shared" si="38"/>
        <v>0</v>
      </c>
      <c r="AE34" s="2">
        <f t="shared" si="39"/>
        <v>0</v>
      </c>
      <c r="AF34" s="2">
        <f t="shared" si="40"/>
        <v>-58.5259</v>
      </c>
      <c r="AH34" s="2"/>
      <c r="AI34" s="2"/>
      <c r="AJ34" s="9"/>
    </row>
    <row r="35" spans="1:63">
      <c r="B35" s="8" t="str">
        <f>Mg_HF!B59</f>
        <v>Zn_Mg_C_HF_813</v>
      </c>
      <c r="C35" s="1">
        <f t="shared" si="19"/>
        <v>0.81249843121177401</v>
      </c>
      <c r="D35" s="1">
        <f>Mg_HF!J59</f>
        <v>3.3026</v>
      </c>
      <c r="E35" s="1">
        <f t="shared" si="20"/>
        <v>5.0529999999999999</v>
      </c>
      <c r="F35" s="1">
        <f t="shared" si="21"/>
        <v>0.52564843099999992</v>
      </c>
      <c r="G35" s="1">
        <f t="shared" si="22"/>
        <v>0.47339535799999966</v>
      </c>
      <c r="H35" s="1">
        <f t="shared" si="23"/>
        <v>0.50691799999999998</v>
      </c>
      <c r="J35" s="2">
        <f t="shared" si="24"/>
        <v>-58.195</v>
      </c>
      <c r="K35" s="2">
        <f t="shared" si="30"/>
        <v>0</v>
      </c>
      <c r="L35" s="2">
        <f t="shared" si="31"/>
        <v>0</v>
      </c>
      <c r="M35" s="2">
        <f t="shared" si="25"/>
        <v>0</v>
      </c>
      <c r="N35" s="2"/>
      <c r="O35" s="2">
        <f t="shared" si="26"/>
        <v>-0.11970000000000169</v>
      </c>
      <c r="P35" s="2">
        <f t="shared" si="26"/>
        <v>58.5259</v>
      </c>
      <c r="Q35" s="2">
        <f t="shared" si="26"/>
        <v>18.9984</v>
      </c>
      <c r="R35" s="2">
        <f t="shared" si="26"/>
        <v>77.524299999999997</v>
      </c>
      <c r="T35" s="18">
        <f t="shared" si="32"/>
        <v>12.173999999999999</v>
      </c>
      <c r="U35" s="18">
        <f t="shared" si="27"/>
        <v>0</v>
      </c>
      <c r="W35" s="2">
        <f t="shared" si="33"/>
        <v>0</v>
      </c>
      <c r="X35" s="2">
        <f t="shared" si="34"/>
        <v>-0.11970000000000169</v>
      </c>
      <c r="Y35" s="2">
        <f t="shared" si="35"/>
        <v>77.404599999999988</v>
      </c>
      <c r="Z35" s="2">
        <f t="shared" si="28"/>
        <v>0</v>
      </c>
      <c r="AA35" s="2">
        <f t="shared" si="36"/>
        <v>-58.5259</v>
      </c>
      <c r="AB35" s="2">
        <f t="shared" si="37"/>
        <v>18.998399999999997</v>
      </c>
      <c r="AC35" s="9"/>
      <c r="AD35" s="2">
        <f t="shared" si="38"/>
        <v>0</v>
      </c>
      <c r="AE35" s="2">
        <f t="shared" si="39"/>
        <v>0</v>
      </c>
      <c r="AF35" s="2">
        <f t="shared" si="40"/>
        <v>-58.5259</v>
      </c>
      <c r="AH35" s="2"/>
      <c r="AI35" s="2"/>
    </row>
    <row r="36" spans="1:63">
      <c r="B36" s="8" t="str">
        <f>Mg_HF!B60</f>
        <v>Zn_Mg_C_HF_875</v>
      </c>
      <c r="C36" s="1">
        <f t="shared" si="19"/>
        <v>0.87499895414118245</v>
      </c>
      <c r="D36" s="1">
        <f>Mg_HF!J60</f>
        <v>3.2911999999999999</v>
      </c>
      <c r="E36" s="1">
        <f t="shared" si="20"/>
        <v>5.0942999999999996</v>
      </c>
      <c r="F36" s="1">
        <f t="shared" si="21"/>
        <v>0.55967508089999962</v>
      </c>
      <c r="G36" s="1">
        <f t="shared" si="22"/>
        <v>0.50557870920000048</v>
      </c>
      <c r="H36" s="1">
        <f t="shared" si="23"/>
        <v>0.50528399999999996</v>
      </c>
      <c r="J36" s="2">
        <f t="shared" si="24"/>
        <v>-58.212200000000003</v>
      </c>
      <c r="K36" s="2">
        <f t="shared" si="30"/>
        <v>0</v>
      </c>
      <c r="L36" s="2">
        <f t="shared" si="31"/>
        <v>0</v>
      </c>
      <c r="M36" s="2">
        <f t="shared" si="25"/>
        <v>0</v>
      </c>
      <c r="N36" s="2"/>
      <c r="O36" s="2">
        <f t="shared" si="26"/>
        <v>-0.13690000000000424</v>
      </c>
      <c r="P36" s="2">
        <f t="shared" si="26"/>
        <v>58.5259</v>
      </c>
      <c r="Q36" s="2">
        <f t="shared" si="26"/>
        <v>18.9984</v>
      </c>
      <c r="R36" s="2">
        <f t="shared" si="26"/>
        <v>77.524299999999997</v>
      </c>
      <c r="T36" s="18">
        <f t="shared" si="32"/>
        <v>12.173</v>
      </c>
      <c r="U36" s="18">
        <f t="shared" si="27"/>
        <v>0</v>
      </c>
      <c r="W36" s="2">
        <f t="shared" si="33"/>
        <v>0</v>
      </c>
      <c r="X36" s="2">
        <f t="shared" si="34"/>
        <v>-0.13690000000000424</v>
      </c>
      <c r="Y36" s="2">
        <f t="shared" si="35"/>
        <v>77.387399999999985</v>
      </c>
      <c r="Z36" s="2">
        <f t="shared" si="28"/>
        <v>0</v>
      </c>
      <c r="AA36" s="2">
        <f t="shared" si="36"/>
        <v>-58.5259</v>
      </c>
      <c r="AB36" s="2">
        <f t="shared" si="37"/>
        <v>18.998399999999997</v>
      </c>
      <c r="AD36" s="2">
        <f t="shared" si="38"/>
        <v>0</v>
      </c>
      <c r="AE36" s="2">
        <f t="shared" si="39"/>
        <v>0</v>
      </c>
      <c r="AF36" s="2">
        <f t="shared" si="40"/>
        <v>-58.5259</v>
      </c>
      <c r="AH36" s="2"/>
      <c r="AI36" s="2"/>
    </row>
    <row r="37" spans="1:63">
      <c r="B37" s="8" t="str">
        <f>Mg_HF!B61</f>
        <v>Zn_Mg_C_HF_938</v>
      </c>
      <c r="C37" s="1">
        <f t="shared" si="19"/>
        <v>0.93749947707059145</v>
      </c>
      <c r="D37" s="1">
        <f>Mg_HF!J61</f>
        <v>3.2801</v>
      </c>
      <c r="E37" s="1">
        <f t="shared" si="20"/>
        <v>5.1337999999999999</v>
      </c>
      <c r="F37" s="1">
        <f t="shared" si="21"/>
        <v>0.59322085760000021</v>
      </c>
      <c r="G37" s="1">
        <f t="shared" si="22"/>
        <v>0.53707248699999954</v>
      </c>
      <c r="H37" s="1">
        <f t="shared" si="23"/>
        <v>0.50350300000000003</v>
      </c>
      <c r="J37" s="2">
        <f t="shared" si="24"/>
        <v>-58.223700000000001</v>
      </c>
      <c r="K37" s="2">
        <f t="shared" si="30"/>
        <v>0</v>
      </c>
      <c r="L37" s="2">
        <f t="shared" si="31"/>
        <v>0</v>
      </c>
      <c r="M37" s="2">
        <f t="shared" si="25"/>
        <v>0</v>
      </c>
      <c r="N37" s="2"/>
      <c r="O37" s="2">
        <f t="shared" si="26"/>
        <v>-0.14840000000000231</v>
      </c>
      <c r="P37" s="2">
        <f t="shared" si="26"/>
        <v>58.5259</v>
      </c>
      <c r="Q37" s="2">
        <f t="shared" si="26"/>
        <v>18.9984</v>
      </c>
      <c r="R37" s="2">
        <f t="shared" si="26"/>
        <v>77.524299999999997</v>
      </c>
      <c r="T37" s="18">
        <f t="shared" si="32"/>
        <v>12.176</v>
      </c>
      <c r="U37" s="18">
        <f t="shared" si="27"/>
        <v>0</v>
      </c>
      <c r="W37" s="2">
        <f t="shared" si="33"/>
        <v>0</v>
      </c>
      <c r="X37" s="2">
        <f t="shared" si="34"/>
        <v>-0.14840000000000231</v>
      </c>
      <c r="Y37" s="2">
        <f t="shared" si="35"/>
        <v>77.375900000000001</v>
      </c>
      <c r="Z37" s="2">
        <f t="shared" si="28"/>
        <v>0</v>
      </c>
      <c r="AA37" s="2">
        <f t="shared" si="36"/>
        <v>-58.5259</v>
      </c>
      <c r="AB37" s="2">
        <f t="shared" si="37"/>
        <v>18.998399999999997</v>
      </c>
      <c r="AD37" s="2">
        <f t="shared" si="38"/>
        <v>0</v>
      </c>
      <c r="AE37" s="2">
        <f t="shared" si="39"/>
        <v>0</v>
      </c>
      <c r="AF37" s="2">
        <f t="shared" si="40"/>
        <v>-58.5259</v>
      </c>
      <c r="AH37" s="2"/>
      <c r="AI37" s="2"/>
    </row>
    <row r="38" spans="1:63">
      <c r="B38" s="8" t="str">
        <f>Mg_HF!B62</f>
        <v>Zn_Mg_C_HF_969</v>
      </c>
      <c r="C38" s="1">
        <f t="shared" si="19"/>
        <v>0.96874973853529578</v>
      </c>
      <c r="D38" s="1">
        <f>Mg_HF!J62</f>
        <v>3.2745000000000002</v>
      </c>
      <c r="E38" s="1">
        <f t="shared" si="20"/>
        <v>5.1531000000000002</v>
      </c>
      <c r="F38" s="1">
        <f t="shared" si="21"/>
        <v>0.60989515049999998</v>
      </c>
      <c r="G38" s="1">
        <f t="shared" si="22"/>
        <v>0.5527575777</v>
      </c>
      <c r="H38" s="1">
        <f t="shared" si="23"/>
        <v>0.50257099999999999</v>
      </c>
      <c r="J38" s="2">
        <f t="shared" si="24"/>
        <v>-58.226900000000001</v>
      </c>
      <c r="K38" s="2">
        <f t="shared" si="30"/>
        <v>0</v>
      </c>
      <c r="L38" s="2">
        <f t="shared" si="31"/>
        <v>0</v>
      </c>
      <c r="M38" s="2">
        <f t="shared" si="25"/>
        <v>0</v>
      </c>
      <c r="N38" s="2"/>
      <c r="O38" s="2">
        <f t="shared" ref="O38:R39" si="41">J38-J$21</f>
        <v>-0.15160000000000196</v>
      </c>
      <c r="P38" s="2">
        <f t="shared" si="41"/>
        <v>58.5259</v>
      </c>
      <c r="Q38" s="2">
        <f t="shared" si="41"/>
        <v>18.9984</v>
      </c>
      <c r="R38" s="2">
        <f t="shared" si="41"/>
        <v>77.524299999999997</v>
      </c>
      <c r="T38" s="18">
        <f t="shared" si="32"/>
        <v>12.179</v>
      </c>
      <c r="U38" s="18">
        <f t="shared" si="27"/>
        <v>0</v>
      </c>
      <c r="W38" s="2">
        <f t="shared" si="33"/>
        <v>0</v>
      </c>
      <c r="X38" s="2">
        <f t="shared" si="34"/>
        <v>-0.15160000000000196</v>
      </c>
      <c r="Y38" s="2">
        <f t="shared" si="35"/>
        <v>77.372699999999995</v>
      </c>
      <c r="Z38" s="2">
        <f t="shared" si="28"/>
        <v>0</v>
      </c>
      <c r="AA38" s="2">
        <f t="shared" si="36"/>
        <v>-58.5259</v>
      </c>
      <c r="AB38" s="2">
        <f t="shared" si="37"/>
        <v>18.998399999999997</v>
      </c>
      <c r="AD38" s="2">
        <f t="shared" si="38"/>
        <v>0</v>
      </c>
      <c r="AE38" s="2">
        <f t="shared" si="39"/>
        <v>0</v>
      </c>
      <c r="AF38" s="2">
        <f t="shared" si="40"/>
        <v>-58.5259</v>
      </c>
      <c r="AH38" s="2"/>
      <c r="AI38" s="2"/>
    </row>
    <row r="39" spans="1:63">
      <c r="A39" s="8" t="s">
        <v>12</v>
      </c>
      <c r="B39" s="8" t="str">
        <f>Mg_HF!B63</f>
        <v>Zn_Mg_C_HF_999</v>
      </c>
      <c r="C39" s="1">
        <f>(0.5-AV63)/(0.5-AV$63)</f>
        <v>1</v>
      </c>
      <c r="D39" s="1">
        <f>Mg_HF!J63</f>
        <v>3.2690000000000001</v>
      </c>
      <c r="E39" s="1">
        <f t="shared" si="20"/>
        <v>5.1723999999999997</v>
      </c>
      <c r="F39" s="1">
        <f t="shared" si="21"/>
        <v>0.62662591519999988</v>
      </c>
      <c r="G39" s="1">
        <f t="shared" si="22"/>
        <v>0.5682812432000004</v>
      </c>
      <c r="H39" s="1">
        <f t="shared" si="23"/>
        <v>0.50162899999999999</v>
      </c>
      <c r="J39" s="2">
        <f t="shared" si="24"/>
        <v>-58.228000000000002</v>
      </c>
      <c r="K39" s="2">
        <f t="shared" si="30"/>
        <v>-58.640900000000002</v>
      </c>
      <c r="L39" s="2">
        <f t="shared" si="31"/>
        <v>-18.898599999999998</v>
      </c>
      <c r="M39" s="2">
        <f t="shared" si="25"/>
        <v>-77.539500000000004</v>
      </c>
      <c r="N39" s="2"/>
      <c r="O39" s="2">
        <f t="shared" si="41"/>
        <v>-0.15270000000000294</v>
      </c>
      <c r="P39" s="2">
        <f t="shared" si="41"/>
        <v>-0.11500000000000199</v>
      </c>
      <c r="Q39" s="2">
        <f t="shared" si="41"/>
        <v>9.9800000000001887E-2</v>
      </c>
      <c r="R39" s="2">
        <f t="shared" si="41"/>
        <v>-1.5200000000007208E-2</v>
      </c>
      <c r="T39" s="18">
        <f t="shared" si="32"/>
        <v>12.180999999999999</v>
      </c>
      <c r="U39" s="18">
        <f t="shared" si="27"/>
        <v>0</v>
      </c>
      <c r="W39" s="2">
        <f t="shared" si="33"/>
        <v>0</v>
      </c>
      <c r="X39" s="2">
        <f t="shared" si="34"/>
        <v>-0.15270000000000294</v>
      </c>
      <c r="Y39" s="2">
        <f t="shared" si="35"/>
        <v>-0.16790000000001015</v>
      </c>
      <c r="Z39" s="2">
        <f t="shared" si="28"/>
        <v>0</v>
      </c>
      <c r="AA39" s="2">
        <f t="shared" si="36"/>
        <v>0.11500000000000199</v>
      </c>
      <c r="AB39" s="2">
        <f t="shared" si="37"/>
        <v>9.9799999999994782E-2</v>
      </c>
      <c r="AD39" s="2">
        <f t="shared" si="38"/>
        <v>0</v>
      </c>
      <c r="AE39" s="2">
        <f t="shared" si="39"/>
        <v>0</v>
      </c>
      <c r="AF39" s="2">
        <f t="shared" si="40"/>
        <v>0.11500000000000199</v>
      </c>
      <c r="AH39" s="2">
        <f>R156+AW156</f>
        <v>0</v>
      </c>
      <c r="AI39" s="2">
        <f>AH39-AH$21</f>
        <v>0</v>
      </c>
    </row>
    <row r="40" spans="1:63">
      <c r="A40" s="8" t="s">
        <v>826</v>
      </c>
      <c r="B40" s="8" t="str">
        <f>Mg_HF!B64</f>
        <v>Zn_Mg_C_HF_ver</v>
      </c>
      <c r="C40" s="1">
        <f>(0.5-AV64)/(0.5-AV$63)</f>
        <v>0</v>
      </c>
      <c r="D40" s="1">
        <f>Mg_HF!J64</f>
        <v>3.2690000000000001</v>
      </c>
      <c r="E40" s="1">
        <f>L64</f>
        <v>5.1723999999999997</v>
      </c>
      <c r="F40" s="1">
        <f t="shared" si="21"/>
        <v>0</v>
      </c>
      <c r="G40" s="1">
        <f t="shared" si="22"/>
        <v>0</v>
      </c>
      <c r="H40" s="1">
        <f>MOD(AS64-AT64,1)</f>
        <v>0.5</v>
      </c>
      <c r="J40" s="2">
        <f>R64</f>
        <v>-57.614699999999999</v>
      </c>
      <c r="K40" s="2">
        <f>R88</f>
        <v>0</v>
      </c>
      <c r="L40" s="2">
        <f>AW88</f>
        <v>0</v>
      </c>
      <c r="M40" s="2">
        <f>K40+L40</f>
        <v>0</v>
      </c>
      <c r="N40" s="2"/>
      <c r="O40" s="2">
        <f>J40-J$21</f>
        <v>0.46059999999999945</v>
      </c>
      <c r="P40" s="2">
        <f>K40-K$21</f>
        <v>58.5259</v>
      </c>
      <c r="Q40" s="2">
        <f>L40-L$21</f>
        <v>18.9984</v>
      </c>
      <c r="R40" s="2">
        <f>M40-M$21</f>
        <v>77.524299999999997</v>
      </c>
      <c r="T40" s="18">
        <f>Z64</f>
        <v>12.147</v>
      </c>
      <c r="U40" s="18">
        <f>V134</f>
        <v>0</v>
      </c>
      <c r="W40" s="2">
        <f>R111-R$92</f>
        <v>0</v>
      </c>
      <c r="X40" s="2">
        <f>O40-W40</f>
        <v>0.46059999999999945</v>
      </c>
      <c r="Y40" s="2">
        <f>R40+X40</f>
        <v>77.984899999999996</v>
      </c>
      <c r="Z40" s="2">
        <f>R180-R$161</f>
        <v>0</v>
      </c>
      <c r="AA40" s="2">
        <f>Z40-P40</f>
        <v>-58.5259</v>
      </c>
      <c r="AB40" s="2">
        <f>AA40+R40</f>
        <v>18.998399999999997</v>
      </c>
      <c r="AD40" s="2">
        <f>R134+AW134</f>
        <v>0</v>
      </c>
      <c r="AE40" s="2">
        <f>AD40-AD$21</f>
        <v>0</v>
      </c>
      <c r="AF40" s="2">
        <f>AE40+AA40</f>
        <v>-58.5259</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409</v>
      </c>
      <c r="C45" s="20">
        <v>4</v>
      </c>
      <c r="D45" s="20">
        <v>520</v>
      </c>
      <c r="E45" s="20">
        <v>0</v>
      </c>
      <c r="F45" s="20">
        <v>6</v>
      </c>
      <c r="G45" s="20">
        <v>6</v>
      </c>
      <c r="H45" s="20">
        <v>4</v>
      </c>
      <c r="I45" s="19">
        <v>21.4</v>
      </c>
      <c r="J45" s="1">
        <v>3.4735</v>
      </c>
      <c r="K45" s="1">
        <v>3.4735</v>
      </c>
      <c r="L45" s="1">
        <v>4.3132000000000001</v>
      </c>
      <c r="M45" s="18">
        <v>45.067</v>
      </c>
      <c r="N45" s="8">
        <v>26</v>
      </c>
      <c r="O45" s="8">
        <v>26</v>
      </c>
      <c r="P45" s="8">
        <v>25</v>
      </c>
      <c r="Q45" s="8">
        <v>1</v>
      </c>
      <c r="R45" s="2">
        <v>-58.075299999999999</v>
      </c>
      <c r="S45" s="8" t="s">
        <v>16</v>
      </c>
      <c r="T45" s="8">
        <v>-2.456</v>
      </c>
      <c r="U45" s="8">
        <v>9.2029999999999994</v>
      </c>
      <c r="V45" s="8">
        <v>11.659000000000001</v>
      </c>
      <c r="W45" s="8" t="s">
        <v>16</v>
      </c>
      <c r="X45" s="8">
        <v>-2.456</v>
      </c>
      <c r="Y45" s="8">
        <v>9.2029999999999994</v>
      </c>
      <c r="Z45" s="8">
        <v>11.659000000000001</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9.9000000000000005E-2</v>
      </c>
      <c r="AR45" s="8">
        <v>0.32300000000000001</v>
      </c>
      <c r="AS45" s="8">
        <v>0.5</v>
      </c>
      <c r="AT45" s="8">
        <v>0</v>
      </c>
      <c r="AU45" s="8">
        <v>0</v>
      </c>
      <c r="AV45" s="8">
        <v>0.5</v>
      </c>
    </row>
    <row r="46" spans="1:63">
      <c r="B46" s="8" t="s">
        <v>410</v>
      </c>
      <c r="C46" s="20">
        <v>4</v>
      </c>
      <c r="D46" s="20">
        <v>520</v>
      </c>
      <c r="E46" s="20">
        <v>0</v>
      </c>
      <c r="F46" s="20">
        <v>6</v>
      </c>
      <c r="G46" s="20">
        <v>6</v>
      </c>
      <c r="H46" s="20">
        <v>4</v>
      </c>
      <c r="I46" s="19">
        <v>21.4</v>
      </c>
      <c r="J46" s="1">
        <v>3.4733000000000001</v>
      </c>
      <c r="K46" s="1">
        <v>3.4733000000000001</v>
      </c>
      <c r="L46" s="1">
        <v>4.3144</v>
      </c>
      <c r="M46" s="18">
        <v>45.075000000000003</v>
      </c>
      <c r="N46" s="8">
        <v>26</v>
      </c>
      <c r="O46" s="8">
        <v>26</v>
      </c>
      <c r="P46" s="8">
        <v>25</v>
      </c>
      <c r="Q46" s="8">
        <v>1</v>
      </c>
      <c r="R46" s="2">
        <v>-58.075000000000003</v>
      </c>
      <c r="S46" s="8" t="s">
        <v>16</v>
      </c>
      <c r="T46" s="8">
        <v>-2.4590000000000001</v>
      </c>
      <c r="U46" s="8">
        <v>9.2010000000000005</v>
      </c>
      <c r="V46" s="8">
        <v>11.66</v>
      </c>
      <c r="W46" s="8" t="s">
        <v>16</v>
      </c>
      <c r="X46" s="8">
        <v>-2.4590000000000001</v>
      </c>
      <c r="Y46" s="8">
        <v>9.2010000000000005</v>
      </c>
      <c r="Z46" s="8">
        <v>11.66</v>
      </c>
      <c r="AA46" s="8">
        <v>4.02E-2</v>
      </c>
      <c r="AB46" s="8">
        <v>5.0000000000000001E-4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0.1</v>
      </c>
      <c r="AR46" s="8">
        <v>0.32400000000000001</v>
      </c>
      <c r="AS46" s="8">
        <v>0.49904100000000001</v>
      </c>
      <c r="AT46" s="8">
        <v>0</v>
      </c>
      <c r="AU46" s="8">
        <v>0.99728799999999995</v>
      </c>
      <c r="AV46" s="8">
        <v>0.49626500000000001</v>
      </c>
    </row>
    <row r="47" spans="1:63">
      <c r="B47" s="8" t="s">
        <v>411</v>
      </c>
      <c r="C47" s="20">
        <v>4</v>
      </c>
      <c r="D47" s="20">
        <v>520</v>
      </c>
      <c r="E47" s="20">
        <v>0</v>
      </c>
      <c r="F47" s="20">
        <v>6</v>
      </c>
      <c r="G47" s="20">
        <v>6</v>
      </c>
      <c r="H47" s="20">
        <v>4</v>
      </c>
      <c r="I47" s="19">
        <v>21.4</v>
      </c>
      <c r="J47" s="1">
        <v>3.4723000000000002</v>
      </c>
      <c r="K47" s="1">
        <v>3.4723000000000002</v>
      </c>
      <c r="L47" s="1">
        <v>4.3178999999999998</v>
      </c>
      <c r="M47" s="18">
        <v>45.087000000000003</v>
      </c>
      <c r="N47" s="8">
        <v>26</v>
      </c>
      <c r="O47" s="8">
        <v>26</v>
      </c>
      <c r="P47" s="8">
        <v>26</v>
      </c>
      <c r="Q47" s="8">
        <v>1</v>
      </c>
      <c r="R47" s="2">
        <v>-58.073999999999998</v>
      </c>
      <c r="S47" s="8" t="s">
        <v>16</v>
      </c>
      <c r="T47" s="8">
        <v>-2.4660000000000002</v>
      </c>
      <c r="U47" s="8">
        <v>9.1980000000000004</v>
      </c>
      <c r="V47" s="8">
        <v>11.663</v>
      </c>
      <c r="W47" s="8" t="s">
        <v>16</v>
      </c>
      <c r="X47" s="8">
        <v>-2.4660000000000002</v>
      </c>
      <c r="Y47" s="8">
        <v>9.1980000000000004</v>
      </c>
      <c r="Z47" s="8">
        <v>11.663</v>
      </c>
      <c r="AA47" s="8">
        <v>7.9500000000000001E-2</v>
      </c>
      <c r="AB47" s="8">
        <v>1.1999999999999999E-3</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0.106</v>
      </c>
      <c r="AR47" s="8">
        <v>0.32500000000000001</v>
      </c>
      <c r="AS47" s="8">
        <v>0.498112</v>
      </c>
      <c r="AT47" s="8">
        <v>0</v>
      </c>
      <c r="AU47" s="8">
        <v>0.99458999999999997</v>
      </c>
      <c r="AV47" s="8">
        <v>0.49253000000000002</v>
      </c>
    </row>
    <row r="48" spans="1:63">
      <c r="B48" s="8" t="s">
        <v>412</v>
      </c>
      <c r="C48" s="20">
        <v>4</v>
      </c>
      <c r="D48" s="20">
        <v>520</v>
      </c>
      <c r="E48" s="20">
        <v>0</v>
      </c>
      <c r="F48" s="20">
        <v>6</v>
      </c>
      <c r="G48" s="20">
        <v>6</v>
      </c>
      <c r="H48" s="20">
        <v>4</v>
      </c>
      <c r="I48" s="19">
        <v>21.4</v>
      </c>
      <c r="J48" s="1">
        <v>3.4685999999999999</v>
      </c>
      <c r="K48" s="1">
        <v>3.4685999999999999</v>
      </c>
      <c r="L48" s="1">
        <v>4.3319999999999999</v>
      </c>
      <c r="M48" s="18">
        <v>45.134999999999998</v>
      </c>
      <c r="N48" s="8">
        <v>26</v>
      </c>
      <c r="O48" s="8">
        <v>26</v>
      </c>
      <c r="P48" s="8">
        <v>25</v>
      </c>
      <c r="Q48" s="8">
        <v>1</v>
      </c>
      <c r="R48" s="2">
        <v>-58.070399999999999</v>
      </c>
      <c r="S48" s="8" t="s">
        <v>16</v>
      </c>
      <c r="T48" s="8">
        <v>-2.4950000000000001</v>
      </c>
      <c r="U48" s="8">
        <v>9.1829999999999998</v>
      </c>
      <c r="V48" s="8">
        <v>11.679</v>
      </c>
      <c r="W48" s="8" t="s">
        <v>16</v>
      </c>
      <c r="X48" s="8">
        <v>-2.4950000000000001</v>
      </c>
      <c r="Y48" s="8">
        <v>9.1829999999999998</v>
      </c>
      <c r="Z48" s="8">
        <v>11.679</v>
      </c>
      <c r="AA48" s="8">
        <v>0.14599999999999999</v>
      </c>
      <c r="AB48" s="8">
        <v>5.0000000000000001E-4</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0.10100000000000001</v>
      </c>
      <c r="AR48" s="8">
        <v>0.32500000000000001</v>
      </c>
      <c r="AS48" s="8">
        <v>0.49643700000000002</v>
      </c>
      <c r="AT48" s="8">
        <v>0</v>
      </c>
      <c r="AU48" s="8">
        <v>0.98899800000000004</v>
      </c>
      <c r="AV48" s="8">
        <v>0.48505999999999999</v>
      </c>
    </row>
    <row r="49" spans="2:48">
      <c r="B49" s="8" t="s">
        <v>413</v>
      </c>
      <c r="C49" s="20">
        <v>4</v>
      </c>
      <c r="D49" s="20">
        <v>520</v>
      </c>
      <c r="E49" s="20">
        <v>0</v>
      </c>
      <c r="F49" s="20">
        <v>6</v>
      </c>
      <c r="G49" s="20">
        <v>6</v>
      </c>
      <c r="H49" s="20">
        <v>4</v>
      </c>
      <c r="I49" s="19">
        <v>21.4</v>
      </c>
      <c r="J49" s="1">
        <v>3.4618000000000002</v>
      </c>
      <c r="K49" s="1">
        <v>3.4618000000000002</v>
      </c>
      <c r="L49" s="1">
        <v>4.3566000000000003</v>
      </c>
      <c r="M49" s="18">
        <v>45.215000000000003</v>
      </c>
      <c r="N49" s="8">
        <v>26</v>
      </c>
      <c r="O49" s="8">
        <v>26</v>
      </c>
      <c r="P49" s="8">
        <v>25</v>
      </c>
      <c r="Q49" s="8">
        <v>1</v>
      </c>
      <c r="R49" s="2">
        <v>-58.064900000000002</v>
      </c>
      <c r="S49" s="8" t="s">
        <v>16</v>
      </c>
      <c r="T49" s="8">
        <v>-2.5470000000000002</v>
      </c>
      <c r="U49" s="8">
        <v>9.1609999999999996</v>
      </c>
      <c r="V49" s="8">
        <v>11.707000000000001</v>
      </c>
      <c r="W49" s="8" t="s">
        <v>16</v>
      </c>
      <c r="X49" s="8">
        <v>-2.5470000000000002</v>
      </c>
      <c r="Y49" s="8">
        <v>9.1609999999999996</v>
      </c>
      <c r="Z49" s="8">
        <v>11.707000000000001</v>
      </c>
      <c r="AA49" s="8">
        <v>0.188</v>
      </c>
      <c r="AB49" s="8">
        <v>5.9999999999999995E-4</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0.10100000000000001</v>
      </c>
      <c r="AR49" s="8">
        <v>0.32400000000000001</v>
      </c>
      <c r="AS49" s="8">
        <v>0.49523</v>
      </c>
      <c r="AT49" s="8">
        <v>0</v>
      </c>
      <c r="AU49" s="8">
        <v>0.98313399999999995</v>
      </c>
      <c r="AV49" s="8">
        <v>0.47759000000000001</v>
      </c>
    </row>
    <row r="50" spans="2:48">
      <c r="B50" s="8" t="s">
        <v>414</v>
      </c>
      <c r="C50" s="20">
        <v>4</v>
      </c>
      <c r="D50" s="20">
        <v>520</v>
      </c>
      <c r="E50" s="20">
        <v>0</v>
      </c>
      <c r="F50" s="20">
        <v>6</v>
      </c>
      <c r="G50" s="20">
        <v>6</v>
      </c>
      <c r="H50" s="20">
        <v>4</v>
      </c>
      <c r="I50" s="19">
        <v>21.4</v>
      </c>
      <c r="J50" s="1">
        <v>3.4517000000000002</v>
      </c>
      <c r="K50" s="1">
        <v>3.4517000000000002</v>
      </c>
      <c r="L50" s="1">
        <v>4.3952999999999998</v>
      </c>
      <c r="M50" s="18">
        <v>45.348999999999997</v>
      </c>
      <c r="N50" s="8">
        <v>26</v>
      </c>
      <c r="O50" s="8">
        <v>26</v>
      </c>
      <c r="P50" s="8">
        <v>25</v>
      </c>
      <c r="Q50" s="8">
        <v>1</v>
      </c>
      <c r="R50" s="2">
        <v>-58.058900000000001</v>
      </c>
      <c r="S50" s="8" t="s">
        <v>16</v>
      </c>
      <c r="T50" s="8">
        <v>-2.6309999999999998</v>
      </c>
      <c r="U50" s="8">
        <v>9.1240000000000006</v>
      </c>
      <c r="V50" s="8">
        <v>11.755000000000001</v>
      </c>
      <c r="W50" s="8" t="s">
        <v>16</v>
      </c>
      <c r="X50" s="8">
        <v>-2.6309999999999998</v>
      </c>
      <c r="Y50" s="8">
        <v>9.1240000000000006</v>
      </c>
      <c r="Z50" s="8">
        <v>11.755000000000001</v>
      </c>
      <c r="AA50" s="8">
        <v>0.18329999999999999</v>
      </c>
      <c r="AB50" s="8">
        <v>4.0000000000000002E-4</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0.1</v>
      </c>
      <c r="AR50" s="8">
        <v>0.32700000000000001</v>
      </c>
      <c r="AS50" s="8">
        <v>0.495085</v>
      </c>
      <c r="AT50" s="8">
        <v>0</v>
      </c>
      <c r="AU50" s="8">
        <v>0.97659899999999999</v>
      </c>
      <c r="AV50" s="8">
        <v>0.47011999999999998</v>
      </c>
    </row>
    <row r="51" spans="2:48">
      <c r="B51" s="8" t="s">
        <v>415</v>
      </c>
      <c r="C51" s="20">
        <v>4</v>
      </c>
      <c r="D51" s="20">
        <v>520</v>
      </c>
      <c r="E51" s="20">
        <v>0</v>
      </c>
      <c r="F51" s="20">
        <v>6</v>
      </c>
      <c r="G51" s="20">
        <v>6</v>
      </c>
      <c r="H51" s="20">
        <v>4</v>
      </c>
      <c r="I51" s="19">
        <v>21.4</v>
      </c>
      <c r="J51" s="1">
        <v>3.4367999999999999</v>
      </c>
      <c r="K51" s="1">
        <v>3.4367999999999999</v>
      </c>
      <c r="L51" s="1">
        <v>4.4545000000000003</v>
      </c>
      <c r="M51" s="18">
        <v>45.566000000000003</v>
      </c>
      <c r="N51" s="8">
        <v>26</v>
      </c>
      <c r="O51" s="8">
        <v>26</v>
      </c>
      <c r="P51" s="8">
        <v>2</v>
      </c>
      <c r="Q51" s="8">
        <v>3</v>
      </c>
      <c r="R51" s="2">
        <v>-58.054099999999998</v>
      </c>
      <c r="S51" s="8" t="s">
        <v>16</v>
      </c>
      <c r="T51" s="8">
        <v>-2.7669999999999999</v>
      </c>
      <c r="U51" s="8">
        <v>9.0670000000000002</v>
      </c>
      <c r="V51" s="8">
        <v>11.835000000000001</v>
      </c>
      <c r="W51" s="8" t="s">
        <v>16</v>
      </c>
      <c r="X51" s="8">
        <v>-2.7669999999999999</v>
      </c>
      <c r="Y51" s="8">
        <v>9.0670000000000002</v>
      </c>
      <c r="Z51" s="8">
        <v>11.835000000000001</v>
      </c>
      <c r="AA51" s="8">
        <v>0.10009999999999999</v>
      </c>
      <c r="AB51" s="8">
        <v>2.9999999999999997E-4</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0.14099999999999999</v>
      </c>
      <c r="AR51" s="8">
        <v>0.31900000000000001</v>
      </c>
      <c r="AS51" s="8">
        <v>0.49663200000000002</v>
      </c>
      <c r="AT51" s="8">
        <v>0</v>
      </c>
      <c r="AU51" s="8">
        <v>0.96893300000000004</v>
      </c>
      <c r="AV51" s="8">
        <v>0.46265000000000001</v>
      </c>
    </row>
    <row r="52" spans="2:48">
      <c r="B52" s="8" t="s">
        <v>416</v>
      </c>
      <c r="C52" s="20">
        <v>4</v>
      </c>
      <c r="D52" s="20">
        <v>520</v>
      </c>
      <c r="E52" s="20">
        <v>0</v>
      </c>
      <c r="F52" s="20">
        <v>6</v>
      </c>
      <c r="G52" s="20">
        <v>6</v>
      </c>
      <c r="H52" s="20">
        <v>4</v>
      </c>
      <c r="I52" s="19">
        <v>21.5</v>
      </c>
      <c r="J52" s="1">
        <v>3.4150999999999998</v>
      </c>
      <c r="K52" s="1">
        <v>3.4150999999999998</v>
      </c>
      <c r="L52" s="1">
        <v>4.5476000000000001</v>
      </c>
      <c r="M52" s="18">
        <v>45.930999999999997</v>
      </c>
      <c r="N52" s="8">
        <v>26</v>
      </c>
      <c r="O52" s="8">
        <v>26</v>
      </c>
      <c r="P52" s="8">
        <v>4</v>
      </c>
      <c r="Q52" s="8">
        <v>2</v>
      </c>
      <c r="R52" s="2">
        <v>-58.054000000000002</v>
      </c>
      <c r="S52" s="8" t="s">
        <v>16</v>
      </c>
      <c r="T52" s="8">
        <v>-2.9950000000000001</v>
      </c>
      <c r="U52" s="8">
        <v>8.98</v>
      </c>
      <c r="V52" s="8">
        <v>11.974</v>
      </c>
      <c r="W52" s="8" t="s">
        <v>16</v>
      </c>
      <c r="X52" s="8">
        <v>-2.9950000000000001</v>
      </c>
      <c r="Y52" s="8">
        <v>8.98</v>
      </c>
      <c r="Z52" s="8">
        <v>11.974</v>
      </c>
      <c r="AA52" s="8">
        <v>0.10680000000000001</v>
      </c>
      <c r="AB52" s="8">
        <v>1.1000000000000001E-3</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0.129</v>
      </c>
      <c r="AR52" s="8">
        <v>0.33300000000000002</v>
      </c>
      <c r="AS52" s="8">
        <v>0.50094399999999994</v>
      </c>
      <c r="AT52" s="8">
        <v>0</v>
      </c>
      <c r="AU52" s="8">
        <v>0.95930700000000002</v>
      </c>
      <c r="AV52" s="8">
        <v>0.45517999999999997</v>
      </c>
    </row>
    <row r="53" spans="2:48">
      <c r="B53" s="8" t="s">
        <v>417</v>
      </c>
      <c r="C53" s="20">
        <v>4</v>
      </c>
      <c r="D53" s="20">
        <v>520</v>
      </c>
      <c r="E53" s="20">
        <v>0</v>
      </c>
      <c r="F53" s="20">
        <v>6</v>
      </c>
      <c r="G53" s="20">
        <v>6</v>
      </c>
      <c r="H53" s="20">
        <v>4</v>
      </c>
      <c r="I53" s="19">
        <v>21.6</v>
      </c>
      <c r="J53" s="1">
        <v>3.3904000000000001</v>
      </c>
      <c r="K53" s="1">
        <v>3.3904000000000001</v>
      </c>
      <c r="L53" s="1">
        <v>4.6627000000000001</v>
      </c>
      <c r="M53" s="18">
        <v>46.414999999999999</v>
      </c>
      <c r="N53" s="8">
        <v>26</v>
      </c>
      <c r="O53" s="8">
        <v>26</v>
      </c>
      <c r="P53" s="8">
        <v>26</v>
      </c>
      <c r="Q53" s="8">
        <v>1</v>
      </c>
      <c r="R53" s="2">
        <v>-58.062600000000003</v>
      </c>
      <c r="S53" s="8" t="s">
        <v>16</v>
      </c>
      <c r="T53" s="8">
        <v>-3.2879999999999998</v>
      </c>
      <c r="U53" s="8">
        <v>8.8719999999999999</v>
      </c>
      <c r="V53" s="8">
        <v>12.16</v>
      </c>
      <c r="W53" s="8" t="s">
        <v>16</v>
      </c>
      <c r="X53" s="8">
        <v>-3.2879999999999998</v>
      </c>
      <c r="Y53" s="8">
        <v>8.8719999999999999</v>
      </c>
      <c r="Z53" s="8">
        <v>12.16</v>
      </c>
      <c r="AA53" s="8">
        <v>0.3639</v>
      </c>
      <c r="AB53" s="8">
        <v>2.0000000000000001E-4</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0.104</v>
      </c>
      <c r="AR53" s="8">
        <v>0.32600000000000001</v>
      </c>
      <c r="AS53" s="8">
        <v>0.50610100000000002</v>
      </c>
      <c r="AT53" s="8">
        <v>0</v>
      </c>
      <c r="AU53" s="8">
        <v>0.94877699999999998</v>
      </c>
      <c r="AV53" s="8">
        <v>0.44771</v>
      </c>
    </row>
    <row r="54" spans="2:48">
      <c r="B54" s="8" t="s">
        <v>418</v>
      </c>
      <c r="C54" s="20">
        <v>4</v>
      </c>
      <c r="D54" s="20">
        <v>520</v>
      </c>
      <c r="E54" s="20">
        <v>0</v>
      </c>
      <c r="F54" s="20">
        <v>6</v>
      </c>
      <c r="G54" s="20">
        <v>6</v>
      </c>
      <c r="H54" s="20">
        <v>4</v>
      </c>
      <c r="I54" s="19">
        <v>21.6</v>
      </c>
      <c r="J54" s="1">
        <v>3.3694000000000002</v>
      </c>
      <c r="K54" s="1">
        <v>3.3694000000000002</v>
      </c>
      <c r="L54" s="1">
        <v>4.7648000000000001</v>
      </c>
      <c r="M54" s="18">
        <v>46.845999999999997</v>
      </c>
      <c r="N54" s="8">
        <v>26</v>
      </c>
      <c r="O54" s="8">
        <v>26</v>
      </c>
      <c r="P54" s="8">
        <v>25</v>
      </c>
      <c r="Q54" s="8">
        <v>1</v>
      </c>
      <c r="R54" s="2">
        <v>-58.079500000000003</v>
      </c>
      <c r="S54" s="8" t="s">
        <v>61</v>
      </c>
      <c r="T54" s="8">
        <v>-3.4790000000000001</v>
      </c>
      <c r="U54" s="8">
        <v>8.7799999999999994</v>
      </c>
      <c r="V54" s="8">
        <v>12.26</v>
      </c>
      <c r="W54" s="8" t="s">
        <v>61</v>
      </c>
      <c r="X54" s="8">
        <v>-3.4790000000000001</v>
      </c>
      <c r="Y54" s="8">
        <v>8.7799999999999994</v>
      </c>
      <c r="Z54" s="8">
        <v>12.26</v>
      </c>
      <c r="AA54" s="8">
        <v>0.5464</v>
      </c>
      <c r="AB54" s="8">
        <v>1E-3</v>
      </c>
      <c r="AC54" s="8" t="s">
        <v>17</v>
      </c>
      <c r="AD54" s="8" t="s">
        <v>17</v>
      </c>
      <c r="AE54" s="8">
        <v>0</v>
      </c>
      <c r="AF54" s="8">
        <v>0</v>
      </c>
      <c r="AG54" s="8">
        <v>0</v>
      </c>
      <c r="AH54" s="8">
        <v>0</v>
      </c>
      <c r="AI54" s="8">
        <v>0</v>
      </c>
      <c r="AJ54" s="8">
        <v>0</v>
      </c>
      <c r="AK54" s="8">
        <v>0</v>
      </c>
      <c r="AL54" s="8">
        <v>0</v>
      </c>
      <c r="AM54" s="8">
        <v>0</v>
      </c>
      <c r="AN54" s="8">
        <v>0</v>
      </c>
      <c r="AO54" s="8">
        <v>0</v>
      </c>
      <c r="AP54" s="8">
        <v>0</v>
      </c>
      <c r="AQ54" s="8">
        <v>9.9000000000000005E-2</v>
      </c>
      <c r="AR54" s="8">
        <v>0.32700000000000001</v>
      </c>
      <c r="AS54" s="8">
        <v>0.50929100000000005</v>
      </c>
      <c r="AT54" s="8">
        <v>0</v>
      </c>
      <c r="AU54" s="8">
        <v>0.93940999999999997</v>
      </c>
      <c r="AV54" s="8">
        <v>0.44024000000000002</v>
      </c>
    </row>
    <row r="55" spans="2:48">
      <c r="B55" s="8" t="s">
        <v>419</v>
      </c>
      <c r="C55" s="20">
        <v>4</v>
      </c>
      <c r="D55" s="20">
        <v>520</v>
      </c>
      <c r="E55" s="20">
        <v>0</v>
      </c>
      <c r="F55" s="20">
        <v>6</v>
      </c>
      <c r="G55" s="20">
        <v>6</v>
      </c>
      <c r="H55" s="20">
        <v>4</v>
      </c>
      <c r="I55" s="19">
        <v>21.7</v>
      </c>
      <c r="J55" s="1">
        <v>3.3527999999999998</v>
      </c>
      <c r="K55" s="1">
        <v>3.3527999999999998</v>
      </c>
      <c r="L55" s="1">
        <v>4.8440000000000003</v>
      </c>
      <c r="M55" s="18">
        <v>47.156999999999996</v>
      </c>
      <c r="N55" s="8">
        <v>26</v>
      </c>
      <c r="O55" s="8">
        <v>26</v>
      </c>
      <c r="P55" s="8">
        <v>25</v>
      </c>
      <c r="Q55" s="8">
        <v>1</v>
      </c>
      <c r="R55" s="2">
        <v>-58.101199999999999</v>
      </c>
      <c r="S55" s="8" t="s">
        <v>61</v>
      </c>
      <c r="T55" s="8">
        <v>-3.528</v>
      </c>
      <c r="U55" s="8">
        <v>8.7149999999999999</v>
      </c>
      <c r="V55" s="8">
        <v>12.243</v>
      </c>
      <c r="W55" s="8" t="s">
        <v>61</v>
      </c>
      <c r="X55" s="8">
        <v>-3.528</v>
      </c>
      <c r="Y55" s="8">
        <v>8.7149999999999999</v>
      </c>
      <c r="Z55" s="8">
        <v>12.243</v>
      </c>
      <c r="AA55" s="8">
        <v>0.63890000000000002</v>
      </c>
      <c r="AB55" s="8">
        <v>2.0000000000000001E-4</v>
      </c>
      <c r="AC55" s="8" t="s">
        <v>17</v>
      </c>
      <c r="AD55" s="8" t="s">
        <v>17</v>
      </c>
      <c r="AE55" s="8">
        <v>0</v>
      </c>
      <c r="AF55" s="8">
        <v>0</v>
      </c>
      <c r="AG55" s="8">
        <v>0</v>
      </c>
      <c r="AH55" s="8">
        <v>0</v>
      </c>
      <c r="AI55" s="8">
        <v>0</v>
      </c>
      <c r="AJ55" s="8">
        <v>0</v>
      </c>
      <c r="AK55" s="8">
        <v>0</v>
      </c>
      <c r="AL55" s="8">
        <v>0</v>
      </c>
      <c r="AM55" s="8">
        <v>0</v>
      </c>
      <c r="AN55" s="8">
        <v>0</v>
      </c>
      <c r="AO55" s="8">
        <v>0</v>
      </c>
      <c r="AP55" s="8">
        <v>0</v>
      </c>
      <c r="AQ55" s="8">
        <v>9.8000000000000004E-2</v>
      </c>
      <c r="AR55" s="8">
        <v>0.32500000000000001</v>
      </c>
      <c r="AS55" s="8">
        <v>0.510378</v>
      </c>
      <c r="AT55" s="8">
        <v>0</v>
      </c>
      <c r="AU55" s="8">
        <v>0.93151200000000001</v>
      </c>
      <c r="AV55" s="8">
        <v>0.43276999999999999</v>
      </c>
    </row>
    <row r="56" spans="2:48">
      <c r="B56" s="8" t="s">
        <v>420</v>
      </c>
      <c r="C56" s="20">
        <v>4</v>
      </c>
      <c r="D56" s="20">
        <v>520</v>
      </c>
      <c r="E56" s="20">
        <v>0</v>
      </c>
      <c r="F56" s="20">
        <v>6</v>
      </c>
      <c r="G56" s="20">
        <v>6</v>
      </c>
      <c r="H56" s="20">
        <v>4</v>
      </c>
      <c r="I56" s="19">
        <v>21.7</v>
      </c>
      <c r="J56" s="1">
        <v>3.3386999999999998</v>
      </c>
      <c r="K56" s="1">
        <v>3.3386999999999998</v>
      </c>
      <c r="L56" s="1">
        <v>4.9074</v>
      </c>
      <c r="M56" s="18">
        <v>47.372999999999998</v>
      </c>
      <c r="N56" s="8">
        <v>26</v>
      </c>
      <c r="O56" s="8">
        <v>26</v>
      </c>
      <c r="P56" s="8">
        <v>25</v>
      </c>
      <c r="Q56" s="8">
        <v>1</v>
      </c>
      <c r="R56" s="2">
        <v>-58.125500000000002</v>
      </c>
      <c r="S56" s="8" t="s">
        <v>61</v>
      </c>
      <c r="T56" s="8">
        <v>-3.5419999999999998</v>
      </c>
      <c r="U56" s="8">
        <v>8.67</v>
      </c>
      <c r="V56" s="8">
        <v>12.212</v>
      </c>
      <c r="W56" s="8" t="s">
        <v>61</v>
      </c>
      <c r="X56" s="8">
        <v>-3.5419999999999998</v>
      </c>
      <c r="Y56" s="8">
        <v>8.67</v>
      </c>
      <c r="Z56" s="8">
        <v>12.212</v>
      </c>
      <c r="AA56" s="8">
        <v>0.6704</v>
      </c>
      <c r="AB56" s="8">
        <v>4.0000000000000002E-4</v>
      </c>
      <c r="AC56" s="8" t="s">
        <v>17</v>
      </c>
      <c r="AD56" s="8" t="s">
        <v>17</v>
      </c>
      <c r="AE56" s="8">
        <v>0</v>
      </c>
      <c r="AF56" s="8">
        <v>0</v>
      </c>
      <c r="AG56" s="8">
        <v>0</v>
      </c>
      <c r="AH56" s="8">
        <v>0</v>
      </c>
      <c r="AI56" s="8">
        <v>0</v>
      </c>
      <c r="AJ56" s="8">
        <v>0</v>
      </c>
      <c r="AK56" s="8">
        <v>0</v>
      </c>
      <c r="AL56" s="8">
        <v>0</v>
      </c>
      <c r="AM56" s="8">
        <v>0</v>
      </c>
      <c r="AN56" s="8">
        <v>0</v>
      </c>
      <c r="AO56" s="8">
        <v>0</v>
      </c>
      <c r="AP56" s="8">
        <v>0</v>
      </c>
      <c r="AQ56" s="8">
        <v>9.8000000000000004E-2</v>
      </c>
      <c r="AR56" s="8">
        <v>0.32500000000000001</v>
      </c>
      <c r="AS56" s="8">
        <v>0.51028899999999999</v>
      </c>
      <c r="AT56" s="8">
        <v>0</v>
      </c>
      <c r="AU56" s="8">
        <v>0.92452599999999996</v>
      </c>
      <c r="AV56" s="8">
        <v>0.42530000000000001</v>
      </c>
    </row>
    <row r="57" spans="2:48">
      <c r="B57" s="8" t="s">
        <v>421</v>
      </c>
      <c r="C57" s="20">
        <v>4</v>
      </c>
      <c r="D57" s="20">
        <v>520</v>
      </c>
      <c r="E57" s="20">
        <v>0</v>
      </c>
      <c r="F57" s="20">
        <v>6</v>
      </c>
      <c r="G57" s="20">
        <v>6</v>
      </c>
      <c r="H57" s="20">
        <v>4</v>
      </c>
      <c r="I57" s="19">
        <v>21.7</v>
      </c>
      <c r="J57" s="1">
        <v>3.3260000000000001</v>
      </c>
      <c r="K57" s="1">
        <v>3.3260000000000001</v>
      </c>
      <c r="L57" s="1">
        <v>4.9611999999999998</v>
      </c>
      <c r="M57" s="18">
        <v>47.529000000000003</v>
      </c>
      <c r="N57" s="8">
        <v>26</v>
      </c>
      <c r="O57" s="8">
        <v>26</v>
      </c>
      <c r="P57" s="8">
        <v>26</v>
      </c>
      <c r="Q57" s="8">
        <v>1</v>
      </c>
      <c r="R57" s="2">
        <v>-58.150100000000002</v>
      </c>
      <c r="S57" s="8" t="s">
        <v>61</v>
      </c>
      <c r="T57" s="8">
        <v>-3.556</v>
      </c>
      <c r="U57" s="8">
        <v>8.6349999999999998</v>
      </c>
      <c r="V57" s="8">
        <v>12.191000000000001</v>
      </c>
      <c r="W57" s="8" t="s">
        <v>61</v>
      </c>
      <c r="X57" s="8">
        <v>-3.556</v>
      </c>
      <c r="Y57" s="8">
        <v>8.6349999999999998</v>
      </c>
      <c r="Z57" s="8">
        <v>12.191000000000001</v>
      </c>
      <c r="AA57" s="8">
        <v>0.65620000000000001</v>
      </c>
      <c r="AB57" s="8">
        <v>1.1000000000000001E-3</v>
      </c>
      <c r="AC57" s="8" t="s">
        <v>17</v>
      </c>
      <c r="AD57" s="8" t="s">
        <v>17</v>
      </c>
      <c r="AE57" s="8">
        <v>0</v>
      </c>
      <c r="AF57" s="8">
        <v>0</v>
      </c>
      <c r="AG57" s="8">
        <v>0</v>
      </c>
      <c r="AH57" s="8">
        <v>0</v>
      </c>
      <c r="AI57" s="8">
        <v>0</v>
      </c>
      <c r="AJ57" s="8">
        <v>0</v>
      </c>
      <c r="AK57" s="8">
        <v>0</v>
      </c>
      <c r="AL57" s="8">
        <v>0</v>
      </c>
      <c r="AM57" s="8">
        <v>0</v>
      </c>
      <c r="AN57" s="8">
        <v>0</v>
      </c>
      <c r="AO57" s="8">
        <v>0</v>
      </c>
      <c r="AP57" s="8">
        <v>0</v>
      </c>
      <c r="AQ57" s="8">
        <v>0.10299999999999999</v>
      </c>
      <c r="AR57" s="8">
        <v>0.32700000000000001</v>
      </c>
      <c r="AS57" s="8">
        <v>0.50952200000000003</v>
      </c>
      <c r="AT57" s="8">
        <v>0</v>
      </c>
      <c r="AU57" s="8">
        <v>0.91811200000000004</v>
      </c>
      <c r="AV57" s="8">
        <v>0.41782999999999998</v>
      </c>
    </row>
    <row r="58" spans="2:48">
      <c r="B58" s="8" t="s">
        <v>422</v>
      </c>
      <c r="C58" s="20">
        <v>4</v>
      </c>
      <c r="D58" s="20">
        <v>520</v>
      </c>
      <c r="E58" s="20">
        <v>0</v>
      </c>
      <c r="F58" s="20">
        <v>6</v>
      </c>
      <c r="G58" s="20">
        <v>6</v>
      </c>
      <c r="H58" s="20">
        <v>4</v>
      </c>
      <c r="I58" s="19">
        <v>21.8</v>
      </c>
      <c r="J58" s="1">
        <v>3.3140000000000001</v>
      </c>
      <c r="K58" s="1">
        <v>3.3140000000000001</v>
      </c>
      <c r="L58" s="1">
        <v>5.0090000000000003</v>
      </c>
      <c r="M58" s="18">
        <v>47.640999999999998</v>
      </c>
      <c r="N58" s="8">
        <v>26</v>
      </c>
      <c r="O58" s="8">
        <v>26</v>
      </c>
      <c r="P58" s="8">
        <v>26</v>
      </c>
      <c r="Q58" s="8">
        <v>1</v>
      </c>
      <c r="R58" s="2">
        <v>-58.1738</v>
      </c>
      <c r="S58" s="8" t="s">
        <v>61</v>
      </c>
      <c r="T58" s="8">
        <v>-3.57</v>
      </c>
      <c r="U58" s="8">
        <v>8.609</v>
      </c>
      <c r="V58" s="8">
        <v>12.179</v>
      </c>
      <c r="W58" s="8" t="s">
        <v>61</v>
      </c>
      <c r="X58" s="8">
        <v>-3.57</v>
      </c>
      <c r="Y58" s="8">
        <v>8.609</v>
      </c>
      <c r="Z58" s="8">
        <v>12.179</v>
      </c>
      <c r="AA58" s="8">
        <v>0.60329999999999995</v>
      </c>
      <c r="AB58" s="8">
        <v>1.2999999999999999E-3</v>
      </c>
      <c r="AC58" s="8" t="s">
        <v>17</v>
      </c>
      <c r="AD58" s="8" t="s">
        <v>17</v>
      </c>
      <c r="AE58" s="8">
        <v>0</v>
      </c>
      <c r="AF58" s="8">
        <v>0</v>
      </c>
      <c r="AG58" s="8">
        <v>0</v>
      </c>
      <c r="AH58" s="8">
        <v>0</v>
      </c>
      <c r="AI58" s="8">
        <v>0</v>
      </c>
      <c r="AJ58" s="8">
        <v>0</v>
      </c>
      <c r="AK58" s="8">
        <v>0</v>
      </c>
      <c r="AL58" s="8">
        <v>0</v>
      </c>
      <c r="AM58" s="8">
        <v>0</v>
      </c>
      <c r="AN58" s="8">
        <v>0</v>
      </c>
      <c r="AO58" s="8">
        <v>0</v>
      </c>
      <c r="AP58" s="8">
        <v>0</v>
      </c>
      <c r="AQ58" s="8">
        <v>0.10199999999999999</v>
      </c>
      <c r="AR58" s="8">
        <v>0.32900000000000001</v>
      </c>
      <c r="AS58" s="8">
        <v>0.50837600000000005</v>
      </c>
      <c r="AT58" s="8">
        <v>0</v>
      </c>
      <c r="AU58" s="8">
        <v>0.91207000000000005</v>
      </c>
      <c r="AV58" s="8">
        <v>0.41036099999999998</v>
      </c>
    </row>
    <row r="59" spans="2:48">
      <c r="B59" s="8" t="s">
        <v>423</v>
      </c>
      <c r="C59" s="20">
        <v>4</v>
      </c>
      <c r="D59" s="20">
        <v>520</v>
      </c>
      <c r="E59" s="20">
        <v>0</v>
      </c>
      <c r="F59" s="20">
        <v>6</v>
      </c>
      <c r="G59" s="20">
        <v>6</v>
      </c>
      <c r="H59" s="20">
        <v>4</v>
      </c>
      <c r="I59" s="19">
        <v>21.8</v>
      </c>
      <c r="J59" s="1">
        <v>3.3026</v>
      </c>
      <c r="K59" s="1">
        <v>3.3026</v>
      </c>
      <c r="L59" s="1">
        <v>5.0529999999999999</v>
      </c>
      <c r="M59" s="18">
        <v>47.728999999999999</v>
      </c>
      <c r="N59" s="8">
        <v>26</v>
      </c>
      <c r="O59" s="8">
        <v>26</v>
      </c>
      <c r="P59" s="8">
        <v>26</v>
      </c>
      <c r="Q59" s="8">
        <v>1</v>
      </c>
      <c r="R59" s="2">
        <v>-58.195</v>
      </c>
      <c r="S59" s="8" t="s">
        <v>61</v>
      </c>
      <c r="T59" s="8">
        <v>-3.5870000000000002</v>
      </c>
      <c r="U59" s="8">
        <v>8.5860000000000003</v>
      </c>
      <c r="V59" s="8">
        <v>12.173999999999999</v>
      </c>
      <c r="W59" s="8" t="s">
        <v>61</v>
      </c>
      <c r="X59" s="8">
        <v>-3.5870000000000002</v>
      </c>
      <c r="Y59" s="8">
        <v>8.5860000000000003</v>
      </c>
      <c r="Z59" s="8">
        <v>12.173999999999999</v>
      </c>
      <c r="AA59" s="8">
        <v>0.5121</v>
      </c>
      <c r="AB59" s="8">
        <v>2.9999999999999997E-4</v>
      </c>
      <c r="AC59" s="8" t="s">
        <v>17</v>
      </c>
      <c r="AD59" s="8" t="s">
        <v>17</v>
      </c>
      <c r="AE59" s="8">
        <v>0</v>
      </c>
      <c r="AF59" s="8">
        <v>0</v>
      </c>
      <c r="AG59" s="8">
        <v>0</v>
      </c>
      <c r="AH59" s="8">
        <v>0</v>
      </c>
      <c r="AI59" s="8">
        <v>0</v>
      </c>
      <c r="AJ59" s="8">
        <v>0</v>
      </c>
      <c r="AK59" s="8">
        <v>0</v>
      </c>
      <c r="AL59" s="8">
        <v>0</v>
      </c>
      <c r="AM59" s="8">
        <v>0</v>
      </c>
      <c r="AN59" s="8">
        <v>0</v>
      </c>
      <c r="AO59" s="8">
        <v>0</v>
      </c>
      <c r="AP59" s="8">
        <v>0</v>
      </c>
      <c r="AQ59" s="8">
        <v>0.113</v>
      </c>
      <c r="AR59" s="8">
        <v>0.32900000000000001</v>
      </c>
      <c r="AS59" s="8">
        <v>0.50691799999999998</v>
      </c>
      <c r="AT59" s="8">
        <v>0</v>
      </c>
      <c r="AU59" s="8">
        <v>0.90631399999999995</v>
      </c>
      <c r="AV59" s="8">
        <v>0.402891</v>
      </c>
    </row>
    <row r="60" spans="2:48">
      <c r="B60" s="8" t="s">
        <v>424</v>
      </c>
      <c r="C60" s="20">
        <v>4</v>
      </c>
      <c r="D60" s="20">
        <v>520</v>
      </c>
      <c r="E60" s="20">
        <v>0</v>
      </c>
      <c r="F60" s="20">
        <v>6</v>
      </c>
      <c r="G60" s="20">
        <v>6</v>
      </c>
      <c r="H60" s="20">
        <v>4</v>
      </c>
      <c r="I60" s="19">
        <v>21.8</v>
      </c>
      <c r="J60" s="1">
        <v>3.2911999999999999</v>
      </c>
      <c r="K60" s="1">
        <v>3.2911999999999999</v>
      </c>
      <c r="L60" s="1">
        <v>5.0942999999999996</v>
      </c>
      <c r="M60" s="18">
        <v>47.789000000000001</v>
      </c>
      <c r="N60" s="8">
        <v>26</v>
      </c>
      <c r="O60" s="8">
        <v>26</v>
      </c>
      <c r="P60" s="8">
        <v>26</v>
      </c>
      <c r="Q60" s="8">
        <v>1</v>
      </c>
      <c r="R60" s="2">
        <v>-58.212200000000003</v>
      </c>
      <c r="S60" s="8" t="s">
        <v>61</v>
      </c>
      <c r="T60" s="8">
        <v>-3.6059999999999999</v>
      </c>
      <c r="U60" s="8">
        <v>8.5670000000000002</v>
      </c>
      <c r="V60" s="8">
        <v>12.173</v>
      </c>
      <c r="W60" s="8" t="s">
        <v>61</v>
      </c>
      <c r="X60" s="8">
        <v>-3.6059999999999999</v>
      </c>
      <c r="Y60" s="8">
        <v>8.5670000000000002</v>
      </c>
      <c r="Z60" s="8">
        <v>12.173</v>
      </c>
      <c r="AA60" s="8">
        <v>0.38250000000000001</v>
      </c>
      <c r="AB60" s="8">
        <v>8.0000000000000004E-4</v>
      </c>
      <c r="AC60" s="8" t="s">
        <v>17</v>
      </c>
      <c r="AD60" s="8" t="s">
        <v>17</v>
      </c>
      <c r="AE60" s="8">
        <v>0</v>
      </c>
      <c r="AF60" s="8">
        <v>0</v>
      </c>
      <c r="AG60" s="8">
        <v>0</v>
      </c>
      <c r="AH60" s="8">
        <v>0</v>
      </c>
      <c r="AI60" s="8">
        <v>0</v>
      </c>
      <c r="AJ60" s="8">
        <v>0</v>
      </c>
      <c r="AK60" s="8">
        <v>0</v>
      </c>
      <c r="AL60" s="8">
        <v>0</v>
      </c>
      <c r="AM60" s="8">
        <v>0</v>
      </c>
      <c r="AN60" s="8">
        <v>0</v>
      </c>
      <c r="AO60" s="8">
        <v>0</v>
      </c>
      <c r="AP60" s="8">
        <v>0</v>
      </c>
      <c r="AQ60" s="8">
        <v>0.111</v>
      </c>
      <c r="AR60" s="8">
        <v>0.32400000000000001</v>
      </c>
      <c r="AS60" s="8">
        <v>0.50528399999999996</v>
      </c>
      <c r="AT60" s="8">
        <v>0</v>
      </c>
      <c r="AU60" s="8">
        <v>0.900756</v>
      </c>
      <c r="AV60" s="8">
        <v>0.39542100000000002</v>
      </c>
    </row>
    <row r="61" spans="2:48">
      <c r="B61" s="8" t="s">
        <v>425</v>
      </c>
      <c r="C61" s="20">
        <v>4</v>
      </c>
      <c r="D61" s="20">
        <v>520</v>
      </c>
      <c r="E61" s="20">
        <v>0</v>
      </c>
      <c r="F61" s="20">
        <v>6</v>
      </c>
      <c r="G61" s="20">
        <v>6</v>
      </c>
      <c r="H61" s="20">
        <v>4</v>
      </c>
      <c r="I61" s="19">
        <v>21.8</v>
      </c>
      <c r="J61" s="1">
        <v>3.2801</v>
      </c>
      <c r="K61" s="1">
        <v>3.2801</v>
      </c>
      <c r="L61" s="1">
        <v>5.1337999999999999</v>
      </c>
      <c r="M61" s="18">
        <v>47.835000000000001</v>
      </c>
      <c r="N61" s="8">
        <v>26</v>
      </c>
      <c r="O61" s="8">
        <v>26</v>
      </c>
      <c r="P61" s="8">
        <v>26</v>
      </c>
      <c r="Q61" s="8">
        <v>1</v>
      </c>
      <c r="R61" s="2">
        <v>-58.223700000000001</v>
      </c>
      <c r="S61" s="8" t="s">
        <v>61</v>
      </c>
      <c r="T61" s="8">
        <v>-3.6280000000000001</v>
      </c>
      <c r="U61" s="8">
        <v>8.548</v>
      </c>
      <c r="V61" s="8">
        <v>12.176</v>
      </c>
      <c r="W61" s="8" t="s">
        <v>61</v>
      </c>
      <c r="X61" s="8">
        <v>-3.6280000000000001</v>
      </c>
      <c r="Y61" s="8">
        <v>8.548</v>
      </c>
      <c r="Z61" s="8">
        <v>12.176</v>
      </c>
      <c r="AA61" s="8">
        <v>0.2132</v>
      </c>
      <c r="AB61" s="8">
        <v>1E-3</v>
      </c>
      <c r="AC61" s="8" t="s">
        <v>17</v>
      </c>
      <c r="AD61" s="8" t="s">
        <v>17</v>
      </c>
      <c r="AE61" s="8">
        <v>0</v>
      </c>
      <c r="AF61" s="8">
        <v>0</v>
      </c>
      <c r="AG61" s="8">
        <v>0</v>
      </c>
      <c r="AH61" s="8">
        <v>0</v>
      </c>
      <c r="AI61" s="8">
        <v>0</v>
      </c>
      <c r="AJ61" s="8">
        <v>0</v>
      </c>
      <c r="AK61" s="8">
        <v>0</v>
      </c>
      <c r="AL61" s="8">
        <v>0</v>
      </c>
      <c r="AM61" s="8">
        <v>0</v>
      </c>
      <c r="AN61" s="8">
        <v>0</v>
      </c>
      <c r="AO61" s="8">
        <v>0</v>
      </c>
      <c r="AP61" s="8">
        <v>0</v>
      </c>
      <c r="AQ61" s="8">
        <v>0.111</v>
      </c>
      <c r="AR61" s="8">
        <v>0.32700000000000001</v>
      </c>
      <c r="AS61" s="8">
        <v>0.50350300000000003</v>
      </c>
      <c r="AT61" s="8">
        <v>0</v>
      </c>
      <c r="AU61" s="8">
        <v>0.89538499999999999</v>
      </c>
      <c r="AV61" s="8">
        <v>0.38795099999999999</v>
      </c>
    </row>
    <row r="62" spans="2:48">
      <c r="B62" s="8" t="s">
        <v>426</v>
      </c>
      <c r="C62" s="20">
        <v>4</v>
      </c>
      <c r="D62" s="20">
        <v>520</v>
      </c>
      <c r="E62" s="20">
        <v>0</v>
      </c>
      <c r="F62" s="20">
        <v>6</v>
      </c>
      <c r="G62" s="20">
        <v>6</v>
      </c>
      <c r="H62" s="20">
        <v>4</v>
      </c>
      <c r="I62" s="19">
        <v>21.8</v>
      </c>
      <c r="J62" s="1">
        <v>3.2745000000000002</v>
      </c>
      <c r="K62" s="1">
        <v>3.2745000000000002</v>
      </c>
      <c r="L62" s="1">
        <v>5.1531000000000002</v>
      </c>
      <c r="M62" s="18">
        <v>47.851999999999997</v>
      </c>
      <c r="N62" s="8">
        <v>26</v>
      </c>
      <c r="O62" s="8">
        <v>26</v>
      </c>
      <c r="P62" s="8">
        <v>38</v>
      </c>
      <c r="Q62" s="8">
        <v>1</v>
      </c>
      <c r="R62" s="2">
        <v>-58.226900000000001</v>
      </c>
      <c r="S62" s="8" t="s">
        <v>61</v>
      </c>
      <c r="T62" s="8">
        <v>-3.64</v>
      </c>
      <c r="U62" s="8">
        <v>8.5389999999999997</v>
      </c>
      <c r="V62" s="8">
        <v>12.179</v>
      </c>
      <c r="W62" s="8" t="s">
        <v>61</v>
      </c>
      <c r="X62" s="8">
        <v>-3.64</v>
      </c>
      <c r="Y62" s="8">
        <v>8.5389999999999997</v>
      </c>
      <c r="Z62" s="8">
        <v>12.179</v>
      </c>
      <c r="AA62" s="8">
        <v>0.1129</v>
      </c>
      <c r="AB62" s="8">
        <v>1E-4</v>
      </c>
      <c r="AC62" s="8" t="s">
        <v>17</v>
      </c>
      <c r="AD62" s="8" t="s">
        <v>17</v>
      </c>
      <c r="AE62" s="8">
        <v>0</v>
      </c>
      <c r="AF62" s="8">
        <v>0</v>
      </c>
      <c r="AG62" s="8">
        <v>0</v>
      </c>
      <c r="AH62" s="8">
        <v>0</v>
      </c>
      <c r="AI62" s="8">
        <v>0</v>
      </c>
      <c r="AJ62" s="8">
        <v>0</v>
      </c>
      <c r="AK62" s="8">
        <v>0</v>
      </c>
      <c r="AL62" s="8">
        <v>0</v>
      </c>
      <c r="AM62" s="8">
        <v>0</v>
      </c>
      <c r="AN62" s="8">
        <v>0</v>
      </c>
      <c r="AO62" s="8">
        <v>0</v>
      </c>
      <c r="AP62" s="8">
        <v>0</v>
      </c>
      <c r="AQ62" s="8">
        <v>0.17899999999999999</v>
      </c>
      <c r="AR62" s="8">
        <v>0.32400000000000001</v>
      </c>
      <c r="AS62" s="8">
        <v>0.50257099999999999</v>
      </c>
      <c r="AT62" s="8">
        <v>0</v>
      </c>
      <c r="AU62" s="8">
        <v>0.892733</v>
      </c>
      <c r="AV62" s="8">
        <v>0.384216</v>
      </c>
    </row>
    <row r="63" spans="2:48">
      <c r="B63" s="8" t="s">
        <v>427</v>
      </c>
      <c r="C63" s="20">
        <v>4</v>
      </c>
      <c r="D63" s="20">
        <v>520</v>
      </c>
      <c r="E63" s="20">
        <v>0</v>
      </c>
      <c r="F63" s="20">
        <v>6</v>
      </c>
      <c r="G63" s="20">
        <v>6</v>
      </c>
      <c r="H63" s="20">
        <v>4</v>
      </c>
      <c r="I63" s="19">
        <v>21.8</v>
      </c>
      <c r="J63" s="1">
        <v>3.2690000000000001</v>
      </c>
      <c r="K63" s="1">
        <v>3.2690000000000001</v>
      </c>
      <c r="L63" s="1">
        <v>5.1723999999999997</v>
      </c>
      <c r="M63" s="18">
        <v>47.87</v>
      </c>
      <c r="N63" s="8">
        <v>26</v>
      </c>
      <c r="O63" s="8">
        <v>26</v>
      </c>
      <c r="P63" s="8">
        <v>4</v>
      </c>
      <c r="Q63" s="8">
        <v>5</v>
      </c>
      <c r="R63" s="2">
        <v>-58.228000000000002</v>
      </c>
      <c r="S63" s="8" t="s">
        <v>61</v>
      </c>
      <c r="T63" s="8">
        <v>-3.6520000000000001</v>
      </c>
      <c r="U63" s="8">
        <v>8.5289999999999999</v>
      </c>
      <c r="V63" s="8">
        <v>12.180999999999999</v>
      </c>
      <c r="W63" s="8" t="s">
        <v>61</v>
      </c>
      <c r="X63" s="8">
        <v>-3.6520000000000001</v>
      </c>
      <c r="Y63" s="8">
        <v>8.5289999999999999</v>
      </c>
      <c r="Z63" s="8">
        <v>12.180999999999999</v>
      </c>
      <c r="AA63" s="8">
        <v>1.1999999999999999E-3</v>
      </c>
      <c r="AB63" s="8">
        <v>4.0000000000000002E-4</v>
      </c>
      <c r="AC63" s="8" t="s">
        <v>17</v>
      </c>
      <c r="AD63" s="8" t="s">
        <v>17</v>
      </c>
      <c r="AE63" s="8">
        <v>0</v>
      </c>
      <c r="AF63" s="8">
        <v>0</v>
      </c>
      <c r="AG63" s="8">
        <v>0</v>
      </c>
      <c r="AH63" s="8">
        <v>0</v>
      </c>
      <c r="AI63" s="8">
        <v>0</v>
      </c>
      <c r="AJ63" s="8">
        <v>0</v>
      </c>
      <c r="AK63" s="8">
        <v>0</v>
      </c>
      <c r="AL63" s="8">
        <v>0</v>
      </c>
      <c r="AM63" s="8">
        <v>0</v>
      </c>
      <c r="AN63" s="8">
        <v>0</v>
      </c>
      <c r="AO63" s="8">
        <v>0</v>
      </c>
      <c r="AP63" s="8">
        <v>0</v>
      </c>
      <c r="AQ63" s="8">
        <v>0.29499999999999998</v>
      </c>
      <c r="AR63" s="8">
        <v>0.33</v>
      </c>
      <c r="AS63" s="8">
        <v>0.50162899999999999</v>
      </c>
      <c r="AT63" s="8">
        <v>0</v>
      </c>
      <c r="AU63" s="8">
        <v>0.89013200000000003</v>
      </c>
      <c r="AV63" s="8">
        <v>0.38048100000000001</v>
      </c>
    </row>
    <row r="64" spans="2:48">
      <c r="B64" s="8" t="s">
        <v>832</v>
      </c>
      <c r="C64" s="20">
        <v>4</v>
      </c>
      <c r="D64" s="20">
        <v>520</v>
      </c>
      <c r="E64" s="20">
        <v>0</v>
      </c>
      <c r="F64" s="20">
        <v>6</v>
      </c>
      <c r="G64" s="20">
        <v>6</v>
      </c>
      <c r="H64" s="20">
        <v>4</v>
      </c>
      <c r="I64" s="19">
        <v>21.8</v>
      </c>
      <c r="J64" s="1">
        <v>3.2690000000000001</v>
      </c>
      <c r="K64" s="1">
        <v>3.2690000000000001</v>
      </c>
      <c r="L64" s="1">
        <v>5.1723999999999997</v>
      </c>
      <c r="M64" s="18">
        <v>47.87</v>
      </c>
      <c r="N64" s="8">
        <v>26</v>
      </c>
      <c r="O64" s="8">
        <v>26</v>
      </c>
      <c r="P64" s="8">
        <v>27</v>
      </c>
      <c r="Q64" s="8">
        <v>1</v>
      </c>
      <c r="R64" s="2">
        <v>-57.614699999999999</v>
      </c>
      <c r="S64" s="8" t="s">
        <v>61</v>
      </c>
      <c r="T64" s="8">
        <v>-3.5939999999999999</v>
      </c>
      <c r="U64" s="8">
        <v>8.5530000000000008</v>
      </c>
      <c r="V64" s="8">
        <v>12.147</v>
      </c>
      <c r="W64" s="8" t="s">
        <v>61</v>
      </c>
      <c r="X64" s="8">
        <v>-3.5939999999999999</v>
      </c>
      <c r="Y64" s="8">
        <v>8.5530000000000008</v>
      </c>
      <c r="Z64" s="8">
        <v>12.147</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0.114</v>
      </c>
      <c r="AR64" s="8">
        <v>0.31900000000000001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468</v>
      </c>
      <c r="C69" s="20">
        <v>4</v>
      </c>
      <c r="D69" s="20">
        <v>400</v>
      </c>
      <c r="E69" s="20">
        <v>0</v>
      </c>
      <c r="F69" s="20">
        <v>3</v>
      </c>
      <c r="G69" s="20">
        <v>3</v>
      </c>
      <c r="H69" s="20">
        <v>2</v>
      </c>
      <c r="I69" s="19">
        <v>10.7</v>
      </c>
      <c r="J69" s="1">
        <v>3.4735</v>
      </c>
      <c r="K69" s="1">
        <v>3.4735</v>
      </c>
      <c r="L69" s="1">
        <v>4.3132000000000001</v>
      </c>
      <c r="M69" s="18">
        <v>45.067</v>
      </c>
      <c r="N69" s="8">
        <v>26</v>
      </c>
      <c r="O69" s="8">
        <v>816</v>
      </c>
      <c r="P69" s="8">
        <v>1</v>
      </c>
      <c r="Q69" s="8">
        <v>1</v>
      </c>
      <c r="R69" s="2">
        <v>-58.5259</v>
      </c>
      <c r="S69" s="8" t="s">
        <v>16</v>
      </c>
      <c r="T69" s="8">
        <v>-2.552</v>
      </c>
      <c r="U69" s="8">
        <v>9.31</v>
      </c>
      <c r="V69" s="8">
        <v>11.862</v>
      </c>
      <c r="W69" s="8" t="s">
        <v>16</v>
      </c>
      <c r="X69" s="8">
        <v>-2.552</v>
      </c>
      <c r="Y69" s="8">
        <v>9.31</v>
      </c>
      <c r="Z69" s="8">
        <v>11.862</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0.30499999999999999</v>
      </c>
      <c r="AS69" s="8">
        <v>0.5</v>
      </c>
      <c r="AT69" s="8">
        <v>0</v>
      </c>
      <c r="AU69" s="8">
        <v>0</v>
      </c>
      <c r="AV69" s="8">
        <v>0.5</v>
      </c>
      <c r="AW69" s="2">
        <v>-18.9984</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B78" s="8" t="s">
        <v>626</v>
      </c>
      <c r="C78" s="20">
        <v>4</v>
      </c>
      <c r="D78" s="20">
        <v>400</v>
      </c>
      <c r="E78" s="20">
        <v>0</v>
      </c>
      <c r="F78" s="20">
        <v>3</v>
      </c>
      <c r="G78" s="20">
        <v>3</v>
      </c>
      <c r="H78" s="20">
        <v>2</v>
      </c>
      <c r="I78" s="19">
        <v>10.8</v>
      </c>
      <c r="J78" s="1">
        <v>3.3694000000000002</v>
      </c>
      <c r="K78" s="1">
        <v>3.3694000000000002</v>
      </c>
      <c r="L78" s="1">
        <v>4.7648000000000001</v>
      </c>
      <c r="M78" s="18">
        <v>46.845999999999997</v>
      </c>
      <c r="N78" s="8">
        <v>26</v>
      </c>
      <c r="O78" s="8">
        <v>816</v>
      </c>
      <c r="P78" s="8">
        <v>1</v>
      </c>
      <c r="Q78" s="8">
        <v>1</v>
      </c>
      <c r="R78" s="2">
        <v>-58.514699999999998</v>
      </c>
      <c r="S78" s="8" t="s">
        <v>61</v>
      </c>
      <c r="T78" s="8">
        <v>-3.4239999999999999</v>
      </c>
      <c r="U78" s="8">
        <v>8.8960000000000008</v>
      </c>
      <c r="V78" s="8">
        <v>12.32</v>
      </c>
      <c r="W78" s="8" t="s">
        <v>61</v>
      </c>
      <c r="X78" s="8">
        <v>-3.4239999999999999</v>
      </c>
      <c r="Y78" s="8">
        <v>8.8960000000000008</v>
      </c>
      <c r="Z78" s="8">
        <v>12.32</v>
      </c>
      <c r="AA78" s="8">
        <v>0.54810000000000003</v>
      </c>
      <c r="AB78" s="8">
        <v>3.5400000000000001E-2</v>
      </c>
      <c r="AC78" s="8" t="s">
        <v>17</v>
      </c>
      <c r="AD78" s="8" t="s">
        <v>17</v>
      </c>
      <c r="AE78" s="8">
        <v>0</v>
      </c>
      <c r="AF78" s="8">
        <v>0</v>
      </c>
      <c r="AG78" s="8">
        <v>0</v>
      </c>
      <c r="AH78" s="8">
        <v>0</v>
      </c>
      <c r="AI78" s="8">
        <v>0</v>
      </c>
      <c r="AJ78" s="8">
        <v>0</v>
      </c>
      <c r="AK78" s="8">
        <v>0</v>
      </c>
      <c r="AL78" s="8">
        <v>0</v>
      </c>
      <c r="AM78" s="8">
        <v>0</v>
      </c>
      <c r="AN78" s="8">
        <v>0</v>
      </c>
      <c r="AO78" s="8">
        <v>0</v>
      </c>
      <c r="AP78" s="8">
        <v>0</v>
      </c>
      <c r="AQ78" s="8">
        <v>0.01</v>
      </c>
      <c r="AR78" s="8">
        <v>0.311</v>
      </c>
      <c r="AS78" s="8">
        <v>0.50929100000000005</v>
      </c>
      <c r="AT78" s="8">
        <v>0</v>
      </c>
      <c r="AU78" s="8">
        <v>0.93940999999999997</v>
      </c>
      <c r="AV78" s="8">
        <v>0.44024000000000002</v>
      </c>
      <c r="AW78" s="2">
        <v>-18.967199999999998</v>
      </c>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469</v>
      </c>
      <c r="C87" s="20">
        <v>4</v>
      </c>
      <c r="D87" s="20">
        <v>400</v>
      </c>
      <c r="E87" s="20">
        <v>0</v>
      </c>
      <c r="F87" s="20">
        <v>3</v>
      </c>
      <c r="G87" s="20">
        <v>3</v>
      </c>
      <c r="H87" s="20">
        <v>2</v>
      </c>
      <c r="I87" s="19">
        <v>10.9</v>
      </c>
      <c r="J87" s="1">
        <v>3.2690000000000001</v>
      </c>
      <c r="K87" s="1">
        <v>3.2690000000000001</v>
      </c>
      <c r="L87" s="1">
        <v>5.1723999999999997</v>
      </c>
      <c r="M87" s="18">
        <v>47.87</v>
      </c>
      <c r="N87" s="8">
        <v>26</v>
      </c>
      <c r="O87" s="8">
        <v>816</v>
      </c>
      <c r="P87" s="8">
        <v>1</v>
      </c>
      <c r="Q87" s="8">
        <v>1</v>
      </c>
      <c r="R87" s="2">
        <v>-58.640900000000002</v>
      </c>
      <c r="S87" s="8" t="s">
        <v>61</v>
      </c>
      <c r="T87" s="8">
        <v>-3.6379999999999999</v>
      </c>
      <c r="U87" s="8">
        <v>8.65</v>
      </c>
      <c r="V87" s="8">
        <v>12.288</v>
      </c>
      <c r="W87" s="8" t="s">
        <v>61</v>
      </c>
      <c r="X87" s="8">
        <v>-3.6379999999999999</v>
      </c>
      <c r="Y87" s="8">
        <v>8.65</v>
      </c>
      <c r="Z87" s="8">
        <v>12.288</v>
      </c>
      <c r="AA87" s="8">
        <v>1.89E-2</v>
      </c>
      <c r="AB87" s="8">
        <v>2.3400000000000001E-2</v>
      </c>
      <c r="AC87" s="8" t="s">
        <v>17</v>
      </c>
      <c r="AD87" s="8" t="s">
        <v>17</v>
      </c>
      <c r="AE87" s="8">
        <v>0</v>
      </c>
      <c r="AF87" s="8">
        <v>0</v>
      </c>
      <c r="AG87" s="8">
        <v>0</v>
      </c>
      <c r="AH87" s="8">
        <v>0</v>
      </c>
      <c r="AI87" s="8">
        <v>0</v>
      </c>
      <c r="AJ87" s="8">
        <v>0</v>
      </c>
      <c r="AK87" s="8">
        <v>0</v>
      </c>
      <c r="AL87" s="8">
        <v>0</v>
      </c>
      <c r="AM87" s="8">
        <v>0</v>
      </c>
      <c r="AN87" s="8">
        <v>0</v>
      </c>
      <c r="AO87" s="8">
        <v>0</v>
      </c>
      <c r="AP87" s="8">
        <v>0</v>
      </c>
      <c r="AQ87" s="8">
        <v>8.9999999999999993E-3</v>
      </c>
      <c r="AR87" s="8">
        <v>0.30399999999999999</v>
      </c>
      <c r="AS87" s="8">
        <v>0.50162899999999999</v>
      </c>
      <c r="AT87" s="8">
        <v>0</v>
      </c>
      <c r="AU87" s="8">
        <v>0.89013200000000003</v>
      </c>
      <c r="AV87" s="8">
        <v>0.38048100000000001</v>
      </c>
      <c r="AW87" s="2">
        <v>-18.898599999999998</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58E98DDC-6FC0-4F69-8A5A-6932797C4C69}"/>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42329-1833-400B-8ECD-224273D328DA}">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146</v>
      </c>
      <c r="C1" s="4" t="s">
        <v>719</v>
      </c>
      <c r="D1" s="21">
        <f>COUNT(D41:D502)-6</f>
        <v>39</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HSE06D3</v>
      </c>
      <c r="K2" s="6" t="s">
        <v>4</v>
      </c>
      <c r="L2" s="6" t="s">
        <v>7</v>
      </c>
      <c r="M2" s="6" t="s">
        <v>675</v>
      </c>
      <c r="N2" s="6"/>
      <c r="O2" s="4" t="str">
        <f>A1</f>
        <v>HSE06D3</v>
      </c>
      <c r="P2" s="4" t="s">
        <v>4</v>
      </c>
      <c r="Q2" s="4" t="s">
        <v>7</v>
      </c>
      <c r="R2" s="4" t="s">
        <v>675</v>
      </c>
      <c r="T2" s="4" t="str">
        <f>A1</f>
        <v>HSE06D3</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Zn_Mg_C_HSE06D3_999</v>
      </c>
      <c r="C3" s="27">
        <f>-C39</f>
        <v>-1</v>
      </c>
      <c r="D3" s="27">
        <f>D39</f>
        <v>3.2452999999999999</v>
      </c>
      <c r="E3" s="27">
        <f>E39</f>
        <v>5.0937000000000001</v>
      </c>
      <c r="F3" s="27">
        <f>-F39</f>
        <v>-0.61106062680000006</v>
      </c>
      <c r="G3" s="27">
        <f>-G39</f>
        <v>-0.54010538579999978</v>
      </c>
      <c r="H3" s="27">
        <f>H39</f>
        <v>0.50556699999999999</v>
      </c>
      <c r="I3" s="17"/>
      <c r="J3" s="17">
        <f>J39</f>
        <v>-30.445799999999998</v>
      </c>
      <c r="K3" s="17">
        <f>K39</f>
        <v>-58.619799999999998</v>
      </c>
      <c r="L3" s="17">
        <f>L39</f>
        <v>-18.827999999999999</v>
      </c>
      <c r="M3" s="17">
        <f>M39</f>
        <v>-77.447800000000001</v>
      </c>
      <c r="N3" s="25"/>
      <c r="O3" s="17">
        <f>O39</f>
        <v>1.4400000000001967E-2</v>
      </c>
      <c r="P3" s="17">
        <f>P39</f>
        <v>-0.10329999999999728</v>
      </c>
      <c r="Q3" s="17">
        <f>Q39</f>
        <v>9.0800000000001546E-2</v>
      </c>
      <c r="R3" s="17">
        <f>R39</f>
        <v>-1.2500000000002842E-2</v>
      </c>
      <c r="S3" s="17"/>
      <c r="T3" s="28">
        <f>T39</f>
        <v>3.5979999999999999</v>
      </c>
      <c r="U3" s="28">
        <f>U39</f>
        <v>0</v>
      </c>
      <c r="V3" s="27"/>
      <c r="W3" s="17">
        <f>W39</f>
        <v>0</v>
      </c>
      <c r="X3" s="17">
        <f>X39</f>
        <v>1.4400000000001967E-2</v>
      </c>
      <c r="Y3" s="16">
        <f t="shared" ref="Y3:Y20" si="0">R3+X3</f>
        <v>1.8999999999991246E-3</v>
      </c>
      <c r="Z3" s="17">
        <f>Z39</f>
        <v>0</v>
      </c>
      <c r="AA3" s="17">
        <f>AA39</f>
        <v>0.10329999999999728</v>
      </c>
      <c r="AB3" s="16">
        <f>AA3+R3</f>
        <v>9.0799999999994441E-2</v>
      </c>
      <c r="AD3" s="17">
        <f>AD39</f>
        <v>0</v>
      </c>
      <c r="AE3" s="17">
        <f>AE39</f>
        <v>0</v>
      </c>
      <c r="AF3" s="17">
        <f>AF39</f>
        <v>0.10329999999999728</v>
      </c>
      <c r="AG3" s="17"/>
      <c r="AH3" s="17">
        <f>AH39</f>
        <v>0</v>
      </c>
      <c r="AI3" s="17">
        <f>AI39</f>
        <v>0</v>
      </c>
    </row>
    <row r="4" spans="1:35" s="15" customFormat="1">
      <c r="B4" s="15" t="str">
        <f>B38</f>
        <v>Zn_Mg_C_HSE06D3_969</v>
      </c>
      <c r="C4" s="24">
        <f>-C38</f>
        <v>-0.96874918048550185</v>
      </c>
      <c r="D4" s="24">
        <f t="shared" ref="D4:R4" si="1">D38</f>
        <v>3.2517999999999998</v>
      </c>
      <c r="E4" s="24">
        <f t="shared" si="1"/>
        <v>5.0698999999999996</v>
      </c>
      <c r="F4" s="24">
        <f>-F38</f>
        <v>-0.59304141269999988</v>
      </c>
      <c r="G4" s="24">
        <f>-G38</f>
        <v>-0.52372573990000038</v>
      </c>
      <c r="H4" s="24">
        <f t="shared" si="1"/>
        <v>0.50615100000000002</v>
      </c>
      <c r="J4" s="16">
        <f t="shared" si="1"/>
        <v>-30.4452</v>
      </c>
      <c r="K4" s="16">
        <f t="shared" si="1"/>
        <v>-58.619399999999999</v>
      </c>
      <c r="L4" s="16">
        <f t="shared" si="1"/>
        <v>-18.833200000000001</v>
      </c>
      <c r="M4" s="16">
        <f t="shared" si="1"/>
        <v>-77.452600000000004</v>
      </c>
      <c r="N4" s="16"/>
      <c r="O4" s="16">
        <f t="shared" si="1"/>
        <v>1.5000000000000568E-2</v>
      </c>
      <c r="P4" s="16">
        <f t="shared" si="1"/>
        <v>-0.10289999999999822</v>
      </c>
      <c r="Q4" s="16">
        <f t="shared" si="1"/>
        <v>8.5599999999999454E-2</v>
      </c>
      <c r="R4" s="16">
        <f t="shared" si="1"/>
        <v>-1.7300000000005866E-2</v>
      </c>
      <c r="S4" s="16"/>
      <c r="T4" s="23">
        <f>T38</f>
        <v>3.5979999999999999</v>
      </c>
      <c r="U4" s="23">
        <f>U38</f>
        <v>0</v>
      </c>
      <c r="V4" s="24"/>
      <c r="W4" s="16">
        <f>W38</f>
        <v>0</v>
      </c>
      <c r="X4" s="16">
        <f>X38</f>
        <v>1.5000000000000568E-2</v>
      </c>
      <c r="Y4" s="16">
        <f t="shared" si="0"/>
        <v>-2.3000000000052978E-3</v>
      </c>
      <c r="Z4" s="16">
        <f>Z38</f>
        <v>0</v>
      </c>
      <c r="AA4" s="16">
        <f>AA38</f>
        <v>0.10289999999999822</v>
      </c>
      <c r="AB4" s="16">
        <f>AA4+R4</f>
        <v>8.5599999999992349E-2</v>
      </c>
      <c r="AD4" s="16">
        <f>AD38</f>
        <v>0</v>
      </c>
      <c r="AE4" s="16">
        <f>AE38</f>
        <v>0</v>
      </c>
      <c r="AF4" s="16">
        <f>AF38</f>
        <v>0.10289999999999822</v>
      </c>
      <c r="AG4" s="16"/>
      <c r="AH4" s="16"/>
      <c r="AI4" s="16"/>
    </row>
    <row r="5" spans="1:35" s="15" customFormat="1">
      <c r="B5" s="15" t="str">
        <f>B37</f>
        <v>Zn_Mg_C_HSE06D3_938</v>
      </c>
      <c r="C5" s="24">
        <f>-C37</f>
        <v>-0.93749836097100414</v>
      </c>
      <c r="D5" s="24">
        <f t="shared" ref="D5:R5" si="2">D37</f>
        <v>3.2584</v>
      </c>
      <c r="E5" s="24">
        <f t="shared" si="2"/>
        <v>5.0453000000000001</v>
      </c>
      <c r="F5" s="24">
        <f>-F37</f>
        <v>-0.57496238799999977</v>
      </c>
      <c r="G5" s="24">
        <f>-G37</f>
        <v>-0.50711319360000084</v>
      </c>
      <c r="H5" s="24">
        <f t="shared" si="2"/>
        <v>0.50671299999999997</v>
      </c>
      <c r="I5" s="66"/>
      <c r="J5" s="16">
        <f t="shared" si="2"/>
        <v>-30.443100000000001</v>
      </c>
      <c r="K5" s="16">
        <f>K37</f>
        <v>-58.616199999999999</v>
      </c>
      <c r="L5" s="16">
        <f t="shared" si="2"/>
        <v>-18.837399999999999</v>
      </c>
      <c r="M5" s="16">
        <f t="shared" si="2"/>
        <v>-77.453599999999994</v>
      </c>
      <c r="N5" s="16"/>
      <c r="O5" s="16">
        <f t="shared" si="2"/>
        <v>1.7099999999999227E-2</v>
      </c>
      <c r="P5" s="16">
        <f t="shared" si="2"/>
        <v>-9.9699999999998568E-2</v>
      </c>
      <c r="Q5" s="16">
        <f t="shared" si="2"/>
        <v>8.1400000000002137E-2</v>
      </c>
      <c r="R5" s="16">
        <f t="shared" si="2"/>
        <v>-1.829999999999643E-2</v>
      </c>
      <c r="S5" s="16"/>
      <c r="T5" s="23">
        <f>T37</f>
        <v>3.597</v>
      </c>
      <c r="U5" s="23">
        <f>U37</f>
        <v>0</v>
      </c>
      <c r="W5" s="16">
        <f>W37</f>
        <v>0</v>
      </c>
      <c r="X5" s="16">
        <f>X37</f>
        <v>1.7099999999999227E-2</v>
      </c>
      <c r="Y5" s="16">
        <f t="shared" si="0"/>
        <v>-1.1999999999972033E-3</v>
      </c>
      <c r="Z5" s="16">
        <f>Z37</f>
        <v>0</v>
      </c>
      <c r="AA5" s="16">
        <f>AA37</f>
        <v>9.9699999999998568E-2</v>
      </c>
      <c r="AB5" s="16">
        <f>AA5+R5</f>
        <v>8.1400000000002137E-2</v>
      </c>
      <c r="AC5" s="16"/>
      <c r="AD5" s="16">
        <f>AD37</f>
        <v>0</v>
      </c>
      <c r="AE5" s="16">
        <f>AE37</f>
        <v>0</v>
      </c>
      <c r="AF5" s="16">
        <f>AF37</f>
        <v>9.9699999999998568E-2</v>
      </c>
      <c r="AG5" s="16"/>
      <c r="AH5" s="16"/>
      <c r="AI5" s="16"/>
    </row>
    <row r="6" spans="1:35" s="15" customFormat="1">
      <c r="B6" s="15" t="str">
        <f>B36</f>
        <v>Zn_Mg_C_HSE06D3_875</v>
      </c>
      <c r="C6" s="24">
        <f>-C36</f>
        <v>-0.87499672194200873</v>
      </c>
      <c r="D6" s="24">
        <f t="shared" ref="D6:R6" si="3">D36</f>
        <v>3.2719</v>
      </c>
      <c r="E6" s="24">
        <f t="shared" si="3"/>
        <v>4.9957000000000003</v>
      </c>
      <c r="F6" s="24">
        <f>-F36</f>
        <v>-0.53851148149999994</v>
      </c>
      <c r="G6" s="24">
        <f>-G36</f>
        <v>-0.47361234279999948</v>
      </c>
      <c r="H6" s="24">
        <f t="shared" si="3"/>
        <v>0.50769799999999998</v>
      </c>
      <c r="I6" s="66"/>
      <c r="J6" s="16">
        <f t="shared" si="3"/>
        <v>-30.4358</v>
      </c>
      <c r="K6" s="16">
        <f t="shared" si="3"/>
        <v>-58.603400000000001</v>
      </c>
      <c r="L6" s="16">
        <f t="shared" si="3"/>
        <v>-18.8414</v>
      </c>
      <c r="M6" s="16">
        <f t="shared" si="3"/>
        <v>-77.444800000000001</v>
      </c>
      <c r="N6" s="16"/>
      <c r="O6" s="16">
        <f t="shared" si="3"/>
        <v>2.4399999999999977E-2</v>
      </c>
      <c r="P6" s="16">
        <f t="shared" si="3"/>
        <v>-8.6899999999999977E-2</v>
      </c>
      <c r="Q6" s="16">
        <f t="shared" si="3"/>
        <v>7.7400000000000801E-2</v>
      </c>
      <c r="R6" s="16">
        <f t="shared" si="3"/>
        <v>-9.5000000000027285E-3</v>
      </c>
      <c r="S6" s="16"/>
      <c r="T6" s="23">
        <f>T36</f>
        <v>3.5979999999999999</v>
      </c>
      <c r="U6" s="23">
        <f>U36</f>
        <v>0</v>
      </c>
      <c r="W6" s="16">
        <f>W36</f>
        <v>0</v>
      </c>
      <c r="X6" s="16">
        <f>X36</f>
        <v>2.4399999999999977E-2</v>
      </c>
      <c r="Y6" s="16">
        <f t="shared" si="0"/>
        <v>1.4899999999997249E-2</v>
      </c>
      <c r="Z6" s="16">
        <f>Z36</f>
        <v>0</v>
      </c>
      <c r="AA6" s="16">
        <f>AA36</f>
        <v>8.6899999999999977E-2</v>
      </c>
      <c r="AB6" s="16">
        <f t="shared" ref="AB6:AB20" si="4">AA6+R6</f>
        <v>7.7399999999997249E-2</v>
      </c>
      <c r="AC6" s="16"/>
      <c r="AD6" s="16">
        <f>AD36</f>
        <v>0</v>
      </c>
      <c r="AE6" s="16">
        <f>AE36</f>
        <v>0</v>
      </c>
      <c r="AF6" s="16">
        <f>AF36</f>
        <v>8.6899999999999977E-2</v>
      </c>
      <c r="AH6" s="16"/>
      <c r="AI6" s="16"/>
    </row>
    <row r="7" spans="1:35" s="15" customFormat="1">
      <c r="B7" s="15" t="str">
        <f>B35</f>
        <v>Zn_Mg_C_HSE06D3_813</v>
      </c>
      <c r="C7" s="24">
        <f>-C35</f>
        <v>-0.81250382440098912</v>
      </c>
      <c r="D7" s="24">
        <f t="shared" ref="D7:R7" si="5">D35</f>
        <v>3.2852000000000001</v>
      </c>
      <c r="E7" s="24">
        <f t="shared" si="5"/>
        <v>4.9435000000000002</v>
      </c>
      <c r="F7" s="24">
        <f>-F35</f>
        <v>-0.50156256650000008</v>
      </c>
      <c r="G7" s="24">
        <f>-G35</f>
        <v>-0.43947714999999993</v>
      </c>
      <c r="H7" s="24">
        <f t="shared" si="5"/>
        <v>0.50851100000000005</v>
      </c>
      <c r="I7" s="66"/>
      <c r="J7" s="16">
        <f t="shared" si="5"/>
        <v>-30.4252</v>
      </c>
      <c r="K7" s="16">
        <f t="shared" si="5"/>
        <v>-58.587200000000003</v>
      </c>
      <c r="L7" s="16">
        <f t="shared" si="5"/>
        <v>-18.850300000000001</v>
      </c>
      <c r="M7" s="16">
        <f t="shared" si="5"/>
        <v>-77.4375</v>
      </c>
      <c r="N7" s="16"/>
      <c r="O7" s="16">
        <f t="shared" si="5"/>
        <v>3.5000000000000142E-2</v>
      </c>
      <c r="P7" s="16">
        <f t="shared" si="5"/>
        <v>-7.0700000000002206E-2</v>
      </c>
      <c r="Q7" s="16">
        <f t="shared" si="5"/>
        <v>6.8500000000000227E-2</v>
      </c>
      <c r="R7" s="16">
        <f t="shared" si="5"/>
        <v>-2.2000000000019782E-3</v>
      </c>
      <c r="S7" s="16"/>
      <c r="T7" s="23">
        <f>T35</f>
        <v>3.6019999999999999</v>
      </c>
      <c r="U7" s="23">
        <f>U35</f>
        <v>0</v>
      </c>
      <c r="W7" s="16">
        <f>W35</f>
        <v>0</v>
      </c>
      <c r="X7" s="16">
        <f>X35</f>
        <v>3.5000000000000142E-2</v>
      </c>
      <c r="Y7" s="16">
        <f t="shared" si="0"/>
        <v>3.2799999999998164E-2</v>
      </c>
      <c r="Z7" s="16">
        <f>Z35</f>
        <v>0</v>
      </c>
      <c r="AA7" s="16">
        <f>AA35</f>
        <v>7.0700000000002206E-2</v>
      </c>
      <c r="AB7" s="16">
        <f t="shared" si="4"/>
        <v>6.8500000000000227E-2</v>
      </c>
      <c r="AC7" s="16"/>
      <c r="AD7" s="16">
        <f>AD35</f>
        <v>0</v>
      </c>
      <c r="AE7" s="16">
        <f>AE35</f>
        <v>0</v>
      </c>
      <c r="AF7" s="16">
        <f>AF35</f>
        <v>7.0700000000002206E-2</v>
      </c>
      <c r="AH7" s="16"/>
      <c r="AI7" s="16"/>
    </row>
    <row r="8" spans="1:35" s="15" customFormat="1">
      <c r="B8" s="15" t="str">
        <f>B34</f>
        <v>Zn_Mg_C_HSE06D3_750</v>
      </c>
      <c r="C8" s="24">
        <f>-C34</f>
        <v>-0.7500021853719937</v>
      </c>
      <c r="D8" s="24">
        <f t="shared" ref="D8:R8" si="6">D34</f>
        <v>3.2989999999999999</v>
      </c>
      <c r="E8" s="24">
        <f t="shared" si="6"/>
        <v>4.8865999999999996</v>
      </c>
      <c r="F8" s="24">
        <f>-F34</f>
        <v>-0.46463258779999983</v>
      </c>
      <c r="G8" s="24">
        <f>-G34</f>
        <v>-0.40447365519999923</v>
      </c>
      <c r="H8" s="24">
        <f t="shared" si="6"/>
        <v>0.50928499999999999</v>
      </c>
      <c r="I8" s="66"/>
      <c r="J8" s="16">
        <f t="shared" si="6"/>
        <v>-30.4131</v>
      </c>
      <c r="K8" s="16">
        <f t="shared" si="6"/>
        <v>-58.568300000000001</v>
      </c>
      <c r="L8" s="16">
        <f t="shared" si="6"/>
        <v>-18.8614</v>
      </c>
      <c r="M8" s="16">
        <f t="shared" si="6"/>
        <v>-77.429699999999997</v>
      </c>
      <c r="N8" s="16"/>
      <c r="O8" s="16">
        <f t="shared" si="6"/>
        <v>4.7100000000000364E-2</v>
      </c>
      <c r="P8" s="16">
        <f t="shared" si="6"/>
        <v>-5.1800000000000068E-2</v>
      </c>
      <c r="Q8" s="16">
        <f t="shared" si="6"/>
        <v>5.7400000000001228E-2</v>
      </c>
      <c r="R8" s="16">
        <f t="shared" si="6"/>
        <v>5.6000000000011596E-3</v>
      </c>
      <c r="S8" s="16"/>
      <c r="T8" s="23">
        <f>T34</f>
        <v>3.61</v>
      </c>
      <c r="U8" s="23">
        <f>U34</f>
        <v>0</v>
      </c>
      <c r="W8" s="16">
        <f>W34</f>
        <v>0</v>
      </c>
      <c r="X8" s="16">
        <f>X34</f>
        <v>4.7100000000000364E-2</v>
      </c>
      <c r="Y8" s="16">
        <f t="shared" si="0"/>
        <v>5.2700000000001523E-2</v>
      </c>
      <c r="Z8" s="16">
        <f>Z34</f>
        <v>0</v>
      </c>
      <c r="AA8" s="16">
        <f>AA34</f>
        <v>5.1800000000000068E-2</v>
      </c>
      <c r="AB8" s="16">
        <f t="shared" si="4"/>
        <v>5.7400000000001228E-2</v>
      </c>
      <c r="AC8" s="16"/>
      <c r="AD8" s="16">
        <f>AD34</f>
        <v>0</v>
      </c>
      <c r="AE8" s="16">
        <f>AE34</f>
        <v>0</v>
      </c>
      <c r="AF8" s="16">
        <f>AF34</f>
        <v>5.1800000000000068E-2</v>
      </c>
      <c r="AH8" s="16"/>
      <c r="AI8" s="16"/>
    </row>
    <row r="9" spans="1:35" s="15" customFormat="1">
      <c r="B9" s="15" t="str">
        <f>B33</f>
        <v>Zn_Mg_C_HSE06D3_688</v>
      </c>
      <c r="C9" s="24">
        <f>-C33</f>
        <v>-0.68750054634299829</v>
      </c>
      <c r="D9" s="24">
        <f t="shared" ref="D9:R9" si="7">D33</f>
        <v>3.3151000000000002</v>
      </c>
      <c r="E9" s="24">
        <f t="shared" si="7"/>
        <v>4.8159000000000001</v>
      </c>
      <c r="F9" s="24">
        <f>-F33</f>
        <v>-0.42111674369999996</v>
      </c>
      <c r="G9" s="24">
        <f>-G33</f>
        <v>-0.36377863829999985</v>
      </c>
      <c r="H9" s="24">
        <f t="shared" si="7"/>
        <v>0.508795</v>
      </c>
      <c r="I9" s="66"/>
      <c r="J9" s="16">
        <f t="shared" si="7"/>
        <v>-30.4008</v>
      </c>
      <c r="K9" s="16">
        <f t="shared" si="7"/>
        <v>-58.545499999999997</v>
      </c>
      <c r="L9" s="16">
        <f t="shared" si="7"/>
        <v>-18.867999999999999</v>
      </c>
      <c r="M9" s="16">
        <f t="shared" si="7"/>
        <v>-77.413499999999999</v>
      </c>
      <c r="N9" s="16"/>
      <c r="O9" s="16">
        <f t="shared" si="7"/>
        <v>5.9400000000000119E-2</v>
      </c>
      <c r="P9" s="16">
        <f t="shared" si="7"/>
        <v>-2.8999999999996362E-2</v>
      </c>
      <c r="Q9" s="16">
        <f t="shared" si="7"/>
        <v>5.0800000000002399E-2</v>
      </c>
      <c r="R9" s="16">
        <f t="shared" si="7"/>
        <v>2.1799999999998931E-2</v>
      </c>
      <c r="S9" s="16"/>
      <c r="T9" s="23">
        <f>T33</f>
        <v>3.6309999999999998</v>
      </c>
      <c r="U9" s="23">
        <f>U33</f>
        <v>0</v>
      </c>
      <c r="W9" s="16">
        <f>W33</f>
        <v>0</v>
      </c>
      <c r="X9" s="16">
        <f>X33</f>
        <v>5.9400000000000119E-2</v>
      </c>
      <c r="Y9" s="16">
        <f t="shared" si="0"/>
        <v>8.1199999999999051E-2</v>
      </c>
      <c r="Z9" s="16">
        <f>Z33</f>
        <v>0</v>
      </c>
      <c r="AA9" s="16">
        <f>AA33</f>
        <v>2.8999999999996362E-2</v>
      </c>
      <c r="AB9" s="16">
        <f t="shared" si="4"/>
        <v>5.0799999999995293E-2</v>
      </c>
      <c r="AC9" s="16"/>
      <c r="AD9" s="16">
        <f>AD33</f>
        <v>0</v>
      </c>
      <c r="AE9" s="16">
        <f>AE33</f>
        <v>0</v>
      </c>
      <c r="AF9" s="16">
        <f>AF33</f>
        <v>2.8999999999996362E-2</v>
      </c>
      <c r="AH9" s="16"/>
      <c r="AI9" s="16"/>
    </row>
    <row r="10" spans="1:35" s="15" customFormat="1">
      <c r="B10" s="15" t="str">
        <f>B32</f>
        <v>Zn_Mg_C_HSE06D3_625</v>
      </c>
      <c r="C10" s="24">
        <f>-C32</f>
        <v>-0.62499890731400287</v>
      </c>
      <c r="D10" s="24">
        <f t="shared" ref="D10:R10" si="8">D32</f>
        <v>3.3325999999999998</v>
      </c>
      <c r="E10" s="24">
        <f t="shared" si="8"/>
        <v>4.7367999999999997</v>
      </c>
      <c r="F10" s="24">
        <f>-F32</f>
        <v>-0.37358194239999992</v>
      </c>
      <c r="G10" s="24">
        <f>-G32</f>
        <v>-0.32093241039999976</v>
      </c>
      <c r="H10" s="24">
        <f t="shared" si="8"/>
        <v>0.50736999999999999</v>
      </c>
      <c r="I10" s="66"/>
      <c r="J10" s="16">
        <f t="shared" si="8"/>
        <v>-30.3901</v>
      </c>
      <c r="K10" s="16">
        <f t="shared" si="8"/>
        <v>-58.521999999999998</v>
      </c>
      <c r="L10" s="16">
        <f t="shared" si="8"/>
        <v>-18.8752</v>
      </c>
      <c r="M10" s="16">
        <f t="shared" si="8"/>
        <v>-77.397199999999998</v>
      </c>
      <c r="N10" s="16"/>
      <c r="O10" s="16">
        <f t="shared" si="8"/>
        <v>7.0100000000000051E-2</v>
      </c>
      <c r="P10" s="16">
        <f t="shared" si="8"/>
        <v>-5.49999999999784E-3</v>
      </c>
      <c r="Q10" s="16">
        <f t="shared" si="8"/>
        <v>4.3600000000001415E-2</v>
      </c>
      <c r="R10" s="16">
        <f t="shared" si="8"/>
        <v>3.8100000000000023E-2</v>
      </c>
      <c r="S10" s="16"/>
      <c r="T10" s="23">
        <f>T32</f>
        <v>3.66</v>
      </c>
      <c r="U10" s="23">
        <f>U32</f>
        <v>0</v>
      </c>
      <c r="W10" s="16">
        <f>W32</f>
        <v>0</v>
      </c>
      <c r="X10" s="16">
        <f>X32</f>
        <v>7.0100000000000051E-2</v>
      </c>
      <c r="Y10" s="16">
        <f t="shared" si="0"/>
        <v>0.10820000000000007</v>
      </c>
      <c r="Z10" s="16">
        <f>Z32</f>
        <v>0</v>
      </c>
      <c r="AA10" s="16">
        <f>AA32</f>
        <v>5.49999999999784E-3</v>
      </c>
      <c r="AB10" s="16">
        <f t="shared" si="4"/>
        <v>4.3599999999997863E-2</v>
      </c>
      <c r="AC10" s="16"/>
      <c r="AD10" s="16">
        <f>AD32</f>
        <v>0</v>
      </c>
      <c r="AE10" s="16">
        <f>AE32</f>
        <v>0</v>
      </c>
      <c r="AF10" s="16">
        <f>AF32</f>
        <v>5.49999999999784E-3</v>
      </c>
      <c r="AH10" s="16"/>
      <c r="AI10" s="16"/>
    </row>
    <row r="11" spans="1:35" s="15" customFormat="1">
      <c r="B11" s="15" t="str">
        <f>B31</f>
        <v>Zn_Mg_C_HSE06D3_563</v>
      </c>
      <c r="C11" s="24">
        <f>-C31</f>
        <v>-0.56249726828500746</v>
      </c>
      <c r="D11" s="24">
        <f t="shared" ref="D11:R11" si="9">D31</f>
        <v>3.3513000000000002</v>
      </c>
      <c r="E11" s="24">
        <f t="shared" si="9"/>
        <v>4.6505000000000001</v>
      </c>
      <c r="F11" s="24">
        <f>-F31</f>
        <v>-0.32252612650000023</v>
      </c>
      <c r="G11" s="24">
        <f>-G31</f>
        <v>-0.27668149750000037</v>
      </c>
      <c r="H11" s="24">
        <f t="shared" si="9"/>
        <v>0.50500500000000004</v>
      </c>
      <c r="I11" s="66"/>
      <c r="J11" s="16">
        <f t="shared" si="9"/>
        <v>-30.383199999999999</v>
      </c>
      <c r="K11" s="16">
        <f t="shared" si="9"/>
        <v>-58.503599999999999</v>
      </c>
      <c r="L11" s="16">
        <f t="shared" si="9"/>
        <v>-18.8871</v>
      </c>
      <c r="M11" s="16">
        <f t="shared" si="9"/>
        <v>-77.390699999999995</v>
      </c>
      <c r="N11" s="16"/>
      <c r="O11" s="16">
        <f t="shared" si="9"/>
        <v>7.7000000000001734E-2</v>
      </c>
      <c r="P11" s="16">
        <f t="shared" si="9"/>
        <v>1.290000000000191E-2</v>
      </c>
      <c r="Q11" s="16">
        <f t="shared" si="9"/>
        <v>3.1700000000000728E-2</v>
      </c>
      <c r="R11" s="16">
        <f t="shared" si="9"/>
        <v>4.4600000000002638E-2</v>
      </c>
      <c r="S11" s="16"/>
      <c r="T11" s="23">
        <f>T31</f>
        <v>3.6349999999999998</v>
      </c>
      <c r="U11" s="23">
        <f>U31</f>
        <v>0</v>
      </c>
      <c r="W11" s="16">
        <f>W31</f>
        <v>0</v>
      </c>
      <c r="X11" s="16">
        <f>X31</f>
        <v>7.7000000000001734E-2</v>
      </c>
      <c r="Y11" s="16">
        <f t="shared" si="0"/>
        <v>0.12160000000000437</v>
      </c>
      <c r="Z11" s="16">
        <f>Z31</f>
        <v>0</v>
      </c>
      <c r="AA11" s="16">
        <f>AA31</f>
        <v>-1.290000000000191E-2</v>
      </c>
      <c r="AB11" s="16">
        <f t="shared" si="4"/>
        <v>3.1700000000000728E-2</v>
      </c>
      <c r="AC11" s="16"/>
      <c r="AD11" s="16">
        <f>AD31</f>
        <v>0</v>
      </c>
      <c r="AE11" s="16">
        <f>AE31</f>
        <v>0</v>
      </c>
      <c r="AF11" s="16">
        <f>AF31</f>
        <v>-1.290000000000191E-2</v>
      </c>
      <c r="AH11" s="16"/>
      <c r="AI11" s="16"/>
    </row>
    <row r="12" spans="1:35" s="15" customFormat="1">
      <c r="A12" s="15" t="s">
        <v>69</v>
      </c>
      <c r="B12" s="15" t="str">
        <f>B30</f>
        <v>Zn_Mg_C_HSE06D3_500</v>
      </c>
      <c r="C12" s="24">
        <f>-C30</f>
        <v>-0.50000437074398796</v>
      </c>
      <c r="D12" s="24">
        <f t="shared" ref="D12:R12" si="10">D30</f>
        <v>3.3706</v>
      </c>
      <c r="E12" s="24">
        <f t="shared" si="10"/>
        <v>4.5621</v>
      </c>
      <c r="F12" s="24">
        <f>-F30</f>
        <v>-0.26982996660000014</v>
      </c>
      <c r="G12" s="24">
        <f>-G30</f>
        <v>-0.23352021270000042</v>
      </c>
      <c r="H12" s="24">
        <f t="shared" si="10"/>
        <v>0.50194700000000003</v>
      </c>
      <c r="I12" s="66"/>
      <c r="J12" s="16">
        <f t="shared" si="10"/>
        <v>-30.382300000000001</v>
      </c>
      <c r="K12" s="16">
        <f t="shared" si="10"/>
        <v>-58.4876</v>
      </c>
      <c r="L12" s="16">
        <f t="shared" si="10"/>
        <v>-18.891400000000001</v>
      </c>
      <c r="M12" s="16">
        <f t="shared" si="10"/>
        <v>-77.379000000000005</v>
      </c>
      <c r="N12" s="16"/>
      <c r="O12" s="16">
        <f t="shared" si="10"/>
        <v>7.7899999999999636E-2</v>
      </c>
      <c r="P12" s="16">
        <f t="shared" si="10"/>
        <v>2.8900000000000148E-2</v>
      </c>
      <c r="Q12" s="16">
        <f t="shared" si="10"/>
        <v>2.7400000000000091E-2</v>
      </c>
      <c r="R12" s="16">
        <f t="shared" si="10"/>
        <v>5.6299999999993133E-2</v>
      </c>
      <c r="S12" s="16"/>
      <c r="T12" s="23">
        <f>T30</f>
        <v>3.4830000000000001</v>
      </c>
      <c r="U12" s="23">
        <f>U30</f>
        <v>0</v>
      </c>
      <c r="W12" s="16">
        <f>W30</f>
        <v>0</v>
      </c>
      <c r="X12" s="16">
        <f>X30</f>
        <v>7.7899999999999636E-2</v>
      </c>
      <c r="Y12" s="16">
        <f t="shared" si="0"/>
        <v>0.13419999999999277</v>
      </c>
      <c r="Z12" s="16">
        <f>Z30</f>
        <v>0</v>
      </c>
      <c r="AA12" s="16">
        <f>AA30</f>
        <v>-2.8900000000000148E-2</v>
      </c>
      <c r="AB12" s="16">
        <f t="shared" si="4"/>
        <v>2.7399999999992986E-2</v>
      </c>
      <c r="AC12" s="16"/>
      <c r="AD12" s="16">
        <f>AD30</f>
        <v>0</v>
      </c>
      <c r="AE12" s="16">
        <f>AE30</f>
        <v>0</v>
      </c>
      <c r="AF12" s="16">
        <f>AF30</f>
        <v>-2.8900000000000148E-2</v>
      </c>
      <c r="AH12" s="16"/>
      <c r="AI12" s="16"/>
    </row>
    <row r="13" spans="1:35" s="15" customFormat="1">
      <c r="B13" s="15" t="str">
        <f>B29</f>
        <v>Zn_Mg_C_HSE06D3_438</v>
      </c>
      <c r="C13" s="24">
        <f>-C29</f>
        <v>-0.43750273171499249</v>
      </c>
      <c r="D13" s="24">
        <f t="shared" ref="D13:R13" si="11">D29</f>
        <v>3.3923999999999999</v>
      </c>
      <c r="E13" s="24">
        <f t="shared" si="11"/>
        <v>4.4654999999999996</v>
      </c>
      <c r="F13" s="24">
        <f>-F29</f>
        <v>-0.21308472899999989</v>
      </c>
      <c r="G13" s="24">
        <f>-G29</f>
        <v>-0.1869972780000001</v>
      </c>
      <c r="H13" s="24">
        <f t="shared" si="11"/>
        <v>0.49766899999999997</v>
      </c>
      <c r="I13" s="66"/>
      <c r="J13" s="16">
        <f t="shared" si="11"/>
        <v>-30.3889</v>
      </c>
      <c r="K13" s="16">
        <f t="shared" si="11"/>
        <v>-58.481200000000001</v>
      </c>
      <c r="L13" s="16">
        <f t="shared" si="11"/>
        <v>-18.898399999999999</v>
      </c>
      <c r="M13" s="16">
        <f t="shared" si="11"/>
        <v>-77.379599999999996</v>
      </c>
      <c r="N13" s="16"/>
      <c r="O13" s="16">
        <f t="shared" si="11"/>
        <v>7.1300000000000807E-2</v>
      </c>
      <c r="P13" s="16">
        <f t="shared" si="11"/>
        <v>3.5299999999999443E-2</v>
      </c>
      <c r="Q13" s="16">
        <f t="shared" si="11"/>
        <v>2.0400000000002194E-2</v>
      </c>
      <c r="R13" s="16">
        <f t="shared" si="11"/>
        <v>5.5700000000001637E-2</v>
      </c>
      <c r="S13" s="16"/>
      <c r="T13" s="23">
        <f>T29</f>
        <v>3.33</v>
      </c>
      <c r="U13" s="23">
        <f>U29</f>
        <v>0</v>
      </c>
      <c r="W13" s="16">
        <f>W29</f>
        <v>0</v>
      </c>
      <c r="X13" s="16">
        <f>X29</f>
        <v>7.1300000000000807E-2</v>
      </c>
      <c r="Y13" s="16">
        <f t="shared" si="0"/>
        <v>0.12700000000000244</v>
      </c>
      <c r="Z13" s="16">
        <f>Z29</f>
        <v>0</v>
      </c>
      <c r="AA13" s="16">
        <f>AA29</f>
        <v>-3.5299999999999443E-2</v>
      </c>
      <c r="AB13" s="16">
        <f t="shared" si="4"/>
        <v>2.0400000000002194E-2</v>
      </c>
      <c r="AC13" s="16"/>
      <c r="AD13" s="16">
        <f>AD29</f>
        <v>0</v>
      </c>
      <c r="AE13" s="16">
        <f>AE29</f>
        <v>0</v>
      </c>
      <c r="AF13" s="16">
        <f>AF29</f>
        <v>-3.5299999999999443E-2</v>
      </c>
      <c r="AH13" s="16"/>
      <c r="AI13" s="16"/>
    </row>
    <row r="14" spans="1:35" s="15" customFormat="1">
      <c r="B14" s="15" t="str">
        <f>B28</f>
        <v>Zn_Mg_C_HSE06D3_375</v>
      </c>
      <c r="C14" s="24">
        <f>-C28</f>
        <v>-0.37500109268599713</v>
      </c>
      <c r="D14" s="24">
        <f t="shared" ref="D14:R14" si="12">D28</f>
        <v>3.4108999999999998</v>
      </c>
      <c r="E14" s="24">
        <f t="shared" si="12"/>
        <v>4.3882000000000003</v>
      </c>
      <c r="F14" s="24">
        <f>-F28</f>
        <v>-0.16392559920000002</v>
      </c>
      <c r="G14" s="24">
        <f>-G28</f>
        <v>-0.14549954740000046</v>
      </c>
      <c r="H14" s="24">
        <f t="shared" si="12"/>
        <v>0.49445699999999998</v>
      </c>
      <c r="I14" s="66"/>
      <c r="J14" s="16">
        <f t="shared" si="12"/>
        <v>-30.401199999999999</v>
      </c>
      <c r="K14" s="16">
        <f t="shared" si="12"/>
        <v>-58.482399999999998</v>
      </c>
      <c r="L14" s="16">
        <f t="shared" si="12"/>
        <v>-18.904399999999999</v>
      </c>
      <c r="M14" s="16">
        <f t="shared" si="12"/>
        <v>-77.386799999999994</v>
      </c>
      <c r="N14" s="16"/>
      <c r="O14" s="16">
        <f t="shared" si="12"/>
        <v>5.9000000000001052E-2</v>
      </c>
      <c r="P14" s="16">
        <f t="shared" si="12"/>
        <v>3.410000000000224E-2</v>
      </c>
      <c r="Q14" s="16">
        <f t="shared" si="12"/>
        <v>1.4400000000001967E-2</v>
      </c>
      <c r="R14" s="16">
        <f t="shared" si="12"/>
        <v>4.8500000000004206E-2</v>
      </c>
      <c r="S14" s="16"/>
      <c r="T14" s="23">
        <f>T28</f>
        <v>3.218</v>
      </c>
      <c r="U14" s="23">
        <f>U28</f>
        <v>0</v>
      </c>
      <c r="W14" s="16">
        <f>W28</f>
        <v>0</v>
      </c>
      <c r="X14" s="16">
        <f>X28</f>
        <v>5.9000000000001052E-2</v>
      </c>
      <c r="Y14" s="16">
        <f t="shared" si="0"/>
        <v>0.10750000000000526</v>
      </c>
      <c r="Z14" s="16">
        <f>Z28</f>
        <v>0</v>
      </c>
      <c r="AA14" s="16">
        <f>AA28</f>
        <v>-3.410000000000224E-2</v>
      </c>
      <c r="AB14" s="16">
        <f t="shared" si="4"/>
        <v>1.4400000000001967E-2</v>
      </c>
      <c r="AC14" s="16"/>
      <c r="AD14" s="16">
        <f>AD28</f>
        <v>0</v>
      </c>
      <c r="AE14" s="16">
        <f>AE28</f>
        <v>0</v>
      </c>
      <c r="AF14" s="16">
        <f>AF28</f>
        <v>-3.410000000000224E-2</v>
      </c>
      <c r="AH14" s="16"/>
      <c r="AI14" s="16"/>
    </row>
    <row r="15" spans="1:35" s="15" customFormat="1">
      <c r="B15" s="15" t="str">
        <f>B27</f>
        <v>Zn_Mg_C_HSE06D3_313</v>
      </c>
      <c r="C15" s="24">
        <f>-C27</f>
        <v>-0.31249945365700121</v>
      </c>
      <c r="D15" s="24">
        <f t="shared" ref="D15:R15" si="13">D27</f>
        <v>3.4247000000000001</v>
      </c>
      <c r="E15" s="24">
        <f t="shared" si="13"/>
        <v>4.3350999999999997</v>
      </c>
      <c r="F15" s="24">
        <f>-F27</f>
        <v>-0.12477718329999976</v>
      </c>
      <c r="G15" s="24">
        <f>-G27</f>
        <v>-0.11345390210000071</v>
      </c>
      <c r="H15" s="24">
        <f t="shared" si="13"/>
        <v>0.49303399999999997</v>
      </c>
      <c r="I15" s="66"/>
      <c r="J15" s="16">
        <f t="shared" si="13"/>
        <v>-30.415800000000001</v>
      </c>
      <c r="K15" s="16">
        <f t="shared" si="13"/>
        <v>-58.491199999999999</v>
      </c>
      <c r="L15" s="16">
        <f t="shared" si="13"/>
        <v>-18.912400000000002</v>
      </c>
      <c r="M15" s="16">
        <f t="shared" si="13"/>
        <v>-77.403599999999997</v>
      </c>
      <c r="N15" s="16"/>
      <c r="O15" s="16">
        <f t="shared" si="13"/>
        <v>4.4399999999999551E-2</v>
      </c>
      <c r="P15" s="16">
        <f t="shared" si="13"/>
        <v>2.5300000000001432E-2</v>
      </c>
      <c r="Q15" s="16">
        <f t="shared" si="13"/>
        <v>6.3999999999992951E-3</v>
      </c>
      <c r="R15" s="16">
        <f t="shared" si="13"/>
        <v>3.1700000000000728E-2</v>
      </c>
      <c r="S15" s="16"/>
      <c r="T15" s="23">
        <f>T27</f>
        <v>3.1469999999999998</v>
      </c>
      <c r="U15" s="23">
        <f>U27</f>
        <v>0</v>
      </c>
      <c r="W15" s="16">
        <f>W27</f>
        <v>0</v>
      </c>
      <c r="X15" s="16">
        <f>X27</f>
        <v>4.4399999999999551E-2</v>
      </c>
      <c r="Y15" s="16">
        <f t="shared" si="0"/>
        <v>7.6100000000000279E-2</v>
      </c>
      <c r="Z15" s="16">
        <f>Z27</f>
        <v>0</v>
      </c>
      <c r="AA15" s="16">
        <f>AA27</f>
        <v>-2.5300000000001432E-2</v>
      </c>
      <c r="AB15" s="16">
        <f t="shared" si="4"/>
        <v>6.3999999999992951E-3</v>
      </c>
      <c r="AC15" s="16"/>
      <c r="AD15" s="16">
        <f>AD27</f>
        <v>0</v>
      </c>
      <c r="AE15" s="16">
        <f>AE27</f>
        <v>0</v>
      </c>
      <c r="AF15" s="16">
        <f>AF27</f>
        <v>-2.5300000000001432E-2</v>
      </c>
      <c r="AH15" s="16"/>
      <c r="AI15" s="16"/>
    </row>
    <row r="16" spans="1:35" s="15" customFormat="1">
      <c r="B16" s="15" t="str">
        <f>B26</f>
        <v>Zn_Mg_C_HSE06D3_250</v>
      </c>
      <c r="C16" s="24">
        <f>-C26</f>
        <v>-0.2499978146280058</v>
      </c>
      <c r="D16" s="24">
        <f t="shared" ref="D16:R16" si="14">D26</f>
        <v>3.4344000000000001</v>
      </c>
      <c r="E16" s="24">
        <f t="shared" si="14"/>
        <v>4.2976999999999999</v>
      </c>
      <c r="F16" s="24">
        <f>-F26</f>
        <v>-9.3982103599999992E-2</v>
      </c>
      <c r="G16" s="24">
        <f>-G26</f>
        <v>-8.6723288299999771E-2</v>
      </c>
      <c r="H16" s="24">
        <f t="shared" si="14"/>
        <v>0.49326900000000001</v>
      </c>
      <c r="I16" s="66"/>
      <c r="J16" s="16">
        <f t="shared" si="14"/>
        <v>-30.430199999999999</v>
      </c>
      <c r="K16" s="16">
        <f t="shared" si="14"/>
        <v>-58.497500000000002</v>
      </c>
      <c r="L16" s="16">
        <f t="shared" si="14"/>
        <v>-18.914000000000001</v>
      </c>
      <c r="M16" s="16">
        <f t="shared" si="14"/>
        <v>-77.411500000000004</v>
      </c>
      <c r="N16" s="16"/>
      <c r="O16" s="16">
        <f t="shared" si="14"/>
        <v>3.0000000000001137E-2</v>
      </c>
      <c r="P16" s="16">
        <f t="shared" si="14"/>
        <v>1.8999999999998352E-2</v>
      </c>
      <c r="Q16" s="16">
        <f t="shared" si="14"/>
        <v>4.7999999999994714E-3</v>
      </c>
      <c r="R16" s="16">
        <f t="shared" si="14"/>
        <v>2.379999999999427E-2</v>
      </c>
      <c r="S16" s="16"/>
      <c r="T16" s="23">
        <f>T26</f>
        <v>3.1030000000000002</v>
      </c>
      <c r="U16" s="23">
        <f>U26</f>
        <v>0</v>
      </c>
      <c r="W16" s="16">
        <f>W26</f>
        <v>0</v>
      </c>
      <c r="X16" s="16">
        <f>X26</f>
        <v>3.0000000000001137E-2</v>
      </c>
      <c r="Y16" s="16">
        <f t="shared" si="0"/>
        <v>5.3799999999995407E-2</v>
      </c>
      <c r="Z16" s="16">
        <f>Z26</f>
        <v>0</v>
      </c>
      <c r="AA16" s="16">
        <f>AA26</f>
        <v>-1.8999999999998352E-2</v>
      </c>
      <c r="AB16" s="16">
        <f t="shared" si="4"/>
        <v>4.7999999999959186E-3</v>
      </c>
      <c r="AC16" s="16"/>
      <c r="AD16" s="16">
        <f>AD26</f>
        <v>0</v>
      </c>
      <c r="AE16" s="16">
        <f>AE26</f>
        <v>0</v>
      </c>
      <c r="AF16" s="16">
        <f>AF26</f>
        <v>-1.8999999999998352E-2</v>
      </c>
      <c r="AG16" s="16"/>
      <c r="AH16" s="16"/>
      <c r="AI16" s="16"/>
    </row>
    <row r="17" spans="1:36" s="15" customFormat="1">
      <c r="B17" s="15" t="str">
        <f>B25</f>
        <v>Zn_Mg_C_HSE06D3_188</v>
      </c>
      <c r="C17" s="24">
        <f>-C25</f>
        <v>-0.18749617559901038</v>
      </c>
      <c r="D17" s="24">
        <f t="shared" ref="D17:R17" si="15">D25</f>
        <v>3.4413</v>
      </c>
      <c r="E17" s="24">
        <f t="shared" si="15"/>
        <v>4.2717999999999998</v>
      </c>
      <c r="F17" s="24">
        <f>-F25</f>
        <v>-6.7994240600000061E-2</v>
      </c>
      <c r="G17" s="24">
        <f>-G25</f>
        <v>-6.3162834799999845E-2</v>
      </c>
      <c r="H17" s="24">
        <f t="shared" si="15"/>
        <v>0.49446800000000002</v>
      </c>
      <c r="I17" s="66"/>
      <c r="J17" s="16">
        <f t="shared" si="15"/>
        <v>-30.442699999999999</v>
      </c>
      <c r="K17" s="16">
        <f t="shared" si="15"/>
        <v>-58.506599999999999</v>
      </c>
      <c r="L17" s="16">
        <f t="shared" si="15"/>
        <v>-18.918299999999999</v>
      </c>
      <c r="M17" s="16">
        <f t="shared" si="15"/>
        <v>-77.424899999999994</v>
      </c>
      <c r="N17" s="16"/>
      <c r="O17" s="16">
        <f t="shared" si="15"/>
        <v>1.7500000000001847E-2</v>
      </c>
      <c r="P17" s="16">
        <f t="shared" si="15"/>
        <v>9.9000000000017963E-3</v>
      </c>
      <c r="Q17" s="16">
        <f t="shared" si="15"/>
        <v>5.0000000000238742E-4</v>
      </c>
      <c r="R17" s="16">
        <f t="shared" si="15"/>
        <v>1.0400000000004184E-2</v>
      </c>
      <c r="S17" s="16"/>
      <c r="T17" s="23">
        <f>T25</f>
        <v>3.0739999999999998</v>
      </c>
      <c r="U17" s="23">
        <f>U25</f>
        <v>0</v>
      </c>
      <c r="W17" s="16">
        <f>W25</f>
        <v>0</v>
      </c>
      <c r="X17" s="16">
        <f>X25</f>
        <v>1.7500000000001847E-2</v>
      </c>
      <c r="Y17" s="16">
        <f t="shared" si="0"/>
        <v>2.7900000000006031E-2</v>
      </c>
      <c r="Z17" s="16">
        <f>Z25</f>
        <v>0</v>
      </c>
      <c r="AA17" s="16">
        <f>AA25</f>
        <v>-9.9000000000017963E-3</v>
      </c>
      <c r="AB17" s="16">
        <f t="shared" si="4"/>
        <v>5.0000000000238742E-4</v>
      </c>
      <c r="AC17" s="16"/>
      <c r="AD17" s="16">
        <f>AD25</f>
        <v>0</v>
      </c>
      <c r="AE17" s="16">
        <f>AE25</f>
        <v>0</v>
      </c>
      <c r="AF17" s="16">
        <f>AF25</f>
        <v>-9.9000000000017963E-3</v>
      </c>
      <c r="AG17" s="16"/>
      <c r="AH17" s="16"/>
      <c r="AI17" s="16"/>
    </row>
    <row r="18" spans="1:36" s="15" customFormat="1">
      <c r="B18" s="15" t="str">
        <f>B24</f>
        <v>Zn_Mg_C_HSE06D3_125</v>
      </c>
      <c r="C18" s="24">
        <f>-C24</f>
        <v>-0.12500327805799083</v>
      </c>
      <c r="D18" s="24">
        <f t="shared" ref="D18:R18" si="16">D24</f>
        <v>3.4460999999999999</v>
      </c>
      <c r="E18" s="24">
        <f t="shared" si="16"/>
        <v>4.2542999999999997</v>
      </c>
      <c r="F18" s="24">
        <f>-F24</f>
        <v>-4.3997970599999839E-2</v>
      </c>
      <c r="G18" s="24">
        <f>-G24</f>
        <v>-4.1436881999999405E-2</v>
      </c>
      <c r="H18" s="24">
        <f t="shared" si="16"/>
        <v>0.49604199999999998</v>
      </c>
      <c r="I18" s="66"/>
      <c r="J18" s="16">
        <f t="shared" si="16"/>
        <v>-30.452200000000001</v>
      </c>
      <c r="K18" s="16">
        <f t="shared" si="16"/>
        <v>-58.5122</v>
      </c>
      <c r="L18" s="16">
        <f t="shared" si="16"/>
        <v>-18.9191</v>
      </c>
      <c r="M18" s="16">
        <f t="shared" si="16"/>
        <v>-77.431299999999993</v>
      </c>
      <c r="N18" s="16"/>
      <c r="O18" s="16">
        <f t="shared" si="16"/>
        <v>7.9999999999991189E-3</v>
      </c>
      <c r="P18" s="16">
        <f t="shared" si="16"/>
        <v>4.3000000000006366E-3</v>
      </c>
      <c r="Q18" s="16">
        <f t="shared" si="16"/>
        <v>-2.9999999999930083E-4</v>
      </c>
      <c r="R18" s="16">
        <f t="shared" si="16"/>
        <v>4.0000000000048885E-3</v>
      </c>
      <c r="S18" s="16"/>
      <c r="T18" s="23">
        <f>T24</f>
        <v>3.0550000000000002</v>
      </c>
      <c r="U18" s="23">
        <f>U24</f>
        <v>0</v>
      </c>
      <c r="W18" s="16">
        <f>W24</f>
        <v>0</v>
      </c>
      <c r="X18" s="16">
        <f>X24</f>
        <v>7.9999999999991189E-3</v>
      </c>
      <c r="Y18" s="16">
        <f t="shared" si="0"/>
        <v>1.2000000000004007E-2</v>
      </c>
      <c r="Z18" s="16">
        <f>Z24</f>
        <v>0</v>
      </c>
      <c r="AA18" s="16">
        <f>AA24</f>
        <v>-4.3000000000006366E-3</v>
      </c>
      <c r="AB18" s="16">
        <f t="shared" si="4"/>
        <v>-2.9999999999574811E-4</v>
      </c>
      <c r="AC18" s="16"/>
      <c r="AD18" s="16">
        <f>AD24</f>
        <v>0</v>
      </c>
      <c r="AE18" s="16">
        <f>AE24</f>
        <v>0</v>
      </c>
      <c r="AF18" s="16">
        <f>AF24</f>
        <v>-4.3000000000006366E-3</v>
      </c>
      <c r="AH18" s="16"/>
      <c r="AI18" s="16"/>
    </row>
    <row r="19" spans="1:36" s="15" customFormat="1">
      <c r="B19" s="15" t="str">
        <f>B23</f>
        <v>Zn_Mg_C_HSE06D3_063</v>
      </c>
      <c r="C19" s="24">
        <f>-C23</f>
        <v>-6.2501639028995415E-2</v>
      </c>
      <c r="D19" s="24">
        <f t="shared" ref="D19:R19" si="17">D23</f>
        <v>3.4485999999999999</v>
      </c>
      <c r="E19" s="24">
        <f t="shared" si="17"/>
        <v>4.2445000000000004</v>
      </c>
      <c r="F19" s="24">
        <f>-F23</f>
        <v>-2.1655438999999981E-2</v>
      </c>
      <c r="G19" s="24">
        <f>-G23</f>
        <v>-2.0386333499999538E-2</v>
      </c>
      <c r="H19" s="24">
        <f t="shared" si="17"/>
        <v>0.49795200000000001</v>
      </c>
      <c r="I19" s="66"/>
      <c r="J19" s="16">
        <f t="shared" si="17"/>
        <v>-30.458200000000001</v>
      </c>
      <c r="K19" s="16">
        <f t="shared" si="17"/>
        <v>-58.515599999999999</v>
      </c>
      <c r="L19" s="16">
        <f t="shared" si="17"/>
        <v>-18.9192</v>
      </c>
      <c r="M19" s="16">
        <f t="shared" si="17"/>
        <v>-77.434799999999996</v>
      </c>
      <c r="N19" s="16"/>
      <c r="O19" s="16">
        <f t="shared" si="17"/>
        <v>1.9999999999988916E-3</v>
      </c>
      <c r="P19" s="16">
        <f t="shared" si="17"/>
        <v>9.0000000000145519E-4</v>
      </c>
      <c r="Q19" s="16">
        <f t="shared" si="17"/>
        <v>-3.9999999999906777E-4</v>
      </c>
      <c r="R19" s="16">
        <f t="shared" si="17"/>
        <v>5.0000000000238742E-4</v>
      </c>
      <c r="S19" s="16"/>
      <c r="T19" s="23">
        <f>T23</f>
        <v>3.0449999999999999</v>
      </c>
      <c r="U19" s="23">
        <f>U23</f>
        <v>0</v>
      </c>
      <c r="W19" s="16">
        <f>W23</f>
        <v>0</v>
      </c>
      <c r="X19" s="16">
        <f>X23</f>
        <v>1.9999999999988916E-3</v>
      </c>
      <c r="Y19" s="16">
        <f t="shared" si="0"/>
        <v>2.500000000001279E-3</v>
      </c>
      <c r="Z19" s="16">
        <f>Z23</f>
        <v>0</v>
      </c>
      <c r="AA19" s="16">
        <f>AA23</f>
        <v>-9.0000000000145519E-4</v>
      </c>
      <c r="AB19" s="16">
        <f t="shared" si="4"/>
        <v>-3.9999999999906777E-4</v>
      </c>
      <c r="AC19" s="16"/>
      <c r="AD19" s="16">
        <f>AD23</f>
        <v>0</v>
      </c>
      <c r="AE19" s="16">
        <f>AE23</f>
        <v>0</v>
      </c>
      <c r="AF19" s="16">
        <f>AF23</f>
        <v>-9.0000000000145519E-4</v>
      </c>
      <c r="AH19" s="16"/>
      <c r="AI19" s="16"/>
    </row>
    <row r="20" spans="1:36" s="15" customFormat="1">
      <c r="B20" s="15" t="str">
        <f>B22</f>
        <v>Zn_Mg_C_HSE06D3_031</v>
      </c>
      <c r="C20" s="24">
        <f>-C22</f>
        <v>-3.1250819514497707E-2</v>
      </c>
      <c r="D20" s="24">
        <f t="shared" ref="D20:U20" si="18">D22</f>
        <v>3.4493999999999998</v>
      </c>
      <c r="E20" s="24">
        <f t="shared" si="18"/>
        <v>4.2416</v>
      </c>
      <c r="F20" s="24">
        <f>-F22</f>
        <v>-1.0883945600000054E-2</v>
      </c>
      <c r="G20" s="24">
        <f>-G22</f>
        <v>-1.0120457599999997E-2</v>
      </c>
      <c r="H20" s="24">
        <f t="shared" si="18"/>
        <v>0.49899100000000002</v>
      </c>
      <c r="I20" s="66"/>
      <c r="J20" s="16">
        <f t="shared" si="18"/>
        <v>-30.459700000000002</v>
      </c>
      <c r="K20" s="16">
        <f t="shared" si="18"/>
        <v>-58.515999999999998</v>
      </c>
      <c r="L20" s="16">
        <f t="shared" si="18"/>
        <v>-18.918700000000001</v>
      </c>
      <c r="M20" s="16">
        <f t="shared" si="18"/>
        <v>-77.434699999999992</v>
      </c>
      <c r="N20" s="16"/>
      <c r="O20" s="16">
        <f t="shared" si="18"/>
        <v>4.9999999999883471E-4</v>
      </c>
      <c r="P20" s="16">
        <f t="shared" si="18"/>
        <v>5.0000000000238742E-4</v>
      </c>
      <c r="Q20" s="16">
        <f t="shared" si="18"/>
        <v>9.9999999999766942E-5</v>
      </c>
      <c r="R20" s="16">
        <f t="shared" si="18"/>
        <v>6.0000000000570708E-4</v>
      </c>
      <c r="S20" s="16"/>
      <c r="T20" s="23">
        <f t="shared" si="18"/>
        <v>3.0419999999999998</v>
      </c>
      <c r="U20" s="23">
        <f t="shared" si="18"/>
        <v>0</v>
      </c>
      <c r="W20" s="16">
        <f>W22</f>
        <v>0</v>
      </c>
      <c r="X20" s="16">
        <f>X22</f>
        <v>4.9999999999883471E-4</v>
      </c>
      <c r="Y20" s="16">
        <f t="shared" si="0"/>
        <v>1.1000000000045418E-3</v>
      </c>
      <c r="Z20" s="16">
        <f>Z22</f>
        <v>0</v>
      </c>
      <c r="AA20" s="16">
        <f>AA22</f>
        <v>-5.0000000000238742E-4</v>
      </c>
      <c r="AB20" s="16">
        <f t="shared" si="4"/>
        <v>1.0000000000331966E-4</v>
      </c>
      <c r="AC20" s="16"/>
      <c r="AD20" s="16">
        <f>AD22</f>
        <v>0</v>
      </c>
      <c r="AE20" s="16">
        <f>AE22</f>
        <v>0</v>
      </c>
      <c r="AF20" s="16">
        <f>AF22</f>
        <v>-5.0000000000238742E-4</v>
      </c>
      <c r="AH20" s="16"/>
      <c r="AI20" s="16"/>
    </row>
    <row r="21" spans="1:36">
      <c r="A21" s="8" t="s">
        <v>11</v>
      </c>
      <c r="B21" s="8" t="str">
        <f>Mg_HSE06D3!B45</f>
        <v>Zn_Mg_C_HSE06D3_000</v>
      </c>
      <c r="C21" s="1">
        <f t="shared" ref="C21:C38" si="19">(0.5-AV45)/(0.5-AV$63)</f>
        <v>0</v>
      </c>
      <c r="D21" s="1">
        <f>J45</f>
        <v>3.4497</v>
      </c>
      <c r="E21" s="1">
        <f t="shared" ref="E21:E39" si="20">L45</f>
        <v>4.2408999999999999</v>
      </c>
      <c r="F21" s="1">
        <f t="shared" ref="F21:F40" si="21">E21*ABS(AS45-AV45)</f>
        <v>0</v>
      </c>
      <c r="G21" s="1">
        <f t="shared" ref="G21:G40" si="22">E21*(ABS(MOD(AT45-AU45+2.5,1)-0.5))</f>
        <v>0</v>
      </c>
      <c r="H21" s="1">
        <f t="shared" ref="H21:H39" si="23">MOD(AS45-AT45,1)</f>
        <v>0.5</v>
      </c>
      <c r="J21" s="2">
        <f t="shared" ref="J21:J39" si="24">R45</f>
        <v>-30.4602</v>
      </c>
      <c r="K21" s="2">
        <f>R69</f>
        <v>-58.516500000000001</v>
      </c>
      <c r="L21" s="2">
        <f>AW69</f>
        <v>-18.918800000000001</v>
      </c>
      <c r="M21" s="2">
        <f t="shared" ref="M21:M39" si="25">K21+L21</f>
        <v>-77.435299999999998</v>
      </c>
      <c r="N21" s="2"/>
      <c r="O21" s="2">
        <f t="shared" ref="O21:R37" si="26">J21-J$21</f>
        <v>0</v>
      </c>
      <c r="P21" s="2">
        <f t="shared" si="26"/>
        <v>0</v>
      </c>
      <c r="Q21" s="2">
        <f t="shared" si="26"/>
        <v>0</v>
      </c>
      <c r="R21" s="2">
        <f t="shared" si="26"/>
        <v>0</v>
      </c>
      <c r="T21" s="18">
        <f>Z47</f>
        <v>3.0449999999999999</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Mg_HSE06D3!B46</f>
        <v>Zn_Mg_C_HSE06D3_031</v>
      </c>
      <c r="C22" s="1">
        <f t="shared" si="19"/>
        <v>3.1250819514497707E-2</v>
      </c>
      <c r="D22" s="1">
        <f>Mg_HSE06D3!J46</f>
        <v>3.4493999999999998</v>
      </c>
      <c r="E22" s="1">
        <f t="shared" si="20"/>
        <v>4.2416</v>
      </c>
      <c r="F22" s="1">
        <f t="shared" si="21"/>
        <v>1.0883945600000054E-2</v>
      </c>
      <c r="G22" s="1">
        <f t="shared" si="22"/>
        <v>1.0120457599999997E-2</v>
      </c>
      <c r="H22" s="1">
        <f t="shared" si="23"/>
        <v>0.49899100000000002</v>
      </c>
      <c r="J22" s="2">
        <f t="shared" si="24"/>
        <v>-30.459700000000002</v>
      </c>
      <c r="K22" s="2">
        <f t="shared" ref="K22:K39" si="30">R70</f>
        <v>-58.515999999999998</v>
      </c>
      <c r="L22" s="2">
        <f t="shared" ref="L22:L39" si="31">AW70</f>
        <v>-18.918700000000001</v>
      </c>
      <c r="M22" s="2">
        <f t="shared" si="25"/>
        <v>-77.434699999999992</v>
      </c>
      <c r="N22" s="2"/>
      <c r="O22" s="2">
        <f t="shared" si="26"/>
        <v>4.9999999999883471E-4</v>
      </c>
      <c r="P22" s="2">
        <f t="shared" si="26"/>
        <v>5.0000000000238742E-4</v>
      </c>
      <c r="Q22" s="2">
        <f t="shared" si="26"/>
        <v>9.9999999999766942E-5</v>
      </c>
      <c r="R22" s="2">
        <f t="shared" si="26"/>
        <v>6.0000000000570708E-4</v>
      </c>
      <c r="T22" s="18">
        <f t="shared" ref="T22:T39" si="32">Z46</f>
        <v>3.0419999999999998</v>
      </c>
      <c r="U22" s="18">
        <f t="shared" si="27"/>
        <v>0</v>
      </c>
      <c r="W22" s="2">
        <f t="shared" ref="W22:W39" si="33">R93-R$92</f>
        <v>0</v>
      </c>
      <c r="X22" s="2">
        <f t="shared" ref="X22:X39" si="34">O22-W22</f>
        <v>4.9999999999883471E-4</v>
      </c>
      <c r="Y22" s="2">
        <f t="shared" ref="Y22:Y39" si="35">R22+X22</f>
        <v>1.1000000000045418E-3</v>
      </c>
      <c r="Z22" s="2">
        <f t="shared" si="28"/>
        <v>0</v>
      </c>
      <c r="AA22" s="2">
        <f t="shared" ref="AA22:AA39" si="36">Z22-P22</f>
        <v>-5.0000000000238742E-4</v>
      </c>
      <c r="AB22" s="2">
        <f t="shared" ref="AB22:AB39" si="37">AA22+R22</f>
        <v>1.0000000000331966E-4</v>
      </c>
      <c r="AD22" s="2">
        <f t="shared" ref="AD22:AD39" si="38">R116+AW116</f>
        <v>0</v>
      </c>
      <c r="AE22" s="2">
        <f t="shared" ref="AE22:AE39" si="39">AD22-AD$21</f>
        <v>0</v>
      </c>
      <c r="AF22" s="2">
        <f t="shared" si="29"/>
        <v>-5.0000000000238742E-4</v>
      </c>
      <c r="AH22" s="2"/>
      <c r="AI22" s="2"/>
    </row>
    <row r="23" spans="1:36">
      <c r="B23" s="8" t="str">
        <f>Mg_HSE06D3!B47</f>
        <v>Zn_Mg_C_HSE06D3_063</v>
      </c>
      <c r="C23" s="1">
        <f t="shared" si="19"/>
        <v>6.2501639028995415E-2</v>
      </c>
      <c r="D23" s="1">
        <f>Mg_HSE06D3!J47</f>
        <v>3.4485999999999999</v>
      </c>
      <c r="E23" s="1">
        <f t="shared" si="20"/>
        <v>4.2445000000000004</v>
      </c>
      <c r="F23" s="1">
        <f t="shared" si="21"/>
        <v>2.1655438999999981E-2</v>
      </c>
      <c r="G23" s="1">
        <f t="shared" si="22"/>
        <v>2.0386333499999538E-2</v>
      </c>
      <c r="H23" s="1">
        <f t="shared" si="23"/>
        <v>0.49795200000000001</v>
      </c>
      <c r="J23" s="2">
        <f t="shared" si="24"/>
        <v>-30.458200000000001</v>
      </c>
      <c r="K23" s="2">
        <f t="shared" si="30"/>
        <v>-58.515599999999999</v>
      </c>
      <c r="L23" s="2">
        <f t="shared" si="31"/>
        <v>-18.9192</v>
      </c>
      <c r="M23" s="2">
        <f t="shared" si="25"/>
        <v>-77.434799999999996</v>
      </c>
      <c r="N23" s="2"/>
      <c r="O23" s="2">
        <f t="shared" si="26"/>
        <v>1.9999999999988916E-3</v>
      </c>
      <c r="P23" s="2">
        <f t="shared" si="26"/>
        <v>9.0000000000145519E-4</v>
      </c>
      <c r="Q23" s="2">
        <f t="shared" si="26"/>
        <v>-3.9999999999906777E-4</v>
      </c>
      <c r="R23" s="2">
        <f t="shared" si="26"/>
        <v>5.0000000000238742E-4</v>
      </c>
      <c r="T23" s="18">
        <f t="shared" si="32"/>
        <v>3.0449999999999999</v>
      </c>
      <c r="U23" s="18">
        <f t="shared" si="27"/>
        <v>0</v>
      </c>
      <c r="W23" s="2">
        <f t="shared" si="33"/>
        <v>0</v>
      </c>
      <c r="X23" s="2">
        <f t="shared" si="34"/>
        <v>1.9999999999988916E-3</v>
      </c>
      <c r="Y23" s="2">
        <f t="shared" si="35"/>
        <v>2.500000000001279E-3</v>
      </c>
      <c r="Z23" s="2">
        <f t="shared" si="28"/>
        <v>0</v>
      </c>
      <c r="AA23" s="2">
        <f t="shared" si="36"/>
        <v>-9.0000000000145519E-4</v>
      </c>
      <c r="AB23" s="2">
        <f t="shared" si="37"/>
        <v>-3.9999999999906777E-4</v>
      </c>
      <c r="AD23" s="2">
        <f t="shared" si="38"/>
        <v>0</v>
      </c>
      <c r="AE23" s="2">
        <f t="shared" si="39"/>
        <v>0</v>
      </c>
      <c r="AF23" s="2">
        <f t="shared" si="29"/>
        <v>-9.0000000000145519E-4</v>
      </c>
      <c r="AH23" s="2"/>
      <c r="AI23" s="2"/>
    </row>
    <row r="24" spans="1:36">
      <c r="B24" s="8" t="str">
        <f>Mg_HSE06D3!B48</f>
        <v>Zn_Mg_C_HSE06D3_125</v>
      </c>
      <c r="C24" s="1">
        <f t="shared" si="19"/>
        <v>0.12500327805799083</v>
      </c>
      <c r="D24" s="1">
        <f>Mg_HSE06D3!J48</f>
        <v>3.4460999999999999</v>
      </c>
      <c r="E24" s="1">
        <f t="shared" si="20"/>
        <v>4.2542999999999997</v>
      </c>
      <c r="F24" s="1">
        <f t="shared" si="21"/>
        <v>4.3997970599999839E-2</v>
      </c>
      <c r="G24" s="1">
        <f t="shared" si="22"/>
        <v>4.1436881999999405E-2</v>
      </c>
      <c r="H24" s="1">
        <f t="shared" si="23"/>
        <v>0.49604199999999998</v>
      </c>
      <c r="J24" s="2">
        <f t="shared" si="24"/>
        <v>-30.452200000000001</v>
      </c>
      <c r="K24" s="2">
        <f t="shared" si="30"/>
        <v>-58.5122</v>
      </c>
      <c r="L24" s="2">
        <f t="shared" si="31"/>
        <v>-18.9191</v>
      </c>
      <c r="M24" s="2">
        <f t="shared" si="25"/>
        <v>-77.431299999999993</v>
      </c>
      <c r="N24" s="2"/>
      <c r="O24" s="2">
        <f t="shared" si="26"/>
        <v>7.9999999999991189E-3</v>
      </c>
      <c r="P24" s="2">
        <f t="shared" si="26"/>
        <v>4.3000000000006366E-3</v>
      </c>
      <c r="Q24" s="2">
        <f t="shared" si="26"/>
        <v>-2.9999999999930083E-4</v>
      </c>
      <c r="R24" s="2">
        <f t="shared" si="26"/>
        <v>4.0000000000048885E-3</v>
      </c>
      <c r="T24" s="18">
        <f t="shared" si="32"/>
        <v>3.0550000000000002</v>
      </c>
      <c r="U24" s="18">
        <f t="shared" si="27"/>
        <v>0</v>
      </c>
      <c r="W24" s="2">
        <f t="shared" si="33"/>
        <v>0</v>
      </c>
      <c r="X24" s="2">
        <f t="shared" si="34"/>
        <v>7.9999999999991189E-3</v>
      </c>
      <c r="Y24" s="2">
        <f t="shared" si="35"/>
        <v>1.2000000000004007E-2</v>
      </c>
      <c r="Z24" s="2">
        <f t="shared" si="28"/>
        <v>0</v>
      </c>
      <c r="AA24" s="2">
        <f t="shared" si="36"/>
        <v>-4.3000000000006366E-3</v>
      </c>
      <c r="AB24" s="2">
        <f t="shared" si="37"/>
        <v>-2.9999999999574811E-4</v>
      </c>
      <c r="AD24" s="2">
        <f t="shared" si="38"/>
        <v>0</v>
      </c>
      <c r="AE24" s="2">
        <f t="shared" si="39"/>
        <v>0</v>
      </c>
      <c r="AF24" s="2">
        <f t="shared" si="29"/>
        <v>-4.3000000000006366E-3</v>
      </c>
      <c r="AH24" s="2"/>
      <c r="AI24" s="2"/>
    </row>
    <row r="25" spans="1:36">
      <c r="B25" s="8" t="str">
        <f>Mg_HSE06D3!B49</f>
        <v>Zn_Mg_C_HSE06D3_188</v>
      </c>
      <c r="C25" s="1">
        <f t="shared" si="19"/>
        <v>0.18749617559901038</v>
      </c>
      <c r="D25" s="1">
        <f>Mg_HSE06D3!J49</f>
        <v>3.4413</v>
      </c>
      <c r="E25" s="1">
        <f t="shared" si="20"/>
        <v>4.2717999999999998</v>
      </c>
      <c r="F25" s="1">
        <f t="shared" si="21"/>
        <v>6.7994240600000061E-2</v>
      </c>
      <c r="G25" s="1">
        <f t="shared" si="22"/>
        <v>6.3162834799999845E-2</v>
      </c>
      <c r="H25" s="1">
        <f t="shared" si="23"/>
        <v>0.49446800000000002</v>
      </c>
      <c r="J25" s="2">
        <f t="shared" si="24"/>
        <v>-30.442699999999999</v>
      </c>
      <c r="K25" s="2">
        <f t="shared" si="30"/>
        <v>-58.506599999999999</v>
      </c>
      <c r="L25" s="2">
        <f t="shared" si="31"/>
        <v>-18.918299999999999</v>
      </c>
      <c r="M25" s="2">
        <f t="shared" si="25"/>
        <v>-77.424899999999994</v>
      </c>
      <c r="N25" s="2"/>
      <c r="O25" s="2">
        <f t="shared" si="26"/>
        <v>1.7500000000001847E-2</v>
      </c>
      <c r="P25" s="2">
        <f t="shared" si="26"/>
        <v>9.9000000000017963E-3</v>
      </c>
      <c r="Q25" s="2">
        <f t="shared" si="26"/>
        <v>5.0000000000238742E-4</v>
      </c>
      <c r="R25" s="2">
        <f t="shared" si="26"/>
        <v>1.0400000000004184E-2</v>
      </c>
      <c r="T25" s="18">
        <f t="shared" si="32"/>
        <v>3.0739999999999998</v>
      </c>
      <c r="U25" s="18">
        <f t="shared" si="27"/>
        <v>0</v>
      </c>
      <c r="W25" s="2">
        <f t="shared" si="33"/>
        <v>0</v>
      </c>
      <c r="X25" s="2">
        <f t="shared" si="34"/>
        <v>1.7500000000001847E-2</v>
      </c>
      <c r="Y25" s="2">
        <f t="shared" si="35"/>
        <v>2.7900000000006031E-2</v>
      </c>
      <c r="Z25" s="2">
        <f t="shared" si="28"/>
        <v>0</v>
      </c>
      <c r="AA25" s="2">
        <f t="shared" si="36"/>
        <v>-9.9000000000017963E-3</v>
      </c>
      <c r="AB25" s="2">
        <f t="shared" si="37"/>
        <v>5.0000000000238742E-4</v>
      </c>
      <c r="AD25" s="2">
        <f t="shared" si="38"/>
        <v>0</v>
      </c>
      <c r="AE25" s="2">
        <f t="shared" si="39"/>
        <v>0</v>
      </c>
      <c r="AF25" s="2">
        <f t="shared" si="29"/>
        <v>-9.9000000000017963E-3</v>
      </c>
      <c r="AH25" s="2"/>
      <c r="AI25" s="2"/>
    </row>
    <row r="26" spans="1:36">
      <c r="B26" s="8" t="str">
        <f>Mg_HSE06D3!B50</f>
        <v>Zn_Mg_C_HSE06D3_250</v>
      </c>
      <c r="C26" s="1">
        <f t="shared" si="19"/>
        <v>0.2499978146280058</v>
      </c>
      <c r="D26" s="1">
        <f>Mg_HSE06D3!J50</f>
        <v>3.4344000000000001</v>
      </c>
      <c r="E26" s="1">
        <f t="shared" si="20"/>
        <v>4.2976999999999999</v>
      </c>
      <c r="F26" s="1">
        <f t="shared" si="21"/>
        <v>9.3982103599999992E-2</v>
      </c>
      <c r="G26" s="1">
        <f t="shared" si="22"/>
        <v>8.6723288299999771E-2</v>
      </c>
      <c r="H26" s="1">
        <f t="shared" si="23"/>
        <v>0.49326900000000001</v>
      </c>
      <c r="J26" s="2">
        <f t="shared" si="24"/>
        <v>-30.430199999999999</v>
      </c>
      <c r="K26" s="2">
        <f t="shared" si="30"/>
        <v>-58.497500000000002</v>
      </c>
      <c r="L26" s="2">
        <f t="shared" si="31"/>
        <v>-18.914000000000001</v>
      </c>
      <c r="M26" s="2">
        <f t="shared" si="25"/>
        <v>-77.411500000000004</v>
      </c>
      <c r="N26" s="2"/>
      <c r="O26" s="2">
        <f t="shared" si="26"/>
        <v>3.0000000000001137E-2</v>
      </c>
      <c r="P26" s="2">
        <f t="shared" si="26"/>
        <v>1.8999999999998352E-2</v>
      </c>
      <c r="Q26" s="2">
        <f t="shared" si="26"/>
        <v>4.7999999999994714E-3</v>
      </c>
      <c r="R26" s="2">
        <f t="shared" si="26"/>
        <v>2.379999999999427E-2</v>
      </c>
      <c r="T26" s="18">
        <f t="shared" si="32"/>
        <v>3.1030000000000002</v>
      </c>
      <c r="U26" s="18">
        <f t="shared" si="27"/>
        <v>0</v>
      </c>
      <c r="W26" s="2">
        <f t="shared" si="33"/>
        <v>0</v>
      </c>
      <c r="X26" s="2">
        <f t="shared" si="34"/>
        <v>3.0000000000001137E-2</v>
      </c>
      <c r="Y26" s="2">
        <f t="shared" si="35"/>
        <v>5.3799999999995407E-2</v>
      </c>
      <c r="Z26" s="2">
        <f t="shared" si="28"/>
        <v>0</v>
      </c>
      <c r="AA26" s="2">
        <f t="shared" si="36"/>
        <v>-1.8999999999998352E-2</v>
      </c>
      <c r="AB26" s="2">
        <f t="shared" si="37"/>
        <v>4.7999999999959186E-3</v>
      </c>
      <c r="AD26" s="2">
        <f t="shared" si="38"/>
        <v>0</v>
      </c>
      <c r="AE26" s="2">
        <f t="shared" si="39"/>
        <v>0</v>
      </c>
      <c r="AF26" s="2">
        <f t="shared" si="29"/>
        <v>-1.8999999999998352E-2</v>
      </c>
      <c r="AH26" s="2"/>
      <c r="AI26" s="2"/>
    </row>
    <row r="27" spans="1:36">
      <c r="B27" s="8" t="str">
        <f>Mg_HSE06D3!B51</f>
        <v>Zn_Mg_C_HSE06D3_313</v>
      </c>
      <c r="C27" s="1">
        <f t="shared" si="19"/>
        <v>0.31249945365700121</v>
      </c>
      <c r="D27" s="1">
        <f>Mg_HSE06D3!J51</f>
        <v>3.4247000000000001</v>
      </c>
      <c r="E27" s="1">
        <f t="shared" si="20"/>
        <v>4.3350999999999997</v>
      </c>
      <c r="F27" s="1">
        <f t="shared" si="21"/>
        <v>0.12477718329999976</v>
      </c>
      <c r="G27" s="1">
        <f t="shared" si="22"/>
        <v>0.11345390210000071</v>
      </c>
      <c r="H27" s="1">
        <f t="shared" si="23"/>
        <v>0.49303399999999997</v>
      </c>
      <c r="J27" s="2">
        <f t="shared" si="24"/>
        <v>-30.415800000000001</v>
      </c>
      <c r="K27" s="2">
        <f t="shared" si="30"/>
        <v>-58.491199999999999</v>
      </c>
      <c r="L27" s="2">
        <f t="shared" si="31"/>
        <v>-18.912400000000002</v>
      </c>
      <c r="M27" s="2">
        <f t="shared" si="25"/>
        <v>-77.403599999999997</v>
      </c>
      <c r="N27" s="2"/>
      <c r="O27" s="2">
        <f t="shared" si="26"/>
        <v>4.4399999999999551E-2</v>
      </c>
      <c r="P27" s="2">
        <f t="shared" si="26"/>
        <v>2.5300000000001432E-2</v>
      </c>
      <c r="Q27" s="2">
        <f t="shared" si="26"/>
        <v>6.3999999999992951E-3</v>
      </c>
      <c r="R27" s="2">
        <f t="shared" si="26"/>
        <v>3.1700000000000728E-2</v>
      </c>
      <c r="T27" s="18">
        <f t="shared" si="32"/>
        <v>3.1469999999999998</v>
      </c>
      <c r="U27" s="18">
        <f t="shared" si="27"/>
        <v>0</v>
      </c>
      <c r="W27" s="2">
        <f t="shared" si="33"/>
        <v>0</v>
      </c>
      <c r="X27" s="2">
        <f t="shared" si="34"/>
        <v>4.4399999999999551E-2</v>
      </c>
      <c r="Y27" s="2">
        <f t="shared" si="35"/>
        <v>7.6100000000000279E-2</v>
      </c>
      <c r="Z27" s="2">
        <f t="shared" si="28"/>
        <v>0</v>
      </c>
      <c r="AA27" s="2">
        <f t="shared" si="36"/>
        <v>-2.5300000000001432E-2</v>
      </c>
      <c r="AB27" s="2">
        <f t="shared" si="37"/>
        <v>6.3999999999992951E-3</v>
      </c>
      <c r="AD27" s="2">
        <f t="shared" si="38"/>
        <v>0</v>
      </c>
      <c r="AE27" s="2">
        <f t="shared" si="39"/>
        <v>0</v>
      </c>
      <c r="AF27" s="2">
        <f t="shared" si="29"/>
        <v>-2.5300000000001432E-2</v>
      </c>
      <c r="AH27" s="2"/>
      <c r="AI27" s="2"/>
      <c r="AJ27" s="7"/>
    </row>
    <row r="28" spans="1:36">
      <c r="B28" s="8" t="str">
        <f>Mg_HSE06D3!B52</f>
        <v>Zn_Mg_C_HSE06D3_375</v>
      </c>
      <c r="C28" s="1">
        <f t="shared" si="19"/>
        <v>0.37500109268599713</v>
      </c>
      <c r="D28" s="1">
        <f>Mg_HSE06D3!J52</f>
        <v>3.4108999999999998</v>
      </c>
      <c r="E28" s="1">
        <f t="shared" si="20"/>
        <v>4.3882000000000003</v>
      </c>
      <c r="F28" s="1">
        <f t="shared" si="21"/>
        <v>0.16392559920000002</v>
      </c>
      <c r="G28" s="1">
        <f t="shared" si="22"/>
        <v>0.14549954740000046</v>
      </c>
      <c r="H28" s="1">
        <f t="shared" si="23"/>
        <v>0.49445699999999998</v>
      </c>
      <c r="J28" s="2">
        <f t="shared" si="24"/>
        <v>-30.401199999999999</v>
      </c>
      <c r="K28" s="2">
        <f t="shared" si="30"/>
        <v>-58.482399999999998</v>
      </c>
      <c r="L28" s="2">
        <f t="shared" si="31"/>
        <v>-18.904399999999999</v>
      </c>
      <c r="M28" s="2">
        <f t="shared" si="25"/>
        <v>-77.386799999999994</v>
      </c>
      <c r="N28" s="2"/>
      <c r="O28" s="2">
        <f t="shared" si="26"/>
        <v>5.9000000000001052E-2</v>
      </c>
      <c r="P28" s="2">
        <f t="shared" si="26"/>
        <v>3.410000000000224E-2</v>
      </c>
      <c r="Q28" s="2">
        <f t="shared" si="26"/>
        <v>1.4400000000001967E-2</v>
      </c>
      <c r="R28" s="2">
        <f t="shared" si="26"/>
        <v>4.8500000000004206E-2</v>
      </c>
      <c r="T28" s="18">
        <f t="shared" si="32"/>
        <v>3.218</v>
      </c>
      <c r="U28" s="18">
        <f t="shared" si="27"/>
        <v>0</v>
      </c>
      <c r="W28" s="2">
        <f t="shared" si="33"/>
        <v>0</v>
      </c>
      <c r="X28" s="2">
        <f t="shared" si="34"/>
        <v>5.9000000000001052E-2</v>
      </c>
      <c r="Y28" s="2">
        <f t="shared" si="35"/>
        <v>0.10750000000000526</v>
      </c>
      <c r="Z28" s="2">
        <f t="shared" si="28"/>
        <v>0</v>
      </c>
      <c r="AA28" s="2">
        <f t="shared" si="36"/>
        <v>-3.410000000000224E-2</v>
      </c>
      <c r="AB28" s="2">
        <f t="shared" si="37"/>
        <v>1.4400000000001967E-2</v>
      </c>
      <c r="AD28" s="2">
        <f t="shared" si="38"/>
        <v>0</v>
      </c>
      <c r="AE28" s="2">
        <f t="shared" si="39"/>
        <v>0</v>
      </c>
      <c r="AF28" s="2">
        <f t="shared" ref="AF28:AF39" si="40">AE28+AA28</f>
        <v>-3.410000000000224E-2</v>
      </c>
      <c r="AH28" s="2"/>
      <c r="AI28" s="2"/>
    </row>
    <row r="29" spans="1:36">
      <c r="B29" s="8" t="str">
        <f>Mg_HSE06D3!B53</f>
        <v>Zn_Mg_C_HSE06D3_438</v>
      </c>
      <c r="C29" s="1">
        <f t="shared" si="19"/>
        <v>0.43750273171499249</v>
      </c>
      <c r="D29" s="1">
        <f>Mg_HSE06D3!J53</f>
        <v>3.3923999999999999</v>
      </c>
      <c r="E29" s="1">
        <f t="shared" si="20"/>
        <v>4.4654999999999996</v>
      </c>
      <c r="F29" s="1">
        <f t="shared" si="21"/>
        <v>0.21308472899999989</v>
      </c>
      <c r="G29" s="1">
        <f t="shared" si="22"/>
        <v>0.1869972780000001</v>
      </c>
      <c r="H29" s="1">
        <f t="shared" si="23"/>
        <v>0.49766899999999997</v>
      </c>
      <c r="J29" s="2">
        <f t="shared" si="24"/>
        <v>-30.3889</v>
      </c>
      <c r="K29" s="2">
        <f t="shared" si="30"/>
        <v>-58.481200000000001</v>
      </c>
      <c r="L29" s="2">
        <f t="shared" si="31"/>
        <v>-18.898399999999999</v>
      </c>
      <c r="M29" s="2">
        <f t="shared" si="25"/>
        <v>-77.379599999999996</v>
      </c>
      <c r="N29" s="2"/>
      <c r="O29" s="2">
        <f t="shared" si="26"/>
        <v>7.1300000000000807E-2</v>
      </c>
      <c r="P29" s="2">
        <f t="shared" si="26"/>
        <v>3.5299999999999443E-2</v>
      </c>
      <c r="Q29" s="2">
        <f t="shared" si="26"/>
        <v>2.0400000000002194E-2</v>
      </c>
      <c r="R29" s="2">
        <f t="shared" si="26"/>
        <v>5.5700000000001637E-2</v>
      </c>
      <c r="T29" s="18">
        <f t="shared" si="32"/>
        <v>3.33</v>
      </c>
      <c r="U29" s="18">
        <f t="shared" si="27"/>
        <v>0</v>
      </c>
      <c r="W29" s="2">
        <f t="shared" si="33"/>
        <v>0</v>
      </c>
      <c r="X29" s="2">
        <f t="shared" si="34"/>
        <v>7.1300000000000807E-2</v>
      </c>
      <c r="Y29" s="2">
        <f t="shared" si="35"/>
        <v>0.12700000000000244</v>
      </c>
      <c r="Z29" s="2">
        <f t="shared" si="28"/>
        <v>0</v>
      </c>
      <c r="AA29" s="2">
        <f t="shared" si="36"/>
        <v>-3.5299999999999443E-2</v>
      </c>
      <c r="AB29" s="2">
        <f t="shared" si="37"/>
        <v>2.0400000000002194E-2</v>
      </c>
      <c r="AD29" s="2">
        <f t="shared" si="38"/>
        <v>0</v>
      </c>
      <c r="AE29" s="2">
        <f t="shared" si="39"/>
        <v>0</v>
      </c>
      <c r="AF29" s="2">
        <f t="shared" si="40"/>
        <v>-3.5299999999999443E-2</v>
      </c>
      <c r="AH29" s="2"/>
      <c r="AI29" s="2"/>
    </row>
    <row r="30" spans="1:36">
      <c r="A30" s="8" t="s">
        <v>70</v>
      </c>
      <c r="B30" s="8" t="str">
        <f>Mg_HSE06D3!B54</f>
        <v>Zn_Mg_C_HSE06D3_500</v>
      </c>
      <c r="C30" s="1">
        <f t="shared" si="19"/>
        <v>0.50000437074398796</v>
      </c>
      <c r="D30" s="1">
        <f>Mg_HSE06D3!J54</f>
        <v>3.3706</v>
      </c>
      <c r="E30" s="1">
        <f t="shared" si="20"/>
        <v>4.5621</v>
      </c>
      <c r="F30" s="1">
        <f t="shared" si="21"/>
        <v>0.26982996660000014</v>
      </c>
      <c r="G30" s="1">
        <f t="shared" si="22"/>
        <v>0.23352021270000042</v>
      </c>
      <c r="H30" s="1">
        <f t="shared" si="23"/>
        <v>0.50194700000000003</v>
      </c>
      <c r="J30" s="2">
        <f t="shared" si="24"/>
        <v>-30.382300000000001</v>
      </c>
      <c r="K30" s="2">
        <f t="shared" si="30"/>
        <v>-58.4876</v>
      </c>
      <c r="L30" s="2">
        <f t="shared" si="31"/>
        <v>-18.891400000000001</v>
      </c>
      <c r="M30" s="2">
        <f t="shared" si="25"/>
        <v>-77.379000000000005</v>
      </c>
      <c r="N30" s="2"/>
      <c r="O30" s="2">
        <f t="shared" si="26"/>
        <v>7.7899999999999636E-2</v>
      </c>
      <c r="P30" s="2">
        <f t="shared" si="26"/>
        <v>2.8900000000000148E-2</v>
      </c>
      <c r="Q30" s="2">
        <f t="shared" si="26"/>
        <v>2.7400000000000091E-2</v>
      </c>
      <c r="R30" s="2">
        <f t="shared" si="26"/>
        <v>5.6299999999993133E-2</v>
      </c>
      <c r="T30" s="18">
        <f t="shared" si="32"/>
        <v>3.4830000000000001</v>
      </c>
      <c r="U30" s="18">
        <f t="shared" si="27"/>
        <v>0</v>
      </c>
      <c r="W30" s="2">
        <f t="shared" si="33"/>
        <v>0</v>
      </c>
      <c r="X30" s="2">
        <f t="shared" si="34"/>
        <v>7.7899999999999636E-2</v>
      </c>
      <c r="Y30" s="2">
        <f t="shared" si="35"/>
        <v>0.13419999999999277</v>
      </c>
      <c r="Z30" s="2">
        <f t="shared" si="28"/>
        <v>0</v>
      </c>
      <c r="AA30" s="2">
        <f t="shared" si="36"/>
        <v>-2.8900000000000148E-2</v>
      </c>
      <c r="AB30" s="2">
        <f t="shared" si="37"/>
        <v>2.7399999999992986E-2</v>
      </c>
      <c r="AD30" s="2">
        <f t="shared" si="38"/>
        <v>0</v>
      </c>
      <c r="AE30" s="2">
        <f t="shared" si="39"/>
        <v>0</v>
      </c>
      <c r="AF30" s="2">
        <f t="shared" si="40"/>
        <v>-2.8900000000000148E-2</v>
      </c>
      <c r="AH30" s="2"/>
      <c r="AI30" s="2"/>
    </row>
    <row r="31" spans="1:36">
      <c r="B31" s="8" t="str">
        <f>Mg_HSE06D3!B55</f>
        <v>Zn_Mg_C_HSE06D3_563</v>
      </c>
      <c r="C31" s="1">
        <f t="shared" si="19"/>
        <v>0.56249726828500746</v>
      </c>
      <c r="D31" s="1">
        <f>Mg_HSE06D3!J55</f>
        <v>3.3513000000000002</v>
      </c>
      <c r="E31" s="1">
        <f t="shared" si="20"/>
        <v>4.6505000000000001</v>
      </c>
      <c r="F31" s="1">
        <f t="shared" si="21"/>
        <v>0.32252612650000023</v>
      </c>
      <c r="G31" s="1">
        <f t="shared" si="22"/>
        <v>0.27668149750000037</v>
      </c>
      <c r="H31" s="1">
        <f t="shared" si="23"/>
        <v>0.50500500000000004</v>
      </c>
      <c r="J31" s="2">
        <f t="shared" si="24"/>
        <v>-30.383199999999999</v>
      </c>
      <c r="K31" s="2">
        <f t="shared" si="30"/>
        <v>-58.503599999999999</v>
      </c>
      <c r="L31" s="2">
        <f t="shared" si="31"/>
        <v>-18.8871</v>
      </c>
      <c r="M31" s="2">
        <f t="shared" si="25"/>
        <v>-77.390699999999995</v>
      </c>
      <c r="N31" s="2"/>
      <c r="O31" s="2">
        <f t="shared" si="26"/>
        <v>7.7000000000001734E-2</v>
      </c>
      <c r="P31" s="2">
        <f t="shared" si="26"/>
        <v>1.290000000000191E-2</v>
      </c>
      <c r="Q31" s="2">
        <f t="shared" si="26"/>
        <v>3.1700000000000728E-2</v>
      </c>
      <c r="R31" s="2">
        <f t="shared" si="26"/>
        <v>4.4600000000002638E-2</v>
      </c>
      <c r="T31" s="18">
        <f t="shared" si="32"/>
        <v>3.6349999999999998</v>
      </c>
      <c r="U31" s="18">
        <f t="shared" si="27"/>
        <v>0</v>
      </c>
      <c r="W31" s="2">
        <f t="shared" si="33"/>
        <v>0</v>
      </c>
      <c r="X31" s="2">
        <f t="shared" si="34"/>
        <v>7.7000000000001734E-2</v>
      </c>
      <c r="Y31" s="2">
        <f t="shared" si="35"/>
        <v>0.12160000000000437</v>
      </c>
      <c r="Z31" s="2">
        <f t="shared" si="28"/>
        <v>0</v>
      </c>
      <c r="AA31" s="2">
        <f t="shared" si="36"/>
        <v>-1.290000000000191E-2</v>
      </c>
      <c r="AB31" s="2">
        <f t="shared" si="37"/>
        <v>3.1700000000000728E-2</v>
      </c>
      <c r="AD31" s="2">
        <f t="shared" si="38"/>
        <v>0</v>
      </c>
      <c r="AE31" s="2">
        <f t="shared" si="39"/>
        <v>0</v>
      </c>
      <c r="AF31" s="2">
        <f t="shared" si="40"/>
        <v>-1.290000000000191E-2</v>
      </c>
      <c r="AH31" s="2"/>
      <c r="AI31" s="2"/>
      <c r="AJ31" s="9"/>
    </row>
    <row r="32" spans="1:36">
      <c r="B32" s="8" t="str">
        <f>Mg_HSE06D3!B56</f>
        <v>Zn_Mg_C_HSE06D3_625</v>
      </c>
      <c r="C32" s="1">
        <f t="shared" si="19"/>
        <v>0.62499890731400287</v>
      </c>
      <c r="D32" s="1">
        <f>Mg_HSE06D3!J56</f>
        <v>3.3325999999999998</v>
      </c>
      <c r="E32" s="1">
        <f t="shared" si="20"/>
        <v>4.7367999999999997</v>
      </c>
      <c r="F32" s="1">
        <f t="shared" si="21"/>
        <v>0.37358194239999992</v>
      </c>
      <c r="G32" s="1">
        <f t="shared" si="22"/>
        <v>0.32093241039999976</v>
      </c>
      <c r="H32" s="1">
        <f t="shared" si="23"/>
        <v>0.50736999999999999</v>
      </c>
      <c r="J32" s="2">
        <f t="shared" si="24"/>
        <v>-30.3901</v>
      </c>
      <c r="K32" s="2">
        <f t="shared" si="30"/>
        <v>-58.521999999999998</v>
      </c>
      <c r="L32" s="2">
        <f t="shared" si="31"/>
        <v>-18.8752</v>
      </c>
      <c r="M32" s="2">
        <f t="shared" si="25"/>
        <v>-77.397199999999998</v>
      </c>
      <c r="N32" s="2"/>
      <c r="O32" s="2">
        <f t="shared" si="26"/>
        <v>7.0100000000000051E-2</v>
      </c>
      <c r="P32" s="2">
        <f t="shared" si="26"/>
        <v>-5.49999999999784E-3</v>
      </c>
      <c r="Q32" s="2">
        <f t="shared" si="26"/>
        <v>4.3600000000001415E-2</v>
      </c>
      <c r="R32" s="2">
        <f t="shared" si="26"/>
        <v>3.8100000000000023E-2</v>
      </c>
      <c r="T32" s="18">
        <f t="shared" si="32"/>
        <v>3.66</v>
      </c>
      <c r="U32" s="18">
        <f t="shared" si="27"/>
        <v>0</v>
      </c>
      <c r="W32" s="2">
        <f t="shared" si="33"/>
        <v>0</v>
      </c>
      <c r="X32" s="2">
        <f t="shared" si="34"/>
        <v>7.0100000000000051E-2</v>
      </c>
      <c r="Y32" s="2">
        <f t="shared" si="35"/>
        <v>0.10820000000000007</v>
      </c>
      <c r="Z32" s="2">
        <f t="shared" si="28"/>
        <v>0</v>
      </c>
      <c r="AA32" s="2">
        <f t="shared" si="36"/>
        <v>5.49999999999784E-3</v>
      </c>
      <c r="AB32" s="2">
        <f t="shared" si="37"/>
        <v>4.3599999999997863E-2</v>
      </c>
      <c r="AD32" s="2">
        <f t="shared" si="38"/>
        <v>0</v>
      </c>
      <c r="AE32" s="2">
        <f t="shared" si="39"/>
        <v>0</v>
      </c>
      <c r="AF32" s="2">
        <f t="shared" si="40"/>
        <v>5.49999999999784E-3</v>
      </c>
      <c r="AH32" s="2"/>
      <c r="AI32" s="2"/>
      <c r="AJ32" s="9"/>
    </row>
    <row r="33" spans="1:63">
      <c r="B33" s="8" t="str">
        <f>Mg_HSE06D3!B57</f>
        <v>Zn_Mg_C_HSE06D3_688</v>
      </c>
      <c r="C33" s="1">
        <f t="shared" si="19"/>
        <v>0.68750054634299829</v>
      </c>
      <c r="D33" s="1">
        <f>Mg_HSE06D3!J57</f>
        <v>3.3151000000000002</v>
      </c>
      <c r="E33" s="1">
        <f t="shared" si="20"/>
        <v>4.8159000000000001</v>
      </c>
      <c r="F33" s="1">
        <f t="shared" si="21"/>
        <v>0.42111674369999996</v>
      </c>
      <c r="G33" s="1">
        <f t="shared" si="22"/>
        <v>0.36377863829999985</v>
      </c>
      <c r="H33" s="1">
        <f t="shared" si="23"/>
        <v>0.508795</v>
      </c>
      <c r="J33" s="2">
        <f t="shared" si="24"/>
        <v>-30.4008</v>
      </c>
      <c r="K33" s="2">
        <f t="shared" si="30"/>
        <v>-58.545499999999997</v>
      </c>
      <c r="L33" s="2">
        <f t="shared" si="31"/>
        <v>-18.867999999999999</v>
      </c>
      <c r="M33" s="2">
        <f t="shared" si="25"/>
        <v>-77.413499999999999</v>
      </c>
      <c r="N33" s="2"/>
      <c r="O33" s="2">
        <f t="shared" si="26"/>
        <v>5.9400000000000119E-2</v>
      </c>
      <c r="P33" s="2">
        <f t="shared" si="26"/>
        <v>-2.8999999999996362E-2</v>
      </c>
      <c r="Q33" s="2">
        <f t="shared" si="26"/>
        <v>5.0800000000002399E-2</v>
      </c>
      <c r="R33" s="2">
        <f t="shared" si="26"/>
        <v>2.1799999999998931E-2</v>
      </c>
      <c r="T33" s="18">
        <f t="shared" si="32"/>
        <v>3.6309999999999998</v>
      </c>
      <c r="U33" s="18">
        <f t="shared" si="27"/>
        <v>0</v>
      </c>
      <c r="W33" s="2">
        <f t="shared" si="33"/>
        <v>0</v>
      </c>
      <c r="X33" s="2">
        <f t="shared" si="34"/>
        <v>5.9400000000000119E-2</v>
      </c>
      <c r="Y33" s="2">
        <f t="shared" si="35"/>
        <v>8.1199999999999051E-2</v>
      </c>
      <c r="Z33" s="2">
        <f t="shared" si="28"/>
        <v>0</v>
      </c>
      <c r="AA33" s="2">
        <f t="shared" si="36"/>
        <v>2.8999999999996362E-2</v>
      </c>
      <c r="AB33" s="2">
        <f t="shared" si="37"/>
        <v>5.0799999999995293E-2</v>
      </c>
      <c r="AD33" s="2">
        <f t="shared" si="38"/>
        <v>0</v>
      </c>
      <c r="AE33" s="2">
        <f t="shared" si="39"/>
        <v>0</v>
      </c>
      <c r="AF33" s="2">
        <f t="shared" si="40"/>
        <v>2.8999999999996362E-2</v>
      </c>
      <c r="AH33" s="2"/>
      <c r="AI33" s="2"/>
      <c r="AJ33" s="9"/>
      <c r="AK33" s="1"/>
    </row>
    <row r="34" spans="1:63">
      <c r="B34" s="8" t="str">
        <f>Mg_HSE06D3!B58</f>
        <v>Zn_Mg_C_HSE06D3_750</v>
      </c>
      <c r="C34" s="1">
        <f t="shared" si="19"/>
        <v>0.7500021853719937</v>
      </c>
      <c r="D34" s="1">
        <f>Mg_HSE06D3!J58</f>
        <v>3.2989999999999999</v>
      </c>
      <c r="E34" s="1">
        <f t="shared" si="20"/>
        <v>4.8865999999999996</v>
      </c>
      <c r="F34" s="1">
        <f t="shared" si="21"/>
        <v>0.46463258779999983</v>
      </c>
      <c r="G34" s="1">
        <f t="shared" si="22"/>
        <v>0.40447365519999923</v>
      </c>
      <c r="H34" s="1">
        <f t="shared" si="23"/>
        <v>0.50928499999999999</v>
      </c>
      <c r="J34" s="2">
        <f t="shared" si="24"/>
        <v>-30.4131</v>
      </c>
      <c r="K34" s="2">
        <f t="shared" si="30"/>
        <v>-58.568300000000001</v>
      </c>
      <c r="L34" s="2">
        <f t="shared" si="31"/>
        <v>-18.8614</v>
      </c>
      <c r="M34" s="2">
        <f t="shared" si="25"/>
        <v>-77.429699999999997</v>
      </c>
      <c r="N34" s="2"/>
      <c r="O34" s="2">
        <f t="shared" si="26"/>
        <v>4.7100000000000364E-2</v>
      </c>
      <c r="P34" s="2">
        <f t="shared" si="26"/>
        <v>-5.1800000000000068E-2</v>
      </c>
      <c r="Q34" s="2">
        <f t="shared" si="26"/>
        <v>5.7400000000001228E-2</v>
      </c>
      <c r="R34" s="2">
        <f t="shared" si="26"/>
        <v>5.6000000000011596E-3</v>
      </c>
      <c r="T34" s="18">
        <f t="shared" si="32"/>
        <v>3.61</v>
      </c>
      <c r="U34" s="18">
        <f t="shared" si="27"/>
        <v>0</v>
      </c>
      <c r="W34" s="2">
        <f t="shared" si="33"/>
        <v>0</v>
      </c>
      <c r="X34" s="2">
        <f t="shared" si="34"/>
        <v>4.7100000000000364E-2</v>
      </c>
      <c r="Y34" s="2">
        <f t="shared" si="35"/>
        <v>5.2700000000001523E-2</v>
      </c>
      <c r="Z34" s="2">
        <f t="shared" si="28"/>
        <v>0</v>
      </c>
      <c r="AA34" s="2">
        <f t="shared" si="36"/>
        <v>5.1800000000000068E-2</v>
      </c>
      <c r="AB34" s="2">
        <f t="shared" si="37"/>
        <v>5.7400000000001228E-2</v>
      </c>
      <c r="AD34" s="2">
        <f t="shared" si="38"/>
        <v>0</v>
      </c>
      <c r="AE34" s="2">
        <f t="shared" si="39"/>
        <v>0</v>
      </c>
      <c r="AF34" s="2">
        <f t="shared" si="40"/>
        <v>5.1800000000000068E-2</v>
      </c>
      <c r="AH34" s="2"/>
      <c r="AI34" s="2"/>
      <c r="AJ34" s="9"/>
    </row>
    <row r="35" spans="1:63">
      <c r="B35" s="8" t="str">
        <f>Mg_HSE06D3!B59</f>
        <v>Zn_Mg_C_HSE06D3_813</v>
      </c>
      <c r="C35" s="1">
        <f t="shared" si="19"/>
        <v>0.81250382440098912</v>
      </c>
      <c r="D35" s="1">
        <f>Mg_HSE06D3!J59</f>
        <v>3.2852000000000001</v>
      </c>
      <c r="E35" s="1">
        <f t="shared" si="20"/>
        <v>4.9435000000000002</v>
      </c>
      <c r="F35" s="1">
        <f t="shared" si="21"/>
        <v>0.50156256650000008</v>
      </c>
      <c r="G35" s="1">
        <f t="shared" si="22"/>
        <v>0.43947714999999993</v>
      </c>
      <c r="H35" s="1">
        <f t="shared" si="23"/>
        <v>0.50851100000000005</v>
      </c>
      <c r="J35" s="2">
        <f t="shared" si="24"/>
        <v>-30.4252</v>
      </c>
      <c r="K35" s="2">
        <f t="shared" si="30"/>
        <v>-58.587200000000003</v>
      </c>
      <c r="L35" s="2">
        <f t="shared" si="31"/>
        <v>-18.850300000000001</v>
      </c>
      <c r="M35" s="2">
        <f t="shared" si="25"/>
        <v>-77.4375</v>
      </c>
      <c r="N35" s="2"/>
      <c r="O35" s="2">
        <f t="shared" si="26"/>
        <v>3.5000000000000142E-2</v>
      </c>
      <c r="P35" s="2">
        <f t="shared" si="26"/>
        <v>-7.0700000000002206E-2</v>
      </c>
      <c r="Q35" s="2">
        <f t="shared" si="26"/>
        <v>6.8500000000000227E-2</v>
      </c>
      <c r="R35" s="2">
        <f t="shared" si="26"/>
        <v>-2.2000000000019782E-3</v>
      </c>
      <c r="T35" s="18">
        <f t="shared" si="32"/>
        <v>3.6019999999999999</v>
      </c>
      <c r="U35" s="18">
        <f t="shared" si="27"/>
        <v>0</v>
      </c>
      <c r="W35" s="2">
        <f t="shared" si="33"/>
        <v>0</v>
      </c>
      <c r="X35" s="2">
        <f t="shared" si="34"/>
        <v>3.5000000000000142E-2</v>
      </c>
      <c r="Y35" s="2">
        <f t="shared" si="35"/>
        <v>3.2799999999998164E-2</v>
      </c>
      <c r="Z35" s="2">
        <f t="shared" si="28"/>
        <v>0</v>
      </c>
      <c r="AA35" s="2">
        <f t="shared" si="36"/>
        <v>7.0700000000002206E-2</v>
      </c>
      <c r="AB35" s="2">
        <f t="shared" si="37"/>
        <v>6.8500000000000227E-2</v>
      </c>
      <c r="AC35" s="9"/>
      <c r="AD35" s="2">
        <f t="shared" si="38"/>
        <v>0</v>
      </c>
      <c r="AE35" s="2">
        <f t="shared" si="39"/>
        <v>0</v>
      </c>
      <c r="AF35" s="2">
        <f t="shared" si="40"/>
        <v>7.0700000000002206E-2</v>
      </c>
      <c r="AH35" s="2"/>
      <c r="AI35" s="2"/>
    </row>
    <row r="36" spans="1:63">
      <c r="B36" s="8" t="str">
        <f>Mg_HSE06D3!B60</f>
        <v>Zn_Mg_C_HSE06D3_875</v>
      </c>
      <c r="C36" s="1">
        <f t="shared" si="19"/>
        <v>0.87499672194200873</v>
      </c>
      <c r="D36" s="1">
        <f>Mg_HSE06D3!J60</f>
        <v>3.2719</v>
      </c>
      <c r="E36" s="1">
        <f t="shared" si="20"/>
        <v>4.9957000000000003</v>
      </c>
      <c r="F36" s="1">
        <f t="shared" si="21"/>
        <v>0.53851148149999994</v>
      </c>
      <c r="G36" s="1">
        <f t="shared" si="22"/>
        <v>0.47361234279999948</v>
      </c>
      <c r="H36" s="1">
        <f t="shared" si="23"/>
        <v>0.50769799999999998</v>
      </c>
      <c r="J36" s="2">
        <f t="shared" si="24"/>
        <v>-30.4358</v>
      </c>
      <c r="K36" s="2">
        <f t="shared" si="30"/>
        <v>-58.603400000000001</v>
      </c>
      <c r="L36" s="2">
        <f t="shared" si="31"/>
        <v>-18.8414</v>
      </c>
      <c r="M36" s="2">
        <f t="shared" si="25"/>
        <v>-77.444800000000001</v>
      </c>
      <c r="N36" s="2"/>
      <c r="O36" s="2">
        <f t="shared" si="26"/>
        <v>2.4399999999999977E-2</v>
      </c>
      <c r="P36" s="2">
        <f t="shared" si="26"/>
        <v>-8.6899999999999977E-2</v>
      </c>
      <c r="Q36" s="2">
        <f t="shared" si="26"/>
        <v>7.7400000000000801E-2</v>
      </c>
      <c r="R36" s="2">
        <f t="shared" si="26"/>
        <v>-9.5000000000027285E-3</v>
      </c>
      <c r="T36" s="18">
        <f t="shared" si="32"/>
        <v>3.5979999999999999</v>
      </c>
      <c r="U36" s="18">
        <f t="shared" si="27"/>
        <v>0</v>
      </c>
      <c r="W36" s="2">
        <f t="shared" si="33"/>
        <v>0</v>
      </c>
      <c r="X36" s="2">
        <f t="shared" si="34"/>
        <v>2.4399999999999977E-2</v>
      </c>
      <c r="Y36" s="2">
        <f t="shared" si="35"/>
        <v>1.4899999999997249E-2</v>
      </c>
      <c r="Z36" s="2">
        <f t="shared" si="28"/>
        <v>0</v>
      </c>
      <c r="AA36" s="2">
        <f t="shared" si="36"/>
        <v>8.6899999999999977E-2</v>
      </c>
      <c r="AB36" s="2">
        <f t="shared" si="37"/>
        <v>7.7399999999997249E-2</v>
      </c>
      <c r="AD36" s="2">
        <f t="shared" si="38"/>
        <v>0</v>
      </c>
      <c r="AE36" s="2">
        <f t="shared" si="39"/>
        <v>0</v>
      </c>
      <c r="AF36" s="2">
        <f t="shared" si="40"/>
        <v>8.6899999999999977E-2</v>
      </c>
      <c r="AH36" s="2"/>
      <c r="AI36" s="2"/>
    </row>
    <row r="37" spans="1:63">
      <c r="B37" s="8" t="str">
        <f>Mg_HSE06D3!B61</f>
        <v>Zn_Mg_C_HSE06D3_938</v>
      </c>
      <c r="C37" s="1">
        <f t="shared" si="19"/>
        <v>0.93749836097100414</v>
      </c>
      <c r="D37" s="1">
        <f>Mg_HSE06D3!J61</f>
        <v>3.2584</v>
      </c>
      <c r="E37" s="1">
        <f t="shared" si="20"/>
        <v>5.0453000000000001</v>
      </c>
      <c r="F37" s="1">
        <f t="shared" si="21"/>
        <v>0.57496238799999977</v>
      </c>
      <c r="G37" s="1">
        <f t="shared" si="22"/>
        <v>0.50711319360000084</v>
      </c>
      <c r="H37" s="1">
        <f t="shared" si="23"/>
        <v>0.50671299999999997</v>
      </c>
      <c r="J37" s="2">
        <f t="shared" si="24"/>
        <v>-30.443100000000001</v>
      </c>
      <c r="K37" s="2">
        <f t="shared" si="30"/>
        <v>-58.616199999999999</v>
      </c>
      <c r="L37" s="2">
        <f t="shared" si="31"/>
        <v>-18.837399999999999</v>
      </c>
      <c r="M37" s="2">
        <f t="shared" si="25"/>
        <v>-77.453599999999994</v>
      </c>
      <c r="N37" s="2"/>
      <c r="O37" s="2">
        <f t="shared" si="26"/>
        <v>1.7099999999999227E-2</v>
      </c>
      <c r="P37" s="2">
        <f t="shared" si="26"/>
        <v>-9.9699999999998568E-2</v>
      </c>
      <c r="Q37" s="2">
        <f t="shared" si="26"/>
        <v>8.1400000000002137E-2</v>
      </c>
      <c r="R37" s="2">
        <f t="shared" si="26"/>
        <v>-1.829999999999643E-2</v>
      </c>
      <c r="T37" s="18">
        <f t="shared" si="32"/>
        <v>3.597</v>
      </c>
      <c r="U37" s="18">
        <f t="shared" si="27"/>
        <v>0</v>
      </c>
      <c r="W37" s="2">
        <f t="shared" si="33"/>
        <v>0</v>
      </c>
      <c r="X37" s="2">
        <f t="shared" si="34"/>
        <v>1.7099999999999227E-2</v>
      </c>
      <c r="Y37" s="2">
        <f t="shared" si="35"/>
        <v>-1.1999999999972033E-3</v>
      </c>
      <c r="Z37" s="2">
        <f t="shared" si="28"/>
        <v>0</v>
      </c>
      <c r="AA37" s="2">
        <f t="shared" si="36"/>
        <v>9.9699999999998568E-2</v>
      </c>
      <c r="AB37" s="2">
        <f t="shared" si="37"/>
        <v>8.1400000000002137E-2</v>
      </c>
      <c r="AD37" s="2">
        <f t="shared" si="38"/>
        <v>0</v>
      </c>
      <c r="AE37" s="2">
        <f t="shared" si="39"/>
        <v>0</v>
      </c>
      <c r="AF37" s="2">
        <f t="shared" si="40"/>
        <v>9.9699999999998568E-2</v>
      </c>
      <c r="AH37" s="2"/>
      <c r="AI37" s="2"/>
    </row>
    <row r="38" spans="1:63">
      <c r="B38" s="8" t="str">
        <f>Mg_HSE06D3!B62</f>
        <v>Zn_Mg_C_HSE06D3_969</v>
      </c>
      <c r="C38" s="1">
        <f t="shared" si="19"/>
        <v>0.96874918048550185</v>
      </c>
      <c r="D38" s="1">
        <f>Mg_HSE06D3!J62</f>
        <v>3.2517999999999998</v>
      </c>
      <c r="E38" s="1">
        <f t="shared" si="20"/>
        <v>5.0698999999999996</v>
      </c>
      <c r="F38" s="1">
        <f t="shared" si="21"/>
        <v>0.59304141269999988</v>
      </c>
      <c r="G38" s="1">
        <f t="shared" si="22"/>
        <v>0.52372573990000038</v>
      </c>
      <c r="H38" s="1">
        <f t="shared" si="23"/>
        <v>0.50615100000000002</v>
      </c>
      <c r="J38" s="2">
        <f t="shared" si="24"/>
        <v>-30.4452</v>
      </c>
      <c r="K38" s="2">
        <f t="shared" si="30"/>
        <v>-58.619399999999999</v>
      </c>
      <c r="L38" s="2">
        <f t="shared" si="31"/>
        <v>-18.833200000000001</v>
      </c>
      <c r="M38" s="2">
        <f t="shared" si="25"/>
        <v>-77.452600000000004</v>
      </c>
      <c r="N38" s="2"/>
      <c r="O38" s="2">
        <f t="shared" ref="O38:R39" si="41">J38-J$21</f>
        <v>1.5000000000000568E-2</v>
      </c>
      <c r="P38" s="2">
        <f t="shared" si="41"/>
        <v>-0.10289999999999822</v>
      </c>
      <c r="Q38" s="2">
        <f t="shared" si="41"/>
        <v>8.5599999999999454E-2</v>
      </c>
      <c r="R38" s="2">
        <f t="shared" si="41"/>
        <v>-1.7300000000005866E-2</v>
      </c>
      <c r="T38" s="18">
        <f t="shared" si="32"/>
        <v>3.5979999999999999</v>
      </c>
      <c r="U38" s="18">
        <f t="shared" si="27"/>
        <v>0</v>
      </c>
      <c r="W38" s="2">
        <f t="shared" si="33"/>
        <v>0</v>
      </c>
      <c r="X38" s="2">
        <f t="shared" si="34"/>
        <v>1.5000000000000568E-2</v>
      </c>
      <c r="Y38" s="2">
        <f t="shared" si="35"/>
        <v>-2.3000000000052978E-3</v>
      </c>
      <c r="Z38" s="2">
        <f t="shared" si="28"/>
        <v>0</v>
      </c>
      <c r="AA38" s="2">
        <f t="shared" si="36"/>
        <v>0.10289999999999822</v>
      </c>
      <c r="AB38" s="2">
        <f t="shared" si="37"/>
        <v>8.5599999999992349E-2</v>
      </c>
      <c r="AD38" s="2">
        <f t="shared" si="38"/>
        <v>0</v>
      </c>
      <c r="AE38" s="2">
        <f t="shared" si="39"/>
        <v>0</v>
      </c>
      <c r="AF38" s="2">
        <f t="shared" si="40"/>
        <v>0.10289999999999822</v>
      </c>
      <c r="AH38" s="2"/>
      <c r="AI38" s="2"/>
    </row>
    <row r="39" spans="1:63">
      <c r="A39" s="8" t="s">
        <v>12</v>
      </c>
      <c r="B39" s="8" t="str">
        <f>Mg_HSE06D3!B63</f>
        <v>Zn_Mg_C_HSE06D3_999</v>
      </c>
      <c r="C39" s="1">
        <f>(0.5-AV63)/(0.5-AV$63)</f>
        <v>1</v>
      </c>
      <c r="D39" s="1">
        <f>Mg_HSE06D3!J63</f>
        <v>3.2452999999999999</v>
      </c>
      <c r="E39" s="1">
        <f t="shared" si="20"/>
        <v>5.0937000000000001</v>
      </c>
      <c r="F39" s="1">
        <f t="shared" si="21"/>
        <v>0.61106062680000006</v>
      </c>
      <c r="G39" s="1">
        <f t="shared" si="22"/>
        <v>0.54010538579999978</v>
      </c>
      <c r="H39" s="1">
        <f t="shared" si="23"/>
        <v>0.50556699999999999</v>
      </c>
      <c r="J39" s="2">
        <f t="shared" si="24"/>
        <v>-30.445799999999998</v>
      </c>
      <c r="K39" s="2">
        <f t="shared" si="30"/>
        <v>-58.619799999999998</v>
      </c>
      <c r="L39" s="2">
        <f t="shared" si="31"/>
        <v>-18.827999999999999</v>
      </c>
      <c r="M39" s="2">
        <f t="shared" si="25"/>
        <v>-77.447800000000001</v>
      </c>
      <c r="N39" s="2"/>
      <c r="O39" s="2">
        <f t="shared" si="41"/>
        <v>1.4400000000001967E-2</v>
      </c>
      <c r="P39" s="2">
        <f t="shared" si="41"/>
        <v>-0.10329999999999728</v>
      </c>
      <c r="Q39" s="2">
        <f t="shared" si="41"/>
        <v>9.0800000000001546E-2</v>
      </c>
      <c r="R39" s="2">
        <f t="shared" si="41"/>
        <v>-1.2500000000002842E-2</v>
      </c>
      <c r="T39" s="18">
        <f t="shared" si="32"/>
        <v>3.5979999999999999</v>
      </c>
      <c r="U39" s="18">
        <f t="shared" si="27"/>
        <v>0</v>
      </c>
      <c r="W39" s="2">
        <f t="shared" si="33"/>
        <v>0</v>
      </c>
      <c r="X39" s="2">
        <f t="shared" si="34"/>
        <v>1.4400000000001967E-2</v>
      </c>
      <c r="Y39" s="2">
        <f t="shared" si="35"/>
        <v>1.8999999999991246E-3</v>
      </c>
      <c r="Z39" s="2">
        <f t="shared" si="28"/>
        <v>0</v>
      </c>
      <c r="AA39" s="2">
        <f t="shared" si="36"/>
        <v>0.10329999999999728</v>
      </c>
      <c r="AB39" s="2">
        <f t="shared" si="37"/>
        <v>9.0799999999994441E-2</v>
      </c>
      <c r="AD39" s="2">
        <f t="shared" si="38"/>
        <v>0</v>
      </c>
      <c r="AE39" s="2">
        <f t="shared" si="39"/>
        <v>0</v>
      </c>
      <c r="AF39" s="2">
        <f t="shared" si="40"/>
        <v>0.10329999999999728</v>
      </c>
      <c r="AH39" s="2">
        <f>R156+AW156</f>
        <v>0</v>
      </c>
      <c r="AI39" s="2">
        <f>AH39-AH$21</f>
        <v>0</v>
      </c>
    </row>
    <row r="40" spans="1:63">
      <c r="A40" s="8" t="s">
        <v>826</v>
      </c>
      <c r="B40" s="8" t="str">
        <f>Mg_HSE06D3!B64</f>
        <v>Zn_Mg_C_HSE06D3_ver</v>
      </c>
      <c r="C40" s="1">
        <f>(0.5-AV64)/(0.5-AV$63)</f>
        <v>0</v>
      </c>
      <c r="D40" s="1">
        <f>Mg_HSE06D3!J64</f>
        <v>3.2452999999999999</v>
      </c>
      <c r="E40" s="1">
        <f>L64</f>
        <v>5.0937000000000001</v>
      </c>
      <c r="F40" s="1">
        <f t="shared" si="21"/>
        <v>0</v>
      </c>
      <c r="G40" s="1">
        <f t="shared" si="22"/>
        <v>0</v>
      </c>
      <c r="H40" s="1">
        <f>MOD(AS64-AT64,1)</f>
        <v>0.5</v>
      </c>
      <c r="J40" s="2">
        <f>R64</f>
        <v>-29.855899999999998</v>
      </c>
      <c r="K40" s="2">
        <f>R88</f>
        <v>0</v>
      </c>
      <c r="L40" s="2">
        <f>AW88</f>
        <v>0</v>
      </c>
      <c r="M40" s="2">
        <f>K40+L40</f>
        <v>0</v>
      </c>
      <c r="N40" s="2"/>
      <c r="O40" s="2">
        <f>J40-J$21</f>
        <v>0.60430000000000206</v>
      </c>
      <c r="P40" s="2">
        <f>K40-K$21</f>
        <v>58.516500000000001</v>
      </c>
      <c r="Q40" s="2">
        <f>L40-L$21</f>
        <v>18.918800000000001</v>
      </c>
      <c r="R40" s="2">
        <f>M40-M$21</f>
        <v>77.435299999999998</v>
      </c>
      <c r="T40" s="18">
        <f>Z64</f>
        <v>3.4260000000000002</v>
      </c>
      <c r="U40" s="18">
        <f>V134</f>
        <v>0</v>
      </c>
      <c r="W40" s="2">
        <f>R111-R$92</f>
        <v>0</v>
      </c>
      <c r="X40" s="2">
        <f>O40-W40</f>
        <v>0.60430000000000206</v>
      </c>
      <c r="Y40" s="2">
        <f>R40+X40</f>
        <v>78.039600000000007</v>
      </c>
      <c r="Z40" s="2">
        <f>R180-R$161</f>
        <v>0</v>
      </c>
      <c r="AA40" s="2">
        <f>Z40-P40</f>
        <v>-58.516500000000001</v>
      </c>
      <c r="AB40" s="2">
        <f>AA40+R40</f>
        <v>18.918799999999997</v>
      </c>
      <c r="AD40" s="2">
        <f>R134+AW134</f>
        <v>0</v>
      </c>
      <c r="AE40" s="2">
        <f>AD40-AD$21</f>
        <v>0</v>
      </c>
      <c r="AF40" s="2">
        <f>AE40+AA40</f>
        <v>-58.516500000000001</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167</v>
      </c>
      <c r="C45" s="20">
        <v>4</v>
      </c>
      <c r="D45" s="20">
        <v>520</v>
      </c>
      <c r="E45" s="20">
        <v>0</v>
      </c>
      <c r="F45" s="20">
        <v>6</v>
      </c>
      <c r="G45" s="20">
        <v>6</v>
      </c>
      <c r="H45" s="20">
        <v>4</v>
      </c>
      <c r="I45" s="19">
        <v>21.1</v>
      </c>
      <c r="J45" s="1">
        <v>3.4497</v>
      </c>
      <c r="K45" s="1">
        <v>3.4497</v>
      </c>
      <c r="L45" s="1">
        <v>4.2408999999999999</v>
      </c>
      <c r="M45" s="18">
        <v>43.707000000000001</v>
      </c>
      <c r="N45" s="8">
        <v>26</v>
      </c>
      <c r="O45" s="8">
        <v>26</v>
      </c>
      <c r="P45" s="8">
        <v>19</v>
      </c>
      <c r="Q45" s="8">
        <v>1</v>
      </c>
      <c r="R45" s="2">
        <v>-30.4602</v>
      </c>
      <c r="S45" s="8" t="s">
        <v>16</v>
      </c>
      <c r="T45" s="8">
        <v>2.0830000000000002</v>
      </c>
      <c r="U45" s="8">
        <v>5.1239999999999997</v>
      </c>
      <c r="V45" s="8">
        <v>3.0409999999999999</v>
      </c>
      <c r="W45" s="8" t="s">
        <v>16</v>
      </c>
      <c r="X45" s="8">
        <v>2.0830000000000002</v>
      </c>
      <c r="Y45" s="8">
        <v>5.1239999999999997</v>
      </c>
      <c r="Z45" s="8">
        <v>3.0409999999999999</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6.0999999999999999E-2</v>
      </c>
      <c r="AR45" s="8">
        <v>0.41199999999999998</v>
      </c>
      <c r="AS45" s="8">
        <v>0.5</v>
      </c>
      <c r="AT45" s="8">
        <v>0</v>
      </c>
      <c r="AU45" s="8">
        <v>0</v>
      </c>
      <c r="AV45" s="8">
        <v>0.5</v>
      </c>
    </row>
    <row r="46" spans="1:63">
      <c r="B46" s="8" t="s">
        <v>168</v>
      </c>
      <c r="C46" s="20">
        <v>4</v>
      </c>
      <c r="D46" s="20">
        <v>520</v>
      </c>
      <c r="E46" s="20">
        <v>0</v>
      </c>
      <c r="F46" s="20">
        <v>6</v>
      </c>
      <c r="G46" s="20">
        <v>6</v>
      </c>
      <c r="H46" s="20">
        <v>4</v>
      </c>
      <c r="I46" s="19">
        <v>21.1</v>
      </c>
      <c r="J46" s="1">
        <v>3.4493999999999998</v>
      </c>
      <c r="K46" s="1">
        <v>3.4493999999999998</v>
      </c>
      <c r="L46" s="1">
        <v>4.2416</v>
      </c>
      <c r="M46" s="18">
        <v>43.704999999999998</v>
      </c>
      <c r="N46" s="8">
        <v>26</v>
      </c>
      <c r="O46" s="8">
        <v>26</v>
      </c>
      <c r="P46" s="8">
        <v>19</v>
      </c>
      <c r="Q46" s="8">
        <v>1</v>
      </c>
      <c r="R46" s="2">
        <v>-30.459700000000002</v>
      </c>
      <c r="S46" s="8" t="s">
        <v>16</v>
      </c>
      <c r="T46" s="8">
        <v>2.0819999999999999</v>
      </c>
      <c r="U46" s="8">
        <v>5.1239999999999997</v>
      </c>
      <c r="V46" s="8">
        <v>3.0419999999999998</v>
      </c>
      <c r="W46" s="8" t="s">
        <v>16</v>
      </c>
      <c r="X46" s="8">
        <v>2.0819999999999999</v>
      </c>
      <c r="Y46" s="8">
        <v>5.1239999999999997</v>
      </c>
      <c r="Z46" s="8">
        <v>3.0419999999999998</v>
      </c>
      <c r="AA46" s="8">
        <v>6.7799999999999999E-2</v>
      </c>
      <c r="AB46" s="8">
        <v>2.9999999999999997E-4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6.2E-2</v>
      </c>
      <c r="AR46" s="8">
        <v>0.42199999999999999</v>
      </c>
      <c r="AS46" s="8">
        <v>0.49899100000000002</v>
      </c>
      <c r="AT46" s="8">
        <v>0</v>
      </c>
      <c r="AU46" s="8">
        <v>0.997614</v>
      </c>
      <c r="AV46" s="8">
        <v>0.49642500000000001</v>
      </c>
    </row>
    <row r="47" spans="1:63">
      <c r="B47" s="8" t="s">
        <v>169</v>
      </c>
      <c r="C47" s="20">
        <v>4</v>
      </c>
      <c r="D47" s="20">
        <v>520</v>
      </c>
      <c r="E47" s="20">
        <v>0</v>
      </c>
      <c r="F47" s="20">
        <v>6</v>
      </c>
      <c r="G47" s="20">
        <v>6</v>
      </c>
      <c r="H47" s="20">
        <v>4</v>
      </c>
      <c r="I47" s="19">
        <v>21.1</v>
      </c>
      <c r="J47" s="1">
        <v>3.4485999999999999</v>
      </c>
      <c r="K47" s="1">
        <v>3.4485999999999999</v>
      </c>
      <c r="L47" s="1">
        <v>4.2445000000000004</v>
      </c>
      <c r="M47" s="18">
        <v>43.715000000000003</v>
      </c>
      <c r="N47" s="8">
        <v>26</v>
      </c>
      <c r="O47" s="8">
        <v>26</v>
      </c>
      <c r="P47" s="8">
        <v>19</v>
      </c>
      <c r="Q47" s="8">
        <v>1</v>
      </c>
      <c r="R47" s="2">
        <v>-30.458200000000001</v>
      </c>
      <c r="S47" s="8" t="s">
        <v>16</v>
      </c>
      <c r="T47" s="8">
        <v>2.0760000000000001</v>
      </c>
      <c r="U47" s="8">
        <v>5.1210000000000004</v>
      </c>
      <c r="V47" s="8">
        <v>3.0449999999999999</v>
      </c>
      <c r="W47" s="8" t="s">
        <v>16</v>
      </c>
      <c r="X47" s="8">
        <v>2.0760000000000001</v>
      </c>
      <c r="Y47" s="8">
        <v>5.1210000000000004</v>
      </c>
      <c r="Z47" s="8">
        <v>3.0449999999999999</v>
      </c>
      <c r="AA47" s="8">
        <v>0.1343</v>
      </c>
      <c r="AB47" s="8">
        <v>0</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6.2E-2</v>
      </c>
      <c r="AR47" s="8">
        <v>0.41399999999999998</v>
      </c>
      <c r="AS47" s="8">
        <v>0.49795200000000001</v>
      </c>
      <c r="AT47" s="8">
        <v>0</v>
      </c>
      <c r="AU47" s="8">
        <v>0.995197</v>
      </c>
      <c r="AV47" s="8">
        <v>0.49285000000000001</v>
      </c>
    </row>
    <row r="48" spans="1:63">
      <c r="B48" s="8" t="s">
        <v>170</v>
      </c>
      <c r="C48" s="20">
        <v>4</v>
      </c>
      <c r="D48" s="20">
        <v>520</v>
      </c>
      <c r="E48" s="20">
        <v>0</v>
      </c>
      <c r="F48" s="20">
        <v>6</v>
      </c>
      <c r="G48" s="20">
        <v>6</v>
      </c>
      <c r="H48" s="20">
        <v>4</v>
      </c>
      <c r="I48" s="19">
        <v>21.1</v>
      </c>
      <c r="J48" s="1">
        <v>3.4460999999999999</v>
      </c>
      <c r="K48" s="1">
        <v>3.4460999999999999</v>
      </c>
      <c r="L48" s="1">
        <v>4.2542999999999997</v>
      </c>
      <c r="M48" s="18">
        <v>43.753</v>
      </c>
      <c r="N48" s="8">
        <v>26</v>
      </c>
      <c r="O48" s="8">
        <v>26</v>
      </c>
      <c r="P48" s="8">
        <v>19</v>
      </c>
      <c r="Q48" s="8">
        <v>1</v>
      </c>
      <c r="R48" s="2">
        <v>-30.452200000000001</v>
      </c>
      <c r="S48" s="8" t="s">
        <v>16</v>
      </c>
      <c r="T48" s="8">
        <v>2.0529999999999999</v>
      </c>
      <c r="U48" s="8">
        <v>5.1079999999999997</v>
      </c>
      <c r="V48" s="8">
        <v>3.0550000000000002</v>
      </c>
      <c r="W48" s="8" t="s">
        <v>16</v>
      </c>
      <c r="X48" s="8">
        <v>2.0529999999999999</v>
      </c>
      <c r="Y48" s="8">
        <v>5.1079999999999997</v>
      </c>
      <c r="Z48" s="8">
        <v>3.0550000000000002</v>
      </c>
      <c r="AA48" s="8">
        <v>0.25990000000000002</v>
      </c>
      <c r="AB48" s="8">
        <v>1.4E-3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6.2E-2</v>
      </c>
      <c r="AR48" s="8">
        <v>0.41899999999999998</v>
      </c>
      <c r="AS48" s="8">
        <v>0.49604199999999998</v>
      </c>
      <c r="AT48" s="8">
        <v>0</v>
      </c>
      <c r="AU48" s="8">
        <v>0.99026000000000003</v>
      </c>
      <c r="AV48" s="8">
        <v>0.48570000000000002</v>
      </c>
    </row>
    <row r="49" spans="2:48">
      <c r="B49" s="8" t="s">
        <v>171</v>
      </c>
      <c r="C49" s="20">
        <v>4</v>
      </c>
      <c r="D49" s="20">
        <v>520</v>
      </c>
      <c r="E49" s="20">
        <v>0</v>
      </c>
      <c r="F49" s="20">
        <v>6</v>
      </c>
      <c r="G49" s="20">
        <v>6</v>
      </c>
      <c r="H49" s="20">
        <v>4</v>
      </c>
      <c r="I49" s="19">
        <v>21.2</v>
      </c>
      <c r="J49" s="1">
        <v>3.4413</v>
      </c>
      <c r="K49" s="1">
        <v>3.4413</v>
      </c>
      <c r="L49" s="1">
        <v>4.2717999999999998</v>
      </c>
      <c r="M49" s="18">
        <v>43.813000000000002</v>
      </c>
      <c r="N49" s="8">
        <v>26</v>
      </c>
      <c r="O49" s="8">
        <v>26</v>
      </c>
      <c r="P49" s="8">
        <v>19</v>
      </c>
      <c r="Q49" s="8">
        <v>1</v>
      </c>
      <c r="R49" s="2">
        <v>-30.442699999999999</v>
      </c>
      <c r="S49" s="8" t="s">
        <v>16</v>
      </c>
      <c r="T49" s="8">
        <v>2.0139999999999998</v>
      </c>
      <c r="U49" s="8">
        <v>5.0880000000000001</v>
      </c>
      <c r="V49" s="8">
        <v>3.0739999999999998</v>
      </c>
      <c r="W49" s="8" t="s">
        <v>16</v>
      </c>
      <c r="X49" s="8">
        <v>2.0139999999999998</v>
      </c>
      <c r="Y49" s="8">
        <v>5.0880000000000001</v>
      </c>
      <c r="Z49" s="8">
        <v>3.0739999999999998</v>
      </c>
      <c r="AA49" s="8">
        <v>0.3695</v>
      </c>
      <c r="AB49" s="8">
        <v>8.0000000000000004E-4</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6.0999999999999999E-2</v>
      </c>
      <c r="AR49" s="8">
        <v>0.42299999999999999</v>
      </c>
      <c r="AS49" s="8">
        <v>0.49446800000000002</v>
      </c>
      <c r="AT49" s="8">
        <v>0</v>
      </c>
      <c r="AU49" s="8">
        <v>0.98521400000000003</v>
      </c>
      <c r="AV49" s="8">
        <v>0.478551</v>
      </c>
    </row>
    <row r="50" spans="2:48">
      <c r="B50" s="8" t="s">
        <v>172</v>
      </c>
      <c r="C50" s="20">
        <v>4</v>
      </c>
      <c r="D50" s="20">
        <v>520</v>
      </c>
      <c r="E50" s="20">
        <v>0</v>
      </c>
      <c r="F50" s="20">
        <v>6</v>
      </c>
      <c r="G50" s="20">
        <v>6</v>
      </c>
      <c r="H50" s="20">
        <v>4</v>
      </c>
      <c r="I50" s="19">
        <v>21.2</v>
      </c>
      <c r="J50" s="1">
        <v>3.4344000000000001</v>
      </c>
      <c r="K50" s="1">
        <v>3.4344000000000001</v>
      </c>
      <c r="L50" s="1">
        <v>4.2976999999999999</v>
      </c>
      <c r="M50" s="18">
        <v>43.9</v>
      </c>
      <c r="N50" s="8">
        <v>26</v>
      </c>
      <c r="O50" s="8">
        <v>26</v>
      </c>
      <c r="P50" s="8">
        <v>19</v>
      </c>
      <c r="Q50" s="8">
        <v>1</v>
      </c>
      <c r="R50" s="2">
        <v>-30.430199999999999</v>
      </c>
      <c r="S50" s="8" t="s">
        <v>16</v>
      </c>
      <c r="T50" s="8">
        <v>1.956</v>
      </c>
      <c r="U50" s="8">
        <v>5.0579999999999998</v>
      </c>
      <c r="V50" s="8">
        <v>3.1030000000000002</v>
      </c>
      <c r="W50" s="8" t="s">
        <v>16</v>
      </c>
      <c r="X50" s="8">
        <v>1.956</v>
      </c>
      <c r="Y50" s="8">
        <v>5.0579999999999998</v>
      </c>
      <c r="Z50" s="8">
        <v>3.1030000000000002</v>
      </c>
      <c r="AA50" s="8">
        <v>0.45150000000000001</v>
      </c>
      <c r="AB50" s="8">
        <v>6.9999999999999999E-4</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7.4999999999999997E-2</v>
      </c>
      <c r="AR50" s="8">
        <v>0.42899999999999999</v>
      </c>
      <c r="AS50" s="8">
        <v>0.49326900000000001</v>
      </c>
      <c r="AT50" s="8">
        <v>0</v>
      </c>
      <c r="AU50" s="8">
        <v>0.97982100000000005</v>
      </c>
      <c r="AV50" s="8">
        <v>0.47140100000000001</v>
      </c>
    </row>
    <row r="51" spans="2:48">
      <c r="B51" s="8" t="s">
        <v>173</v>
      </c>
      <c r="C51" s="20">
        <v>4</v>
      </c>
      <c r="D51" s="20">
        <v>520</v>
      </c>
      <c r="E51" s="20">
        <v>0</v>
      </c>
      <c r="F51" s="20">
        <v>6</v>
      </c>
      <c r="G51" s="20">
        <v>6</v>
      </c>
      <c r="H51" s="20">
        <v>4</v>
      </c>
      <c r="I51" s="19">
        <v>21.2</v>
      </c>
      <c r="J51" s="1">
        <v>3.4247000000000001</v>
      </c>
      <c r="K51" s="1">
        <v>3.4247000000000001</v>
      </c>
      <c r="L51" s="1">
        <v>4.3350999999999997</v>
      </c>
      <c r="M51" s="18">
        <v>44.031999999999996</v>
      </c>
      <c r="N51" s="8">
        <v>26</v>
      </c>
      <c r="O51" s="8">
        <v>26</v>
      </c>
      <c r="P51" s="8">
        <v>19</v>
      </c>
      <c r="Q51" s="8">
        <v>1</v>
      </c>
      <c r="R51" s="2">
        <v>-30.415800000000001</v>
      </c>
      <c r="S51" s="8" t="s">
        <v>16</v>
      </c>
      <c r="T51" s="8">
        <v>1.869</v>
      </c>
      <c r="U51" s="8">
        <v>5.016</v>
      </c>
      <c r="V51" s="8">
        <v>3.1469999999999998</v>
      </c>
      <c r="W51" s="8" t="s">
        <v>16</v>
      </c>
      <c r="X51" s="8">
        <v>1.869</v>
      </c>
      <c r="Y51" s="8">
        <v>5.016</v>
      </c>
      <c r="Z51" s="8">
        <v>3.1469999999999998</v>
      </c>
      <c r="AA51" s="8">
        <v>0.48330000000000001</v>
      </c>
      <c r="AB51" s="8">
        <v>1E-4</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7.4999999999999997E-2</v>
      </c>
      <c r="AR51" s="8">
        <v>0.43</v>
      </c>
      <c r="AS51" s="8">
        <v>0.49303399999999997</v>
      </c>
      <c r="AT51" s="8">
        <v>0</v>
      </c>
      <c r="AU51" s="8">
        <v>0.97382899999999994</v>
      </c>
      <c r="AV51" s="8">
        <v>0.46425100000000002</v>
      </c>
    </row>
    <row r="52" spans="2:48">
      <c r="B52" s="8" t="s">
        <v>174</v>
      </c>
      <c r="C52" s="20">
        <v>4</v>
      </c>
      <c r="D52" s="20">
        <v>520</v>
      </c>
      <c r="E52" s="20">
        <v>0</v>
      </c>
      <c r="F52" s="20">
        <v>6</v>
      </c>
      <c r="G52" s="20">
        <v>6</v>
      </c>
      <c r="H52" s="20">
        <v>4</v>
      </c>
      <c r="I52" s="19">
        <v>21.2</v>
      </c>
      <c r="J52" s="1">
        <v>3.4108999999999998</v>
      </c>
      <c r="K52" s="1">
        <v>3.4108999999999998</v>
      </c>
      <c r="L52" s="1">
        <v>4.3882000000000003</v>
      </c>
      <c r="M52" s="18">
        <v>44.213000000000001</v>
      </c>
      <c r="N52" s="8">
        <v>26</v>
      </c>
      <c r="O52" s="8">
        <v>26</v>
      </c>
      <c r="P52" s="8">
        <v>19</v>
      </c>
      <c r="Q52" s="8">
        <v>1</v>
      </c>
      <c r="R52" s="2">
        <v>-30.401199999999999</v>
      </c>
      <c r="S52" s="8" t="s">
        <v>16</v>
      </c>
      <c r="T52" s="8">
        <v>1.7450000000000001</v>
      </c>
      <c r="U52" s="8">
        <v>4.9630000000000001</v>
      </c>
      <c r="V52" s="8">
        <v>3.218</v>
      </c>
      <c r="W52" s="8" t="s">
        <v>16</v>
      </c>
      <c r="X52" s="8">
        <v>1.7450000000000001</v>
      </c>
      <c r="Y52" s="8">
        <v>4.9630000000000001</v>
      </c>
      <c r="Z52" s="8">
        <v>3.218</v>
      </c>
      <c r="AA52" s="8">
        <v>0.44040000000000001</v>
      </c>
      <c r="AB52" s="8">
        <v>0</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7.5999999999999998E-2</v>
      </c>
      <c r="AR52" s="8">
        <v>0.42799999999999999</v>
      </c>
      <c r="AS52" s="8">
        <v>0.49445699999999998</v>
      </c>
      <c r="AT52" s="8">
        <v>0</v>
      </c>
      <c r="AU52" s="8">
        <v>0.96684300000000001</v>
      </c>
      <c r="AV52" s="8">
        <v>0.45710099999999998</v>
      </c>
    </row>
    <row r="53" spans="2:48">
      <c r="B53" s="8" t="s">
        <v>175</v>
      </c>
      <c r="C53" s="20">
        <v>4</v>
      </c>
      <c r="D53" s="20">
        <v>520</v>
      </c>
      <c r="E53" s="20">
        <v>0</v>
      </c>
      <c r="F53" s="20">
        <v>6</v>
      </c>
      <c r="G53" s="20">
        <v>6</v>
      </c>
      <c r="H53" s="20">
        <v>4</v>
      </c>
      <c r="I53" s="19">
        <v>21.3</v>
      </c>
      <c r="J53" s="1">
        <v>3.3923999999999999</v>
      </c>
      <c r="K53" s="1">
        <v>3.3923999999999999</v>
      </c>
      <c r="L53" s="1">
        <v>4.4654999999999996</v>
      </c>
      <c r="M53" s="18">
        <v>44.505000000000003</v>
      </c>
      <c r="N53" s="8">
        <v>26</v>
      </c>
      <c r="O53" s="8">
        <v>26</v>
      </c>
      <c r="P53" s="8">
        <v>19</v>
      </c>
      <c r="Q53" s="8">
        <v>1</v>
      </c>
      <c r="R53" s="2">
        <v>-30.3889</v>
      </c>
      <c r="S53" s="8" t="s">
        <v>16</v>
      </c>
      <c r="T53" s="8">
        <v>1.5569999999999999</v>
      </c>
      <c r="U53" s="8">
        <v>4.8869999999999996</v>
      </c>
      <c r="V53" s="8">
        <v>3.33</v>
      </c>
      <c r="W53" s="8" t="s">
        <v>16</v>
      </c>
      <c r="X53" s="8">
        <v>1.5569999999999999</v>
      </c>
      <c r="Y53" s="8">
        <v>4.8869999999999996</v>
      </c>
      <c r="Z53" s="8">
        <v>3.33</v>
      </c>
      <c r="AA53" s="8">
        <v>0.28620000000000001</v>
      </c>
      <c r="AB53" s="8">
        <v>8.9999999999999998E-4</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7.5999999999999998E-2</v>
      </c>
      <c r="AR53" s="8">
        <v>0.42499999999999999</v>
      </c>
      <c r="AS53" s="8">
        <v>0.49766899999999997</v>
      </c>
      <c r="AT53" s="8">
        <v>0</v>
      </c>
      <c r="AU53" s="8">
        <v>0.95812399999999998</v>
      </c>
      <c r="AV53" s="8">
        <v>0.44995099999999999</v>
      </c>
    </row>
    <row r="54" spans="2:48">
      <c r="B54" s="8" t="s">
        <v>176</v>
      </c>
      <c r="C54" s="20">
        <v>4</v>
      </c>
      <c r="D54" s="20">
        <v>520</v>
      </c>
      <c r="E54" s="20">
        <v>0</v>
      </c>
      <c r="F54" s="20">
        <v>6</v>
      </c>
      <c r="G54" s="20">
        <v>6</v>
      </c>
      <c r="H54" s="20">
        <v>4</v>
      </c>
      <c r="I54" s="19">
        <v>21.3</v>
      </c>
      <c r="J54" s="1">
        <v>3.3706</v>
      </c>
      <c r="K54" s="1">
        <v>3.3706</v>
      </c>
      <c r="L54" s="1">
        <v>4.5621</v>
      </c>
      <c r="M54" s="18">
        <v>44.887</v>
      </c>
      <c r="N54" s="8">
        <v>26</v>
      </c>
      <c r="O54" s="8">
        <v>26</v>
      </c>
      <c r="P54" s="8">
        <v>19</v>
      </c>
      <c r="Q54" s="8">
        <v>1</v>
      </c>
      <c r="R54" s="2">
        <v>-30.382300000000001</v>
      </c>
      <c r="S54" s="8" t="s">
        <v>16</v>
      </c>
      <c r="T54" s="8">
        <v>1.3169999999999999</v>
      </c>
      <c r="U54" s="8">
        <v>4.8</v>
      </c>
      <c r="V54" s="8">
        <v>3.4830000000000001</v>
      </c>
      <c r="W54" s="8" t="s">
        <v>16</v>
      </c>
      <c r="X54" s="8">
        <v>1.3169999999999999</v>
      </c>
      <c r="Y54" s="8">
        <v>4.8</v>
      </c>
      <c r="Z54" s="8">
        <v>3.4830000000000001</v>
      </c>
      <c r="AA54" s="8">
        <v>6.4899999999999999E-2</v>
      </c>
      <c r="AB54" s="8">
        <v>6.9999999999999999E-4</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7.4999999999999997E-2</v>
      </c>
      <c r="AR54" s="8">
        <v>0.42099999999999999</v>
      </c>
      <c r="AS54" s="8">
        <v>0.50194700000000003</v>
      </c>
      <c r="AT54" s="8">
        <v>0</v>
      </c>
      <c r="AU54" s="8">
        <v>0.94881300000000002</v>
      </c>
      <c r="AV54" s="8">
        <v>0.442801</v>
      </c>
    </row>
    <row r="55" spans="2:48">
      <c r="B55" s="8" t="s">
        <v>177</v>
      </c>
      <c r="C55" s="20">
        <v>4</v>
      </c>
      <c r="D55" s="20">
        <v>520</v>
      </c>
      <c r="E55" s="20">
        <v>0</v>
      </c>
      <c r="F55" s="20">
        <v>6</v>
      </c>
      <c r="G55" s="20">
        <v>6</v>
      </c>
      <c r="H55" s="20">
        <v>4</v>
      </c>
      <c r="I55" s="19">
        <v>21.4</v>
      </c>
      <c r="J55" s="1">
        <v>3.3513000000000002</v>
      </c>
      <c r="K55" s="1">
        <v>3.3513000000000002</v>
      </c>
      <c r="L55" s="1">
        <v>4.6505000000000001</v>
      </c>
      <c r="M55" s="18">
        <v>45.232999999999997</v>
      </c>
      <c r="N55" s="8">
        <v>26</v>
      </c>
      <c r="O55" s="8">
        <v>26</v>
      </c>
      <c r="P55" s="8">
        <v>19</v>
      </c>
      <c r="Q55" s="8">
        <v>1</v>
      </c>
      <c r="R55" s="2">
        <v>-30.383199999999999</v>
      </c>
      <c r="S55" s="8" t="s">
        <v>16</v>
      </c>
      <c r="T55" s="8">
        <v>1.093</v>
      </c>
      <c r="U55" s="8">
        <v>4.7290000000000001</v>
      </c>
      <c r="V55" s="8">
        <v>3.6349999999999998</v>
      </c>
      <c r="W55" s="8" t="s">
        <v>16</v>
      </c>
      <c r="X55" s="8">
        <v>1.093</v>
      </c>
      <c r="Y55" s="8">
        <v>4.7290000000000001</v>
      </c>
      <c r="Z55" s="8">
        <v>3.6349999999999998</v>
      </c>
      <c r="AA55" s="8">
        <v>0.1076</v>
      </c>
      <c r="AB55" s="8">
        <v>1.2999999999999999E-3</v>
      </c>
      <c r="AC55" s="8" t="s">
        <v>17</v>
      </c>
      <c r="AD55" s="8" t="s">
        <v>17</v>
      </c>
      <c r="AE55" s="8">
        <v>0.33333000000000002</v>
      </c>
      <c r="AF55" s="8">
        <v>0.33333000000000002</v>
      </c>
      <c r="AG55" s="8">
        <v>0.5</v>
      </c>
      <c r="AH55" s="8">
        <v>0</v>
      </c>
      <c r="AI55" s="8">
        <v>0</v>
      </c>
      <c r="AJ55" s="8">
        <v>0</v>
      </c>
      <c r="AK55" s="8">
        <v>0.33333000000000002</v>
      </c>
      <c r="AL55" s="8">
        <v>0.33333000000000002</v>
      </c>
      <c r="AM55" s="8">
        <v>0.5</v>
      </c>
      <c r="AN55" s="8">
        <v>0</v>
      </c>
      <c r="AO55" s="8">
        <v>0</v>
      </c>
      <c r="AP55" s="8">
        <v>0</v>
      </c>
      <c r="AQ55" s="8">
        <v>7.4999999999999997E-2</v>
      </c>
      <c r="AR55" s="8">
        <v>0.436</v>
      </c>
      <c r="AS55" s="8">
        <v>0.50500500000000004</v>
      </c>
      <c r="AT55" s="8">
        <v>0</v>
      </c>
      <c r="AU55" s="8">
        <v>0.94050500000000004</v>
      </c>
      <c r="AV55" s="8">
        <v>0.43565199999999998</v>
      </c>
    </row>
    <row r="56" spans="2:48">
      <c r="B56" s="8" t="s">
        <v>178</v>
      </c>
      <c r="C56" s="20">
        <v>4</v>
      </c>
      <c r="D56" s="20">
        <v>520</v>
      </c>
      <c r="E56" s="20">
        <v>0</v>
      </c>
      <c r="F56" s="20">
        <v>6</v>
      </c>
      <c r="G56" s="20">
        <v>6</v>
      </c>
      <c r="H56" s="20">
        <v>4</v>
      </c>
      <c r="I56" s="19">
        <v>21.4</v>
      </c>
      <c r="J56" s="1">
        <v>3.3325999999999998</v>
      </c>
      <c r="K56" s="1">
        <v>3.3325999999999998</v>
      </c>
      <c r="L56" s="1">
        <v>4.7367999999999997</v>
      </c>
      <c r="M56" s="18">
        <v>45.56</v>
      </c>
      <c r="N56" s="8">
        <v>26</v>
      </c>
      <c r="O56" s="8">
        <v>26</v>
      </c>
      <c r="P56" s="8">
        <v>19</v>
      </c>
      <c r="Q56" s="8">
        <v>1</v>
      </c>
      <c r="R56" s="2">
        <v>-30.3901</v>
      </c>
      <c r="S56" s="8" t="s">
        <v>61</v>
      </c>
      <c r="T56" s="8">
        <v>1.008</v>
      </c>
      <c r="U56" s="8">
        <v>4.6680000000000001</v>
      </c>
      <c r="V56" s="8">
        <v>3.66</v>
      </c>
      <c r="W56" s="8" t="s">
        <v>61</v>
      </c>
      <c r="X56" s="8">
        <v>1.008</v>
      </c>
      <c r="Y56" s="8">
        <v>4.6680000000000001</v>
      </c>
      <c r="Z56" s="8">
        <v>3.66</v>
      </c>
      <c r="AA56" s="8">
        <v>0.24590000000000001</v>
      </c>
      <c r="AB56" s="8">
        <v>1.4E-3</v>
      </c>
      <c r="AC56" s="8" t="s">
        <v>17</v>
      </c>
      <c r="AD56" s="8" t="s">
        <v>17</v>
      </c>
      <c r="AE56" s="8">
        <v>0</v>
      </c>
      <c r="AF56" s="8">
        <v>0</v>
      </c>
      <c r="AG56" s="8">
        <v>0</v>
      </c>
      <c r="AH56" s="8">
        <v>0</v>
      </c>
      <c r="AI56" s="8">
        <v>0</v>
      </c>
      <c r="AJ56" s="8">
        <v>0</v>
      </c>
      <c r="AK56" s="8">
        <v>0</v>
      </c>
      <c r="AL56" s="8">
        <v>0</v>
      </c>
      <c r="AM56" s="8">
        <v>0</v>
      </c>
      <c r="AN56" s="8">
        <v>0</v>
      </c>
      <c r="AO56" s="8">
        <v>0</v>
      </c>
      <c r="AP56" s="8">
        <v>0</v>
      </c>
      <c r="AQ56" s="8">
        <v>7.3999999999999996E-2</v>
      </c>
      <c r="AR56" s="8">
        <v>0.43099999999999999</v>
      </c>
      <c r="AS56" s="8">
        <v>0.50736999999999999</v>
      </c>
      <c r="AT56" s="8">
        <v>0</v>
      </c>
      <c r="AU56" s="8">
        <v>0.93224700000000005</v>
      </c>
      <c r="AV56" s="8">
        <v>0.42850199999999999</v>
      </c>
    </row>
    <row r="57" spans="2:48">
      <c r="B57" s="8" t="s">
        <v>179</v>
      </c>
      <c r="C57" s="20">
        <v>4</v>
      </c>
      <c r="D57" s="20">
        <v>520</v>
      </c>
      <c r="E57" s="20">
        <v>0</v>
      </c>
      <c r="F57" s="20">
        <v>6</v>
      </c>
      <c r="G57" s="20">
        <v>6</v>
      </c>
      <c r="H57" s="20">
        <v>4</v>
      </c>
      <c r="I57" s="19">
        <v>21.5</v>
      </c>
      <c r="J57" s="1">
        <v>3.3151000000000002</v>
      </c>
      <c r="K57" s="1">
        <v>3.3151000000000002</v>
      </c>
      <c r="L57" s="1">
        <v>4.8159000000000001</v>
      </c>
      <c r="M57" s="18">
        <v>45.835000000000001</v>
      </c>
      <c r="N57" s="8">
        <v>26</v>
      </c>
      <c r="O57" s="8">
        <v>26</v>
      </c>
      <c r="P57" s="8">
        <v>19</v>
      </c>
      <c r="Q57" s="8">
        <v>1</v>
      </c>
      <c r="R57" s="2">
        <v>-30.4008</v>
      </c>
      <c r="S57" s="8" t="s">
        <v>61</v>
      </c>
      <c r="T57" s="8">
        <v>0.98899999999999999</v>
      </c>
      <c r="U57" s="8">
        <v>4.62</v>
      </c>
      <c r="V57" s="8">
        <v>3.6309999999999998</v>
      </c>
      <c r="W57" s="8" t="s">
        <v>61</v>
      </c>
      <c r="X57" s="8">
        <v>0.98899999999999999</v>
      </c>
      <c r="Y57" s="8">
        <v>4.62</v>
      </c>
      <c r="Z57" s="8">
        <v>3.6309999999999998</v>
      </c>
      <c r="AA57" s="8">
        <v>0.3327</v>
      </c>
      <c r="AB57" s="8">
        <v>2E-3</v>
      </c>
      <c r="AC57" s="8" t="s">
        <v>17</v>
      </c>
      <c r="AD57" s="8" t="s">
        <v>17</v>
      </c>
      <c r="AE57" s="8">
        <v>0</v>
      </c>
      <c r="AF57" s="8">
        <v>0</v>
      </c>
      <c r="AG57" s="8">
        <v>0</v>
      </c>
      <c r="AH57" s="8">
        <v>0</v>
      </c>
      <c r="AI57" s="8">
        <v>0</v>
      </c>
      <c r="AJ57" s="8">
        <v>0</v>
      </c>
      <c r="AK57" s="8">
        <v>0</v>
      </c>
      <c r="AL57" s="8">
        <v>0</v>
      </c>
      <c r="AM57" s="8">
        <v>0</v>
      </c>
      <c r="AN57" s="8">
        <v>0</v>
      </c>
      <c r="AO57" s="8">
        <v>0</v>
      </c>
      <c r="AP57" s="8">
        <v>0</v>
      </c>
      <c r="AQ57" s="8">
        <v>0.08</v>
      </c>
      <c r="AR57" s="8">
        <v>0.43</v>
      </c>
      <c r="AS57" s="8">
        <v>0.508795</v>
      </c>
      <c r="AT57" s="8">
        <v>0</v>
      </c>
      <c r="AU57" s="8">
        <v>0.92446300000000003</v>
      </c>
      <c r="AV57" s="8">
        <v>0.421352</v>
      </c>
    </row>
    <row r="58" spans="2:48">
      <c r="B58" s="8" t="s">
        <v>180</v>
      </c>
      <c r="C58" s="20">
        <v>4</v>
      </c>
      <c r="D58" s="20">
        <v>520</v>
      </c>
      <c r="E58" s="20">
        <v>0</v>
      </c>
      <c r="F58" s="20">
        <v>6</v>
      </c>
      <c r="G58" s="20">
        <v>6</v>
      </c>
      <c r="H58" s="20">
        <v>4</v>
      </c>
      <c r="I58" s="19">
        <v>21.5</v>
      </c>
      <c r="J58" s="1">
        <v>3.2989999999999999</v>
      </c>
      <c r="K58" s="1">
        <v>3.2989999999999999</v>
      </c>
      <c r="L58" s="1">
        <v>4.8865999999999996</v>
      </c>
      <c r="M58" s="18">
        <v>46.058</v>
      </c>
      <c r="N58" s="8">
        <v>26</v>
      </c>
      <c r="O58" s="8">
        <v>26</v>
      </c>
      <c r="P58" s="8">
        <v>19</v>
      </c>
      <c r="Q58" s="8">
        <v>1</v>
      </c>
      <c r="R58" s="2">
        <v>-30.4131</v>
      </c>
      <c r="S58" s="8" t="s">
        <v>61</v>
      </c>
      <c r="T58" s="8">
        <v>0.97099999999999997</v>
      </c>
      <c r="U58" s="8">
        <v>4.5810000000000004</v>
      </c>
      <c r="V58" s="8">
        <v>3.61</v>
      </c>
      <c r="W58" s="8" t="s">
        <v>61</v>
      </c>
      <c r="X58" s="8">
        <v>0.97099999999999997</v>
      </c>
      <c r="Y58" s="8">
        <v>4.5810000000000004</v>
      </c>
      <c r="Z58" s="8">
        <v>3.61</v>
      </c>
      <c r="AA58" s="8">
        <v>0.36449999999999999</v>
      </c>
      <c r="AB58" s="8">
        <v>4.0000000000000002E-4</v>
      </c>
      <c r="AC58" s="8" t="s">
        <v>17</v>
      </c>
      <c r="AD58" s="8" t="s">
        <v>17</v>
      </c>
      <c r="AE58" s="8">
        <v>0</v>
      </c>
      <c r="AF58" s="8">
        <v>0</v>
      </c>
      <c r="AG58" s="8">
        <v>0</v>
      </c>
      <c r="AH58" s="8">
        <v>0</v>
      </c>
      <c r="AI58" s="8">
        <v>0</v>
      </c>
      <c r="AJ58" s="8">
        <v>0</v>
      </c>
      <c r="AK58" s="8">
        <v>0</v>
      </c>
      <c r="AL58" s="8">
        <v>0</v>
      </c>
      <c r="AM58" s="8">
        <v>0</v>
      </c>
      <c r="AN58" s="8">
        <v>0</v>
      </c>
      <c r="AO58" s="8">
        <v>0</v>
      </c>
      <c r="AP58" s="8">
        <v>0</v>
      </c>
      <c r="AQ58" s="8">
        <v>7.2999999999999995E-2</v>
      </c>
      <c r="AR58" s="8">
        <v>0.433</v>
      </c>
      <c r="AS58" s="8">
        <v>0.50928499999999999</v>
      </c>
      <c r="AT58" s="8">
        <v>0</v>
      </c>
      <c r="AU58" s="8">
        <v>0.91722800000000004</v>
      </c>
      <c r="AV58" s="8">
        <v>0.41420200000000001</v>
      </c>
    </row>
    <row r="59" spans="2:48">
      <c r="B59" s="8" t="s">
        <v>181</v>
      </c>
      <c r="C59" s="20">
        <v>4</v>
      </c>
      <c r="D59" s="20">
        <v>520</v>
      </c>
      <c r="E59" s="20">
        <v>0</v>
      </c>
      <c r="F59" s="20">
        <v>6</v>
      </c>
      <c r="G59" s="20">
        <v>6</v>
      </c>
      <c r="H59" s="20">
        <v>4</v>
      </c>
      <c r="I59" s="19">
        <v>21.5</v>
      </c>
      <c r="J59" s="1">
        <v>3.2852000000000001</v>
      </c>
      <c r="K59" s="1">
        <v>3.2852000000000001</v>
      </c>
      <c r="L59" s="1">
        <v>4.9435000000000002</v>
      </c>
      <c r="M59" s="18">
        <v>46.204999999999998</v>
      </c>
      <c r="N59" s="8">
        <v>26</v>
      </c>
      <c r="O59" s="8">
        <v>26</v>
      </c>
      <c r="P59" s="8">
        <v>19</v>
      </c>
      <c r="Q59" s="8">
        <v>1</v>
      </c>
      <c r="R59" s="2">
        <v>-30.4252</v>
      </c>
      <c r="S59" s="8" t="s">
        <v>61</v>
      </c>
      <c r="T59" s="8">
        <v>0.95099999999999996</v>
      </c>
      <c r="U59" s="8">
        <v>4.5529999999999999</v>
      </c>
      <c r="V59" s="8">
        <v>3.6019999999999999</v>
      </c>
      <c r="W59" s="8" t="s">
        <v>61</v>
      </c>
      <c r="X59" s="8">
        <v>0.95099999999999996</v>
      </c>
      <c r="Y59" s="8">
        <v>4.5529999999999999</v>
      </c>
      <c r="Z59" s="8">
        <v>3.6019999999999999</v>
      </c>
      <c r="AA59" s="8">
        <v>0.32900000000000001</v>
      </c>
      <c r="AB59" s="8">
        <v>1.5E-3</v>
      </c>
      <c r="AC59" s="8" t="s">
        <v>17</v>
      </c>
      <c r="AD59" s="8" t="s">
        <v>17</v>
      </c>
      <c r="AE59" s="8">
        <v>0</v>
      </c>
      <c r="AF59" s="8">
        <v>0</v>
      </c>
      <c r="AG59" s="8">
        <v>0</v>
      </c>
      <c r="AH59" s="8">
        <v>0</v>
      </c>
      <c r="AI59" s="8">
        <v>0</v>
      </c>
      <c r="AJ59" s="8">
        <v>0</v>
      </c>
      <c r="AK59" s="8">
        <v>0</v>
      </c>
      <c r="AL59" s="8">
        <v>0</v>
      </c>
      <c r="AM59" s="8">
        <v>0</v>
      </c>
      <c r="AN59" s="8">
        <v>0</v>
      </c>
      <c r="AO59" s="8">
        <v>0</v>
      </c>
      <c r="AP59" s="8">
        <v>0</v>
      </c>
      <c r="AQ59" s="8">
        <v>7.3999999999999996E-2</v>
      </c>
      <c r="AR59" s="8">
        <v>0.432</v>
      </c>
      <c r="AS59" s="8">
        <v>0.50851100000000005</v>
      </c>
      <c r="AT59" s="8">
        <v>0</v>
      </c>
      <c r="AU59" s="8">
        <v>0.91110000000000002</v>
      </c>
      <c r="AV59" s="8">
        <v>0.40705200000000002</v>
      </c>
    </row>
    <row r="60" spans="2:48">
      <c r="B60" s="8" t="s">
        <v>182</v>
      </c>
      <c r="C60" s="20">
        <v>4</v>
      </c>
      <c r="D60" s="20">
        <v>520</v>
      </c>
      <c r="E60" s="20">
        <v>0</v>
      </c>
      <c r="F60" s="20">
        <v>6</v>
      </c>
      <c r="G60" s="20">
        <v>6</v>
      </c>
      <c r="H60" s="20">
        <v>4</v>
      </c>
      <c r="I60" s="19">
        <v>21.5</v>
      </c>
      <c r="J60" s="1">
        <v>3.2719</v>
      </c>
      <c r="K60" s="1">
        <v>3.2719</v>
      </c>
      <c r="L60" s="1">
        <v>4.9957000000000003</v>
      </c>
      <c r="M60" s="18">
        <v>46.314</v>
      </c>
      <c r="N60" s="8">
        <v>26</v>
      </c>
      <c r="O60" s="8">
        <v>26</v>
      </c>
      <c r="P60" s="8">
        <v>19</v>
      </c>
      <c r="Q60" s="8">
        <v>1</v>
      </c>
      <c r="R60" s="2">
        <v>-30.4358</v>
      </c>
      <c r="S60" s="8" t="s">
        <v>61</v>
      </c>
      <c r="T60" s="8">
        <v>0.93300000000000005</v>
      </c>
      <c r="U60" s="8">
        <v>4.5309999999999997</v>
      </c>
      <c r="V60" s="8">
        <v>3.5979999999999999</v>
      </c>
      <c r="W60" s="8" t="s">
        <v>61</v>
      </c>
      <c r="X60" s="8">
        <v>0.93300000000000005</v>
      </c>
      <c r="Y60" s="8">
        <v>4.5309999999999997</v>
      </c>
      <c r="Z60" s="8">
        <v>3.5979999999999999</v>
      </c>
      <c r="AA60" s="8">
        <v>0.25330000000000003</v>
      </c>
      <c r="AB60" s="8">
        <v>1.1999999999999999E-3</v>
      </c>
      <c r="AC60" s="8" t="s">
        <v>17</v>
      </c>
      <c r="AD60" s="8" t="s">
        <v>17</v>
      </c>
      <c r="AE60" s="8">
        <v>0</v>
      </c>
      <c r="AF60" s="8">
        <v>0</v>
      </c>
      <c r="AG60" s="8">
        <v>0</v>
      </c>
      <c r="AH60" s="8">
        <v>0</v>
      </c>
      <c r="AI60" s="8">
        <v>0</v>
      </c>
      <c r="AJ60" s="8">
        <v>0</v>
      </c>
      <c r="AK60" s="8">
        <v>0</v>
      </c>
      <c r="AL60" s="8">
        <v>0</v>
      </c>
      <c r="AM60" s="8">
        <v>0</v>
      </c>
      <c r="AN60" s="8">
        <v>0</v>
      </c>
      <c r="AO60" s="8">
        <v>0</v>
      </c>
      <c r="AP60" s="8">
        <v>0</v>
      </c>
      <c r="AQ60" s="8">
        <v>0.08</v>
      </c>
      <c r="AR60" s="8">
        <v>0.43</v>
      </c>
      <c r="AS60" s="8">
        <v>0.50769799999999998</v>
      </c>
      <c r="AT60" s="8">
        <v>0</v>
      </c>
      <c r="AU60" s="8">
        <v>0.905196</v>
      </c>
      <c r="AV60" s="8">
        <v>0.39990300000000001</v>
      </c>
    </row>
    <row r="61" spans="2:48">
      <c r="B61" s="8" t="s">
        <v>183</v>
      </c>
      <c r="C61" s="20">
        <v>4</v>
      </c>
      <c r="D61" s="20">
        <v>520</v>
      </c>
      <c r="E61" s="20">
        <v>0</v>
      </c>
      <c r="F61" s="20">
        <v>6</v>
      </c>
      <c r="G61" s="20">
        <v>6</v>
      </c>
      <c r="H61" s="20">
        <v>4</v>
      </c>
      <c r="I61" s="19">
        <v>21.6</v>
      </c>
      <c r="J61" s="1">
        <v>3.2584</v>
      </c>
      <c r="K61" s="1">
        <v>3.2584</v>
      </c>
      <c r="L61" s="1">
        <v>5.0453000000000001</v>
      </c>
      <c r="M61" s="18">
        <v>46.390999999999998</v>
      </c>
      <c r="N61" s="8">
        <v>26</v>
      </c>
      <c r="O61" s="8">
        <v>26</v>
      </c>
      <c r="P61" s="8">
        <v>19</v>
      </c>
      <c r="Q61" s="8">
        <v>1</v>
      </c>
      <c r="R61" s="2">
        <v>-30.443100000000001</v>
      </c>
      <c r="S61" s="8" t="s">
        <v>61</v>
      </c>
      <c r="T61" s="8">
        <v>0.91600000000000004</v>
      </c>
      <c r="U61" s="8">
        <v>4.5129999999999999</v>
      </c>
      <c r="V61" s="8">
        <v>3.597</v>
      </c>
      <c r="W61" s="8" t="s">
        <v>61</v>
      </c>
      <c r="X61" s="8">
        <v>0.91600000000000004</v>
      </c>
      <c r="Y61" s="8">
        <v>4.5129999999999999</v>
      </c>
      <c r="Z61" s="8">
        <v>3.597</v>
      </c>
      <c r="AA61" s="8">
        <v>0.14380000000000001</v>
      </c>
      <c r="AB61" s="8">
        <v>6.9999999999999999E-4</v>
      </c>
      <c r="AC61" s="8" t="s">
        <v>17</v>
      </c>
      <c r="AD61" s="8" t="s">
        <v>17</v>
      </c>
      <c r="AE61" s="8">
        <v>0</v>
      </c>
      <c r="AF61" s="8">
        <v>0</v>
      </c>
      <c r="AG61" s="8">
        <v>0</v>
      </c>
      <c r="AH61" s="8">
        <v>0</v>
      </c>
      <c r="AI61" s="8">
        <v>0</v>
      </c>
      <c r="AJ61" s="8">
        <v>0</v>
      </c>
      <c r="AK61" s="8">
        <v>0</v>
      </c>
      <c r="AL61" s="8">
        <v>0</v>
      </c>
      <c r="AM61" s="8">
        <v>0</v>
      </c>
      <c r="AN61" s="8">
        <v>0</v>
      </c>
      <c r="AO61" s="8">
        <v>0</v>
      </c>
      <c r="AP61" s="8">
        <v>0</v>
      </c>
      <c r="AQ61" s="8">
        <v>0.08</v>
      </c>
      <c r="AR61" s="8">
        <v>0.41699999999999998</v>
      </c>
      <c r="AS61" s="8">
        <v>0.50671299999999997</v>
      </c>
      <c r="AT61" s="8">
        <v>0</v>
      </c>
      <c r="AU61" s="8">
        <v>0.89948799999999995</v>
      </c>
      <c r="AV61" s="8">
        <v>0.39275300000000002</v>
      </c>
    </row>
    <row r="62" spans="2:48">
      <c r="B62" s="8" t="s">
        <v>184</v>
      </c>
      <c r="C62" s="20">
        <v>4</v>
      </c>
      <c r="D62" s="20">
        <v>520</v>
      </c>
      <c r="E62" s="20">
        <v>0</v>
      </c>
      <c r="F62" s="20">
        <v>6</v>
      </c>
      <c r="G62" s="20">
        <v>6</v>
      </c>
      <c r="H62" s="20">
        <v>4</v>
      </c>
      <c r="I62" s="19">
        <v>21.6</v>
      </c>
      <c r="J62" s="1">
        <v>3.2517999999999998</v>
      </c>
      <c r="K62" s="1">
        <v>3.2517999999999998</v>
      </c>
      <c r="L62" s="1">
        <v>5.0698999999999996</v>
      </c>
      <c r="M62" s="18">
        <v>46.427999999999997</v>
      </c>
      <c r="N62" s="8">
        <v>26</v>
      </c>
      <c r="O62" s="8">
        <v>26</v>
      </c>
      <c r="P62" s="8">
        <v>19</v>
      </c>
      <c r="Q62" s="8">
        <v>1</v>
      </c>
      <c r="R62" s="2">
        <v>-30.4452</v>
      </c>
      <c r="S62" s="8" t="s">
        <v>61</v>
      </c>
      <c r="T62" s="8">
        <v>0.90600000000000003</v>
      </c>
      <c r="U62" s="8">
        <v>4.5030000000000001</v>
      </c>
      <c r="V62" s="8">
        <v>3.5979999999999999</v>
      </c>
      <c r="W62" s="8" t="s">
        <v>61</v>
      </c>
      <c r="X62" s="8">
        <v>0.90600000000000003</v>
      </c>
      <c r="Y62" s="8">
        <v>4.5030000000000001</v>
      </c>
      <c r="Z62" s="8">
        <v>3.5979999999999999</v>
      </c>
      <c r="AA62" s="8">
        <v>7.6799999999999993E-2</v>
      </c>
      <c r="AB62" s="8">
        <v>4.0000000000000002E-4</v>
      </c>
      <c r="AC62" s="8" t="s">
        <v>17</v>
      </c>
      <c r="AD62" s="8" t="s">
        <v>17</v>
      </c>
      <c r="AE62" s="8">
        <v>0</v>
      </c>
      <c r="AF62" s="8">
        <v>0</v>
      </c>
      <c r="AG62" s="8">
        <v>0</v>
      </c>
      <c r="AH62" s="8">
        <v>0</v>
      </c>
      <c r="AI62" s="8">
        <v>0</v>
      </c>
      <c r="AJ62" s="8">
        <v>0</v>
      </c>
      <c r="AK62" s="8">
        <v>0</v>
      </c>
      <c r="AL62" s="8">
        <v>0</v>
      </c>
      <c r="AM62" s="8">
        <v>0</v>
      </c>
      <c r="AN62" s="8">
        <v>0</v>
      </c>
      <c r="AO62" s="8">
        <v>0</v>
      </c>
      <c r="AP62" s="8">
        <v>0</v>
      </c>
      <c r="AQ62" s="8">
        <v>0.08</v>
      </c>
      <c r="AR62" s="8">
        <v>0.42899999999999999</v>
      </c>
      <c r="AS62" s="8">
        <v>0.50615100000000002</v>
      </c>
      <c r="AT62" s="8">
        <v>0</v>
      </c>
      <c r="AU62" s="8">
        <v>0.89669900000000002</v>
      </c>
      <c r="AV62" s="8">
        <v>0.38917800000000002</v>
      </c>
    </row>
    <row r="63" spans="2:48">
      <c r="B63" s="8" t="s">
        <v>185</v>
      </c>
      <c r="C63" s="20">
        <v>4</v>
      </c>
      <c r="D63" s="20">
        <v>520</v>
      </c>
      <c r="E63" s="20">
        <v>0</v>
      </c>
      <c r="F63" s="20">
        <v>6</v>
      </c>
      <c r="G63" s="20">
        <v>6</v>
      </c>
      <c r="H63" s="20">
        <v>4</v>
      </c>
      <c r="I63" s="19">
        <v>21.6</v>
      </c>
      <c r="J63" s="1">
        <v>3.2452999999999999</v>
      </c>
      <c r="K63" s="1">
        <v>3.2452999999999999</v>
      </c>
      <c r="L63" s="1">
        <v>5.0937000000000001</v>
      </c>
      <c r="M63" s="18">
        <v>46.459000000000003</v>
      </c>
      <c r="N63" s="8">
        <v>26</v>
      </c>
      <c r="O63" s="8">
        <v>26</v>
      </c>
      <c r="P63" s="8">
        <v>19</v>
      </c>
      <c r="Q63" s="8">
        <v>1</v>
      </c>
      <c r="R63" s="2">
        <v>-30.445799999999998</v>
      </c>
      <c r="S63" s="8" t="s">
        <v>61</v>
      </c>
      <c r="T63" s="8">
        <v>0.89500000000000002</v>
      </c>
      <c r="U63" s="8">
        <v>4.4930000000000003</v>
      </c>
      <c r="V63" s="8">
        <v>3.5979999999999999</v>
      </c>
      <c r="W63" s="8" t="s">
        <v>61</v>
      </c>
      <c r="X63" s="8">
        <v>0.89500000000000002</v>
      </c>
      <c r="Y63" s="8">
        <v>4.4930000000000003</v>
      </c>
      <c r="Z63" s="8">
        <v>3.5979999999999999</v>
      </c>
      <c r="AA63" s="8">
        <v>4.7999999999999996E-3</v>
      </c>
      <c r="AB63" s="8">
        <v>2.0000000000000001E-4</v>
      </c>
      <c r="AC63" s="8" t="s">
        <v>17</v>
      </c>
      <c r="AD63" s="8" t="s">
        <v>17</v>
      </c>
      <c r="AE63" s="8">
        <v>0</v>
      </c>
      <c r="AF63" s="8">
        <v>0</v>
      </c>
      <c r="AG63" s="8">
        <v>0</v>
      </c>
      <c r="AH63" s="8">
        <v>0</v>
      </c>
      <c r="AI63" s="8">
        <v>0</v>
      </c>
      <c r="AJ63" s="8">
        <v>0</v>
      </c>
      <c r="AK63" s="8">
        <v>0</v>
      </c>
      <c r="AL63" s="8">
        <v>0</v>
      </c>
      <c r="AM63" s="8">
        <v>0</v>
      </c>
      <c r="AN63" s="8">
        <v>0</v>
      </c>
      <c r="AO63" s="8">
        <v>0</v>
      </c>
      <c r="AP63" s="8">
        <v>0</v>
      </c>
      <c r="AQ63" s="8">
        <v>8.1000000000000003E-2</v>
      </c>
      <c r="AR63" s="8">
        <v>0.42499999999999999</v>
      </c>
      <c r="AS63" s="8">
        <v>0.50556699999999999</v>
      </c>
      <c r="AT63" s="8">
        <v>0</v>
      </c>
      <c r="AU63" s="8">
        <v>0.89396600000000004</v>
      </c>
      <c r="AV63" s="8">
        <v>0.38560299999999997</v>
      </c>
    </row>
    <row r="64" spans="2:48">
      <c r="B64" s="8" t="s">
        <v>833</v>
      </c>
      <c r="C64" s="20">
        <v>4</v>
      </c>
      <c r="D64" s="20">
        <v>520</v>
      </c>
      <c r="E64" s="20">
        <v>0</v>
      </c>
      <c r="F64" s="20">
        <v>6</v>
      </c>
      <c r="G64" s="20">
        <v>6</v>
      </c>
      <c r="H64" s="20">
        <v>4</v>
      </c>
      <c r="I64" s="19">
        <v>21.6</v>
      </c>
      <c r="J64" s="1">
        <v>3.2452999999999999</v>
      </c>
      <c r="K64" s="1">
        <v>3.2452999999999999</v>
      </c>
      <c r="L64" s="1">
        <v>5.0937000000000001</v>
      </c>
      <c r="M64" s="18">
        <v>46.459000000000003</v>
      </c>
      <c r="N64" s="8">
        <v>26</v>
      </c>
      <c r="O64" s="8">
        <v>26</v>
      </c>
      <c r="P64" s="8">
        <v>19</v>
      </c>
      <c r="Q64" s="8">
        <v>1</v>
      </c>
      <c r="R64" s="2">
        <v>-29.855899999999998</v>
      </c>
      <c r="S64" s="8" t="s">
        <v>61</v>
      </c>
      <c r="T64" s="8">
        <v>1.03</v>
      </c>
      <c r="U64" s="8">
        <v>4.4560000000000004</v>
      </c>
      <c r="V64" s="8">
        <v>3.4260000000000002</v>
      </c>
      <c r="W64" s="8" t="s">
        <v>61</v>
      </c>
      <c r="X64" s="8">
        <v>1.03</v>
      </c>
      <c r="Y64" s="8">
        <v>4.4560000000000004</v>
      </c>
      <c r="Z64" s="8">
        <v>3.4260000000000002</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7.8E-2</v>
      </c>
      <c r="AR64" s="8">
        <v>0.41799999999999998</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447</v>
      </c>
      <c r="C69" s="20">
        <v>4</v>
      </c>
      <c r="D69" s="20">
        <v>400</v>
      </c>
      <c r="E69" s="20">
        <v>0</v>
      </c>
      <c r="F69" s="20">
        <v>3</v>
      </c>
      <c r="G69" s="20">
        <v>3</v>
      </c>
      <c r="H69" s="20">
        <v>2</v>
      </c>
      <c r="I69" s="19">
        <v>10.6</v>
      </c>
      <c r="J69" s="1">
        <v>3.4497</v>
      </c>
      <c r="K69" s="1">
        <v>3.4497</v>
      </c>
      <c r="L69" s="1">
        <v>4.2408999999999999</v>
      </c>
      <c r="M69" s="18">
        <v>43.707000000000001</v>
      </c>
      <c r="N69" s="8">
        <v>26</v>
      </c>
      <c r="O69" s="8">
        <v>804</v>
      </c>
      <c r="P69" s="8">
        <v>1</v>
      </c>
      <c r="Q69" s="8">
        <v>1</v>
      </c>
      <c r="R69" s="2">
        <v>-58.516500000000001</v>
      </c>
      <c r="S69" s="8" t="s">
        <v>16</v>
      </c>
      <c r="T69" s="8">
        <v>-2.2650000000000001</v>
      </c>
      <c r="U69" s="8">
        <v>9.7260000000000009</v>
      </c>
      <c r="V69" s="8">
        <v>11.991</v>
      </c>
      <c r="W69" s="8" t="s">
        <v>16</v>
      </c>
      <c r="X69" s="8">
        <v>-2.2650000000000001</v>
      </c>
      <c r="Y69" s="8">
        <v>9.7260000000000009</v>
      </c>
      <c r="Z69" s="8">
        <v>11.991</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0.30099999999999999</v>
      </c>
      <c r="AS69" s="8">
        <v>0.5</v>
      </c>
      <c r="AT69" s="8">
        <v>0</v>
      </c>
      <c r="AU69" s="8">
        <v>0</v>
      </c>
      <c r="AV69" s="8">
        <v>0.5</v>
      </c>
      <c r="AW69" s="2">
        <v>-18.918800000000001</v>
      </c>
    </row>
    <row r="70" spans="1:63">
      <c r="B70" s="8" t="s">
        <v>448</v>
      </c>
      <c r="C70" s="20">
        <v>4</v>
      </c>
      <c r="D70" s="20">
        <v>400</v>
      </c>
      <c r="E70" s="20">
        <v>0</v>
      </c>
      <c r="F70" s="20">
        <v>3</v>
      </c>
      <c r="G70" s="20">
        <v>3</v>
      </c>
      <c r="H70" s="20">
        <v>2</v>
      </c>
      <c r="I70" s="19">
        <v>10.6</v>
      </c>
      <c r="J70" s="1">
        <v>3.4493999999999998</v>
      </c>
      <c r="K70" s="1">
        <v>3.4493999999999998</v>
      </c>
      <c r="L70" s="1">
        <v>4.2416</v>
      </c>
      <c r="M70" s="18">
        <v>43.704999999999998</v>
      </c>
      <c r="N70" s="8">
        <v>26</v>
      </c>
      <c r="O70" s="8">
        <v>804</v>
      </c>
      <c r="P70" s="8">
        <v>1</v>
      </c>
      <c r="Q70" s="8">
        <v>1</v>
      </c>
      <c r="R70" s="2">
        <v>-58.515999999999998</v>
      </c>
      <c r="S70" s="8" t="s">
        <v>16</v>
      </c>
      <c r="T70" s="8">
        <v>-2.266</v>
      </c>
      <c r="U70" s="8">
        <v>9.7260000000000009</v>
      </c>
      <c r="V70" s="8">
        <v>11.992000000000001</v>
      </c>
      <c r="W70" s="8" t="s">
        <v>16</v>
      </c>
      <c r="X70" s="8">
        <v>-2.266</v>
      </c>
      <c r="Y70" s="8">
        <v>9.7260000000000009</v>
      </c>
      <c r="Z70" s="8">
        <v>11.992000000000001</v>
      </c>
      <c r="AA70" s="8">
        <v>6.3100000000000003E-2</v>
      </c>
      <c r="AB70" s="8">
        <v>8.0000000000000004E-4</v>
      </c>
      <c r="AC70" s="8" t="s">
        <v>17</v>
      </c>
      <c r="AD70" s="8" t="s">
        <v>17</v>
      </c>
      <c r="AE70" s="8">
        <v>0.33333000000000002</v>
      </c>
      <c r="AF70" s="8">
        <v>0.33333000000000002</v>
      </c>
      <c r="AG70" s="8">
        <v>0.5</v>
      </c>
      <c r="AH70" s="8">
        <v>0</v>
      </c>
      <c r="AI70" s="8">
        <v>0</v>
      </c>
      <c r="AJ70" s="8">
        <v>0</v>
      </c>
      <c r="AK70" s="8">
        <v>0.33333000000000002</v>
      </c>
      <c r="AL70" s="8">
        <v>0.33333000000000002</v>
      </c>
      <c r="AM70" s="8">
        <v>0.5</v>
      </c>
      <c r="AN70" s="8">
        <v>0</v>
      </c>
      <c r="AO70" s="8">
        <v>0</v>
      </c>
      <c r="AP70" s="8">
        <v>0</v>
      </c>
      <c r="AQ70" s="8">
        <v>0.01</v>
      </c>
      <c r="AR70" s="8">
        <v>0.30299999999999999</v>
      </c>
      <c r="AS70" s="8">
        <v>0.49899100000000002</v>
      </c>
      <c r="AT70" s="8">
        <v>0</v>
      </c>
      <c r="AU70" s="8">
        <v>0.997614</v>
      </c>
      <c r="AV70" s="8">
        <v>0.49642500000000001</v>
      </c>
      <c r="AW70" s="2">
        <v>-18.918700000000001</v>
      </c>
    </row>
    <row r="71" spans="1:63">
      <c r="B71" s="8" t="s">
        <v>449</v>
      </c>
      <c r="C71" s="20">
        <v>4</v>
      </c>
      <c r="D71" s="20">
        <v>400</v>
      </c>
      <c r="E71" s="20">
        <v>0</v>
      </c>
      <c r="F71" s="20">
        <v>3</v>
      </c>
      <c r="G71" s="20">
        <v>3</v>
      </c>
      <c r="H71" s="20">
        <v>2</v>
      </c>
      <c r="I71" s="19">
        <v>10.6</v>
      </c>
      <c r="J71" s="1">
        <v>3.4485999999999999</v>
      </c>
      <c r="K71" s="1">
        <v>3.4485999999999999</v>
      </c>
      <c r="L71" s="1">
        <v>4.2445000000000004</v>
      </c>
      <c r="M71" s="18">
        <v>43.715000000000003</v>
      </c>
      <c r="N71" s="8">
        <v>26</v>
      </c>
      <c r="O71" s="8">
        <v>804</v>
      </c>
      <c r="P71" s="8">
        <v>1</v>
      </c>
      <c r="Q71" s="8">
        <v>1</v>
      </c>
      <c r="R71" s="2">
        <v>-58.515599999999999</v>
      </c>
      <c r="S71" s="8" t="s">
        <v>16</v>
      </c>
      <c r="T71" s="8">
        <v>-2.2719999999999998</v>
      </c>
      <c r="U71" s="8">
        <v>9.7230000000000008</v>
      </c>
      <c r="V71" s="8">
        <v>11.994999999999999</v>
      </c>
      <c r="W71" s="8" t="s">
        <v>16</v>
      </c>
      <c r="X71" s="8">
        <v>-2.2719999999999998</v>
      </c>
      <c r="Y71" s="8">
        <v>9.7230000000000008</v>
      </c>
      <c r="Z71" s="8">
        <v>11.994999999999999</v>
      </c>
      <c r="AA71" s="8">
        <v>0.1237</v>
      </c>
      <c r="AB71" s="8">
        <v>5.0000000000000001E-4</v>
      </c>
      <c r="AC71" s="8" t="s">
        <v>17</v>
      </c>
      <c r="AD71" s="8" t="s">
        <v>17</v>
      </c>
      <c r="AE71" s="8">
        <v>0.33333000000000002</v>
      </c>
      <c r="AF71" s="8">
        <v>0.33333000000000002</v>
      </c>
      <c r="AG71" s="8">
        <v>0.5</v>
      </c>
      <c r="AH71" s="8">
        <v>0</v>
      </c>
      <c r="AI71" s="8">
        <v>0</v>
      </c>
      <c r="AJ71" s="8">
        <v>0</v>
      </c>
      <c r="AK71" s="8">
        <v>0.33333000000000002</v>
      </c>
      <c r="AL71" s="8">
        <v>0.33333000000000002</v>
      </c>
      <c r="AM71" s="8">
        <v>0.5</v>
      </c>
      <c r="AN71" s="8">
        <v>0</v>
      </c>
      <c r="AO71" s="8">
        <v>0</v>
      </c>
      <c r="AP71" s="8">
        <v>0</v>
      </c>
      <c r="AQ71" s="8">
        <v>0.01</v>
      </c>
      <c r="AR71" s="8">
        <v>0.30099999999999999</v>
      </c>
      <c r="AS71" s="8">
        <v>0.49795200000000001</v>
      </c>
      <c r="AT71" s="8">
        <v>0</v>
      </c>
      <c r="AU71" s="8">
        <v>0.995197</v>
      </c>
      <c r="AV71" s="8">
        <v>0.49285000000000001</v>
      </c>
      <c r="AW71" s="2">
        <v>-18.9192</v>
      </c>
    </row>
    <row r="72" spans="1:63">
      <c r="B72" s="8" t="s">
        <v>450</v>
      </c>
      <c r="C72" s="20">
        <v>4</v>
      </c>
      <c r="D72" s="20">
        <v>400</v>
      </c>
      <c r="E72" s="20">
        <v>0</v>
      </c>
      <c r="F72" s="20">
        <v>3</v>
      </c>
      <c r="G72" s="20">
        <v>3</v>
      </c>
      <c r="H72" s="20">
        <v>2</v>
      </c>
      <c r="I72" s="19">
        <v>10.6</v>
      </c>
      <c r="J72" s="1">
        <v>3.4460999999999999</v>
      </c>
      <c r="K72" s="1">
        <v>3.4460999999999999</v>
      </c>
      <c r="L72" s="1">
        <v>4.2542999999999997</v>
      </c>
      <c r="M72" s="18">
        <v>43.753</v>
      </c>
      <c r="N72" s="8">
        <v>26</v>
      </c>
      <c r="O72" s="8">
        <v>804</v>
      </c>
      <c r="P72" s="8">
        <v>1</v>
      </c>
      <c r="Q72" s="8">
        <v>1</v>
      </c>
      <c r="R72" s="2">
        <v>-58.5122</v>
      </c>
      <c r="S72" s="8" t="s">
        <v>16</v>
      </c>
      <c r="T72" s="8">
        <v>-2.294</v>
      </c>
      <c r="U72" s="8">
        <v>9.7119999999999997</v>
      </c>
      <c r="V72" s="8">
        <v>12.006</v>
      </c>
      <c r="W72" s="8" t="s">
        <v>16</v>
      </c>
      <c r="X72" s="8">
        <v>-2.294</v>
      </c>
      <c r="Y72" s="8">
        <v>9.7119999999999997</v>
      </c>
      <c r="Z72" s="8">
        <v>12.006</v>
      </c>
      <c r="AA72" s="8">
        <v>0.23799999999999999</v>
      </c>
      <c r="AB72" s="8">
        <v>1.6000000000000001E-3</v>
      </c>
      <c r="AC72" s="8" t="s">
        <v>17</v>
      </c>
      <c r="AD72" s="8" t="s">
        <v>17</v>
      </c>
      <c r="AE72" s="8">
        <v>0.33333000000000002</v>
      </c>
      <c r="AF72" s="8">
        <v>0.33333000000000002</v>
      </c>
      <c r="AG72" s="8">
        <v>0.5</v>
      </c>
      <c r="AH72" s="8">
        <v>0</v>
      </c>
      <c r="AI72" s="8">
        <v>0</v>
      </c>
      <c r="AJ72" s="8">
        <v>0</v>
      </c>
      <c r="AK72" s="8">
        <v>0.33333000000000002</v>
      </c>
      <c r="AL72" s="8">
        <v>0.33333000000000002</v>
      </c>
      <c r="AM72" s="8">
        <v>0.5</v>
      </c>
      <c r="AN72" s="8">
        <v>0</v>
      </c>
      <c r="AO72" s="8">
        <v>0</v>
      </c>
      <c r="AP72" s="8">
        <v>0</v>
      </c>
      <c r="AQ72" s="8">
        <v>0.01</v>
      </c>
      <c r="AR72" s="8">
        <v>0.30299999999999999</v>
      </c>
      <c r="AS72" s="8">
        <v>0.49604199999999998</v>
      </c>
      <c r="AT72" s="8">
        <v>0</v>
      </c>
      <c r="AU72" s="8">
        <v>0.99026000000000003</v>
      </c>
      <c r="AV72" s="8">
        <v>0.48570000000000002</v>
      </c>
      <c r="AW72" s="2">
        <v>-18.9191</v>
      </c>
    </row>
    <row r="73" spans="1:63">
      <c r="B73" s="8" t="s">
        <v>451</v>
      </c>
      <c r="C73" s="20">
        <v>4</v>
      </c>
      <c r="D73" s="20">
        <v>400</v>
      </c>
      <c r="E73" s="20">
        <v>0</v>
      </c>
      <c r="F73" s="20">
        <v>3</v>
      </c>
      <c r="G73" s="20">
        <v>3</v>
      </c>
      <c r="H73" s="20">
        <v>2</v>
      </c>
      <c r="I73" s="19">
        <v>10.6</v>
      </c>
      <c r="J73" s="1">
        <v>3.4413</v>
      </c>
      <c r="K73" s="1">
        <v>3.4413</v>
      </c>
      <c r="L73" s="1">
        <v>4.2717999999999998</v>
      </c>
      <c r="M73" s="18">
        <v>43.813000000000002</v>
      </c>
      <c r="N73" s="8">
        <v>26</v>
      </c>
      <c r="O73" s="8">
        <v>804</v>
      </c>
      <c r="P73" s="8">
        <v>1</v>
      </c>
      <c r="Q73" s="8">
        <v>1</v>
      </c>
      <c r="R73" s="2">
        <v>-58.506599999999999</v>
      </c>
      <c r="S73" s="8" t="s">
        <v>16</v>
      </c>
      <c r="T73" s="8">
        <v>-2.3330000000000002</v>
      </c>
      <c r="U73" s="8">
        <v>9.6940000000000008</v>
      </c>
      <c r="V73" s="8">
        <v>12.026999999999999</v>
      </c>
      <c r="W73" s="8" t="s">
        <v>16</v>
      </c>
      <c r="X73" s="8">
        <v>-2.3330000000000002</v>
      </c>
      <c r="Y73" s="8">
        <v>9.6940000000000008</v>
      </c>
      <c r="Z73" s="8">
        <v>12.026999999999999</v>
      </c>
      <c r="AA73" s="8">
        <v>0.33639999999999998</v>
      </c>
      <c r="AB73" s="8">
        <v>5.9999999999999995E-4</v>
      </c>
      <c r="AC73" s="8" t="s">
        <v>17</v>
      </c>
      <c r="AD73" s="8" t="s">
        <v>17</v>
      </c>
      <c r="AE73" s="8">
        <v>0.33333000000000002</v>
      </c>
      <c r="AF73" s="8">
        <v>0.33333000000000002</v>
      </c>
      <c r="AG73" s="8">
        <v>0.5</v>
      </c>
      <c r="AH73" s="8">
        <v>0</v>
      </c>
      <c r="AI73" s="8">
        <v>0</v>
      </c>
      <c r="AJ73" s="8">
        <v>0</v>
      </c>
      <c r="AK73" s="8">
        <v>0.33333000000000002</v>
      </c>
      <c r="AL73" s="8">
        <v>0.33333000000000002</v>
      </c>
      <c r="AM73" s="8">
        <v>0.5</v>
      </c>
      <c r="AN73" s="8">
        <v>0</v>
      </c>
      <c r="AO73" s="8">
        <v>0</v>
      </c>
      <c r="AP73" s="8">
        <v>0</v>
      </c>
      <c r="AQ73" s="8">
        <v>0.01</v>
      </c>
      <c r="AR73" s="8">
        <v>0.30599999999999999</v>
      </c>
      <c r="AS73" s="8">
        <v>0.49446800000000002</v>
      </c>
      <c r="AT73" s="8">
        <v>0</v>
      </c>
      <c r="AU73" s="8">
        <v>0.98521400000000003</v>
      </c>
      <c r="AV73" s="8">
        <v>0.478551</v>
      </c>
      <c r="AW73" s="2">
        <v>-18.918299999999999</v>
      </c>
    </row>
    <row r="74" spans="1:63">
      <c r="B74" s="8" t="s">
        <v>452</v>
      </c>
      <c r="C74" s="20">
        <v>4</v>
      </c>
      <c r="D74" s="20">
        <v>400</v>
      </c>
      <c r="E74" s="20">
        <v>0</v>
      </c>
      <c r="F74" s="20">
        <v>3</v>
      </c>
      <c r="G74" s="20">
        <v>3</v>
      </c>
      <c r="H74" s="20">
        <v>2</v>
      </c>
      <c r="I74" s="19">
        <v>10.6</v>
      </c>
      <c r="J74" s="1">
        <v>3.4344000000000001</v>
      </c>
      <c r="K74" s="1">
        <v>3.4344000000000001</v>
      </c>
      <c r="L74" s="1">
        <v>4.2976999999999999</v>
      </c>
      <c r="M74" s="18">
        <v>43.9</v>
      </c>
      <c r="N74" s="8">
        <v>26</v>
      </c>
      <c r="O74" s="8">
        <v>804</v>
      </c>
      <c r="P74" s="8">
        <v>1</v>
      </c>
      <c r="Q74" s="8">
        <v>1</v>
      </c>
      <c r="R74" s="2">
        <v>-58.497500000000002</v>
      </c>
      <c r="S74" s="8" t="s">
        <v>16</v>
      </c>
      <c r="T74" s="8">
        <v>-2.391</v>
      </c>
      <c r="U74" s="8">
        <v>9.6679999999999993</v>
      </c>
      <c r="V74" s="8">
        <v>12.06</v>
      </c>
      <c r="W74" s="8" t="s">
        <v>16</v>
      </c>
      <c r="X74" s="8">
        <v>-2.391</v>
      </c>
      <c r="Y74" s="8">
        <v>9.6679999999999993</v>
      </c>
      <c r="Z74" s="8">
        <v>12.06</v>
      </c>
      <c r="AA74" s="8">
        <v>0.40529999999999999</v>
      </c>
      <c r="AB74" s="8">
        <v>5.0000000000000001E-4</v>
      </c>
      <c r="AC74" s="8" t="s">
        <v>17</v>
      </c>
      <c r="AD74" s="8" t="s">
        <v>17</v>
      </c>
      <c r="AE74" s="8">
        <v>0.33333000000000002</v>
      </c>
      <c r="AF74" s="8">
        <v>0.33333000000000002</v>
      </c>
      <c r="AG74" s="8">
        <v>0.5</v>
      </c>
      <c r="AH74" s="8">
        <v>0</v>
      </c>
      <c r="AI74" s="8">
        <v>0</v>
      </c>
      <c r="AJ74" s="8">
        <v>0</v>
      </c>
      <c r="AK74" s="8">
        <v>0.33333000000000002</v>
      </c>
      <c r="AL74" s="8">
        <v>0.33333000000000002</v>
      </c>
      <c r="AM74" s="8">
        <v>0.5</v>
      </c>
      <c r="AN74" s="8">
        <v>0</v>
      </c>
      <c r="AO74" s="8">
        <v>0</v>
      </c>
      <c r="AP74" s="8">
        <v>0</v>
      </c>
      <c r="AQ74" s="8">
        <v>0.01</v>
      </c>
      <c r="AR74" s="8">
        <v>0.30299999999999999</v>
      </c>
      <c r="AS74" s="8">
        <v>0.49326900000000001</v>
      </c>
      <c r="AT74" s="8">
        <v>0</v>
      </c>
      <c r="AU74" s="8">
        <v>0.97982100000000005</v>
      </c>
      <c r="AV74" s="8">
        <v>0.47140100000000001</v>
      </c>
      <c r="AW74" s="2">
        <v>-18.914000000000001</v>
      </c>
    </row>
    <row r="75" spans="1:63">
      <c r="B75" s="8" t="s">
        <v>453</v>
      </c>
      <c r="C75" s="20">
        <v>4</v>
      </c>
      <c r="D75" s="20">
        <v>400</v>
      </c>
      <c r="E75" s="20">
        <v>0</v>
      </c>
      <c r="F75" s="20">
        <v>3</v>
      </c>
      <c r="G75" s="20">
        <v>3</v>
      </c>
      <c r="H75" s="20">
        <v>2</v>
      </c>
      <c r="I75" s="19">
        <v>10.6</v>
      </c>
      <c r="J75" s="1">
        <v>3.4247000000000001</v>
      </c>
      <c r="K75" s="1">
        <v>3.4247000000000001</v>
      </c>
      <c r="L75" s="1">
        <v>4.3350999999999997</v>
      </c>
      <c r="M75" s="18">
        <v>44.031999999999996</v>
      </c>
      <c r="N75" s="8">
        <v>26</v>
      </c>
      <c r="O75" s="8">
        <v>804</v>
      </c>
      <c r="P75" s="8">
        <v>1</v>
      </c>
      <c r="Q75" s="8">
        <v>1</v>
      </c>
      <c r="R75" s="2">
        <v>-58.491199999999999</v>
      </c>
      <c r="S75" s="8" t="s">
        <v>16</v>
      </c>
      <c r="T75" s="8">
        <v>-2.4780000000000002</v>
      </c>
      <c r="U75" s="8">
        <v>9.6310000000000002</v>
      </c>
      <c r="V75" s="8">
        <v>12.109</v>
      </c>
      <c r="W75" s="8" t="s">
        <v>16</v>
      </c>
      <c r="X75" s="8">
        <v>-2.4780000000000002</v>
      </c>
      <c r="Y75" s="8">
        <v>9.6310000000000002</v>
      </c>
      <c r="Z75" s="8">
        <v>12.109</v>
      </c>
      <c r="AA75" s="8">
        <v>0.42420000000000002</v>
      </c>
      <c r="AB75" s="8">
        <v>1.6000000000000001E-3</v>
      </c>
      <c r="AC75" s="8" t="s">
        <v>17</v>
      </c>
      <c r="AD75" s="8" t="s">
        <v>17</v>
      </c>
      <c r="AE75" s="8">
        <v>0.33333000000000002</v>
      </c>
      <c r="AF75" s="8">
        <v>0.33333000000000002</v>
      </c>
      <c r="AG75" s="8">
        <v>0.5</v>
      </c>
      <c r="AH75" s="8">
        <v>0</v>
      </c>
      <c r="AI75" s="8">
        <v>0</v>
      </c>
      <c r="AJ75" s="8">
        <v>0</v>
      </c>
      <c r="AK75" s="8">
        <v>0.33333000000000002</v>
      </c>
      <c r="AL75" s="8">
        <v>0.33333000000000002</v>
      </c>
      <c r="AM75" s="8">
        <v>0.5</v>
      </c>
      <c r="AN75" s="8">
        <v>0</v>
      </c>
      <c r="AO75" s="8">
        <v>0</v>
      </c>
      <c r="AP75" s="8">
        <v>0</v>
      </c>
      <c r="AQ75" s="8">
        <v>0.01</v>
      </c>
      <c r="AR75" s="8">
        <v>0.309</v>
      </c>
      <c r="AS75" s="8">
        <v>0.49303399999999997</v>
      </c>
      <c r="AT75" s="8">
        <v>0</v>
      </c>
      <c r="AU75" s="8">
        <v>0.97382899999999994</v>
      </c>
      <c r="AV75" s="8">
        <v>0.46425100000000002</v>
      </c>
      <c r="AW75" s="2">
        <v>-18.912400000000002</v>
      </c>
    </row>
    <row r="76" spans="1:63">
      <c r="B76" s="8" t="s">
        <v>454</v>
      </c>
      <c r="C76" s="20">
        <v>4</v>
      </c>
      <c r="D76" s="20">
        <v>400</v>
      </c>
      <c r="E76" s="20">
        <v>0</v>
      </c>
      <c r="F76" s="20">
        <v>3</v>
      </c>
      <c r="G76" s="20">
        <v>3</v>
      </c>
      <c r="H76" s="20">
        <v>2</v>
      </c>
      <c r="I76" s="19">
        <v>10.6</v>
      </c>
      <c r="J76" s="1">
        <v>3.4108999999999998</v>
      </c>
      <c r="K76" s="1">
        <v>3.4108999999999998</v>
      </c>
      <c r="L76" s="1">
        <v>4.3882000000000003</v>
      </c>
      <c r="M76" s="18">
        <v>44.213000000000001</v>
      </c>
      <c r="N76" s="8">
        <v>26</v>
      </c>
      <c r="O76" s="8">
        <v>804</v>
      </c>
      <c r="P76" s="8">
        <v>1</v>
      </c>
      <c r="Q76" s="8">
        <v>1</v>
      </c>
      <c r="R76" s="2">
        <v>-58.482399999999998</v>
      </c>
      <c r="S76" s="8" t="s">
        <v>16</v>
      </c>
      <c r="T76" s="8">
        <v>-2.6070000000000002</v>
      </c>
      <c r="U76" s="8">
        <v>9.5809999999999995</v>
      </c>
      <c r="V76" s="8">
        <v>12.188000000000001</v>
      </c>
      <c r="W76" s="8" t="s">
        <v>16</v>
      </c>
      <c r="X76" s="8">
        <v>-2.6070000000000002</v>
      </c>
      <c r="Y76" s="8">
        <v>9.5809999999999995</v>
      </c>
      <c r="Z76" s="8">
        <v>12.188000000000001</v>
      </c>
      <c r="AA76" s="8">
        <v>0.36859999999999998</v>
      </c>
      <c r="AB76" s="8">
        <v>2.3E-3</v>
      </c>
      <c r="AC76" s="8" t="s">
        <v>17</v>
      </c>
      <c r="AD76" s="8" t="s">
        <v>17</v>
      </c>
      <c r="AE76" s="8">
        <v>0.33333000000000002</v>
      </c>
      <c r="AF76" s="8">
        <v>0.33333000000000002</v>
      </c>
      <c r="AG76" s="8">
        <v>0.5</v>
      </c>
      <c r="AH76" s="8">
        <v>0</v>
      </c>
      <c r="AI76" s="8">
        <v>0</v>
      </c>
      <c r="AJ76" s="8">
        <v>0</v>
      </c>
      <c r="AK76" s="8">
        <v>0.33333000000000002</v>
      </c>
      <c r="AL76" s="8">
        <v>0.33333000000000002</v>
      </c>
      <c r="AM76" s="8">
        <v>0.5</v>
      </c>
      <c r="AN76" s="8">
        <v>0</v>
      </c>
      <c r="AO76" s="8">
        <v>0</v>
      </c>
      <c r="AP76" s="8">
        <v>0</v>
      </c>
      <c r="AQ76" s="8">
        <v>0.01</v>
      </c>
      <c r="AR76" s="8">
        <v>0.308</v>
      </c>
      <c r="AS76" s="8">
        <v>0.49445699999999998</v>
      </c>
      <c r="AT76" s="8">
        <v>0</v>
      </c>
      <c r="AU76" s="8">
        <v>0.96684300000000001</v>
      </c>
      <c r="AV76" s="8">
        <v>0.45710099999999998</v>
      </c>
      <c r="AW76" s="2">
        <v>-18.904399999999999</v>
      </c>
    </row>
    <row r="77" spans="1:63">
      <c r="B77" s="8" t="s">
        <v>455</v>
      </c>
      <c r="C77" s="20">
        <v>4</v>
      </c>
      <c r="D77" s="20">
        <v>400</v>
      </c>
      <c r="E77" s="20">
        <v>0</v>
      </c>
      <c r="F77" s="20">
        <v>3</v>
      </c>
      <c r="G77" s="20">
        <v>3</v>
      </c>
      <c r="H77" s="20">
        <v>2</v>
      </c>
      <c r="I77" s="19">
        <v>10.6</v>
      </c>
      <c r="J77" s="1">
        <v>3.3923999999999999</v>
      </c>
      <c r="K77" s="1">
        <v>3.3923999999999999</v>
      </c>
      <c r="L77" s="1">
        <v>4.4654999999999996</v>
      </c>
      <c r="M77" s="18">
        <v>44.505000000000003</v>
      </c>
      <c r="N77" s="8">
        <v>26</v>
      </c>
      <c r="O77" s="8">
        <v>804</v>
      </c>
      <c r="P77" s="8">
        <v>1</v>
      </c>
      <c r="Q77" s="8">
        <v>1</v>
      </c>
      <c r="R77" s="2">
        <v>-58.481200000000001</v>
      </c>
      <c r="S77" s="8" t="s">
        <v>16</v>
      </c>
      <c r="T77" s="8">
        <v>-2.8029999999999999</v>
      </c>
      <c r="U77" s="8">
        <v>9.5069999999999997</v>
      </c>
      <c r="V77" s="8">
        <v>12.31</v>
      </c>
      <c r="W77" s="8" t="s">
        <v>16</v>
      </c>
      <c r="X77" s="8">
        <v>-2.8029999999999999</v>
      </c>
      <c r="Y77" s="8">
        <v>9.5069999999999997</v>
      </c>
      <c r="Z77" s="8">
        <v>12.31</v>
      </c>
      <c r="AA77" s="8">
        <v>0.18629999999999999</v>
      </c>
      <c r="AB77" s="8">
        <v>8.9999999999999998E-4</v>
      </c>
      <c r="AC77" s="8" t="s">
        <v>17</v>
      </c>
      <c r="AD77" s="8" t="s">
        <v>17</v>
      </c>
      <c r="AE77" s="8">
        <v>0.33333000000000002</v>
      </c>
      <c r="AF77" s="8">
        <v>0.33333000000000002</v>
      </c>
      <c r="AG77" s="8">
        <v>0.5</v>
      </c>
      <c r="AH77" s="8">
        <v>0</v>
      </c>
      <c r="AI77" s="8">
        <v>0</v>
      </c>
      <c r="AJ77" s="8">
        <v>0</v>
      </c>
      <c r="AK77" s="8">
        <v>0.33333000000000002</v>
      </c>
      <c r="AL77" s="8">
        <v>0.33333000000000002</v>
      </c>
      <c r="AM77" s="8">
        <v>0.5</v>
      </c>
      <c r="AN77" s="8">
        <v>0</v>
      </c>
      <c r="AO77" s="8">
        <v>0</v>
      </c>
      <c r="AP77" s="8">
        <v>0</v>
      </c>
      <c r="AQ77" s="8">
        <v>0.01</v>
      </c>
      <c r="AR77" s="8">
        <v>0.308</v>
      </c>
      <c r="AS77" s="8">
        <v>0.49766899999999997</v>
      </c>
      <c r="AT77" s="8">
        <v>0</v>
      </c>
      <c r="AU77" s="8">
        <v>0.95812399999999998</v>
      </c>
      <c r="AV77" s="8">
        <v>0.44995099999999999</v>
      </c>
      <c r="AW77" s="2">
        <v>-18.898399999999999</v>
      </c>
    </row>
    <row r="78" spans="1:63">
      <c r="B78" s="8" t="s">
        <v>456</v>
      </c>
      <c r="C78" s="20">
        <v>4</v>
      </c>
      <c r="D78" s="20">
        <v>400</v>
      </c>
      <c r="E78" s="20">
        <v>0</v>
      </c>
      <c r="F78" s="20">
        <v>3</v>
      </c>
      <c r="G78" s="20">
        <v>3</v>
      </c>
      <c r="H78" s="20">
        <v>2</v>
      </c>
      <c r="I78" s="19">
        <v>10.7</v>
      </c>
      <c r="J78" s="1">
        <v>3.3706</v>
      </c>
      <c r="K78" s="1">
        <v>3.3706</v>
      </c>
      <c r="L78" s="1">
        <v>4.5621</v>
      </c>
      <c r="M78" s="18">
        <v>44.887</v>
      </c>
      <c r="N78" s="8">
        <v>26</v>
      </c>
      <c r="O78" s="8">
        <v>804</v>
      </c>
      <c r="P78" s="8">
        <v>1</v>
      </c>
      <c r="Q78" s="8">
        <v>1</v>
      </c>
      <c r="R78" s="2">
        <v>-58.4876</v>
      </c>
      <c r="S78" s="8" t="s">
        <v>16</v>
      </c>
      <c r="T78" s="8">
        <v>-3.048</v>
      </c>
      <c r="U78" s="8">
        <v>9.4160000000000004</v>
      </c>
      <c r="V78" s="8">
        <v>12.465</v>
      </c>
      <c r="W78" s="8" t="s">
        <v>16</v>
      </c>
      <c r="X78" s="8">
        <v>-3.048</v>
      </c>
      <c r="Y78" s="8">
        <v>9.4160000000000004</v>
      </c>
      <c r="Z78" s="8">
        <v>12.465</v>
      </c>
      <c r="AA78" s="8">
        <v>9.3600000000000003E-2</v>
      </c>
      <c r="AB78" s="8">
        <v>4.5999999999999999E-3</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0.01</v>
      </c>
      <c r="AR78" s="8">
        <v>0.31</v>
      </c>
      <c r="AS78" s="8">
        <v>0.50194700000000003</v>
      </c>
      <c r="AT78" s="8">
        <v>0</v>
      </c>
      <c r="AU78" s="8">
        <v>0.94881300000000002</v>
      </c>
      <c r="AV78" s="8">
        <v>0.442801</v>
      </c>
      <c r="AW78" s="2">
        <v>-18.891400000000001</v>
      </c>
    </row>
    <row r="79" spans="1:63">
      <c r="B79" s="8" t="s">
        <v>457</v>
      </c>
      <c r="C79" s="20">
        <v>4</v>
      </c>
      <c r="D79" s="20">
        <v>400</v>
      </c>
      <c r="E79" s="20">
        <v>0</v>
      </c>
      <c r="F79" s="20">
        <v>3</v>
      </c>
      <c r="G79" s="20">
        <v>3</v>
      </c>
      <c r="H79" s="20">
        <v>2</v>
      </c>
      <c r="I79" s="19">
        <v>10.7</v>
      </c>
      <c r="J79" s="1">
        <v>3.3513000000000002</v>
      </c>
      <c r="K79" s="1">
        <v>3.3513000000000002</v>
      </c>
      <c r="L79" s="1">
        <v>4.6505000000000001</v>
      </c>
      <c r="M79" s="18">
        <v>45.232999999999997</v>
      </c>
      <c r="N79" s="8">
        <v>26</v>
      </c>
      <c r="O79" s="8">
        <v>804</v>
      </c>
      <c r="P79" s="8">
        <v>1</v>
      </c>
      <c r="Q79" s="8">
        <v>1</v>
      </c>
      <c r="R79" s="2">
        <v>-58.503599999999999</v>
      </c>
      <c r="S79" s="8" t="s">
        <v>16</v>
      </c>
      <c r="T79" s="8">
        <v>-3.2170000000000001</v>
      </c>
      <c r="U79" s="8">
        <v>9.3390000000000004</v>
      </c>
      <c r="V79" s="8">
        <v>12.555999999999999</v>
      </c>
      <c r="W79" s="8" t="s">
        <v>16</v>
      </c>
      <c r="X79" s="8">
        <v>-3.2170000000000001</v>
      </c>
      <c r="Y79" s="8">
        <v>9.3390000000000004</v>
      </c>
      <c r="Z79" s="8">
        <v>12.555999999999999</v>
      </c>
      <c r="AA79" s="8">
        <v>0.29010000000000002</v>
      </c>
      <c r="AB79" s="8">
        <v>2.0999999999999999E-3</v>
      </c>
      <c r="AC79" s="8" t="s">
        <v>17</v>
      </c>
      <c r="AD79" s="8" t="s">
        <v>17</v>
      </c>
      <c r="AE79" s="8">
        <v>0.33333000000000002</v>
      </c>
      <c r="AF79" s="8">
        <v>0.33333000000000002</v>
      </c>
      <c r="AG79" s="8">
        <v>0.5</v>
      </c>
      <c r="AH79" s="8">
        <v>0</v>
      </c>
      <c r="AI79" s="8">
        <v>0</v>
      </c>
      <c r="AJ79" s="8">
        <v>0</v>
      </c>
      <c r="AK79" s="8">
        <v>0.33333000000000002</v>
      </c>
      <c r="AL79" s="8">
        <v>0.33333000000000002</v>
      </c>
      <c r="AM79" s="8">
        <v>0.5</v>
      </c>
      <c r="AN79" s="8">
        <v>0</v>
      </c>
      <c r="AO79" s="8">
        <v>0</v>
      </c>
      <c r="AP79" s="8">
        <v>0</v>
      </c>
      <c r="AQ79" s="8">
        <v>0.01</v>
      </c>
      <c r="AR79" s="8">
        <v>0.307</v>
      </c>
      <c r="AS79" s="8">
        <v>0.50500500000000004</v>
      </c>
      <c r="AT79" s="8">
        <v>0</v>
      </c>
      <c r="AU79" s="8">
        <v>0.94050500000000004</v>
      </c>
      <c r="AV79" s="8">
        <v>0.43565199999999998</v>
      </c>
      <c r="AW79" s="2">
        <v>-18.8871</v>
      </c>
    </row>
    <row r="80" spans="1:63">
      <c r="B80" s="8" t="s">
        <v>458</v>
      </c>
      <c r="C80" s="20">
        <v>4</v>
      </c>
      <c r="D80" s="20">
        <v>400</v>
      </c>
      <c r="E80" s="20">
        <v>0</v>
      </c>
      <c r="F80" s="20">
        <v>3</v>
      </c>
      <c r="G80" s="20">
        <v>3</v>
      </c>
      <c r="H80" s="20">
        <v>2</v>
      </c>
      <c r="I80" s="19">
        <v>10.7</v>
      </c>
      <c r="J80" s="1">
        <v>3.3325999999999998</v>
      </c>
      <c r="K80" s="1">
        <v>3.3325999999999998</v>
      </c>
      <c r="L80" s="1">
        <v>4.7367999999999997</v>
      </c>
      <c r="M80" s="18">
        <v>45.56</v>
      </c>
      <c r="N80" s="8">
        <v>26</v>
      </c>
      <c r="O80" s="8">
        <v>804</v>
      </c>
      <c r="P80" s="8">
        <v>1</v>
      </c>
      <c r="Q80" s="8">
        <v>1</v>
      </c>
      <c r="R80" s="2">
        <v>-58.521999999999998</v>
      </c>
      <c r="S80" s="8" t="s">
        <v>61</v>
      </c>
      <c r="T80" s="8">
        <v>-3.258</v>
      </c>
      <c r="U80" s="8">
        <v>9.266</v>
      </c>
      <c r="V80" s="8">
        <v>12.523999999999999</v>
      </c>
      <c r="W80" s="8" t="s">
        <v>61</v>
      </c>
      <c r="X80" s="8">
        <v>-3.258</v>
      </c>
      <c r="Y80" s="8">
        <v>9.266</v>
      </c>
      <c r="Z80" s="8">
        <v>12.523999999999999</v>
      </c>
      <c r="AA80" s="8">
        <v>0.44479999999999997</v>
      </c>
      <c r="AB80" s="8">
        <v>3.0800000000000001E-2</v>
      </c>
      <c r="AC80" s="8" t="s">
        <v>17</v>
      </c>
      <c r="AD80" s="8" t="s">
        <v>17</v>
      </c>
      <c r="AE80" s="8">
        <v>0</v>
      </c>
      <c r="AF80" s="8">
        <v>0</v>
      </c>
      <c r="AG80" s="8">
        <v>0</v>
      </c>
      <c r="AH80" s="8">
        <v>0</v>
      </c>
      <c r="AI80" s="8">
        <v>0</v>
      </c>
      <c r="AJ80" s="8">
        <v>0</v>
      </c>
      <c r="AK80" s="8">
        <v>0</v>
      </c>
      <c r="AL80" s="8">
        <v>0</v>
      </c>
      <c r="AM80" s="8">
        <v>0</v>
      </c>
      <c r="AN80" s="8">
        <v>0</v>
      </c>
      <c r="AO80" s="8">
        <v>0</v>
      </c>
      <c r="AP80" s="8">
        <v>0</v>
      </c>
      <c r="AQ80" s="8">
        <v>0.01</v>
      </c>
      <c r="AR80" s="8">
        <v>0.31</v>
      </c>
      <c r="AS80" s="8">
        <v>0.50736999999999999</v>
      </c>
      <c r="AT80" s="8">
        <v>0</v>
      </c>
      <c r="AU80" s="8">
        <v>0.93224700000000005</v>
      </c>
      <c r="AV80" s="8">
        <v>0.42850199999999999</v>
      </c>
      <c r="AW80" s="2">
        <v>-18.8752</v>
      </c>
    </row>
    <row r="81" spans="1:63">
      <c r="B81" s="8" t="s">
        <v>459</v>
      </c>
      <c r="C81" s="20">
        <v>4</v>
      </c>
      <c r="D81" s="20">
        <v>400</v>
      </c>
      <c r="E81" s="20">
        <v>0</v>
      </c>
      <c r="F81" s="20">
        <v>3</v>
      </c>
      <c r="G81" s="20">
        <v>3</v>
      </c>
      <c r="H81" s="20">
        <v>2</v>
      </c>
      <c r="I81" s="19">
        <v>10.7</v>
      </c>
      <c r="J81" s="1">
        <v>3.3151000000000002</v>
      </c>
      <c r="K81" s="1">
        <v>3.3151000000000002</v>
      </c>
      <c r="L81" s="1">
        <v>4.8159000000000001</v>
      </c>
      <c r="M81" s="18">
        <v>45.835000000000001</v>
      </c>
      <c r="N81" s="8">
        <v>26</v>
      </c>
      <c r="O81" s="8">
        <v>804</v>
      </c>
      <c r="P81" s="8">
        <v>1</v>
      </c>
      <c r="Q81" s="8">
        <v>1</v>
      </c>
      <c r="R81" s="2">
        <v>-58.545499999999997</v>
      </c>
      <c r="S81" s="8" t="s">
        <v>61</v>
      </c>
      <c r="T81" s="8">
        <v>-3.2959999999999998</v>
      </c>
      <c r="U81" s="8">
        <v>9.2050000000000001</v>
      </c>
      <c r="V81" s="8">
        <v>12.502000000000001</v>
      </c>
      <c r="W81" s="8" t="s">
        <v>61</v>
      </c>
      <c r="X81" s="8">
        <v>-3.2959999999999998</v>
      </c>
      <c r="Y81" s="8">
        <v>9.2050000000000001</v>
      </c>
      <c r="Z81" s="8">
        <v>12.502000000000001</v>
      </c>
      <c r="AA81" s="8">
        <v>0.54300000000000004</v>
      </c>
      <c r="AB81" s="8">
        <v>2.7799999999999998E-2</v>
      </c>
      <c r="AC81" s="8" t="s">
        <v>17</v>
      </c>
      <c r="AD81" s="8" t="s">
        <v>17</v>
      </c>
      <c r="AE81" s="8">
        <v>0</v>
      </c>
      <c r="AF81" s="8">
        <v>0</v>
      </c>
      <c r="AG81" s="8">
        <v>0</v>
      </c>
      <c r="AH81" s="8">
        <v>0</v>
      </c>
      <c r="AI81" s="8">
        <v>0</v>
      </c>
      <c r="AJ81" s="8">
        <v>0</v>
      </c>
      <c r="AK81" s="8">
        <v>0</v>
      </c>
      <c r="AL81" s="8">
        <v>0</v>
      </c>
      <c r="AM81" s="8">
        <v>0</v>
      </c>
      <c r="AN81" s="8">
        <v>0</v>
      </c>
      <c r="AO81" s="8">
        <v>0</v>
      </c>
      <c r="AP81" s="8">
        <v>0</v>
      </c>
      <c r="AQ81" s="8">
        <v>0.01</v>
      </c>
      <c r="AR81" s="8">
        <v>0.309</v>
      </c>
      <c r="AS81" s="8">
        <v>0.508795</v>
      </c>
      <c r="AT81" s="8">
        <v>0</v>
      </c>
      <c r="AU81" s="8">
        <v>0.92446300000000003</v>
      </c>
      <c r="AV81" s="8">
        <v>0.421352</v>
      </c>
      <c r="AW81" s="2">
        <v>-18.867999999999999</v>
      </c>
    </row>
    <row r="82" spans="1:63">
      <c r="B82" s="8" t="s">
        <v>460</v>
      </c>
      <c r="C82" s="20">
        <v>4</v>
      </c>
      <c r="D82" s="20">
        <v>400</v>
      </c>
      <c r="E82" s="20">
        <v>0</v>
      </c>
      <c r="F82" s="20">
        <v>3</v>
      </c>
      <c r="G82" s="20">
        <v>3</v>
      </c>
      <c r="H82" s="20">
        <v>2</v>
      </c>
      <c r="I82" s="19">
        <v>10.8</v>
      </c>
      <c r="J82" s="1">
        <v>3.2989999999999999</v>
      </c>
      <c r="K82" s="1">
        <v>3.2989999999999999</v>
      </c>
      <c r="L82" s="1">
        <v>4.8865999999999996</v>
      </c>
      <c r="M82" s="18">
        <v>46.058</v>
      </c>
      <c r="N82" s="8">
        <v>26</v>
      </c>
      <c r="O82" s="8">
        <v>804</v>
      </c>
      <c r="P82" s="8">
        <v>1</v>
      </c>
      <c r="Q82" s="8">
        <v>1</v>
      </c>
      <c r="R82" s="2">
        <v>-58.568300000000001</v>
      </c>
      <c r="S82" s="8" t="s">
        <v>61</v>
      </c>
      <c r="T82" s="8">
        <v>-3.3290000000000002</v>
      </c>
      <c r="U82" s="8">
        <v>9.1560000000000006</v>
      </c>
      <c r="V82" s="8">
        <v>12.484</v>
      </c>
      <c r="W82" s="8" t="s">
        <v>61</v>
      </c>
      <c r="X82" s="8">
        <v>-3.3290000000000002</v>
      </c>
      <c r="Y82" s="8">
        <v>9.1560000000000006</v>
      </c>
      <c r="Z82" s="8">
        <v>12.484</v>
      </c>
      <c r="AA82" s="8">
        <v>0.57730000000000004</v>
      </c>
      <c r="AB82" s="8">
        <v>2.86E-2</v>
      </c>
      <c r="AC82" s="8" t="s">
        <v>17</v>
      </c>
      <c r="AD82" s="8" t="s">
        <v>17</v>
      </c>
      <c r="AE82" s="8">
        <v>0</v>
      </c>
      <c r="AF82" s="8">
        <v>0</v>
      </c>
      <c r="AG82" s="8">
        <v>0</v>
      </c>
      <c r="AH82" s="8">
        <v>0</v>
      </c>
      <c r="AI82" s="8">
        <v>0</v>
      </c>
      <c r="AJ82" s="8">
        <v>0</v>
      </c>
      <c r="AK82" s="8">
        <v>0</v>
      </c>
      <c r="AL82" s="8">
        <v>0</v>
      </c>
      <c r="AM82" s="8">
        <v>0</v>
      </c>
      <c r="AN82" s="8">
        <v>0</v>
      </c>
      <c r="AO82" s="8">
        <v>0</v>
      </c>
      <c r="AP82" s="8">
        <v>0</v>
      </c>
      <c r="AQ82" s="8">
        <v>1.2E-2</v>
      </c>
      <c r="AR82" s="8">
        <v>0.313</v>
      </c>
      <c r="AS82" s="8">
        <v>0.50928499999999999</v>
      </c>
      <c r="AT82" s="8">
        <v>0</v>
      </c>
      <c r="AU82" s="8">
        <v>0.91722800000000004</v>
      </c>
      <c r="AV82" s="8">
        <v>0.41420200000000001</v>
      </c>
      <c r="AW82" s="2">
        <v>-18.8614</v>
      </c>
    </row>
    <row r="83" spans="1:63">
      <c r="B83" s="8" t="s">
        <v>461</v>
      </c>
      <c r="C83" s="20">
        <v>4</v>
      </c>
      <c r="D83" s="20">
        <v>400</v>
      </c>
      <c r="E83" s="20">
        <v>0</v>
      </c>
      <c r="F83" s="20">
        <v>3</v>
      </c>
      <c r="G83" s="20">
        <v>3</v>
      </c>
      <c r="H83" s="20">
        <v>2</v>
      </c>
      <c r="I83" s="19">
        <v>10.8</v>
      </c>
      <c r="J83" s="1">
        <v>3.2852000000000001</v>
      </c>
      <c r="K83" s="1">
        <v>3.2852000000000001</v>
      </c>
      <c r="L83" s="1">
        <v>4.9435000000000002</v>
      </c>
      <c r="M83" s="18">
        <v>46.204999999999998</v>
      </c>
      <c r="N83" s="8">
        <v>26</v>
      </c>
      <c r="O83" s="8">
        <v>804</v>
      </c>
      <c r="P83" s="8">
        <v>1</v>
      </c>
      <c r="Q83" s="8">
        <v>1</v>
      </c>
      <c r="R83" s="2">
        <v>-58.587200000000003</v>
      </c>
      <c r="S83" s="8" t="s">
        <v>61</v>
      </c>
      <c r="T83" s="8">
        <v>-3.3290000000000002</v>
      </c>
      <c r="U83" s="8">
        <v>9.1229999999999993</v>
      </c>
      <c r="V83" s="8">
        <v>12.452</v>
      </c>
      <c r="W83" s="8" t="s">
        <v>61</v>
      </c>
      <c r="X83" s="8">
        <v>-3.3290000000000002</v>
      </c>
      <c r="Y83" s="8">
        <v>9.1229999999999993</v>
      </c>
      <c r="Z83" s="8">
        <v>12.452</v>
      </c>
      <c r="AA83" s="8">
        <v>0.53769999999999996</v>
      </c>
      <c r="AB83" s="8">
        <v>2.64E-2</v>
      </c>
      <c r="AC83" s="8" t="s">
        <v>17</v>
      </c>
      <c r="AD83" s="8" t="s">
        <v>17</v>
      </c>
      <c r="AE83" s="8">
        <v>0</v>
      </c>
      <c r="AF83" s="8">
        <v>0</v>
      </c>
      <c r="AG83" s="8">
        <v>0</v>
      </c>
      <c r="AH83" s="8">
        <v>0</v>
      </c>
      <c r="AI83" s="8">
        <v>0</v>
      </c>
      <c r="AJ83" s="8">
        <v>0</v>
      </c>
      <c r="AK83" s="8">
        <v>0</v>
      </c>
      <c r="AL83" s="8">
        <v>0</v>
      </c>
      <c r="AM83" s="8">
        <v>0</v>
      </c>
      <c r="AN83" s="8">
        <v>0</v>
      </c>
      <c r="AO83" s="8">
        <v>0</v>
      </c>
      <c r="AP83" s="8">
        <v>0</v>
      </c>
      <c r="AQ83" s="8">
        <v>1.2E-2</v>
      </c>
      <c r="AR83" s="8">
        <v>0.315</v>
      </c>
      <c r="AS83" s="8">
        <v>0.50851100000000005</v>
      </c>
      <c r="AT83" s="8">
        <v>0</v>
      </c>
      <c r="AU83" s="8">
        <v>0.91110000000000002</v>
      </c>
      <c r="AV83" s="8">
        <v>0.40705200000000002</v>
      </c>
      <c r="AW83" s="2">
        <v>-18.850300000000001</v>
      </c>
    </row>
    <row r="84" spans="1:63">
      <c r="B84" s="8" t="s">
        <v>462</v>
      </c>
      <c r="C84" s="20">
        <v>4</v>
      </c>
      <c r="D84" s="20">
        <v>400</v>
      </c>
      <c r="E84" s="20">
        <v>0</v>
      </c>
      <c r="F84" s="20">
        <v>3</v>
      </c>
      <c r="G84" s="20">
        <v>3</v>
      </c>
      <c r="H84" s="20">
        <v>2</v>
      </c>
      <c r="I84" s="19">
        <v>10.8</v>
      </c>
      <c r="J84" s="1">
        <v>3.2719</v>
      </c>
      <c r="K84" s="1">
        <v>3.2719</v>
      </c>
      <c r="L84" s="1">
        <v>4.9957000000000003</v>
      </c>
      <c r="M84" s="18">
        <v>46.314</v>
      </c>
      <c r="N84" s="8">
        <v>26</v>
      </c>
      <c r="O84" s="8">
        <v>804</v>
      </c>
      <c r="P84" s="8">
        <v>1</v>
      </c>
      <c r="Q84" s="8">
        <v>1</v>
      </c>
      <c r="R84" s="2">
        <v>-58.603400000000001</v>
      </c>
      <c r="S84" s="8" t="s">
        <v>61</v>
      </c>
      <c r="T84" s="8">
        <v>-3.347</v>
      </c>
      <c r="U84" s="8">
        <v>9.0950000000000006</v>
      </c>
      <c r="V84" s="8">
        <v>12.442</v>
      </c>
      <c r="W84" s="8" t="s">
        <v>61</v>
      </c>
      <c r="X84" s="8">
        <v>-3.347</v>
      </c>
      <c r="Y84" s="8">
        <v>9.0950000000000006</v>
      </c>
      <c r="Z84" s="8">
        <v>12.442</v>
      </c>
      <c r="AA84" s="8">
        <v>0.46779999999999999</v>
      </c>
      <c r="AB84" s="8">
        <v>3.1699999999999999E-2</v>
      </c>
      <c r="AC84" s="8" t="s">
        <v>17</v>
      </c>
      <c r="AD84" s="8" t="s">
        <v>17</v>
      </c>
      <c r="AE84" s="8">
        <v>0</v>
      </c>
      <c r="AF84" s="8">
        <v>0</v>
      </c>
      <c r="AG84" s="8">
        <v>0</v>
      </c>
      <c r="AH84" s="8">
        <v>0</v>
      </c>
      <c r="AI84" s="8">
        <v>0</v>
      </c>
      <c r="AJ84" s="8">
        <v>0</v>
      </c>
      <c r="AK84" s="8">
        <v>0</v>
      </c>
      <c r="AL84" s="8">
        <v>0</v>
      </c>
      <c r="AM84" s="8">
        <v>0</v>
      </c>
      <c r="AN84" s="8">
        <v>0</v>
      </c>
      <c r="AO84" s="8">
        <v>0</v>
      </c>
      <c r="AP84" s="8">
        <v>0</v>
      </c>
      <c r="AQ84" s="8">
        <v>1.2E-2</v>
      </c>
      <c r="AR84" s="8">
        <v>0.31900000000000001</v>
      </c>
      <c r="AS84" s="8">
        <v>0.50769799999999998</v>
      </c>
      <c r="AT84" s="8">
        <v>0</v>
      </c>
      <c r="AU84" s="8">
        <v>0.905196</v>
      </c>
      <c r="AV84" s="8">
        <v>0.39990300000000001</v>
      </c>
      <c r="AW84" s="2">
        <v>-18.8414</v>
      </c>
    </row>
    <row r="85" spans="1:63">
      <c r="B85" s="8" t="s">
        <v>463</v>
      </c>
      <c r="C85" s="20">
        <v>4</v>
      </c>
      <c r="D85" s="20">
        <v>400</v>
      </c>
      <c r="E85" s="20">
        <v>0</v>
      </c>
      <c r="F85" s="20">
        <v>3</v>
      </c>
      <c r="G85" s="20">
        <v>3</v>
      </c>
      <c r="H85" s="20">
        <v>2</v>
      </c>
      <c r="I85" s="19">
        <v>10.8</v>
      </c>
      <c r="J85" s="1">
        <v>3.2584</v>
      </c>
      <c r="K85" s="1">
        <v>3.2584</v>
      </c>
      <c r="L85" s="1">
        <v>5.0453000000000001</v>
      </c>
      <c r="M85" s="18">
        <v>46.390999999999998</v>
      </c>
      <c r="N85" s="8">
        <v>26</v>
      </c>
      <c r="O85" s="8">
        <v>804</v>
      </c>
      <c r="P85" s="8">
        <v>1</v>
      </c>
      <c r="Q85" s="8">
        <v>1</v>
      </c>
      <c r="R85" s="2">
        <v>-58.616199999999999</v>
      </c>
      <c r="S85" s="8" t="s">
        <v>61</v>
      </c>
      <c r="T85" s="8">
        <v>-3.3650000000000002</v>
      </c>
      <c r="U85" s="8">
        <v>9.0730000000000004</v>
      </c>
      <c r="V85" s="8">
        <v>12.438000000000001</v>
      </c>
      <c r="W85" s="8" t="s">
        <v>61</v>
      </c>
      <c r="X85" s="8">
        <v>-3.3650000000000002</v>
      </c>
      <c r="Y85" s="8">
        <v>9.0730000000000004</v>
      </c>
      <c r="Z85" s="8">
        <v>12.438000000000001</v>
      </c>
      <c r="AA85" s="8">
        <v>0.35820000000000002</v>
      </c>
      <c r="AB85" s="8">
        <v>2.87E-2</v>
      </c>
      <c r="AC85" s="8" t="s">
        <v>17</v>
      </c>
      <c r="AD85" s="8" t="s">
        <v>17</v>
      </c>
      <c r="AE85" s="8">
        <v>0</v>
      </c>
      <c r="AF85" s="8">
        <v>0</v>
      </c>
      <c r="AG85" s="8">
        <v>0</v>
      </c>
      <c r="AH85" s="8">
        <v>0</v>
      </c>
      <c r="AI85" s="8">
        <v>0</v>
      </c>
      <c r="AJ85" s="8">
        <v>0</v>
      </c>
      <c r="AK85" s="8">
        <v>0</v>
      </c>
      <c r="AL85" s="8">
        <v>0</v>
      </c>
      <c r="AM85" s="8">
        <v>0</v>
      </c>
      <c r="AN85" s="8">
        <v>0</v>
      </c>
      <c r="AO85" s="8">
        <v>0</v>
      </c>
      <c r="AP85" s="8">
        <v>0</v>
      </c>
      <c r="AQ85" s="8">
        <v>8.0000000000000002E-3</v>
      </c>
      <c r="AR85" s="8">
        <v>0.30599999999999999</v>
      </c>
      <c r="AS85" s="8">
        <v>0.50671299999999997</v>
      </c>
      <c r="AT85" s="8">
        <v>0</v>
      </c>
      <c r="AU85" s="8">
        <v>0.89948799999999995</v>
      </c>
      <c r="AV85" s="8">
        <v>0.39275300000000002</v>
      </c>
      <c r="AW85" s="2">
        <v>-18.837399999999999</v>
      </c>
    </row>
    <row r="86" spans="1:63">
      <c r="B86" s="8" t="s">
        <v>464</v>
      </c>
      <c r="C86" s="20">
        <v>4</v>
      </c>
      <c r="D86" s="20">
        <v>400</v>
      </c>
      <c r="E86" s="20">
        <v>0</v>
      </c>
      <c r="F86" s="20">
        <v>3</v>
      </c>
      <c r="G86" s="20">
        <v>3</v>
      </c>
      <c r="H86" s="20">
        <v>2</v>
      </c>
      <c r="I86" s="19">
        <v>10.8</v>
      </c>
      <c r="J86" s="1">
        <v>3.2517999999999998</v>
      </c>
      <c r="K86" s="1">
        <v>3.2517999999999998</v>
      </c>
      <c r="L86" s="1">
        <v>5.0698999999999996</v>
      </c>
      <c r="M86" s="18">
        <v>46.427999999999997</v>
      </c>
      <c r="N86" s="8">
        <v>26</v>
      </c>
      <c r="O86" s="8">
        <v>804</v>
      </c>
      <c r="P86" s="8">
        <v>1</v>
      </c>
      <c r="Q86" s="8">
        <v>1</v>
      </c>
      <c r="R86" s="2">
        <v>-58.619399999999999</v>
      </c>
      <c r="S86" s="8" t="s">
        <v>61</v>
      </c>
      <c r="T86" s="8">
        <v>-3.3730000000000002</v>
      </c>
      <c r="U86" s="8">
        <v>9.0609999999999999</v>
      </c>
      <c r="V86" s="8">
        <v>12.433999999999999</v>
      </c>
      <c r="W86" s="8" t="s">
        <v>61</v>
      </c>
      <c r="X86" s="8">
        <v>-3.3730000000000002</v>
      </c>
      <c r="Y86" s="8">
        <v>9.0609999999999999</v>
      </c>
      <c r="Z86" s="8">
        <v>12.433999999999999</v>
      </c>
      <c r="AA86" s="8">
        <v>0.28999999999999998</v>
      </c>
      <c r="AB86" s="8">
        <v>2.81E-2</v>
      </c>
      <c r="AC86" s="8" t="s">
        <v>17</v>
      </c>
      <c r="AD86" s="8" t="s">
        <v>17</v>
      </c>
      <c r="AE86" s="8">
        <v>0</v>
      </c>
      <c r="AF86" s="8">
        <v>0</v>
      </c>
      <c r="AG86" s="8">
        <v>0</v>
      </c>
      <c r="AH86" s="8">
        <v>0</v>
      </c>
      <c r="AI86" s="8">
        <v>0</v>
      </c>
      <c r="AJ86" s="8">
        <v>0</v>
      </c>
      <c r="AK86" s="8">
        <v>0</v>
      </c>
      <c r="AL86" s="8">
        <v>0</v>
      </c>
      <c r="AM86" s="8">
        <v>0</v>
      </c>
      <c r="AN86" s="8">
        <v>0</v>
      </c>
      <c r="AO86" s="8">
        <v>0</v>
      </c>
      <c r="AP86" s="8">
        <v>0</v>
      </c>
      <c r="AQ86" s="8">
        <v>8.0000000000000002E-3</v>
      </c>
      <c r="AR86" s="8">
        <v>0.308</v>
      </c>
      <c r="AS86" s="8">
        <v>0.50615100000000002</v>
      </c>
      <c r="AT86" s="8">
        <v>0</v>
      </c>
      <c r="AU86" s="8">
        <v>0.89669900000000002</v>
      </c>
      <c r="AV86" s="8">
        <v>0.38917800000000002</v>
      </c>
      <c r="AW86" s="2">
        <v>-18.833200000000001</v>
      </c>
    </row>
    <row r="87" spans="1:63">
      <c r="B87" s="8" t="s">
        <v>465</v>
      </c>
      <c r="C87" s="20">
        <v>4</v>
      </c>
      <c r="D87" s="20">
        <v>400</v>
      </c>
      <c r="E87" s="20">
        <v>0</v>
      </c>
      <c r="F87" s="20">
        <v>3</v>
      </c>
      <c r="G87" s="20">
        <v>3</v>
      </c>
      <c r="H87" s="20">
        <v>2</v>
      </c>
      <c r="I87" s="19">
        <v>10.8</v>
      </c>
      <c r="J87" s="1">
        <v>3.2452999999999999</v>
      </c>
      <c r="K87" s="1">
        <v>3.2452999999999999</v>
      </c>
      <c r="L87" s="1">
        <v>5.0937000000000001</v>
      </c>
      <c r="M87" s="18">
        <v>46.459000000000003</v>
      </c>
      <c r="N87" s="8">
        <v>26</v>
      </c>
      <c r="O87" s="8">
        <v>804</v>
      </c>
      <c r="P87" s="8">
        <v>1</v>
      </c>
      <c r="Q87" s="8">
        <v>1</v>
      </c>
      <c r="R87" s="2">
        <v>-58.619799999999998</v>
      </c>
      <c r="S87" s="8" t="s">
        <v>61</v>
      </c>
      <c r="T87" s="8">
        <v>-3.3820000000000001</v>
      </c>
      <c r="U87" s="8">
        <v>9.0489999999999995</v>
      </c>
      <c r="V87" s="8">
        <v>12.432</v>
      </c>
      <c r="W87" s="8" t="s">
        <v>61</v>
      </c>
      <c r="X87" s="8">
        <v>-3.3820000000000001</v>
      </c>
      <c r="Y87" s="8">
        <v>9.0489999999999995</v>
      </c>
      <c r="Z87" s="8">
        <v>12.432</v>
      </c>
      <c r="AA87" s="8">
        <v>0.21240000000000001</v>
      </c>
      <c r="AB87" s="8">
        <v>2.8000000000000001E-2</v>
      </c>
      <c r="AC87" s="8" t="s">
        <v>17</v>
      </c>
      <c r="AD87" s="8" t="s">
        <v>17</v>
      </c>
      <c r="AE87" s="8">
        <v>0</v>
      </c>
      <c r="AF87" s="8">
        <v>0</v>
      </c>
      <c r="AG87" s="8">
        <v>0</v>
      </c>
      <c r="AH87" s="8">
        <v>0</v>
      </c>
      <c r="AI87" s="8">
        <v>0</v>
      </c>
      <c r="AJ87" s="8">
        <v>0</v>
      </c>
      <c r="AK87" s="8">
        <v>0</v>
      </c>
      <c r="AL87" s="8">
        <v>0</v>
      </c>
      <c r="AM87" s="8">
        <v>0</v>
      </c>
      <c r="AN87" s="8">
        <v>0</v>
      </c>
      <c r="AO87" s="8">
        <v>0</v>
      </c>
      <c r="AP87" s="8">
        <v>0</v>
      </c>
      <c r="AQ87" s="8">
        <v>8.0000000000000002E-3</v>
      </c>
      <c r="AR87" s="8">
        <v>0.30599999999999999</v>
      </c>
      <c r="AS87" s="8">
        <v>0.50556699999999999</v>
      </c>
      <c r="AT87" s="8">
        <v>0</v>
      </c>
      <c r="AU87" s="8">
        <v>0.89396600000000004</v>
      </c>
      <c r="AV87" s="8">
        <v>0.38560299999999997</v>
      </c>
      <c r="AW87" s="2">
        <v>-18.827999999999999</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F624A7DB-C5F8-4B83-AA1D-5B415A4DC2B2}"/>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280B-1FA5-4CED-9B32-1483DE776D95}">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145</v>
      </c>
      <c r="C1" s="4" t="s">
        <v>719</v>
      </c>
      <c r="D1" s="21">
        <f>COUNT(D41:D502)-6</f>
        <v>39</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HSE06</v>
      </c>
      <c r="K2" s="6" t="s">
        <v>4</v>
      </c>
      <c r="L2" s="6" t="s">
        <v>7</v>
      </c>
      <c r="M2" s="6" t="s">
        <v>675</v>
      </c>
      <c r="N2" s="6"/>
      <c r="O2" s="4" t="str">
        <f>A1</f>
        <v>HSE06</v>
      </c>
      <c r="P2" s="4" t="s">
        <v>4</v>
      </c>
      <c r="Q2" s="4" t="s">
        <v>7</v>
      </c>
      <c r="R2" s="4" t="s">
        <v>675</v>
      </c>
      <c r="T2" s="4" t="str">
        <f>A1</f>
        <v>HSE06</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Zn_Mg_C_HSE06_999</v>
      </c>
      <c r="C3" s="27">
        <f>-C39</f>
        <v>-1</v>
      </c>
      <c r="D3" s="27">
        <f>D39</f>
        <v>3.2686999999999999</v>
      </c>
      <c r="E3" s="27">
        <f>E39</f>
        <v>5.1516000000000002</v>
      </c>
      <c r="F3" s="27">
        <f>-F39</f>
        <v>-0.62337966119999988</v>
      </c>
      <c r="G3" s="27">
        <f>-G39</f>
        <v>-0.55455943679999986</v>
      </c>
      <c r="H3" s="27">
        <f>H39</f>
        <v>0.50555099999999997</v>
      </c>
      <c r="I3" s="17"/>
      <c r="J3" s="17">
        <f>J39</f>
        <v>-29.422999999999998</v>
      </c>
      <c r="K3" s="17">
        <f>K39</f>
        <v>-58.6357</v>
      </c>
      <c r="L3" s="17">
        <f>L39</f>
        <v>-18.846499999999999</v>
      </c>
      <c r="M3" s="17">
        <f>M39</f>
        <v>-77.482200000000006</v>
      </c>
      <c r="N3" s="25"/>
      <c r="O3" s="17">
        <f>O39</f>
        <v>-5.4099999999998261E-2</v>
      </c>
      <c r="P3" s="17">
        <f>P39</f>
        <v>-0.10940000000000083</v>
      </c>
      <c r="Q3" s="17">
        <f>Q39</f>
        <v>9.0099999999999625E-2</v>
      </c>
      <c r="R3" s="17">
        <f>R39</f>
        <v>-1.9300000000015416E-2</v>
      </c>
      <c r="S3" s="17"/>
      <c r="T3" s="28">
        <f>T39</f>
        <v>3.512</v>
      </c>
      <c r="U3" s="28">
        <f>U39</f>
        <v>0</v>
      </c>
      <c r="V3" s="27"/>
      <c r="W3" s="17">
        <f>W39</f>
        <v>0</v>
      </c>
      <c r="X3" s="17">
        <f>X39</f>
        <v>-5.4099999999998261E-2</v>
      </c>
      <c r="Y3" s="16">
        <f t="shared" ref="Y3:Y20" si="0">R3+X3</f>
        <v>-7.3400000000013677E-2</v>
      </c>
      <c r="Z3" s="17">
        <f>Z39</f>
        <v>0</v>
      </c>
      <c r="AA3" s="17">
        <f>AA39</f>
        <v>0.10940000000000083</v>
      </c>
      <c r="AB3" s="16">
        <f>AA3+R3</f>
        <v>9.0099999999985414E-2</v>
      </c>
      <c r="AD3" s="17">
        <f>AD39</f>
        <v>0</v>
      </c>
      <c r="AE3" s="17">
        <f>AE39</f>
        <v>0</v>
      </c>
      <c r="AF3" s="17">
        <f>AF39</f>
        <v>0.10940000000000083</v>
      </c>
      <c r="AG3" s="17"/>
      <c r="AH3" s="17">
        <f>AH39</f>
        <v>0</v>
      </c>
      <c r="AI3" s="17">
        <f>AI39</f>
        <v>0</v>
      </c>
    </row>
    <row r="4" spans="1:35" s="15" customFormat="1">
      <c r="B4" s="15" t="str">
        <f>B38</f>
        <v>Zn_Mg_C_HSE06_969</v>
      </c>
      <c r="C4" s="24">
        <f>-C38</f>
        <v>-0.96875</v>
      </c>
      <c r="D4" s="24">
        <f t="shared" ref="D4:R4" si="1">D38</f>
        <v>3.2746</v>
      </c>
      <c r="E4" s="24">
        <f t="shared" si="1"/>
        <v>5.1302000000000003</v>
      </c>
      <c r="F4" s="24">
        <f>-F38</f>
        <v>-0.60636911920000014</v>
      </c>
      <c r="G4" s="24">
        <f>-G38</f>
        <v>-0.53870691140000038</v>
      </c>
      <c r="H4" s="24">
        <f t="shared" si="1"/>
        <v>0.50634800000000002</v>
      </c>
      <c r="J4" s="16">
        <f t="shared" si="1"/>
        <v>-29.4222</v>
      </c>
      <c r="K4" s="16">
        <f t="shared" si="1"/>
        <v>-58.639200000000002</v>
      </c>
      <c r="L4" s="16">
        <f t="shared" si="1"/>
        <v>-18.849799999999998</v>
      </c>
      <c r="M4" s="16">
        <f t="shared" si="1"/>
        <v>-77.489000000000004</v>
      </c>
      <c r="N4" s="16"/>
      <c r="O4" s="16">
        <f t="shared" si="1"/>
        <v>-5.3300000000000125E-2</v>
      </c>
      <c r="P4" s="16">
        <f t="shared" si="1"/>
        <v>-0.11290000000000333</v>
      </c>
      <c r="Q4" s="16">
        <f t="shared" si="1"/>
        <v>8.680000000000021E-2</v>
      </c>
      <c r="R4" s="16">
        <f t="shared" si="1"/>
        <v>-2.6100000000013779E-2</v>
      </c>
      <c r="S4" s="16"/>
      <c r="T4" s="23">
        <f>T38</f>
        <v>3.5089999999999999</v>
      </c>
      <c r="U4" s="23">
        <f>U38</f>
        <v>0</v>
      </c>
      <c r="V4" s="24"/>
      <c r="W4" s="16">
        <f>W38</f>
        <v>0</v>
      </c>
      <c r="X4" s="16">
        <f>X38</f>
        <v>-5.3300000000000125E-2</v>
      </c>
      <c r="Y4" s="16">
        <f t="shared" si="0"/>
        <v>-7.9400000000013904E-2</v>
      </c>
      <c r="Z4" s="16">
        <f>Z38</f>
        <v>0</v>
      </c>
      <c r="AA4" s="16">
        <f>AA38</f>
        <v>0.11290000000000333</v>
      </c>
      <c r="AB4" s="16">
        <f>AA4+R4</f>
        <v>8.6799999999989552E-2</v>
      </c>
      <c r="AD4" s="16">
        <f>AD38</f>
        <v>0</v>
      </c>
      <c r="AE4" s="16">
        <f>AE38</f>
        <v>0</v>
      </c>
      <c r="AF4" s="16">
        <f>AF38</f>
        <v>0.11290000000000333</v>
      </c>
      <c r="AG4" s="16"/>
      <c r="AH4" s="16"/>
      <c r="AI4" s="16"/>
    </row>
    <row r="5" spans="1:35" s="15" customFormat="1">
      <c r="B5" s="15" t="str">
        <f>B37</f>
        <v>Zn_Mg_C_HSE06_938</v>
      </c>
      <c r="C5" s="24">
        <f>-C37</f>
        <v>-0.9375</v>
      </c>
      <c r="D5" s="24">
        <f t="shared" ref="D5:R5" si="2">D37</f>
        <v>3.2808000000000002</v>
      </c>
      <c r="E5" s="24">
        <f t="shared" si="2"/>
        <v>5.1082999999999998</v>
      </c>
      <c r="F5" s="24">
        <f>-F37</f>
        <v>-0.58918621369999979</v>
      </c>
      <c r="G5" s="24">
        <f>-G37</f>
        <v>-0.5226148481000007</v>
      </c>
      <c r="H5" s="24">
        <f t="shared" si="2"/>
        <v>0.50709899999999997</v>
      </c>
      <c r="I5" s="66"/>
      <c r="J5" s="16">
        <f t="shared" si="2"/>
        <v>-29.419899999999998</v>
      </c>
      <c r="K5" s="16">
        <f>K37</f>
        <v>-58.629100000000001</v>
      </c>
      <c r="L5" s="16">
        <f t="shared" si="2"/>
        <v>-18.8489</v>
      </c>
      <c r="M5" s="16">
        <f t="shared" si="2"/>
        <v>-77.478000000000009</v>
      </c>
      <c r="N5" s="16"/>
      <c r="O5" s="16">
        <f t="shared" si="2"/>
        <v>-5.099999999999838E-2</v>
      </c>
      <c r="P5" s="16">
        <f t="shared" si="2"/>
        <v>-0.102800000000002</v>
      </c>
      <c r="Q5" s="16">
        <f t="shared" si="2"/>
        <v>8.7699999999998113E-2</v>
      </c>
      <c r="R5" s="16">
        <f t="shared" si="2"/>
        <v>-1.5100000000018099E-2</v>
      </c>
      <c r="S5" s="16"/>
      <c r="T5" s="23">
        <f>T37</f>
        <v>3.5070000000000001</v>
      </c>
      <c r="U5" s="23">
        <f>U37</f>
        <v>0</v>
      </c>
      <c r="W5" s="16">
        <f>W37</f>
        <v>0</v>
      </c>
      <c r="X5" s="16">
        <f>X37</f>
        <v>-5.099999999999838E-2</v>
      </c>
      <c r="Y5" s="16">
        <f t="shared" si="0"/>
        <v>-6.6100000000016479E-2</v>
      </c>
      <c r="Z5" s="16">
        <f>Z37</f>
        <v>0</v>
      </c>
      <c r="AA5" s="16">
        <f>AA37</f>
        <v>0.102800000000002</v>
      </c>
      <c r="AB5" s="16">
        <f>AA5+R5</f>
        <v>8.7699999999983902E-2</v>
      </c>
      <c r="AC5" s="16"/>
      <c r="AD5" s="16">
        <f>AD37</f>
        <v>0</v>
      </c>
      <c r="AE5" s="16">
        <f>AE37</f>
        <v>0</v>
      </c>
      <c r="AF5" s="16">
        <f>AF37</f>
        <v>0.102800000000002</v>
      </c>
      <c r="AG5" s="16"/>
      <c r="AH5" s="16"/>
      <c r="AI5" s="16"/>
    </row>
    <row r="6" spans="1:35" s="15" customFormat="1">
      <c r="B6" s="15" t="str">
        <f>B36</f>
        <v>Zn_Mg_C_HSE06_875</v>
      </c>
      <c r="C6" s="24">
        <f>-C36</f>
        <v>-0.875</v>
      </c>
      <c r="D6" s="24">
        <f t="shared" ref="D6:R6" si="3">D36</f>
        <v>3.2930999999999999</v>
      </c>
      <c r="E6" s="24">
        <f t="shared" si="3"/>
        <v>5.0644</v>
      </c>
      <c r="F6" s="24">
        <f>-F36</f>
        <v>-0.55433909520000024</v>
      </c>
      <c r="G6" s="24">
        <f>-G36</f>
        <v>-0.49076568200000009</v>
      </c>
      <c r="H6" s="24">
        <f t="shared" si="3"/>
        <v>0.50843400000000005</v>
      </c>
      <c r="I6" s="66"/>
      <c r="J6" s="16">
        <f t="shared" si="3"/>
        <v>-29.4114</v>
      </c>
      <c r="K6" s="16">
        <f t="shared" si="3"/>
        <v>-58.617699999999999</v>
      </c>
      <c r="L6" s="16">
        <f t="shared" si="3"/>
        <v>-18.856100000000001</v>
      </c>
      <c r="M6" s="16">
        <f t="shared" si="3"/>
        <v>-77.473799999999997</v>
      </c>
      <c r="N6" s="16"/>
      <c r="O6" s="16">
        <f t="shared" si="3"/>
        <v>-4.2500000000000426E-2</v>
      </c>
      <c r="P6" s="16">
        <f t="shared" si="3"/>
        <v>-9.1400000000000148E-2</v>
      </c>
      <c r="Q6" s="16">
        <f t="shared" si="3"/>
        <v>8.0499999999997129E-2</v>
      </c>
      <c r="R6" s="16">
        <f t="shared" si="3"/>
        <v>-1.0900000000006571E-2</v>
      </c>
      <c r="S6" s="16"/>
      <c r="T6" s="23">
        <f>T36</f>
        <v>3.5030000000000001</v>
      </c>
      <c r="U6" s="23">
        <f>U36</f>
        <v>0</v>
      </c>
      <c r="W6" s="16">
        <f>W36</f>
        <v>0</v>
      </c>
      <c r="X6" s="16">
        <f>X36</f>
        <v>-4.2500000000000426E-2</v>
      </c>
      <c r="Y6" s="16">
        <f t="shared" si="0"/>
        <v>-5.3400000000006997E-2</v>
      </c>
      <c r="Z6" s="16">
        <f>Z36</f>
        <v>0</v>
      </c>
      <c r="AA6" s="16">
        <f>AA36</f>
        <v>9.1400000000000148E-2</v>
      </c>
      <c r="AB6" s="16">
        <f t="shared" ref="AB6:AB20" si="4">AA6+R6</f>
        <v>8.0499999999993577E-2</v>
      </c>
      <c r="AC6" s="16"/>
      <c r="AD6" s="16">
        <f>AD36</f>
        <v>0</v>
      </c>
      <c r="AE6" s="16">
        <f>AE36</f>
        <v>0</v>
      </c>
      <c r="AF6" s="16">
        <f>AF36</f>
        <v>9.1400000000000148E-2</v>
      </c>
      <c r="AH6" s="16"/>
      <c r="AI6" s="16"/>
    </row>
    <row r="7" spans="1:35" s="15" customFormat="1">
      <c r="B7" s="15" t="str">
        <f>B35</f>
        <v>Zn_Mg_C_HSE06_813</v>
      </c>
      <c r="C7" s="24">
        <f>-C35</f>
        <v>-0.8125</v>
      </c>
      <c r="D7" s="24">
        <f t="shared" ref="D7:R7" si="5">D35</f>
        <v>3.3052999999999999</v>
      </c>
      <c r="E7" s="24">
        <f t="shared" si="5"/>
        <v>5.0186000000000002</v>
      </c>
      <c r="F7" s="24">
        <f>-F35</f>
        <v>-0.51937993260000004</v>
      </c>
      <c r="G7" s="24">
        <f>-G35</f>
        <v>-0.45820319860000042</v>
      </c>
      <c r="H7" s="24">
        <f t="shared" si="5"/>
        <v>0.509683</v>
      </c>
      <c r="I7" s="66"/>
      <c r="J7" s="16">
        <f t="shared" si="5"/>
        <v>-29.399000000000001</v>
      </c>
      <c r="K7" s="16">
        <f t="shared" si="5"/>
        <v>-58.602600000000002</v>
      </c>
      <c r="L7" s="16">
        <f t="shared" si="5"/>
        <v>-18.864899999999999</v>
      </c>
      <c r="M7" s="16">
        <f t="shared" si="5"/>
        <v>-77.467500000000001</v>
      </c>
      <c r="N7" s="16"/>
      <c r="O7" s="16">
        <f t="shared" si="5"/>
        <v>-3.0100000000000904E-2</v>
      </c>
      <c r="P7" s="16">
        <f t="shared" si="5"/>
        <v>-7.6300000000003365E-2</v>
      </c>
      <c r="Q7" s="16">
        <f t="shared" si="5"/>
        <v>7.1699999999999875E-2</v>
      </c>
      <c r="R7" s="16">
        <f t="shared" si="5"/>
        <v>-4.6000000000105956E-3</v>
      </c>
      <c r="S7" s="16"/>
      <c r="T7" s="23">
        <f>T35</f>
        <v>3.5019999999999998</v>
      </c>
      <c r="U7" s="23">
        <f>U35</f>
        <v>0</v>
      </c>
      <c r="W7" s="16">
        <f>W35</f>
        <v>0</v>
      </c>
      <c r="X7" s="16">
        <f>X35</f>
        <v>-3.0100000000000904E-2</v>
      </c>
      <c r="Y7" s="16">
        <f t="shared" si="0"/>
        <v>-3.4700000000011499E-2</v>
      </c>
      <c r="Z7" s="16">
        <f>Z35</f>
        <v>0</v>
      </c>
      <c r="AA7" s="16">
        <f>AA35</f>
        <v>7.6300000000003365E-2</v>
      </c>
      <c r="AB7" s="16">
        <f t="shared" si="4"/>
        <v>7.169999999999277E-2</v>
      </c>
      <c r="AC7" s="16"/>
      <c r="AD7" s="16">
        <f>AD35</f>
        <v>0</v>
      </c>
      <c r="AE7" s="16">
        <f>AE35</f>
        <v>0</v>
      </c>
      <c r="AF7" s="16">
        <f>AF35</f>
        <v>7.6300000000003365E-2</v>
      </c>
      <c r="AH7" s="16"/>
      <c r="AI7" s="16"/>
    </row>
    <row r="8" spans="1:35" s="15" customFormat="1">
      <c r="B8" s="15" t="str">
        <f>B34</f>
        <v>Zn_Mg_C_HSE06_750</v>
      </c>
      <c r="C8" s="24">
        <f>-C34</f>
        <v>-0.75</v>
      </c>
      <c r="D8" s="24">
        <f t="shared" ref="D8:R8" si="6">D34</f>
        <v>3.3172000000000001</v>
      </c>
      <c r="E8" s="24">
        <f t="shared" si="6"/>
        <v>4.9725000000000001</v>
      </c>
      <c r="F8" s="24">
        <f>-F34</f>
        <v>-0.48599226000000023</v>
      </c>
      <c r="G8" s="24">
        <f>-G34</f>
        <v>-0.42663055500000019</v>
      </c>
      <c r="H8" s="24">
        <f t="shared" si="6"/>
        <v>0.51114400000000004</v>
      </c>
      <c r="I8" s="66"/>
      <c r="J8" s="16">
        <f t="shared" si="6"/>
        <v>-29.383800000000001</v>
      </c>
      <c r="K8" s="16">
        <f t="shared" si="6"/>
        <v>-58.5822</v>
      </c>
      <c r="L8" s="16">
        <f t="shared" si="6"/>
        <v>-18.8734</v>
      </c>
      <c r="M8" s="16">
        <f t="shared" si="6"/>
        <v>-77.455600000000004</v>
      </c>
      <c r="N8" s="16"/>
      <c r="O8" s="16">
        <f t="shared" si="6"/>
        <v>-1.4900000000000801E-2</v>
      </c>
      <c r="P8" s="16">
        <f t="shared" si="6"/>
        <v>-5.5900000000001171E-2</v>
      </c>
      <c r="Q8" s="16">
        <f t="shared" si="6"/>
        <v>6.3199999999998369E-2</v>
      </c>
      <c r="R8" s="16">
        <f t="shared" si="6"/>
        <v>7.2999999999865395E-3</v>
      </c>
      <c r="S8" s="16"/>
      <c r="T8" s="23">
        <f>T34</f>
        <v>3.5019999999999998</v>
      </c>
      <c r="U8" s="23">
        <f>U34</f>
        <v>0</v>
      </c>
      <c r="W8" s="16">
        <f>W34</f>
        <v>0</v>
      </c>
      <c r="X8" s="16">
        <f>X34</f>
        <v>-1.4900000000000801E-2</v>
      </c>
      <c r="Y8" s="16">
        <f t="shared" si="0"/>
        <v>-7.600000000014262E-3</v>
      </c>
      <c r="Z8" s="16">
        <f>Z34</f>
        <v>0</v>
      </c>
      <c r="AA8" s="16">
        <f>AA34</f>
        <v>5.5900000000001171E-2</v>
      </c>
      <c r="AB8" s="16">
        <f t="shared" si="4"/>
        <v>6.319999999998771E-2</v>
      </c>
      <c r="AC8" s="16"/>
      <c r="AD8" s="16">
        <f>AD34</f>
        <v>0</v>
      </c>
      <c r="AE8" s="16">
        <f>AE34</f>
        <v>0</v>
      </c>
      <c r="AF8" s="16">
        <f>AF34</f>
        <v>5.5900000000001171E-2</v>
      </c>
      <c r="AH8" s="16"/>
      <c r="AI8" s="16"/>
    </row>
    <row r="9" spans="1:35" s="15" customFormat="1">
      <c r="B9" s="15" t="str">
        <f>B33</f>
        <v>Zn_Mg_C_HSE06_688</v>
      </c>
      <c r="C9" s="24">
        <f>-C33</f>
        <v>-0.6875</v>
      </c>
      <c r="D9" s="24">
        <f t="shared" ref="D9:R9" si="7">D33</f>
        <v>3.3311000000000002</v>
      </c>
      <c r="E9" s="24">
        <f t="shared" si="7"/>
        <v>4.9132999999999996</v>
      </c>
      <c r="F9" s="24">
        <f>-F33</f>
        <v>-0.44684006850000024</v>
      </c>
      <c r="G9" s="24">
        <f>-G33</f>
        <v>-0.38936919839999989</v>
      </c>
      <c r="H9" s="24">
        <f t="shared" si="7"/>
        <v>0.51156900000000005</v>
      </c>
      <c r="I9" s="66"/>
      <c r="J9" s="16">
        <f t="shared" si="7"/>
        <v>-29.3674</v>
      </c>
      <c r="K9" s="16">
        <f t="shared" si="7"/>
        <v>-58.561300000000003</v>
      </c>
      <c r="L9" s="16">
        <f t="shared" si="7"/>
        <v>-18.881499999999999</v>
      </c>
      <c r="M9" s="16">
        <f t="shared" si="7"/>
        <v>-77.442800000000005</v>
      </c>
      <c r="N9" s="16"/>
      <c r="O9" s="16">
        <f t="shared" si="7"/>
        <v>1.5000000000000568E-3</v>
      </c>
      <c r="P9" s="16">
        <f t="shared" si="7"/>
        <v>-3.5000000000003695E-2</v>
      </c>
      <c r="Q9" s="16">
        <f t="shared" si="7"/>
        <v>5.5099999999999483E-2</v>
      </c>
      <c r="R9" s="16">
        <f t="shared" si="7"/>
        <v>2.009999999998513E-2</v>
      </c>
      <c r="S9" s="16"/>
      <c r="T9" s="23">
        <f>T33</f>
        <v>3.5139999999999998</v>
      </c>
      <c r="U9" s="23">
        <f>U33</f>
        <v>0</v>
      </c>
      <c r="W9" s="16">
        <f>W33</f>
        <v>0</v>
      </c>
      <c r="X9" s="16">
        <f>X33</f>
        <v>1.5000000000000568E-3</v>
      </c>
      <c r="Y9" s="16">
        <f t="shared" si="0"/>
        <v>2.1599999999985187E-2</v>
      </c>
      <c r="Z9" s="16">
        <f>Z33</f>
        <v>0</v>
      </c>
      <c r="AA9" s="16">
        <f>AA33</f>
        <v>3.5000000000003695E-2</v>
      </c>
      <c r="AB9" s="16">
        <f t="shared" si="4"/>
        <v>5.5099999999988825E-2</v>
      </c>
      <c r="AC9" s="16"/>
      <c r="AD9" s="16">
        <f>AD33</f>
        <v>0</v>
      </c>
      <c r="AE9" s="16">
        <f>AE33</f>
        <v>0</v>
      </c>
      <c r="AF9" s="16">
        <f>AF33</f>
        <v>3.5000000000003695E-2</v>
      </c>
      <c r="AH9" s="16"/>
      <c r="AI9" s="16"/>
    </row>
    <row r="10" spans="1:35" s="15" customFormat="1">
      <c r="B10" s="15" t="str">
        <f>B32</f>
        <v>Zn_Mg_C_HSE06_625</v>
      </c>
      <c r="C10" s="24">
        <f>-C32</f>
        <v>-0.625</v>
      </c>
      <c r="D10" s="24">
        <f t="shared" ref="D10:R10" si="8">D32</f>
        <v>3.3466</v>
      </c>
      <c r="E10" s="24">
        <f t="shared" si="8"/>
        <v>4.8456000000000001</v>
      </c>
      <c r="F10" s="24">
        <f>-F32</f>
        <v>-0.40401159120000019</v>
      </c>
      <c r="G10" s="24">
        <f>-G32</f>
        <v>-0.34931445840000036</v>
      </c>
      <c r="H10" s="24">
        <f t="shared" si="8"/>
        <v>0.51121700000000003</v>
      </c>
      <c r="I10" s="66"/>
      <c r="J10" s="16">
        <f t="shared" si="8"/>
        <v>-29.350899999999999</v>
      </c>
      <c r="K10" s="16">
        <f t="shared" si="8"/>
        <v>-58.545099999999998</v>
      </c>
      <c r="L10" s="16">
        <f t="shared" si="8"/>
        <v>-18.895600000000002</v>
      </c>
      <c r="M10" s="16">
        <f t="shared" si="8"/>
        <v>-77.440699999999993</v>
      </c>
      <c r="N10" s="16"/>
      <c r="O10" s="16">
        <f t="shared" si="8"/>
        <v>1.8000000000000682E-2</v>
      </c>
      <c r="P10" s="16">
        <f t="shared" si="8"/>
        <v>-1.8799999999998818E-2</v>
      </c>
      <c r="Q10" s="16">
        <f t="shared" si="8"/>
        <v>4.0999999999996817E-2</v>
      </c>
      <c r="R10" s="16">
        <f t="shared" si="8"/>
        <v>2.2199999999997999E-2</v>
      </c>
      <c r="S10" s="16"/>
      <c r="T10" s="23">
        <f>T32</f>
        <v>3.5339999999999998</v>
      </c>
      <c r="U10" s="23">
        <f>U32</f>
        <v>0</v>
      </c>
      <c r="W10" s="16">
        <f>W32</f>
        <v>0</v>
      </c>
      <c r="X10" s="16">
        <f>X32</f>
        <v>1.8000000000000682E-2</v>
      </c>
      <c r="Y10" s="16">
        <f t="shared" si="0"/>
        <v>4.0199999999998681E-2</v>
      </c>
      <c r="Z10" s="16">
        <f>Z32</f>
        <v>0</v>
      </c>
      <c r="AA10" s="16">
        <f>AA32</f>
        <v>1.8799999999998818E-2</v>
      </c>
      <c r="AB10" s="16">
        <f t="shared" si="4"/>
        <v>4.0999999999996817E-2</v>
      </c>
      <c r="AC10" s="16"/>
      <c r="AD10" s="16">
        <f>AD32</f>
        <v>0</v>
      </c>
      <c r="AE10" s="16">
        <f>AE32</f>
        <v>0</v>
      </c>
      <c r="AF10" s="16">
        <f>AF32</f>
        <v>1.8799999999998818E-2</v>
      </c>
      <c r="AH10" s="16"/>
      <c r="AI10" s="16"/>
    </row>
    <row r="11" spans="1:35" s="15" customFormat="1">
      <c r="B11" s="15" t="str">
        <f>B31</f>
        <v>Zn_Mg_C_HSE06_563</v>
      </c>
      <c r="C11" s="24">
        <f>-C31</f>
        <v>-0.5625</v>
      </c>
      <c r="D11" s="24">
        <f t="shared" ref="D11:R11" si="9">D31</f>
        <v>3.3632</v>
      </c>
      <c r="E11" s="24">
        <f t="shared" si="9"/>
        <v>4.7694999999999999</v>
      </c>
      <c r="F11" s="24">
        <f>-F31</f>
        <v>-0.35806544299999987</v>
      </c>
      <c r="G11" s="24">
        <f>-G31</f>
        <v>-0.30721780350000022</v>
      </c>
      <c r="H11" s="24">
        <f t="shared" si="9"/>
        <v>0.51012999999999997</v>
      </c>
      <c r="I11" s="66"/>
      <c r="J11" s="16">
        <f t="shared" si="9"/>
        <v>-29.336200000000002</v>
      </c>
      <c r="K11" s="16">
        <f t="shared" si="9"/>
        <v>-58.527299999999997</v>
      </c>
      <c r="L11" s="16">
        <f t="shared" si="9"/>
        <v>-18.904199999999999</v>
      </c>
      <c r="M11" s="16">
        <f t="shared" si="9"/>
        <v>-77.4315</v>
      </c>
      <c r="N11" s="16"/>
      <c r="O11" s="16">
        <f t="shared" si="9"/>
        <v>3.2699999999998397E-2</v>
      </c>
      <c r="P11" s="16">
        <f t="shared" si="9"/>
        <v>-9.9999999999766942E-4</v>
      </c>
      <c r="Q11" s="16">
        <f t="shared" si="9"/>
        <v>3.2399999999999096E-2</v>
      </c>
      <c r="R11" s="16">
        <f t="shared" si="9"/>
        <v>3.1399999999990769E-2</v>
      </c>
      <c r="S11" s="16"/>
      <c r="T11" s="23">
        <f>T31</f>
        <v>3.5609999999999999</v>
      </c>
      <c r="U11" s="23">
        <f>U31</f>
        <v>0</v>
      </c>
      <c r="W11" s="16">
        <f>W31</f>
        <v>0</v>
      </c>
      <c r="X11" s="16">
        <f>X31</f>
        <v>3.2699999999998397E-2</v>
      </c>
      <c r="Y11" s="16">
        <f t="shared" si="0"/>
        <v>6.4099999999989166E-2</v>
      </c>
      <c r="Z11" s="16">
        <f>Z31</f>
        <v>0</v>
      </c>
      <c r="AA11" s="16">
        <f>AA31</f>
        <v>9.9999999999766942E-4</v>
      </c>
      <c r="AB11" s="16">
        <f t="shared" si="4"/>
        <v>3.2399999999988438E-2</v>
      </c>
      <c r="AC11" s="16"/>
      <c r="AD11" s="16">
        <f>AD31</f>
        <v>0</v>
      </c>
      <c r="AE11" s="16">
        <f>AE31</f>
        <v>0</v>
      </c>
      <c r="AF11" s="16">
        <f>AF31</f>
        <v>9.9999999999766942E-4</v>
      </c>
      <c r="AH11" s="16"/>
      <c r="AI11" s="16"/>
    </row>
    <row r="12" spans="1:35" s="15" customFormat="1">
      <c r="B12" s="15" t="str">
        <f>B30</f>
        <v>Zn_Mg_C_HSE06_500</v>
      </c>
      <c r="C12" s="24">
        <f>-C30</f>
        <v>-0.5</v>
      </c>
      <c r="D12" s="24">
        <f t="shared" ref="D12:R12" si="10">D30</f>
        <v>3.3826000000000001</v>
      </c>
      <c r="E12" s="24">
        <f t="shared" si="10"/>
        <v>4.6783999999999999</v>
      </c>
      <c r="F12" s="24">
        <f>-F30</f>
        <v>-0.30540595200000004</v>
      </c>
      <c r="G12" s="24">
        <f>-G30</f>
        <v>-0.26150384639999974</v>
      </c>
      <c r="H12" s="24">
        <f t="shared" si="10"/>
        <v>0.507552</v>
      </c>
      <c r="I12" s="66"/>
      <c r="J12" s="16">
        <f t="shared" si="10"/>
        <v>-29.325199999999999</v>
      </c>
      <c r="K12" s="16">
        <f t="shared" si="10"/>
        <v>-58.511499999999998</v>
      </c>
      <c r="L12" s="16">
        <f t="shared" si="10"/>
        <v>-18.916</v>
      </c>
      <c r="M12" s="16">
        <f t="shared" si="10"/>
        <v>-77.427499999999995</v>
      </c>
      <c r="N12" s="16"/>
      <c r="O12" s="16">
        <f t="shared" si="10"/>
        <v>4.3700000000001182E-2</v>
      </c>
      <c r="P12" s="16">
        <f t="shared" si="10"/>
        <v>1.4800000000001035E-2</v>
      </c>
      <c r="Q12" s="16">
        <f t="shared" si="10"/>
        <v>2.0599999999998175E-2</v>
      </c>
      <c r="R12" s="16">
        <f t="shared" si="10"/>
        <v>3.5399999999995657E-2</v>
      </c>
      <c r="S12" s="16"/>
      <c r="T12" s="23">
        <f>T30</f>
        <v>3.5059999999999998</v>
      </c>
      <c r="U12" s="23">
        <f>U30</f>
        <v>0</v>
      </c>
      <c r="W12" s="16">
        <f>W30</f>
        <v>0</v>
      </c>
      <c r="X12" s="16">
        <f>X30</f>
        <v>4.3700000000001182E-2</v>
      </c>
      <c r="Y12" s="16">
        <f t="shared" si="0"/>
        <v>7.909999999999684E-2</v>
      </c>
      <c r="Z12" s="16">
        <f>Z30</f>
        <v>0</v>
      </c>
      <c r="AA12" s="16">
        <f>AA30</f>
        <v>-1.4800000000001035E-2</v>
      </c>
      <c r="AB12" s="16">
        <f t="shared" si="4"/>
        <v>2.0599999999994623E-2</v>
      </c>
      <c r="AC12" s="16"/>
      <c r="AD12" s="16">
        <f>AD30</f>
        <v>0</v>
      </c>
      <c r="AE12" s="16">
        <f>AE30</f>
        <v>0</v>
      </c>
      <c r="AF12" s="16">
        <f>AF30</f>
        <v>-1.4800000000001035E-2</v>
      </c>
      <c r="AH12" s="16"/>
      <c r="AI12" s="16"/>
    </row>
    <row r="13" spans="1:35" s="15" customFormat="1">
      <c r="A13" s="15" t="s">
        <v>69</v>
      </c>
      <c r="B13" s="15" t="str">
        <f>B29</f>
        <v>Zn_Mg_C_HSE06_438</v>
      </c>
      <c r="C13" s="24">
        <f>-C29</f>
        <v>-0.4375</v>
      </c>
      <c r="D13" s="24">
        <f t="shared" ref="D13:R13" si="11">D29</f>
        <v>3.4051</v>
      </c>
      <c r="E13" s="24">
        <f t="shared" si="11"/>
        <v>4.5743</v>
      </c>
      <c r="F13" s="24">
        <f>-F29</f>
        <v>-0.24650902699999996</v>
      </c>
      <c r="G13" s="24">
        <f>-G29</f>
        <v>-0.21234815459999984</v>
      </c>
      <c r="H13" s="24">
        <f t="shared" si="11"/>
        <v>0.50337799999999999</v>
      </c>
      <c r="I13" s="66"/>
      <c r="J13" s="16">
        <f t="shared" si="11"/>
        <v>-29.320499999999999</v>
      </c>
      <c r="K13" s="16">
        <f t="shared" si="11"/>
        <v>-58.4998</v>
      </c>
      <c r="L13" s="16">
        <f t="shared" si="11"/>
        <v>-18.921199999999999</v>
      </c>
      <c r="M13" s="16">
        <f t="shared" si="11"/>
        <v>-77.420999999999992</v>
      </c>
      <c r="N13" s="16"/>
      <c r="O13" s="16">
        <f t="shared" si="11"/>
        <v>4.8400000000000887E-2</v>
      </c>
      <c r="P13" s="16">
        <f t="shared" si="11"/>
        <v>2.6499999999998636E-2</v>
      </c>
      <c r="Q13" s="16">
        <f t="shared" si="11"/>
        <v>1.5399999999999636E-2</v>
      </c>
      <c r="R13" s="16">
        <f t="shared" si="11"/>
        <v>4.1899999999998272E-2</v>
      </c>
      <c r="S13" s="16"/>
      <c r="T13" s="23">
        <f>T29</f>
        <v>3.3370000000000002</v>
      </c>
      <c r="U13" s="23">
        <f>U29</f>
        <v>0</v>
      </c>
      <c r="W13" s="16">
        <f>W29</f>
        <v>0</v>
      </c>
      <c r="X13" s="16">
        <f>X29</f>
        <v>4.8400000000000887E-2</v>
      </c>
      <c r="Y13" s="16">
        <f t="shared" si="0"/>
        <v>9.0299999999999159E-2</v>
      </c>
      <c r="Z13" s="16">
        <f>Z29</f>
        <v>0</v>
      </c>
      <c r="AA13" s="16">
        <f>AA29</f>
        <v>-2.6499999999998636E-2</v>
      </c>
      <c r="AB13" s="16">
        <f t="shared" si="4"/>
        <v>1.5399999999999636E-2</v>
      </c>
      <c r="AC13" s="16"/>
      <c r="AD13" s="16">
        <f>AD29</f>
        <v>0</v>
      </c>
      <c r="AE13" s="16">
        <f>AE29</f>
        <v>0</v>
      </c>
      <c r="AF13" s="16">
        <f>AF29</f>
        <v>-2.6499999999998636E-2</v>
      </c>
      <c r="AH13" s="16"/>
      <c r="AI13" s="16"/>
    </row>
    <row r="14" spans="1:35" s="15" customFormat="1">
      <c r="B14" s="15" t="str">
        <f>B28</f>
        <v>Zn_Mg_C_HSE06_375</v>
      </c>
      <c r="C14" s="24">
        <f>-C28</f>
        <v>-0.375</v>
      </c>
      <c r="D14" s="24">
        <f t="shared" ref="D14:R14" si="12">D28</f>
        <v>3.4306999999999999</v>
      </c>
      <c r="E14" s="24">
        <f t="shared" si="12"/>
        <v>4.4656000000000002</v>
      </c>
      <c r="F14" s="24">
        <f>-F28</f>
        <v>-0.18254479680000013</v>
      </c>
      <c r="G14" s="24">
        <f>-G28</f>
        <v>-0.16150288960000064</v>
      </c>
      <c r="H14" s="24">
        <f t="shared" si="12"/>
        <v>0.49758200000000002</v>
      </c>
      <c r="I14" s="66"/>
      <c r="J14" s="16">
        <f t="shared" si="12"/>
        <v>-29.324300000000001</v>
      </c>
      <c r="K14" s="16">
        <f t="shared" si="12"/>
        <v>-58.496600000000001</v>
      </c>
      <c r="L14" s="16">
        <f t="shared" si="12"/>
        <v>-18.9254</v>
      </c>
      <c r="M14" s="16">
        <f t="shared" si="12"/>
        <v>-77.421999999999997</v>
      </c>
      <c r="N14" s="16"/>
      <c r="O14" s="16">
        <f t="shared" si="12"/>
        <v>4.4599999999999085E-2</v>
      </c>
      <c r="P14" s="16">
        <f t="shared" si="12"/>
        <v>2.9699999999998283E-2</v>
      </c>
      <c r="Q14" s="16">
        <f t="shared" si="12"/>
        <v>1.1199999999998766E-2</v>
      </c>
      <c r="R14" s="16">
        <f t="shared" si="12"/>
        <v>4.0899999999993497E-2</v>
      </c>
      <c r="S14" s="16"/>
      <c r="T14" s="23">
        <f>T28</f>
        <v>3.173</v>
      </c>
      <c r="U14" s="23">
        <f>U28</f>
        <v>0</v>
      </c>
      <c r="W14" s="16">
        <f>W28</f>
        <v>0</v>
      </c>
      <c r="X14" s="16">
        <f>X28</f>
        <v>4.4599999999999085E-2</v>
      </c>
      <c r="Y14" s="16">
        <f t="shared" si="0"/>
        <v>8.5499999999992582E-2</v>
      </c>
      <c r="Z14" s="16">
        <f>Z28</f>
        <v>0</v>
      </c>
      <c r="AA14" s="16">
        <f>AA28</f>
        <v>-2.9699999999998283E-2</v>
      </c>
      <c r="AB14" s="16">
        <f t="shared" si="4"/>
        <v>1.1199999999995214E-2</v>
      </c>
      <c r="AC14" s="16"/>
      <c r="AD14" s="16">
        <f>AD28</f>
        <v>0</v>
      </c>
      <c r="AE14" s="16">
        <f>AE28</f>
        <v>0</v>
      </c>
      <c r="AF14" s="16">
        <f>AF28</f>
        <v>-2.9699999999998283E-2</v>
      </c>
      <c r="AH14" s="16"/>
      <c r="AI14" s="16"/>
    </row>
    <row r="15" spans="1:35" s="15" customFormat="1">
      <c r="B15" s="15" t="str">
        <f>B27</f>
        <v>Zn_Mg_C_HSE06_313</v>
      </c>
      <c r="C15" s="24">
        <f>-C27</f>
        <v>-0.3125</v>
      </c>
      <c r="D15" s="24">
        <f t="shared" ref="D15:R15" si="13">D27</f>
        <v>3.4483999999999999</v>
      </c>
      <c r="E15" s="24">
        <f t="shared" si="13"/>
        <v>4.3952999999999998</v>
      </c>
      <c r="F15" s="24">
        <f>-F27</f>
        <v>-0.13595102429999995</v>
      </c>
      <c r="G15" s="24">
        <f>-G27</f>
        <v>-0.12274314779999954</v>
      </c>
      <c r="H15" s="24">
        <f t="shared" si="13"/>
        <v>0.49485099999999999</v>
      </c>
      <c r="I15" s="66"/>
      <c r="J15" s="16">
        <f t="shared" si="13"/>
        <v>-29.333400000000001</v>
      </c>
      <c r="K15" s="16">
        <f t="shared" si="13"/>
        <v>-58.502099999999999</v>
      </c>
      <c r="L15" s="16">
        <f t="shared" si="13"/>
        <v>-18.928699999999999</v>
      </c>
      <c r="M15" s="16">
        <f t="shared" si="13"/>
        <v>-77.430800000000005</v>
      </c>
      <c r="N15" s="16"/>
      <c r="O15" s="16">
        <f t="shared" si="13"/>
        <v>3.5499999999998977E-2</v>
      </c>
      <c r="P15" s="16">
        <f t="shared" si="13"/>
        <v>2.4200000000000443E-2</v>
      </c>
      <c r="Q15" s="16">
        <f t="shared" si="13"/>
        <v>7.899999999999352E-3</v>
      </c>
      <c r="R15" s="16">
        <f t="shared" si="13"/>
        <v>3.2099999999985585E-2</v>
      </c>
      <c r="S15" s="16"/>
      <c r="T15" s="23">
        <f>T27</f>
        <v>3.081</v>
      </c>
      <c r="U15" s="23">
        <f>U27</f>
        <v>0</v>
      </c>
      <c r="W15" s="16">
        <f>W27</f>
        <v>0</v>
      </c>
      <c r="X15" s="16">
        <f>X27</f>
        <v>3.5499999999998977E-2</v>
      </c>
      <c r="Y15" s="16">
        <f t="shared" si="0"/>
        <v>6.7599999999984561E-2</v>
      </c>
      <c r="Z15" s="16">
        <f>Z27</f>
        <v>0</v>
      </c>
      <c r="AA15" s="16">
        <f>AA27</f>
        <v>-2.4200000000000443E-2</v>
      </c>
      <c r="AB15" s="16">
        <f t="shared" si="4"/>
        <v>7.8999999999851411E-3</v>
      </c>
      <c r="AC15" s="16"/>
      <c r="AD15" s="16">
        <f>AD27</f>
        <v>0</v>
      </c>
      <c r="AE15" s="16">
        <f>AE27</f>
        <v>0</v>
      </c>
      <c r="AF15" s="16">
        <f>AF27</f>
        <v>-2.4200000000000443E-2</v>
      </c>
      <c r="AH15" s="16"/>
      <c r="AI15" s="16"/>
    </row>
    <row r="16" spans="1:35" s="15" customFormat="1">
      <c r="B16" s="15" t="str">
        <f>B26</f>
        <v>Zn_Mg_C_HSE06_250</v>
      </c>
      <c r="C16" s="24">
        <f>-C26</f>
        <v>-0.25</v>
      </c>
      <c r="D16" s="24">
        <f t="shared" ref="D16:R16" si="14">D26</f>
        <v>3.4603999999999999</v>
      </c>
      <c r="E16" s="24">
        <f t="shared" si="14"/>
        <v>4.3495999999999997</v>
      </c>
      <c r="F16" s="24">
        <f>-F26</f>
        <v>-0.1003452719999999</v>
      </c>
      <c r="G16" s="24">
        <f>-G26</f>
        <v>-9.2241967199999886E-2</v>
      </c>
      <c r="H16" s="24">
        <f t="shared" si="14"/>
        <v>0.49420599999999998</v>
      </c>
      <c r="I16" s="66"/>
      <c r="J16" s="16">
        <f t="shared" si="14"/>
        <v>-29.344100000000001</v>
      </c>
      <c r="K16" s="16">
        <f t="shared" si="14"/>
        <v>-58.5045</v>
      </c>
      <c r="L16" s="16">
        <f t="shared" si="14"/>
        <v>-18.927299999999999</v>
      </c>
      <c r="M16" s="16">
        <f t="shared" si="14"/>
        <v>-77.431799999999996</v>
      </c>
      <c r="N16" s="16"/>
      <c r="O16" s="16">
        <f t="shared" si="14"/>
        <v>2.4799999999999045E-2</v>
      </c>
      <c r="P16" s="16">
        <f t="shared" si="14"/>
        <v>2.1799999999998931E-2</v>
      </c>
      <c r="Q16" s="16">
        <f t="shared" si="14"/>
        <v>9.2999999999996419E-3</v>
      </c>
      <c r="R16" s="16">
        <f t="shared" si="14"/>
        <v>3.1099999999995021E-2</v>
      </c>
      <c r="S16" s="16"/>
      <c r="T16" s="23">
        <f>T26</f>
        <v>3.0270000000000001</v>
      </c>
      <c r="U16" s="23">
        <f>U26</f>
        <v>0</v>
      </c>
      <c r="W16" s="16">
        <f>W26</f>
        <v>0</v>
      </c>
      <c r="X16" s="16">
        <f>X26</f>
        <v>2.4799999999999045E-2</v>
      </c>
      <c r="Y16" s="16">
        <f t="shared" si="0"/>
        <v>5.5899999999994066E-2</v>
      </c>
      <c r="Z16" s="16">
        <f>Z26</f>
        <v>0</v>
      </c>
      <c r="AA16" s="16">
        <f>AA26</f>
        <v>-2.1799999999998931E-2</v>
      </c>
      <c r="AB16" s="16">
        <f t="shared" si="4"/>
        <v>9.2999999999960892E-3</v>
      </c>
      <c r="AC16" s="16"/>
      <c r="AD16" s="16">
        <f>AD26</f>
        <v>0</v>
      </c>
      <c r="AE16" s="16">
        <f>AE26</f>
        <v>0</v>
      </c>
      <c r="AF16" s="16">
        <f>AF26</f>
        <v>-2.1799999999998931E-2</v>
      </c>
      <c r="AG16" s="16"/>
      <c r="AH16" s="16"/>
      <c r="AI16" s="16"/>
    </row>
    <row r="17" spans="1:36" s="15" customFormat="1">
      <c r="B17" s="15" t="str">
        <f>B25</f>
        <v>Zn_Mg_C_HSE06_188</v>
      </c>
      <c r="C17" s="24">
        <f>-C25</f>
        <v>-0.1875</v>
      </c>
      <c r="D17" s="24">
        <f t="shared" ref="D17:R17" si="15">D25</f>
        <v>3.4689999999999999</v>
      </c>
      <c r="E17" s="24">
        <f t="shared" si="15"/>
        <v>4.3183999999999996</v>
      </c>
      <c r="F17" s="24">
        <f>-F25</f>
        <v>-7.1378833600000066E-2</v>
      </c>
      <c r="G17" s="24">
        <f>-G25</f>
        <v>-6.6546544000000624E-2</v>
      </c>
      <c r="H17" s="24">
        <f t="shared" si="15"/>
        <v>0.49488100000000002</v>
      </c>
      <c r="I17" s="66"/>
      <c r="J17" s="16">
        <f t="shared" si="15"/>
        <v>-29.354099999999999</v>
      </c>
      <c r="K17" s="16">
        <f t="shared" si="15"/>
        <v>-58.512500000000003</v>
      </c>
      <c r="L17" s="16">
        <f t="shared" si="15"/>
        <v>-18.930499999999999</v>
      </c>
      <c r="M17" s="16">
        <f t="shared" si="15"/>
        <v>-77.442999999999998</v>
      </c>
      <c r="N17" s="16"/>
      <c r="O17" s="16">
        <f t="shared" si="15"/>
        <v>1.4800000000001035E-2</v>
      </c>
      <c r="P17" s="16">
        <f t="shared" si="15"/>
        <v>1.379999999999626E-2</v>
      </c>
      <c r="Q17" s="16">
        <f t="shared" si="15"/>
        <v>6.0999999999999943E-3</v>
      </c>
      <c r="R17" s="16">
        <f t="shared" si="15"/>
        <v>1.9899999999992701E-2</v>
      </c>
      <c r="S17" s="16"/>
      <c r="T17" s="23">
        <f>T25</f>
        <v>2.9929999999999999</v>
      </c>
      <c r="U17" s="23">
        <f>U25</f>
        <v>0</v>
      </c>
      <c r="W17" s="16">
        <f>W25</f>
        <v>0</v>
      </c>
      <c r="X17" s="16">
        <f>X25</f>
        <v>1.4800000000001035E-2</v>
      </c>
      <c r="Y17" s="16">
        <f t="shared" si="0"/>
        <v>3.4699999999993736E-2</v>
      </c>
      <c r="Z17" s="16">
        <f>Z25</f>
        <v>0</v>
      </c>
      <c r="AA17" s="16">
        <f>AA25</f>
        <v>-1.379999999999626E-2</v>
      </c>
      <c r="AB17" s="16">
        <f t="shared" si="4"/>
        <v>6.0999999999964416E-3</v>
      </c>
      <c r="AC17" s="16"/>
      <c r="AD17" s="16">
        <f>AD25</f>
        <v>0</v>
      </c>
      <c r="AE17" s="16">
        <f>AE25</f>
        <v>0</v>
      </c>
      <c r="AF17" s="16">
        <f>AF25</f>
        <v>-1.379999999999626E-2</v>
      </c>
      <c r="AG17" s="16"/>
      <c r="AH17" s="16"/>
      <c r="AI17" s="16"/>
    </row>
    <row r="18" spans="1:36" s="15" customFormat="1">
      <c r="B18" s="15" t="str">
        <f>B24</f>
        <v>Zn_Mg_C_HSE06_125</v>
      </c>
      <c r="C18" s="24">
        <f>-C24</f>
        <v>-0.125</v>
      </c>
      <c r="D18" s="24">
        <f t="shared" ref="D18:R18" si="16">D24</f>
        <v>3.4744999999999999</v>
      </c>
      <c r="E18" s="24">
        <f t="shared" si="16"/>
        <v>4.2980999999999998</v>
      </c>
      <c r="F18" s="24">
        <f>-F24</f>
        <v>-4.5968179500000039E-2</v>
      </c>
      <c r="G18" s="24">
        <f>-G24</f>
        <v>-4.3458089099999916E-2</v>
      </c>
      <c r="H18" s="24">
        <f t="shared" si="16"/>
        <v>0.49626300000000001</v>
      </c>
      <c r="I18" s="66"/>
      <c r="J18" s="16">
        <f t="shared" si="16"/>
        <v>-29.362100000000002</v>
      </c>
      <c r="K18" s="16">
        <f t="shared" si="16"/>
        <v>-58.5199</v>
      </c>
      <c r="L18" s="16">
        <f t="shared" si="16"/>
        <v>-18.933900000000001</v>
      </c>
      <c r="M18" s="16">
        <f t="shared" si="16"/>
        <v>-77.453800000000001</v>
      </c>
      <c r="N18" s="16"/>
      <c r="O18" s="16">
        <f t="shared" si="16"/>
        <v>6.7999999999983629E-3</v>
      </c>
      <c r="P18" s="16">
        <f t="shared" si="16"/>
        <v>6.3999999999992951E-3</v>
      </c>
      <c r="Q18" s="16">
        <f t="shared" si="16"/>
        <v>2.6999999999972601E-3</v>
      </c>
      <c r="R18" s="16">
        <f t="shared" si="16"/>
        <v>9.0999999999894499E-3</v>
      </c>
      <c r="S18" s="16"/>
      <c r="T18" s="23">
        <f>T24</f>
        <v>2.972</v>
      </c>
      <c r="U18" s="23">
        <f>U24</f>
        <v>0</v>
      </c>
      <c r="W18" s="16">
        <f>W24</f>
        <v>0</v>
      </c>
      <c r="X18" s="16">
        <f>X24</f>
        <v>6.7999999999983629E-3</v>
      </c>
      <c r="Y18" s="16">
        <f t="shared" si="0"/>
        <v>1.5899999999987813E-2</v>
      </c>
      <c r="Z18" s="16">
        <f>Z24</f>
        <v>0</v>
      </c>
      <c r="AA18" s="16">
        <f>AA24</f>
        <v>-6.3999999999992951E-3</v>
      </c>
      <c r="AB18" s="16">
        <f t="shared" si="4"/>
        <v>2.6999999999901547E-3</v>
      </c>
      <c r="AC18" s="16"/>
      <c r="AD18" s="16">
        <f>AD24</f>
        <v>0</v>
      </c>
      <c r="AE18" s="16">
        <f>AE24</f>
        <v>0</v>
      </c>
      <c r="AF18" s="16">
        <f>AF24</f>
        <v>-6.3999999999992951E-3</v>
      </c>
      <c r="AH18" s="16"/>
      <c r="AI18" s="16"/>
    </row>
    <row r="19" spans="1:36" s="15" customFormat="1">
      <c r="B19" s="15" t="str">
        <f>B23</f>
        <v>Zn_Mg_C_HSE06_063</v>
      </c>
      <c r="C19" s="24">
        <f>-C23</f>
        <v>-6.25E-2</v>
      </c>
      <c r="D19" s="24">
        <f t="shared" ref="D19:R19" si="17">D23</f>
        <v>3.4779</v>
      </c>
      <c r="E19" s="24">
        <f t="shared" si="17"/>
        <v>4.2866999999999997</v>
      </c>
      <c r="F19" s="24">
        <f>-F23</f>
        <v>-2.2530895199999925E-2</v>
      </c>
      <c r="G19" s="24">
        <f>-G23</f>
        <v>-2.1510660599999856E-2</v>
      </c>
      <c r="H19" s="24">
        <f t="shared" si="17"/>
        <v>0.49803999999999998</v>
      </c>
      <c r="I19" s="66"/>
      <c r="J19" s="16">
        <f t="shared" si="17"/>
        <v>-29.3672</v>
      </c>
      <c r="K19" s="16">
        <f t="shared" si="17"/>
        <v>-58.5261</v>
      </c>
      <c r="L19" s="16">
        <f t="shared" si="17"/>
        <v>-18.937799999999999</v>
      </c>
      <c r="M19" s="16">
        <f t="shared" si="17"/>
        <v>-77.463899999999995</v>
      </c>
      <c r="N19" s="16"/>
      <c r="O19" s="16">
        <f t="shared" si="17"/>
        <v>1.6999999999995907E-3</v>
      </c>
      <c r="P19" s="16">
        <f t="shared" si="17"/>
        <v>1.9999999999953388E-4</v>
      </c>
      <c r="Q19" s="16">
        <f t="shared" si="17"/>
        <v>-1.200000000000756E-3</v>
      </c>
      <c r="R19" s="16">
        <f t="shared" si="17"/>
        <v>-1.0000000000047748E-3</v>
      </c>
      <c r="S19" s="16"/>
      <c r="T19" s="23">
        <f>T23</f>
        <v>2.96</v>
      </c>
      <c r="U19" s="23">
        <f>U23</f>
        <v>0</v>
      </c>
      <c r="W19" s="16">
        <f>W23</f>
        <v>0</v>
      </c>
      <c r="X19" s="16">
        <f>X23</f>
        <v>1.6999999999995907E-3</v>
      </c>
      <c r="Y19" s="16">
        <f t="shared" si="0"/>
        <v>6.9999999999481588E-4</v>
      </c>
      <c r="Z19" s="16">
        <f>Z23</f>
        <v>0</v>
      </c>
      <c r="AA19" s="16">
        <f>AA23</f>
        <v>-1.9999999999953388E-4</v>
      </c>
      <c r="AB19" s="16">
        <f t="shared" si="4"/>
        <v>-1.2000000000043087E-3</v>
      </c>
      <c r="AC19" s="16"/>
      <c r="AD19" s="16">
        <f>AD23</f>
        <v>0</v>
      </c>
      <c r="AE19" s="16">
        <f>AE23</f>
        <v>0</v>
      </c>
      <c r="AF19" s="16">
        <f>AF23</f>
        <v>-1.9999999999953388E-4</v>
      </c>
      <c r="AH19" s="16"/>
      <c r="AI19" s="16"/>
    </row>
    <row r="20" spans="1:36" s="15" customFormat="1">
      <c r="B20" s="15" t="str">
        <f>B22</f>
        <v>Zn_Mg_C_HSE06_031</v>
      </c>
      <c r="C20" s="24">
        <f>-C22</f>
        <v>-3.125E-2</v>
      </c>
      <c r="D20" s="24">
        <f t="shared" ref="D20:U20" si="18">D22</f>
        <v>3.4786000000000001</v>
      </c>
      <c r="E20" s="24">
        <f t="shared" si="18"/>
        <v>4.2836999999999996</v>
      </c>
      <c r="F20" s="24">
        <f>-F22</f>
        <v>-1.1257563600000081E-2</v>
      </c>
      <c r="G20" s="24">
        <f>-G22</f>
        <v>-1.062357600000016E-2</v>
      </c>
      <c r="H20" s="24">
        <f t="shared" si="18"/>
        <v>0.49902000000000002</v>
      </c>
      <c r="I20" s="66"/>
      <c r="J20" s="16">
        <f t="shared" si="18"/>
        <v>-29.368500000000001</v>
      </c>
      <c r="K20" s="16">
        <f t="shared" si="18"/>
        <v>-58.5259</v>
      </c>
      <c r="L20" s="16">
        <f t="shared" si="18"/>
        <v>-18.936399999999999</v>
      </c>
      <c r="M20" s="16">
        <f t="shared" si="18"/>
        <v>-77.462299999999999</v>
      </c>
      <c r="N20" s="16"/>
      <c r="O20" s="16">
        <f t="shared" si="18"/>
        <v>3.9999999999906777E-4</v>
      </c>
      <c r="P20" s="16">
        <f t="shared" si="18"/>
        <v>3.9999999999906777E-4</v>
      </c>
      <c r="Q20" s="16">
        <f t="shared" si="18"/>
        <v>1.9999999999953388E-4</v>
      </c>
      <c r="R20" s="16">
        <f t="shared" si="18"/>
        <v>5.9999999999149622E-4</v>
      </c>
      <c r="S20" s="16"/>
      <c r="T20" s="23">
        <f t="shared" si="18"/>
        <v>2.9580000000000002</v>
      </c>
      <c r="U20" s="23">
        <f t="shared" si="18"/>
        <v>0</v>
      </c>
      <c r="W20" s="16">
        <f>W22</f>
        <v>0</v>
      </c>
      <c r="X20" s="16">
        <f>X22</f>
        <v>3.9999999999906777E-4</v>
      </c>
      <c r="Y20" s="16">
        <f t="shared" si="0"/>
        <v>9.9999999999056399E-4</v>
      </c>
      <c r="Z20" s="16">
        <f>Z22</f>
        <v>0</v>
      </c>
      <c r="AA20" s="16">
        <f>AA22</f>
        <v>-3.9999999999906777E-4</v>
      </c>
      <c r="AB20" s="16">
        <f t="shared" si="4"/>
        <v>1.9999999999242846E-4</v>
      </c>
      <c r="AC20" s="16"/>
      <c r="AD20" s="16">
        <f>AD22</f>
        <v>0</v>
      </c>
      <c r="AE20" s="16">
        <f>AE22</f>
        <v>0</v>
      </c>
      <c r="AF20" s="16">
        <f>AF22</f>
        <v>-3.9999999999906777E-4</v>
      </c>
      <c r="AH20" s="16"/>
      <c r="AI20" s="16"/>
    </row>
    <row r="21" spans="1:36">
      <c r="A21" s="8" t="s">
        <v>11</v>
      </c>
      <c r="B21" s="8" t="str">
        <f>Mg_HSE06!B45</f>
        <v>Zn_Mg_C_HSE06_000</v>
      </c>
      <c r="C21" s="1">
        <f t="shared" ref="C21:C38" si="19">(0.5-AV45)/(0.5-AV$63)</f>
        <v>0</v>
      </c>
      <c r="D21" s="1">
        <f>J45</f>
        <v>3.4790000000000001</v>
      </c>
      <c r="E21" s="1">
        <f t="shared" ref="E21:E39" si="20">L45</f>
        <v>4.2827999999999999</v>
      </c>
      <c r="F21" s="1">
        <f t="shared" ref="F21:F40" si="21">E21*ABS(AS45-AV45)</f>
        <v>0</v>
      </c>
      <c r="G21" s="1">
        <f t="shared" ref="G21:G40" si="22">E21*(ABS(MOD(AT45-AU45+2.5,1)-0.5))</f>
        <v>0</v>
      </c>
      <c r="H21" s="1">
        <f t="shared" ref="H21:H39" si="23">MOD(AS45-AT45,1)</f>
        <v>0.5</v>
      </c>
      <c r="J21" s="2">
        <f t="shared" ref="J21:J39" si="24">R45</f>
        <v>-29.3689</v>
      </c>
      <c r="K21" s="2">
        <f>R69</f>
        <v>-58.526299999999999</v>
      </c>
      <c r="L21" s="2">
        <f>AW69</f>
        <v>-18.936599999999999</v>
      </c>
      <c r="M21" s="2">
        <f t="shared" ref="M21:M39" si="25">K21+L21</f>
        <v>-77.462899999999991</v>
      </c>
      <c r="N21" s="2"/>
      <c r="O21" s="2">
        <f t="shared" ref="O21:R37" si="26">J21-J$21</f>
        <v>0</v>
      </c>
      <c r="P21" s="2">
        <f t="shared" si="26"/>
        <v>0</v>
      </c>
      <c r="Q21" s="2">
        <f t="shared" si="26"/>
        <v>0</v>
      </c>
      <c r="R21" s="2">
        <f t="shared" si="26"/>
        <v>0</v>
      </c>
      <c r="T21" s="18">
        <f>Z47</f>
        <v>2.96</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Mg_HSE06!B46</f>
        <v>Zn_Mg_C_HSE06_031</v>
      </c>
      <c r="C22" s="1">
        <f t="shared" si="19"/>
        <v>3.125E-2</v>
      </c>
      <c r="D22" s="1">
        <f>Mg_HSE06!J46</f>
        <v>3.4786000000000001</v>
      </c>
      <c r="E22" s="1">
        <f t="shared" si="20"/>
        <v>4.2836999999999996</v>
      </c>
      <c r="F22" s="1">
        <f t="shared" si="21"/>
        <v>1.1257563600000081E-2</v>
      </c>
      <c r="G22" s="1">
        <f t="shared" si="22"/>
        <v>1.062357600000016E-2</v>
      </c>
      <c r="H22" s="1">
        <f t="shared" si="23"/>
        <v>0.49902000000000002</v>
      </c>
      <c r="J22" s="2">
        <f t="shared" si="24"/>
        <v>-29.368500000000001</v>
      </c>
      <c r="K22" s="2">
        <f t="shared" ref="K22:K39" si="30">R70</f>
        <v>-58.5259</v>
      </c>
      <c r="L22" s="2">
        <f t="shared" ref="L22:L39" si="31">AW70</f>
        <v>-18.936399999999999</v>
      </c>
      <c r="M22" s="2">
        <f t="shared" si="25"/>
        <v>-77.462299999999999</v>
      </c>
      <c r="N22" s="2"/>
      <c r="O22" s="2">
        <f t="shared" si="26"/>
        <v>3.9999999999906777E-4</v>
      </c>
      <c r="P22" s="2">
        <f t="shared" si="26"/>
        <v>3.9999999999906777E-4</v>
      </c>
      <c r="Q22" s="2">
        <f t="shared" si="26"/>
        <v>1.9999999999953388E-4</v>
      </c>
      <c r="R22" s="2">
        <f t="shared" si="26"/>
        <v>5.9999999999149622E-4</v>
      </c>
      <c r="T22" s="18">
        <f t="shared" ref="T22:T39" si="32">Z46</f>
        <v>2.9580000000000002</v>
      </c>
      <c r="U22" s="18">
        <f t="shared" si="27"/>
        <v>0</v>
      </c>
      <c r="W22" s="2">
        <f t="shared" ref="W22:W39" si="33">R93-R$92</f>
        <v>0</v>
      </c>
      <c r="X22" s="2">
        <f t="shared" ref="X22:X39" si="34">O22-W22</f>
        <v>3.9999999999906777E-4</v>
      </c>
      <c r="Y22" s="2">
        <f t="shared" ref="Y22:Y39" si="35">R22+X22</f>
        <v>9.9999999999056399E-4</v>
      </c>
      <c r="Z22" s="2">
        <f t="shared" si="28"/>
        <v>0</v>
      </c>
      <c r="AA22" s="2">
        <f t="shared" ref="AA22:AA39" si="36">Z22-P22</f>
        <v>-3.9999999999906777E-4</v>
      </c>
      <c r="AB22" s="2">
        <f t="shared" ref="AB22:AB39" si="37">AA22+R22</f>
        <v>1.9999999999242846E-4</v>
      </c>
      <c r="AD22" s="2">
        <f t="shared" ref="AD22:AD39" si="38">R116+AW116</f>
        <v>0</v>
      </c>
      <c r="AE22" s="2">
        <f t="shared" ref="AE22:AE39" si="39">AD22-AD$21</f>
        <v>0</v>
      </c>
      <c r="AF22" s="2">
        <f t="shared" si="29"/>
        <v>-3.9999999999906777E-4</v>
      </c>
      <c r="AH22" s="2"/>
      <c r="AI22" s="2"/>
    </row>
    <row r="23" spans="1:36">
      <c r="B23" s="8" t="str">
        <f>Mg_HSE06!B47</f>
        <v>Zn_Mg_C_HSE06_063</v>
      </c>
      <c r="C23" s="1">
        <f t="shared" si="19"/>
        <v>6.25E-2</v>
      </c>
      <c r="D23" s="1">
        <f>Mg_HSE06!J47</f>
        <v>3.4779</v>
      </c>
      <c r="E23" s="1">
        <f t="shared" si="20"/>
        <v>4.2866999999999997</v>
      </c>
      <c r="F23" s="1">
        <f t="shared" si="21"/>
        <v>2.2530895199999925E-2</v>
      </c>
      <c r="G23" s="1">
        <f t="shared" si="22"/>
        <v>2.1510660599999856E-2</v>
      </c>
      <c r="H23" s="1">
        <f t="shared" si="23"/>
        <v>0.49803999999999998</v>
      </c>
      <c r="J23" s="2">
        <f t="shared" si="24"/>
        <v>-29.3672</v>
      </c>
      <c r="K23" s="2">
        <f t="shared" si="30"/>
        <v>-58.5261</v>
      </c>
      <c r="L23" s="2">
        <f t="shared" si="31"/>
        <v>-18.937799999999999</v>
      </c>
      <c r="M23" s="2">
        <f t="shared" si="25"/>
        <v>-77.463899999999995</v>
      </c>
      <c r="N23" s="2"/>
      <c r="O23" s="2">
        <f t="shared" si="26"/>
        <v>1.6999999999995907E-3</v>
      </c>
      <c r="P23" s="2">
        <f t="shared" si="26"/>
        <v>1.9999999999953388E-4</v>
      </c>
      <c r="Q23" s="2">
        <f t="shared" si="26"/>
        <v>-1.200000000000756E-3</v>
      </c>
      <c r="R23" s="2">
        <f t="shared" si="26"/>
        <v>-1.0000000000047748E-3</v>
      </c>
      <c r="T23" s="18">
        <f t="shared" si="32"/>
        <v>2.96</v>
      </c>
      <c r="U23" s="18">
        <f t="shared" si="27"/>
        <v>0</v>
      </c>
      <c r="W23" s="2">
        <f t="shared" si="33"/>
        <v>0</v>
      </c>
      <c r="X23" s="2">
        <f t="shared" si="34"/>
        <v>1.6999999999995907E-3</v>
      </c>
      <c r="Y23" s="2">
        <f t="shared" si="35"/>
        <v>6.9999999999481588E-4</v>
      </c>
      <c r="Z23" s="2">
        <f t="shared" si="28"/>
        <v>0</v>
      </c>
      <c r="AA23" s="2">
        <f t="shared" si="36"/>
        <v>-1.9999999999953388E-4</v>
      </c>
      <c r="AB23" s="2">
        <f t="shared" si="37"/>
        <v>-1.2000000000043087E-3</v>
      </c>
      <c r="AD23" s="2">
        <f t="shared" si="38"/>
        <v>0</v>
      </c>
      <c r="AE23" s="2">
        <f t="shared" si="39"/>
        <v>0</v>
      </c>
      <c r="AF23" s="2">
        <f t="shared" si="29"/>
        <v>-1.9999999999953388E-4</v>
      </c>
      <c r="AH23" s="2"/>
      <c r="AI23" s="2"/>
    </row>
    <row r="24" spans="1:36">
      <c r="B24" s="8" t="str">
        <f>Mg_HSE06!B48</f>
        <v>Zn_Mg_C_HSE06_125</v>
      </c>
      <c r="C24" s="1">
        <f t="shared" si="19"/>
        <v>0.125</v>
      </c>
      <c r="D24" s="1">
        <f>Mg_HSE06!J48</f>
        <v>3.4744999999999999</v>
      </c>
      <c r="E24" s="1">
        <f t="shared" si="20"/>
        <v>4.2980999999999998</v>
      </c>
      <c r="F24" s="1">
        <f t="shared" si="21"/>
        <v>4.5968179500000039E-2</v>
      </c>
      <c r="G24" s="1">
        <f t="shared" si="22"/>
        <v>4.3458089099999916E-2</v>
      </c>
      <c r="H24" s="1">
        <f t="shared" si="23"/>
        <v>0.49626300000000001</v>
      </c>
      <c r="J24" s="2">
        <f t="shared" si="24"/>
        <v>-29.362100000000002</v>
      </c>
      <c r="K24" s="2">
        <f t="shared" si="30"/>
        <v>-58.5199</v>
      </c>
      <c r="L24" s="2">
        <f t="shared" si="31"/>
        <v>-18.933900000000001</v>
      </c>
      <c r="M24" s="2">
        <f t="shared" si="25"/>
        <v>-77.453800000000001</v>
      </c>
      <c r="N24" s="2"/>
      <c r="O24" s="2">
        <f t="shared" si="26"/>
        <v>6.7999999999983629E-3</v>
      </c>
      <c r="P24" s="2">
        <f t="shared" si="26"/>
        <v>6.3999999999992951E-3</v>
      </c>
      <c r="Q24" s="2">
        <f t="shared" si="26"/>
        <v>2.6999999999972601E-3</v>
      </c>
      <c r="R24" s="2">
        <f t="shared" si="26"/>
        <v>9.0999999999894499E-3</v>
      </c>
      <c r="T24" s="18">
        <f t="shared" si="32"/>
        <v>2.972</v>
      </c>
      <c r="U24" s="18">
        <f t="shared" si="27"/>
        <v>0</v>
      </c>
      <c r="W24" s="2">
        <f t="shared" si="33"/>
        <v>0</v>
      </c>
      <c r="X24" s="2">
        <f t="shared" si="34"/>
        <v>6.7999999999983629E-3</v>
      </c>
      <c r="Y24" s="2">
        <f t="shared" si="35"/>
        <v>1.5899999999987813E-2</v>
      </c>
      <c r="Z24" s="2">
        <f t="shared" si="28"/>
        <v>0</v>
      </c>
      <c r="AA24" s="2">
        <f t="shared" si="36"/>
        <v>-6.3999999999992951E-3</v>
      </c>
      <c r="AB24" s="2">
        <f t="shared" si="37"/>
        <v>2.6999999999901547E-3</v>
      </c>
      <c r="AD24" s="2">
        <f t="shared" si="38"/>
        <v>0</v>
      </c>
      <c r="AE24" s="2">
        <f t="shared" si="39"/>
        <v>0</v>
      </c>
      <c r="AF24" s="2">
        <f t="shared" si="29"/>
        <v>-6.3999999999992951E-3</v>
      </c>
      <c r="AH24" s="2"/>
      <c r="AI24" s="2"/>
    </row>
    <row r="25" spans="1:36">
      <c r="B25" s="8" t="str">
        <f>Mg_HSE06!B49</f>
        <v>Zn_Mg_C_HSE06_188</v>
      </c>
      <c r="C25" s="1">
        <f t="shared" si="19"/>
        <v>0.1875</v>
      </c>
      <c r="D25" s="1">
        <f>Mg_HSE06!J49</f>
        <v>3.4689999999999999</v>
      </c>
      <c r="E25" s="1">
        <f t="shared" si="20"/>
        <v>4.3183999999999996</v>
      </c>
      <c r="F25" s="1">
        <f t="shared" si="21"/>
        <v>7.1378833600000066E-2</v>
      </c>
      <c r="G25" s="1">
        <f t="shared" si="22"/>
        <v>6.6546544000000624E-2</v>
      </c>
      <c r="H25" s="1">
        <f t="shared" si="23"/>
        <v>0.49488100000000002</v>
      </c>
      <c r="J25" s="2">
        <f t="shared" si="24"/>
        <v>-29.354099999999999</v>
      </c>
      <c r="K25" s="2">
        <f t="shared" si="30"/>
        <v>-58.512500000000003</v>
      </c>
      <c r="L25" s="2">
        <f t="shared" si="31"/>
        <v>-18.930499999999999</v>
      </c>
      <c r="M25" s="2">
        <f t="shared" si="25"/>
        <v>-77.442999999999998</v>
      </c>
      <c r="N25" s="2"/>
      <c r="O25" s="2">
        <f t="shared" si="26"/>
        <v>1.4800000000001035E-2</v>
      </c>
      <c r="P25" s="2">
        <f t="shared" si="26"/>
        <v>1.379999999999626E-2</v>
      </c>
      <c r="Q25" s="2">
        <f t="shared" si="26"/>
        <v>6.0999999999999943E-3</v>
      </c>
      <c r="R25" s="2">
        <f t="shared" si="26"/>
        <v>1.9899999999992701E-2</v>
      </c>
      <c r="T25" s="18">
        <f t="shared" si="32"/>
        <v>2.9929999999999999</v>
      </c>
      <c r="U25" s="18">
        <f t="shared" si="27"/>
        <v>0</v>
      </c>
      <c r="W25" s="2">
        <f t="shared" si="33"/>
        <v>0</v>
      </c>
      <c r="X25" s="2">
        <f t="shared" si="34"/>
        <v>1.4800000000001035E-2</v>
      </c>
      <c r="Y25" s="2">
        <f t="shared" si="35"/>
        <v>3.4699999999993736E-2</v>
      </c>
      <c r="Z25" s="2">
        <f t="shared" si="28"/>
        <v>0</v>
      </c>
      <c r="AA25" s="2">
        <f t="shared" si="36"/>
        <v>-1.379999999999626E-2</v>
      </c>
      <c r="AB25" s="2">
        <f t="shared" si="37"/>
        <v>6.0999999999964416E-3</v>
      </c>
      <c r="AD25" s="2">
        <f t="shared" si="38"/>
        <v>0</v>
      </c>
      <c r="AE25" s="2">
        <f t="shared" si="39"/>
        <v>0</v>
      </c>
      <c r="AF25" s="2">
        <f t="shared" si="29"/>
        <v>-1.379999999999626E-2</v>
      </c>
      <c r="AH25" s="2"/>
      <c r="AI25" s="2"/>
    </row>
    <row r="26" spans="1:36">
      <c r="B26" s="8" t="str">
        <f>Mg_HSE06!B50</f>
        <v>Zn_Mg_C_HSE06_250</v>
      </c>
      <c r="C26" s="1">
        <f t="shared" si="19"/>
        <v>0.25</v>
      </c>
      <c r="D26" s="1">
        <f>Mg_HSE06!J50</f>
        <v>3.4603999999999999</v>
      </c>
      <c r="E26" s="1">
        <f t="shared" si="20"/>
        <v>4.3495999999999997</v>
      </c>
      <c r="F26" s="1">
        <f t="shared" si="21"/>
        <v>0.1003452719999999</v>
      </c>
      <c r="G26" s="1">
        <f t="shared" si="22"/>
        <v>9.2241967199999886E-2</v>
      </c>
      <c r="H26" s="1">
        <f t="shared" si="23"/>
        <v>0.49420599999999998</v>
      </c>
      <c r="J26" s="2">
        <f t="shared" si="24"/>
        <v>-29.344100000000001</v>
      </c>
      <c r="K26" s="2">
        <f t="shared" si="30"/>
        <v>-58.5045</v>
      </c>
      <c r="L26" s="2">
        <f t="shared" si="31"/>
        <v>-18.927299999999999</v>
      </c>
      <c r="M26" s="2">
        <f t="shared" si="25"/>
        <v>-77.431799999999996</v>
      </c>
      <c r="N26" s="2"/>
      <c r="O26" s="2">
        <f t="shared" si="26"/>
        <v>2.4799999999999045E-2</v>
      </c>
      <c r="P26" s="2">
        <f t="shared" si="26"/>
        <v>2.1799999999998931E-2</v>
      </c>
      <c r="Q26" s="2">
        <f t="shared" si="26"/>
        <v>9.2999999999996419E-3</v>
      </c>
      <c r="R26" s="2">
        <f t="shared" si="26"/>
        <v>3.1099999999995021E-2</v>
      </c>
      <c r="T26" s="18">
        <f t="shared" si="32"/>
        <v>3.0270000000000001</v>
      </c>
      <c r="U26" s="18">
        <f t="shared" si="27"/>
        <v>0</v>
      </c>
      <c r="W26" s="2">
        <f t="shared" si="33"/>
        <v>0</v>
      </c>
      <c r="X26" s="2">
        <f t="shared" si="34"/>
        <v>2.4799999999999045E-2</v>
      </c>
      <c r="Y26" s="2">
        <f t="shared" si="35"/>
        <v>5.5899999999994066E-2</v>
      </c>
      <c r="Z26" s="2">
        <f t="shared" si="28"/>
        <v>0</v>
      </c>
      <c r="AA26" s="2">
        <f t="shared" si="36"/>
        <v>-2.1799999999998931E-2</v>
      </c>
      <c r="AB26" s="2">
        <f t="shared" si="37"/>
        <v>9.2999999999960892E-3</v>
      </c>
      <c r="AD26" s="2">
        <f t="shared" si="38"/>
        <v>0</v>
      </c>
      <c r="AE26" s="2">
        <f t="shared" si="39"/>
        <v>0</v>
      </c>
      <c r="AF26" s="2">
        <f t="shared" si="29"/>
        <v>-2.1799999999998931E-2</v>
      </c>
      <c r="AH26" s="2"/>
      <c r="AI26" s="2"/>
    </row>
    <row r="27" spans="1:36">
      <c r="B27" s="8" t="str">
        <f>Mg_HSE06!B51</f>
        <v>Zn_Mg_C_HSE06_313</v>
      </c>
      <c r="C27" s="1">
        <f t="shared" si="19"/>
        <v>0.3125</v>
      </c>
      <c r="D27" s="1">
        <f>Mg_HSE06!J51</f>
        <v>3.4483999999999999</v>
      </c>
      <c r="E27" s="1">
        <f t="shared" si="20"/>
        <v>4.3952999999999998</v>
      </c>
      <c r="F27" s="1">
        <f t="shared" si="21"/>
        <v>0.13595102429999995</v>
      </c>
      <c r="G27" s="1">
        <f t="shared" si="22"/>
        <v>0.12274314779999954</v>
      </c>
      <c r="H27" s="1">
        <f t="shared" si="23"/>
        <v>0.49485099999999999</v>
      </c>
      <c r="J27" s="2">
        <f t="shared" si="24"/>
        <v>-29.333400000000001</v>
      </c>
      <c r="K27" s="2">
        <f t="shared" si="30"/>
        <v>-58.502099999999999</v>
      </c>
      <c r="L27" s="2">
        <f t="shared" si="31"/>
        <v>-18.928699999999999</v>
      </c>
      <c r="M27" s="2">
        <f t="shared" si="25"/>
        <v>-77.430800000000005</v>
      </c>
      <c r="N27" s="2"/>
      <c r="O27" s="2">
        <f t="shared" si="26"/>
        <v>3.5499999999998977E-2</v>
      </c>
      <c r="P27" s="2">
        <f t="shared" si="26"/>
        <v>2.4200000000000443E-2</v>
      </c>
      <c r="Q27" s="2">
        <f t="shared" si="26"/>
        <v>7.899999999999352E-3</v>
      </c>
      <c r="R27" s="2">
        <f t="shared" si="26"/>
        <v>3.2099999999985585E-2</v>
      </c>
      <c r="T27" s="18">
        <f t="shared" si="32"/>
        <v>3.081</v>
      </c>
      <c r="U27" s="18">
        <f t="shared" si="27"/>
        <v>0</v>
      </c>
      <c r="W27" s="2">
        <f t="shared" si="33"/>
        <v>0</v>
      </c>
      <c r="X27" s="2">
        <f t="shared" si="34"/>
        <v>3.5499999999998977E-2</v>
      </c>
      <c r="Y27" s="2">
        <f t="shared" si="35"/>
        <v>6.7599999999984561E-2</v>
      </c>
      <c r="Z27" s="2">
        <f t="shared" si="28"/>
        <v>0</v>
      </c>
      <c r="AA27" s="2">
        <f t="shared" si="36"/>
        <v>-2.4200000000000443E-2</v>
      </c>
      <c r="AB27" s="2">
        <f t="shared" si="37"/>
        <v>7.8999999999851411E-3</v>
      </c>
      <c r="AD27" s="2">
        <f t="shared" si="38"/>
        <v>0</v>
      </c>
      <c r="AE27" s="2">
        <f t="shared" si="39"/>
        <v>0</v>
      </c>
      <c r="AF27" s="2">
        <f t="shared" si="29"/>
        <v>-2.4200000000000443E-2</v>
      </c>
      <c r="AH27" s="2"/>
      <c r="AI27" s="2"/>
      <c r="AJ27" s="7"/>
    </row>
    <row r="28" spans="1:36">
      <c r="B28" s="8" t="str">
        <f>Mg_HSE06!B52</f>
        <v>Zn_Mg_C_HSE06_375</v>
      </c>
      <c r="C28" s="1">
        <f t="shared" si="19"/>
        <v>0.375</v>
      </c>
      <c r="D28" s="1">
        <f>Mg_HSE06!J52</f>
        <v>3.4306999999999999</v>
      </c>
      <c r="E28" s="1">
        <f t="shared" si="20"/>
        <v>4.4656000000000002</v>
      </c>
      <c r="F28" s="1">
        <f t="shared" si="21"/>
        <v>0.18254479680000013</v>
      </c>
      <c r="G28" s="1">
        <f t="shared" si="22"/>
        <v>0.16150288960000064</v>
      </c>
      <c r="H28" s="1">
        <f t="shared" si="23"/>
        <v>0.49758200000000002</v>
      </c>
      <c r="J28" s="2">
        <f t="shared" si="24"/>
        <v>-29.324300000000001</v>
      </c>
      <c r="K28" s="2">
        <f t="shared" si="30"/>
        <v>-58.496600000000001</v>
      </c>
      <c r="L28" s="2">
        <f t="shared" si="31"/>
        <v>-18.9254</v>
      </c>
      <c r="M28" s="2">
        <f t="shared" si="25"/>
        <v>-77.421999999999997</v>
      </c>
      <c r="N28" s="2"/>
      <c r="O28" s="2">
        <f t="shared" si="26"/>
        <v>4.4599999999999085E-2</v>
      </c>
      <c r="P28" s="2">
        <f t="shared" si="26"/>
        <v>2.9699999999998283E-2</v>
      </c>
      <c r="Q28" s="2">
        <f t="shared" si="26"/>
        <v>1.1199999999998766E-2</v>
      </c>
      <c r="R28" s="2">
        <f t="shared" si="26"/>
        <v>4.0899999999993497E-2</v>
      </c>
      <c r="T28" s="18">
        <f t="shared" si="32"/>
        <v>3.173</v>
      </c>
      <c r="U28" s="18">
        <f t="shared" si="27"/>
        <v>0</v>
      </c>
      <c r="W28" s="2">
        <f t="shared" si="33"/>
        <v>0</v>
      </c>
      <c r="X28" s="2">
        <f t="shared" si="34"/>
        <v>4.4599999999999085E-2</v>
      </c>
      <c r="Y28" s="2">
        <f t="shared" si="35"/>
        <v>8.5499999999992582E-2</v>
      </c>
      <c r="Z28" s="2">
        <f t="shared" si="28"/>
        <v>0</v>
      </c>
      <c r="AA28" s="2">
        <f t="shared" si="36"/>
        <v>-2.9699999999998283E-2</v>
      </c>
      <c r="AB28" s="2">
        <f t="shared" si="37"/>
        <v>1.1199999999995214E-2</v>
      </c>
      <c r="AD28" s="2">
        <f t="shared" si="38"/>
        <v>0</v>
      </c>
      <c r="AE28" s="2">
        <f t="shared" si="39"/>
        <v>0</v>
      </c>
      <c r="AF28" s="2">
        <f t="shared" ref="AF28:AF39" si="40">AE28+AA28</f>
        <v>-2.9699999999998283E-2</v>
      </c>
      <c r="AH28" s="2"/>
      <c r="AI28" s="2"/>
    </row>
    <row r="29" spans="1:36">
      <c r="A29" s="8" t="s">
        <v>70</v>
      </c>
      <c r="B29" s="8" t="str">
        <f>Mg_HSE06!B53</f>
        <v>Zn_Mg_C_HSE06_438</v>
      </c>
      <c r="C29" s="1">
        <f t="shared" si="19"/>
        <v>0.4375</v>
      </c>
      <c r="D29" s="1">
        <f>Mg_HSE06!J53</f>
        <v>3.4051</v>
      </c>
      <c r="E29" s="1">
        <f t="shared" si="20"/>
        <v>4.5743</v>
      </c>
      <c r="F29" s="1">
        <f t="shared" si="21"/>
        <v>0.24650902699999996</v>
      </c>
      <c r="G29" s="1">
        <f t="shared" si="22"/>
        <v>0.21234815459999984</v>
      </c>
      <c r="H29" s="1">
        <f t="shared" si="23"/>
        <v>0.50337799999999999</v>
      </c>
      <c r="J29" s="2">
        <f t="shared" si="24"/>
        <v>-29.320499999999999</v>
      </c>
      <c r="K29" s="2">
        <f t="shared" si="30"/>
        <v>-58.4998</v>
      </c>
      <c r="L29" s="2">
        <f t="shared" si="31"/>
        <v>-18.921199999999999</v>
      </c>
      <c r="M29" s="2">
        <f t="shared" si="25"/>
        <v>-77.420999999999992</v>
      </c>
      <c r="N29" s="2"/>
      <c r="O29" s="2">
        <f t="shared" si="26"/>
        <v>4.8400000000000887E-2</v>
      </c>
      <c r="P29" s="2">
        <f t="shared" si="26"/>
        <v>2.6499999999998636E-2</v>
      </c>
      <c r="Q29" s="2">
        <f t="shared" si="26"/>
        <v>1.5399999999999636E-2</v>
      </c>
      <c r="R29" s="2">
        <f t="shared" si="26"/>
        <v>4.1899999999998272E-2</v>
      </c>
      <c r="T29" s="18">
        <f t="shared" si="32"/>
        <v>3.3370000000000002</v>
      </c>
      <c r="U29" s="18">
        <f t="shared" si="27"/>
        <v>0</v>
      </c>
      <c r="W29" s="2">
        <f t="shared" si="33"/>
        <v>0</v>
      </c>
      <c r="X29" s="2">
        <f t="shared" si="34"/>
        <v>4.8400000000000887E-2</v>
      </c>
      <c r="Y29" s="2">
        <f t="shared" si="35"/>
        <v>9.0299999999999159E-2</v>
      </c>
      <c r="Z29" s="2">
        <f t="shared" si="28"/>
        <v>0</v>
      </c>
      <c r="AA29" s="2">
        <f t="shared" si="36"/>
        <v>-2.6499999999998636E-2</v>
      </c>
      <c r="AB29" s="2">
        <f t="shared" si="37"/>
        <v>1.5399999999999636E-2</v>
      </c>
      <c r="AD29" s="2">
        <f t="shared" si="38"/>
        <v>0</v>
      </c>
      <c r="AE29" s="2">
        <f t="shared" si="39"/>
        <v>0</v>
      </c>
      <c r="AF29" s="2">
        <f t="shared" si="40"/>
        <v>-2.6499999999998636E-2</v>
      </c>
      <c r="AH29" s="2"/>
      <c r="AI29" s="2"/>
    </row>
    <row r="30" spans="1:36">
      <c r="B30" s="8" t="str">
        <f>Mg_HSE06!B54</f>
        <v>Zn_Mg_C_HSE06_500</v>
      </c>
      <c r="C30" s="1">
        <f t="shared" si="19"/>
        <v>0.5</v>
      </c>
      <c r="D30" s="1">
        <f>Mg_HSE06!J54</f>
        <v>3.3826000000000001</v>
      </c>
      <c r="E30" s="1">
        <f t="shared" si="20"/>
        <v>4.6783999999999999</v>
      </c>
      <c r="F30" s="1">
        <f t="shared" si="21"/>
        <v>0.30540595200000004</v>
      </c>
      <c r="G30" s="1">
        <f t="shared" si="22"/>
        <v>0.26150384639999974</v>
      </c>
      <c r="H30" s="1">
        <f t="shared" si="23"/>
        <v>0.507552</v>
      </c>
      <c r="J30" s="2">
        <f t="shared" si="24"/>
        <v>-29.325199999999999</v>
      </c>
      <c r="K30" s="2">
        <f t="shared" si="30"/>
        <v>-58.511499999999998</v>
      </c>
      <c r="L30" s="2">
        <f t="shared" si="31"/>
        <v>-18.916</v>
      </c>
      <c r="M30" s="2">
        <f t="shared" si="25"/>
        <v>-77.427499999999995</v>
      </c>
      <c r="N30" s="2"/>
      <c r="O30" s="2">
        <f t="shared" si="26"/>
        <v>4.3700000000001182E-2</v>
      </c>
      <c r="P30" s="2">
        <f t="shared" si="26"/>
        <v>1.4800000000001035E-2</v>
      </c>
      <c r="Q30" s="2">
        <f t="shared" si="26"/>
        <v>2.0599999999998175E-2</v>
      </c>
      <c r="R30" s="2">
        <f t="shared" si="26"/>
        <v>3.5399999999995657E-2</v>
      </c>
      <c r="T30" s="18">
        <f t="shared" si="32"/>
        <v>3.5059999999999998</v>
      </c>
      <c r="U30" s="18">
        <f t="shared" si="27"/>
        <v>0</v>
      </c>
      <c r="W30" s="2">
        <f t="shared" si="33"/>
        <v>0</v>
      </c>
      <c r="X30" s="2">
        <f t="shared" si="34"/>
        <v>4.3700000000001182E-2</v>
      </c>
      <c r="Y30" s="2">
        <f t="shared" si="35"/>
        <v>7.909999999999684E-2</v>
      </c>
      <c r="Z30" s="2">
        <f t="shared" si="28"/>
        <v>0</v>
      </c>
      <c r="AA30" s="2">
        <f t="shared" si="36"/>
        <v>-1.4800000000001035E-2</v>
      </c>
      <c r="AB30" s="2">
        <f t="shared" si="37"/>
        <v>2.0599999999994623E-2</v>
      </c>
      <c r="AD30" s="2">
        <f t="shared" si="38"/>
        <v>0</v>
      </c>
      <c r="AE30" s="2">
        <f t="shared" si="39"/>
        <v>0</v>
      </c>
      <c r="AF30" s="2">
        <f t="shared" si="40"/>
        <v>-1.4800000000001035E-2</v>
      </c>
      <c r="AH30" s="2"/>
      <c r="AI30" s="2"/>
    </row>
    <row r="31" spans="1:36">
      <c r="B31" s="8" t="str">
        <f>Mg_HSE06!B55</f>
        <v>Zn_Mg_C_HSE06_563</v>
      </c>
      <c r="C31" s="1">
        <f t="shared" si="19"/>
        <v>0.5625</v>
      </c>
      <c r="D31" s="1">
        <f>Mg_HSE06!J55</f>
        <v>3.3632</v>
      </c>
      <c r="E31" s="1">
        <f t="shared" si="20"/>
        <v>4.7694999999999999</v>
      </c>
      <c r="F31" s="1">
        <f t="shared" si="21"/>
        <v>0.35806544299999987</v>
      </c>
      <c r="G31" s="1">
        <f t="shared" si="22"/>
        <v>0.30721780350000022</v>
      </c>
      <c r="H31" s="1">
        <f t="shared" si="23"/>
        <v>0.51012999999999997</v>
      </c>
      <c r="J31" s="2">
        <f t="shared" si="24"/>
        <v>-29.336200000000002</v>
      </c>
      <c r="K31" s="2">
        <f t="shared" si="30"/>
        <v>-58.527299999999997</v>
      </c>
      <c r="L31" s="2">
        <f t="shared" si="31"/>
        <v>-18.904199999999999</v>
      </c>
      <c r="M31" s="2">
        <f t="shared" si="25"/>
        <v>-77.4315</v>
      </c>
      <c r="N31" s="2"/>
      <c r="O31" s="2">
        <f t="shared" si="26"/>
        <v>3.2699999999998397E-2</v>
      </c>
      <c r="P31" s="2">
        <f t="shared" si="26"/>
        <v>-9.9999999999766942E-4</v>
      </c>
      <c r="Q31" s="2">
        <f t="shared" si="26"/>
        <v>3.2399999999999096E-2</v>
      </c>
      <c r="R31" s="2">
        <f t="shared" si="26"/>
        <v>3.1399999999990769E-2</v>
      </c>
      <c r="T31" s="18">
        <f t="shared" si="32"/>
        <v>3.5609999999999999</v>
      </c>
      <c r="U31" s="18">
        <f t="shared" si="27"/>
        <v>0</v>
      </c>
      <c r="W31" s="2">
        <f t="shared" si="33"/>
        <v>0</v>
      </c>
      <c r="X31" s="2">
        <f t="shared" si="34"/>
        <v>3.2699999999998397E-2</v>
      </c>
      <c r="Y31" s="2">
        <f t="shared" si="35"/>
        <v>6.4099999999989166E-2</v>
      </c>
      <c r="Z31" s="2">
        <f t="shared" si="28"/>
        <v>0</v>
      </c>
      <c r="AA31" s="2">
        <f t="shared" si="36"/>
        <v>9.9999999999766942E-4</v>
      </c>
      <c r="AB31" s="2">
        <f t="shared" si="37"/>
        <v>3.2399999999988438E-2</v>
      </c>
      <c r="AD31" s="2">
        <f t="shared" si="38"/>
        <v>0</v>
      </c>
      <c r="AE31" s="2">
        <f t="shared" si="39"/>
        <v>0</v>
      </c>
      <c r="AF31" s="2">
        <f t="shared" si="40"/>
        <v>9.9999999999766942E-4</v>
      </c>
      <c r="AH31" s="2"/>
      <c r="AI31" s="2"/>
      <c r="AJ31" s="9"/>
    </row>
    <row r="32" spans="1:36">
      <c r="B32" s="8" t="str">
        <f>Mg_HSE06!B56</f>
        <v>Zn_Mg_C_HSE06_625</v>
      </c>
      <c r="C32" s="1">
        <f t="shared" si="19"/>
        <v>0.625</v>
      </c>
      <c r="D32" s="1">
        <f>Mg_HSE06!J56</f>
        <v>3.3466</v>
      </c>
      <c r="E32" s="1">
        <f t="shared" si="20"/>
        <v>4.8456000000000001</v>
      </c>
      <c r="F32" s="1">
        <f t="shared" si="21"/>
        <v>0.40401159120000019</v>
      </c>
      <c r="G32" s="1">
        <f t="shared" si="22"/>
        <v>0.34931445840000036</v>
      </c>
      <c r="H32" s="1">
        <f t="shared" si="23"/>
        <v>0.51121700000000003</v>
      </c>
      <c r="J32" s="2">
        <f t="shared" si="24"/>
        <v>-29.350899999999999</v>
      </c>
      <c r="K32" s="2">
        <f t="shared" si="30"/>
        <v>-58.545099999999998</v>
      </c>
      <c r="L32" s="2">
        <f t="shared" si="31"/>
        <v>-18.895600000000002</v>
      </c>
      <c r="M32" s="2">
        <f t="shared" si="25"/>
        <v>-77.440699999999993</v>
      </c>
      <c r="N32" s="2"/>
      <c r="O32" s="2">
        <f t="shared" si="26"/>
        <v>1.8000000000000682E-2</v>
      </c>
      <c r="P32" s="2">
        <f t="shared" si="26"/>
        <v>-1.8799999999998818E-2</v>
      </c>
      <c r="Q32" s="2">
        <f t="shared" si="26"/>
        <v>4.0999999999996817E-2</v>
      </c>
      <c r="R32" s="2">
        <f t="shared" si="26"/>
        <v>2.2199999999997999E-2</v>
      </c>
      <c r="T32" s="18">
        <f t="shared" si="32"/>
        <v>3.5339999999999998</v>
      </c>
      <c r="U32" s="18">
        <f t="shared" si="27"/>
        <v>0</v>
      </c>
      <c r="W32" s="2">
        <f t="shared" si="33"/>
        <v>0</v>
      </c>
      <c r="X32" s="2">
        <f t="shared" si="34"/>
        <v>1.8000000000000682E-2</v>
      </c>
      <c r="Y32" s="2">
        <f t="shared" si="35"/>
        <v>4.0199999999998681E-2</v>
      </c>
      <c r="Z32" s="2">
        <f t="shared" si="28"/>
        <v>0</v>
      </c>
      <c r="AA32" s="2">
        <f t="shared" si="36"/>
        <v>1.8799999999998818E-2</v>
      </c>
      <c r="AB32" s="2">
        <f t="shared" si="37"/>
        <v>4.0999999999996817E-2</v>
      </c>
      <c r="AD32" s="2">
        <f t="shared" si="38"/>
        <v>0</v>
      </c>
      <c r="AE32" s="2">
        <f t="shared" si="39"/>
        <v>0</v>
      </c>
      <c r="AF32" s="2">
        <f t="shared" si="40"/>
        <v>1.8799999999998818E-2</v>
      </c>
      <c r="AH32" s="2"/>
      <c r="AI32" s="2"/>
      <c r="AJ32" s="9"/>
    </row>
    <row r="33" spans="1:63">
      <c r="B33" s="8" t="str">
        <f>Mg_HSE06!B57</f>
        <v>Zn_Mg_C_HSE06_688</v>
      </c>
      <c r="C33" s="1">
        <f t="shared" si="19"/>
        <v>0.6875</v>
      </c>
      <c r="D33" s="1">
        <f>Mg_HSE06!J57</f>
        <v>3.3311000000000002</v>
      </c>
      <c r="E33" s="1">
        <f t="shared" si="20"/>
        <v>4.9132999999999996</v>
      </c>
      <c r="F33" s="1">
        <f t="shared" si="21"/>
        <v>0.44684006850000024</v>
      </c>
      <c r="G33" s="1">
        <f t="shared" si="22"/>
        <v>0.38936919839999989</v>
      </c>
      <c r="H33" s="1">
        <f t="shared" si="23"/>
        <v>0.51156900000000005</v>
      </c>
      <c r="J33" s="2">
        <f t="shared" si="24"/>
        <v>-29.3674</v>
      </c>
      <c r="K33" s="2">
        <f t="shared" si="30"/>
        <v>-58.561300000000003</v>
      </c>
      <c r="L33" s="2">
        <f t="shared" si="31"/>
        <v>-18.881499999999999</v>
      </c>
      <c r="M33" s="2">
        <f t="shared" si="25"/>
        <v>-77.442800000000005</v>
      </c>
      <c r="N33" s="2"/>
      <c r="O33" s="2">
        <f t="shared" si="26"/>
        <v>1.5000000000000568E-3</v>
      </c>
      <c r="P33" s="2">
        <f t="shared" si="26"/>
        <v>-3.5000000000003695E-2</v>
      </c>
      <c r="Q33" s="2">
        <f t="shared" si="26"/>
        <v>5.5099999999999483E-2</v>
      </c>
      <c r="R33" s="2">
        <f t="shared" si="26"/>
        <v>2.009999999998513E-2</v>
      </c>
      <c r="T33" s="18">
        <f t="shared" si="32"/>
        <v>3.5139999999999998</v>
      </c>
      <c r="U33" s="18">
        <f t="shared" si="27"/>
        <v>0</v>
      </c>
      <c r="W33" s="2">
        <f t="shared" si="33"/>
        <v>0</v>
      </c>
      <c r="X33" s="2">
        <f t="shared" si="34"/>
        <v>1.5000000000000568E-3</v>
      </c>
      <c r="Y33" s="2">
        <f t="shared" si="35"/>
        <v>2.1599999999985187E-2</v>
      </c>
      <c r="Z33" s="2">
        <f t="shared" si="28"/>
        <v>0</v>
      </c>
      <c r="AA33" s="2">
        <f t="shared" si="36"/>
        <v>3.5000000000003695E-2</v>
      </c>
      <c r="AB33" s="2">
        <f t="shared" si="37"/>
        <v>5.5099999999988825E-2</v>
      </c>
      <c r="AD33" s="2">
        <f t="shared" si="38"/>
        <v>0</v>
      </c>
      <c r="AE33" s="2">
        <f t="shared" si="39"/>
        <v>0</v>
      </c>
      <c r="AF33" s="2">
        <f t="shared" si="40"/>
        <v>3.5000000000003695E-2</v>
      </c>
      <c r="AH33" s="2"/>
      <c r="AI33" s="2"/>
      <c r="AJ33" s="9"/>
      <c r="AK33" s="1"/>
    </row>
    <row r="34" spans="1:63">
      <c r="B34" s="8" t="str">
        <f>Mg_HSE06!B58</f>
        <v>Zn_Mg_C_HSE06_750</v>
      </c>
      <c r="C34" s="1">
        <f t="shared" si="19"/>
        <v>0.75</v>
      </c>
      <c r="D34" s="1">
        <f>Mg_HSE06!J58</f>
        <v>3.3172000000000001</v>
      </c>
      <c r="E34" s="1">
        <f t="shared" si="20"/>
        <v>4.9725000000000001</v>
      </c>
      <c r="F34" s="1">
        <f t="shared" si="21"/>
        <v>0.48599226000000023</v>
      </c>
      <c r="G34" s="1">
        <f t="shared" si="22"/>
        <v>0.42663055500000019</v>
      </c>
      <c r="H34" s="1">
        <f t="shared" si="23"/>
        <v>0.51114400000000004</v>
      </c>
      <c r="J34" s="2">
        <f t="shared" si="24"/>
        <v>-29.383800000000001</v>
      </c>
      <c r="K34" s="2">
        <f t="shared" si="30"/>
        <v>-58.5822</v>
      </c>
      <c r="L34" s="2">
        <f t="shared" si="31"/>
        <v>-18.8734</v>
      </c>
      <c r="M34" s="2">
        <f t="shared" si="25"/>
        <v>-77.455600000000004</v>
      </c>
      <c r="N34" s="2"/>
      <c r="O34" s="2">
        <f t="shared" si="26"/>
        <v>-1.4900000000000801E-2</v>
      </c>
      <c r="P34" s="2">
        <f t="shared" si="26"/>
        <v>-5.5900000000001171E-2</v>
      </c>
      <c r="Q34" s="2">
        <f t="shared" si="26"/>
        <v>6.3199999999998369E-2</v>
      </c>
      <c r="R34" s="2">
        <f t="shared" si="26"/>
        <v>7.2999999999865395E-3</v>
      </c>
      <c r="T34" s="18">
        <f t="shared" si="32"/>
        <v>3.5019999999999998</v>
      </c>
      <c r="U34" s="18">
        <f t="shared" si="27"/>
        <v>0</v>
      </c>
      <c r="W34" s="2">
        <f t="shared" si="33"/>
        <v>0</v>
      </c>
      <c r="X34" s="2">
        <f t="shared" si="34"/>
        <v>-1.4900000000000801E-2</v>
      </c>
      <c r="Y34" s="2">
        <f t="shared" si="35"/>
        <v>-7.600000000014262E-3</v>
      </c>
      <c r="Z34" s="2">
        <f t="shared" si="28"/>
        <v>0</v>
      </c>
      <c r="AA34" s="2">
        <f t="shared" si="36"/>
        <v>5.5900000000001171E-2</v>
      </c>
      <c r="AB34" s="2">
        <f t="shared" si="37"/>
        <v>6.319999999998771E-2</v>
      </c>
      <c r="AD34" s="2">
        <f t="shared" si="38"/>
        <v>0</v>
      </c>
      <c r="AE34" s="2">
        <f t="shared" si="39"/>
        <v>0</v>
      </c>
      <c r="AF34" s="2">
        <f t="shared" si="40"/>
        <v>5.5900000000001171E-2</v>
      </c>
      <c r="AH34" s="2"/>
      <c r="AI34" s="2"/>
      <c r="AJ34" s="9"/>
    </row>
    <row r="35" spans="1:63">
      <c r="B35" s="8" t="str">
        <f>Mg_HSE06!B59</f>
        <v>Zn_Mg_C_HSE06_813</v>
      </c>
      <c r="C35" s="1">
        <f t="shared" si="19"/>
        <v>0.8125</v>
      </c>
      <c r="D35" s="1">
        <f>Mg_HSE06!J59</f>
        <v>3.3052999999999999</v>
      </c>
      <c r="E35" s="1">
        <f t="shared" si="20"/>
        <v>5.0186000000000002</v>
      </c>
      <c r="F35" s="1">
        <f t="shared" si="21"/>
        <v>0.51937993260000004</v>
      </c>
      <c r="G35" s="1">
        <f t="shared" si="22"/>
        <v>0.45820319860000042</v>
      </c>
      <c r="H35" s="1">
        <f t="shared" si="23"/>
        <v>0.509683</v>
      </c>
      <c r="J35" s="2">
        <f t="shared" si="24"/>
        <v>-29.399000000000001</v>
      </c>
      <c r="K35" s="2">
        <f t="shared" si="30"/>
        <v>-58.602600000000002</v>
      </c>
      <c r="L35" s="2">
        <f t="shared" si="31"/>
        <v>-18.864899999999999</v>
      </c>
      <c r="M35" s="2">
        <f t="shared" si="25"/>
        <v>-77.467500000000001</v>
      </c>
      <c r="N35" s="2"/>
      <c r="O35" s="2">
        <f t="shared" si="26"/>
        <v>-3.0100000000000904E-2</v>
      </c>
      <c r="P35" s="2">
        <f t="shared" si="26"/>
        <v>-7.6300000000003365E-2</v>
      </c>
      <c r="Q35" s="2">
        <f t="shared" si="26"/>
        <v>7.1699999999999875E-2</v>
      </c>
      <c r="R35" s="2">
        <f t="shared" si="26"/>
        <v>-4.6000000000105956E-3</v>
      </c>
      <c r="T35" s="18">
        <f t="shared" si="32"/>
        <v>3.5019999999999998</v>
      </c>
      <c r="U35" s="18">
        <f t="shared" si="27"/>
        <v>0</v>
      </c>
      <c r="W35" s="2">
        <f t="shared" si="33"/>
        <v>0</v>
      </c>
      <c r="X35" s="2">
        <f t="shared" si="34"/>
        <v>-3.0100000000000904E-2</v>
      </c>
      <c r="Y35" s="2">
        <f t="shared" si="35"/>
        <v>-3.4700000000011499E-2</v>
      </c>
      <c r="Z35" s="2">
        <f t="shared" si="28"/>
        <v>0</v>
      </c>
      <c r="AA35" s="2">
        <f t="shared" si="36"/>
        <v>7.6300000000003365E-2</v>
      </c>
      <c r="AB35" s="2">
        <f t="shared" si="37"/>
        <v>7.169999999999277E-2</v>
      </c>
      <c r="AC35" s="9"/>
      <c r="AD35" s="2">
        <f t="shared" si="38"/>
        <v>0</v>
      </c>
      <c r="AE35" s="2">
        <f t="shared" si="39"/>
        <v>0</v>
      </c>
      <c r="AF35" s="2">
        <f t="shared" si="40"/>
        <v>7.6300000000003365E-2</v>
      </c>
      <c r="AH35" s="2"/>
      <c r="AI35" s="2"/>
    </row>
    <row r="36" spans="1:63">
      <c r="B36" s="8" t="str">
        <f>Mg_HSE06!B60</f>
        <v>Zn_Mg_C_HSE06_875</v>
      </c>
      <c r="C36" s="1">
        <f t="shared" si="19"/>
        <v>0.875</v>
      </c>
      <c r="D36" s="1">
        <f>Mg_HSE06!J60</f>
        <v>3.2930999999999999</v>
      </c>
      <c r="E36" s="1">
        <f t="shared" si="20"/>
        <v>5.0644</v>
      </c>
      <c r="F36" s="1">
        <f t="shared" si="21"/>
        <v>0.55433909520000024</v>
      </c>
      <c r="G36" s="1">
        <f t="shared" si="22"/>
        <v>0.49076568200000009</v>
      </c>
      <c r="H36" s="1">
        <f t="shared" si="23"/>
        <v>0.50843400000000005</v>
      </c>
      <c r="J36" s="2">
        <f t="shared" si="24"/>
        <v>-29.4114</v>
      </c>
      <c r="K36" s="2">
        <f t="shared" si="30"/>
        <v>-58.617699999999999</v>
      </c>
      <c r="L36" s="2">
        <f t="shared" si="31"/>
        <v>-18.856100000000001</v>
      </c>
      <c r="M36" s="2">
        <f t="shared" si="25"/>
        <v>-77.473799999999997</v>
      </c>
      <c r="N36" s="2"/>
      <c r="O36" s="2">
        <f t="shared" si="26"/>
        <v>-4.2500000000000426E-2</v>
      </c>
      <c r="P36" s="2">
        <f t="shared" si="26"/>
        <v>-9.1400000000000148E-2</v>
      </c>
      <c r="Q36" s="2">
        <f t="shared" si="26"/>
        <v>8.0499999999997129E-2</v>
      </c>
      <c r="R36" s="2">
        <f t="shared" si="26"/>
        <v>-1.0900000000006571E-2</v>
      </c>
      <c r="T36" s="18">
        <f t="shared" si="32"/>
        <v>3.5030000000000001</v>
      </c>
      <c r="U36" s="18">
        <f t="shared" si="27"/>
        <v>0</v>
      </c>
      <c r="W36" s="2">
        <f t="shared" si="33"/>
        <v>0</v>
      </c>
      <c r="X36" s="2">
        <f t="shared" si="34"/>
        <v>-4.2500000000000426E-2</v>
      </c>
      <c r="Y36" s="2">
        <f t="shared" si="35"/>
        <v>-5.3400000000006997E-2</v>
      </c>
      <c r="Z36" s="2">
        <f t="shared" si="28"/>
        <v>0</v>
      </c>
      <c r="AA36" s="2">
        <f t="shared" si="36"/>
        <v>9.1400000000000148E-2</v>
      </c>
      <c r="AB36" s="2">
        <f t="shared" si="37"/>
        <v>8.0499999999993577E-2</v>
      </c>
      <c r="AD36" s="2">
        <f t="shared" si="38"/>
        <v>0</v>
      </c>
      <c r="AE36" s="2">
        <f t="shared" si="39"/>
        <v>0</v>
      </c>
      <c r="AF36" s="2">
        <f t="shared" si="40"/>
        <v>9.1400000000000148E-2</v>
      </c>
      <c r="AH36" s="2"/>
      <c r="AI36" s="2"/>
    </row>
    <row r="37" spans="1:63">
      <c r="B37" s="8" t="str">
        <f>Mg_HSE06!B61</f>
        <v>Zn_Mg_C_HSE06_938</v>
      </c>
      <c r="C37" s="1">
        <f t="shared" si="19"/>
        <v>0.9375</v>
      </c>
      <c r="D37" s="1">
        <f>Mg_HSE06!J61</f>
        <v>3.2808000000000002</v>
      </c>
      <c r="E37" s="1">
        <f t="shared" si="20"/>
        <v>5.1082999999999998</v>
      </c>
      <c r="F37" s="1">
        <f t="shared" si="21"/>
        <v>0.58918621369999979</v>
      </c>
      <c r="G37" s="1">
        <f t="shared" si="22"/>
        <v>0.5226148481000007</v>
      </c>
      <c r="H37" s="1">
        <f t="shared" si="23"/>
        <v>0.50709899999999997</v>
      </c>
      <c r="J37" s="2">
        <f t="shared" si="24"/>
        <v>-29.419899999999998</v>
      </c>
      <c r="K37" s="2">
        <f t="shared" si="30"/>
        <v>-58.629100000000001</v>
      </c>
      <c r="L37" s="2">
        <f t="shared" si="31"/>
        <v>-18.8489</v>
      </c>
      <c r="M37" s="2">
        <f t="shared" si="25"/>
        <v>-77.478000000000009</v>
      </c>
      <c r="N37" s="2"/>
      <c r="O37" s="2">
        <f t="shared" si="26"/>
        <v>-5.099999999999838E-2</v>
      </c>
      <c r="P37" s="2">
        <f t="shared" si="26"/>
        <v>-0.102800000000002</v>
      </c>
      <c r="Q37" s="2">
        <f t="shared" si="26"/>
        <v>8.7699999999998113E-2</v>
      </c>
      <c r="R37" s="2">
        <f t="shared" si="26"/>
        <v>-1.5100000000018099E-2</v>
      </c>
      <c r="T37" s="18">
        <f t="shared" si="32"/>
        <v>3.5070000000000001</v>
      </c>
      <c r="U37" s="18">
        <f t="shared" si="27"/>
        <v>0</v>
      </c>
      <c r="W37" s="2">
        <f t="shared" si="33"/>
        <v>0</v>
      </c>
      <c r="X37" s="2">
        <f t="shared" si="34"/>
        <v>-5.099999999999838E-2</v>
      </c>
      <c r="Y37" s="2">
        <f t="shared" si="35"/>
        <v>-6.6100000000016479E-2</v>
      </c>
      <c r="Z37" s="2">
        <f t="shared" si="28"/>
        <v>0</v>
      </c>
      <c r="AA37" s="2">
        <f t="shared" si="36"/>
        <v>0.102800000000002</v>
      </c>
      <c r="AB37" s="2">
        <f t="shared" si="37"/>
        <v>8.7699999999983902E-2</v>
      </c>
      <c r="AD37" s="2">
        <f t="shared" si="38"/>
        <v>0</v>
      </c>
      <c r="AE37" s="2">
        <f t="shared" si="39"/>
        <v>0</v>
      </c>
      <c r="AF37" s="2">
        <f t="shared" si="40"/>
        <v>0.102800000000002</v>
      </c>
      <c r="AH37" s="2"/>
      <c r="AI37" s="2"/>
    </row>
    <row r="38" spans="1:63">
      <c r="B38" s="8" t="str">
        <f>Mg_HSE06!B62</f>
        <v>Zn_Mg_C_HSE06_969</v>
      </c>
      <c r="C38" s="1">
        <f t="shared" si="19"/>
        <v>0.96875</v>
      </c>
      <c r="D38" s="1">
        <f>Mg_HSE06!J62</f>
        <v>3.2746</v>
      </c>
      <c r="E38" s="1">
        <f t="shared" si="20"/>
        <v>5.1302000000000003</v>
      </c>
      <c r="F38" s="1">
        <f t="shared" si="21"/>
        <v>0.60636911920000014</v>
      </c>
      <c r="G38" s="1">
        <f t="shared" si="22"/>
        <v>0.53870691140000038</v>
      </c>
      <c r="H38" s="1">
        <f t="shared" si="23"/>
        <v>0.50634800000000002</v>
      </c>
      <c r="J38" s="2">
        <f t="shared" si="24"/>
        <v>-29.4222</v>
      </c>
      <c r="K38" s="2">
        <f t="shared" si="30"/>
        <v>-58.639200000000002</v>
      </c>
      <c r="L38" s="2">
        <f t="shared" si="31"/>
        <v>-18.849799999999998</v>
      </c>
      <c r="M38" s="2">
        <f t="shared" si="25"/>
        <v>-77.489000000000004</v>
      </c>
      <c r="N38" s="2"/>
      <c r="O38" s="2">
        <f t="shared" ref="O38:R39" si="41">J38-J$21</f>
        <v>-5.3300000000000125E-2</v>
      </c>
      <c r="P38" s="2">
        <f t="shared" si="41"/>
        <v>-0.11290000000000333</v>
      </c>
      <c r="Q38" s="2">
        <f t="shared" si="41"/>
        <v>8.680000000000021E-2</v>
      </c>
      <c r="R38" s="2">
        <f t="shared" si="41"/>
        <v>-2.6100000000013779E-2</v>
      </c>
      <c r="T38" s="18">
        <f t="shared" si="32"/>
        <v>3.5089999999999999</v>
      </c>
      <c r="U38" s="18">
        <f t="shared" si="27"/>
        <v>0</v>
      </c>
      <c r="W38" s="2">
        <f t="shared" si="33"/>
        <v>0</v>
      </c>
      <c r="X38" s="2">
        <f t="shared" si="34"/>
        <v>-5.3300000000000125E-2</v>
      </c>
      <c r="Y38" s="2">
        <f t="shared" si="35"/>
        <v>-7.9400000000013904E-2</v>
      </c>
      <c r="Z38" s="2">
        <f t="shared" si="28"/>
        <v>0</v>
      </c>
      <c r="AA38" s="2">
        <f t="shared" si="36"/>
        <v>0.11290000000000333</v>
      </c>
      <c r="AB38" s="2">
        <f t="shared" si="37"/>
        <v>8.6799999999989552E-2</v>
      </c>
      <c r="AD38" s="2">
        <f t="shared" si="38"/>
        <v>0</v>
      </c>
      <c r="AE38" s="2">
        <f t="shared" si="39"/>
        <v>0</v>
      </c>
      <c r="AF38" s="2">
        <f t="shared" si="40"/>
        <v>0.11290000000000333</v>
      </c>
      <c r="AH38" s="2"/>
      <c r="AI38" s="2"/>
    </row>
    <row r="39" spans="1:63">
      <c r="A39" s="8" t="s">
        <v>12</v>
      </c>
      <c r="B39" s="8" t="str">
        <f>Mg_HSE06!B63</f>
        <v>Zn_Mg_C_HSE06_999</v>
      </c>
      <c r="C39" s="1">
        <f>(0.5-AV63)/(0.5-AV$63)</f>
        <v>1</v>
      </c>
      <c r="D39" s="1">
        <f>Mg_HSE06!J63</f>
        <v>3.2686999999999999</v>
      </c>
      <c r="E39" s="1">
        <f t="shared" si="20"/>
        <v>5.1516000000000002</v>
      </c>
      <c r="F39" s="1">
        <f t="shared" si="21"/>
        <v>0.62337966119999988</v>
      </c>
      <c r="G39" s="1">
        <f t="shared" si="22"/>
        <v>0.55455943679999986</v>
      </c>
      <c r="H39" s="1">
        <f t="shared" si="23"/>
        <v>0.50555099999999997</v>
      </c>
      <c r="J39" s="2">
        <f t="shared" si="24"/>
        <v>-29.422999999999998</v>
      </c>
      <c r="K39" s="2">
        <f t="shared" si="30"/>
        <v>-58.6357</v>
      </c>
      <c r="L39" s="2">
        <f t="shared" si="31"/>
        <v>-18.846499999999999</v>
      </c>
      <c r="M39" s="2">
        <f t="shared" si="25"/>
        <v>-77.482200000000006</v>
      </c>
      <c r="N39" s="2"/>
      <c r="O39" s="2">
        <f t="shared" si="41"/>
        <v>-5.4099999999998261E-2</v>
      </c>
      <c r="P39" s="2">
        <f t="shared" si="41"/>
        <v>-0.10940000000000083</v>
      </c>
      <c r="Q39" s="2">
        <f t="shared" si="41"/>
        <v>9.0099999999999625E-2</v>
      </c>
      <c r="R39" s="2">
        <f t="shared" si="41"/>
        <v>-1.9300000000015416E-2</v>
      </c>
      <c r="T39" s="18">
        <f t="shared" si="32"/>
        <v>3.512</v>
      </c>
      <c r="U39" s="18">
        <f t="shared" si="27"/>
        <v>0</v>
      </c>
      <c r="W39" s="2">
        <f t="shared" si="33"/>
        <v>0</v>
      </c>
      <c r="X39" s="2">
        <f t="shared" si="34"/>
        <v>-5.4099999999998261E-2</v>
      </c>
      <c r="Y39" s="2">
        <f t="shared" si="35"/>
        <v>-7.3400000000013677E-2</v>
      </c>
      <c r="Z39" s="2">
        <f t="shared" si="28"/>
        <v>0</v>
      </c>
      <c r="AA39" s="2">
        <f t="shared" si="36"/>
        <v>0.10940000000000083</v>
      </c>
      <c r="AB39" s="2">
        <f t="shared" si="37"/>
        <v>9.0099999999985414E-2</v>
      </c>
      <c r="AD39" s="2">
        <f t="shared" si="38"/>
        <v>0</v>
      </c>
      <c r="AE39" s="2">
        <f t="shared" si="39"/>
        <v>0</v>
      </c>
      <c r="AF39" s="2">
        <f t="shared" si="40"/>
        <v>0.10940000000000083</v>
      </c>
      <c r="AH39" s="2">
        <f>R156+AW156</f>
        <v>0</v>
      </c>
      <c r="AI39" s="2">
        <f>AH39-AH$21</f>
        <v>0</v>
      </c>
    </row>
    <row r="40" spans="1:63">
      <c r="A40" s="8" t="s">
        <v>826</v>
      </c>
      <c r="B40" s="8" t="str">
        <f>Mg_HSE06!B64</f>
        <v>Zn_Mg_C_HSE06_ver</v>
      </c>
      <c r="C40" s="1">
        <f>(0.5-AV64)/(0.5-AV$63)</f>
        <v>0</v>
      </c>
      <c r="D40" s="1">
        <f>Mg_HSE06!J64</f>
        <v>3.2686999999999999</v>
      </c>
      <c r="E40" s="1">
        <f>L64</f>
        <v>5.1516000000000002</v>
      </c>
      <c r="F40" s="1">
        <f t="shared" si="21"/>
        <v>0</v>
      </c>
      <c r="G40" s="1">
        <f t="shared" si="22"/>
        <v>0</v>
      </c>
      <c r="H40" s="1">
        <f>MOD(AS64-AT64,1)</f>
        <v>0.5</v>
      </c>
      <c r="J40" s="2">
        <f>R64</f>
        <v>-28.856100000000001</v>
      </c>
      <c r="K40" s="2">
        <f>R88</f>
        <v>0</v>
      </c>
      <c r="L40" s="2">
        <f>AW88</f>
        <v>0</v>
      </c>
      <c r="M40" s="2">
        <f>K40+L40</f>
        <v>0</v>
      </c>
      <c r="N40" s="2"/>
      <c r="O40" s="2">
        <f>J40-J$21</f>
        <v>0.51279999999999859</v>
      </c>
      <c r="P40" s="2">
        <f>K40-K$21</f>
        <v>58.526299999999999</v>
      </c>
      <c r="Q40" s="2">
        <f>L40-L$21</f>
        <v>18.936599999999999</v>
      </c>
      <c r="R40" s="2">
        <f>M40-M$21</f>
        <v>77.462899999999991</v>
      </c>
      <c r="T40" s="18">
        <f>Z64</f>
        <v>3.3620000000000001</v>
      </c>
      <c r="U40" s="18">
        <f>V134</f>
        <v>0</v>
      </c>
      <c r="W40" s="2">
        <f>R111-R$92</f>
        <v>0</v>
      </c>
      <c r="X40" s="2">
        <f>O40-W40</f>
        <v>0.51279999999999859</v>
      </c>
      <c r="Y40" s="2">
        <f>R40+X40</f>
        <v>77.975699999999989</v>
      </c>
      <c r="Z40" s="2">
        <f>R180-R$161</f>
        <v>0</v>
      </c>
      <c r="AA40" s="2">
        <f>Z40-P40</f>
        <v>-58.526299999999999</v>
      </c>
      <c r="AB40" s="2">
        <f>AA40+R40</f>
        <v>18.936599999999991</v>
      </c>
      <c r="AD40" s="2">
        <f>R134+AW134</f>
        <v>0</v>
      </c>
      <c r="AE40" s="2">
        <f>AD40-AD$21</f>
        <v>0</v>
      </c>
      <c r="AF40" s="2">
        <f>AE40+AA40</f>
        <v>-58.526299999999999</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205</v>
      </c>
      <c r="C45" s="20">
        <v>4</v>
      </c>
      <c r="D45" s="20">
        <v>520</v>
      </c>
      <c r="E45" s="20">
        <v>0</v>
      </c>
      <c r="F45" s="20">
        <v>6</v>
      </c>
      <c r="G45" s="20">
        <v>6</v>
      </c>
      <c r="H45" s="20">
        <v>4</v>
      </c>
      <c r="I45" s="19">
        <v>21.3</v>
      </c>
      <c r="J45" s="1">
        <v>3.4790000000000001</v>
      </c>
      <c r="K45" s="1">
        <v>3.4790000000000001</v>
      </c>
      <c r="L45" s="1">
        <v>4.2827999999999999</v>
      </c>
      <c r="M45" s="18">
        <v>44.890999999999998</v>
      </c>
      <c r="N45" s="8">
        <v>26</v>
      </c>
      <c r="O45" s="8">
        <v>26</v>
      </c>
      <c r="P45" s="8">
        <v>19</v>
      </c>
      <c r="Q45" s="8">
        <v>1</v>
      </c>
      <c r="R45" s="2">
        <v>-29.3689</v>
      </c>
      <c r="S45" s="8" t="s">
        <v>16</v>
      </c>
      <c r="T45" s="8">
        <v>1.825</v>
      </c>
      <c r="U45" s="8">
        <v>4.7809999999999997</v>
      </c>
      <c r="V45" s="8">
        <v>2.9569999999999999</v>
      </c>
      <c r="W45" s="8" t="s">
        <v>16</v>
      </c>
      <c r="X45" s="8">
        <v>1.825</v>
      </c>
      <c r="Y45" s="8">
        <v>4.7809999999999997</v>
      </c>
      <c r="Z45" s="8">
        <v>2.9569999999999999</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6.0999999999999999E-2</v>
      </c>
      <c r="AR45" s="8">
        <v>0.41699999999999998</v>
      </c>
      <c r="AS45" s="8">
        <v>0.5</v>
      </c>
      <c r="AT45" s="8">
        <v>0</v>
      </c>
      <c r="AU45" s="8">
        <v>0</v>
      </c>
      <c r="AV45" s="8">
        <v>0.5</v>
      </c>
    </row>
    <row r="46" spans="1:63">
      <c r="B46" s="8" t="s">
        <v>206</v>
      </c>
      <c r="C46" s="20">
        <v>4</v>
      </c>
      <c r="D46" s="20">
        <v>520</v>
      </c>
      <c r="E46" s="20">
        <v>0</v>
      </c>
      <c r="F46" s="20">
        <v>6</v>
      </c>
      <c r="G46" s="20">
        <v>6</v>
      </c>
      <c r="H46" s="20">
        <v>4</v>
      </c>
      <c r="I46" s="19">
        <v>21.3</v>
      </c>
      <c r="J46" s="1">
        <v>3.4786000000000001</v>
      </c>
      <c r="K46" s="1">
        <v>3.4786000000000001</v>
      </c>
      <c r="L46" s="1">
        <v>4.2836999999999996</v>
      </c>
      <c r="M46" s="18">
        <v>44.890999999999998</v>
      </c>
      <c r="N46" s="8">
        <v>26</v>
      </c>
      <c r="O46" s="8">
        <v>26</v>
      </c>
      <c r="P46" s="8">
        <v>19</v>
      </c>
      <c r="Q46" s="8">
        <v>1</v>
      </c>
      <c r="R46" s="2">
        <v>-29.368500000000001</v>
      </c>
      <c r="S46" s="8" t="s">
        <v>16</v>
      </c>
      <c r="T46" s="8">
        <v>1.823</v>
      </c>
      <c r="U46" s="8">
        <v>4.7809999999999997</v>
      </c>
      <c r="V46" s="8">
        <v>2.9580000000000002</v>
      </c>
      <c r="W46" s="8" t="s">
        <v>16</v>
      </c>
      <c r="X46" s="8">
        <v>1.823</v>
      </c>
      <c r="Y46" s="8">
        <v>4.7809999999999997</v>
      </c>
      <c r="Z46" s="8">
        <v>2.9580000000000002</v>
      </c>
      <c r="AA46" s="8">
        <v>5.67E-2</v>
      </c>
      <c r="AB46" s="8">
        <v>2.0000000000000001E-4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6.0999999999999999E-2</v>
      </c>
      <c r="AR46" s="8">
        <v>0.42099999999999999</v>
      </c>
      <c r="AS46" s="8">
        <v>0.49902000000000002</v>
      </c>
      <c r="AT46" s="8">
        <v>0</v>
      </c>
      <c r="AU46" s="8">
        <v>0.99751999999999996</v>
      </c>
      <c r="AV46" s="8">
        <v>0.496392</v>
      </c>
    </row>
    <row r="47" spans="1:63">
      <c r="B47" s="8" t="s">
        <v>207</v>
      </c>
      <c r="C47" s="20">
        <v>4</v>
      </c>
      <c r="D47" s="20">
        <v>520</v>
      </c>
      <c r="E47" s="20">
        <v>0</v>
      </c>
      <c r="F47" s="20">
        <v>6</v>
      </c>
      <c r="G47" s="20">
        <v>6</v>
      </c>
      <c r="H47" s="20">
        <v>4</v>
      </c>
      <c r="I47" s="19">
        <v>21.3</v>
      </c>
      <c r="J47" s="1">
        <v>3.4779</v>
      </c>
      <c r="K47" s="1">
        <v>3.4779</v>
      </c>
      <c r="L47" s="1">
        <v>4.2866999999999997</v>
      </c>
      <c r="M47" s="18">
        <v>44.905000000000001</v>
      </c>
      <c r="N47" s="8">
        <v>26</v>
      </c>
      <c r="O47" s="8">
        <v>26</v>
      </c>
      <c r="P47" s="8">
        <v>19</v>
      </c>
      <c r="Q47" s="8">
        <v>1</v>
      </c>
      <c r="R47" s="2">
        <v>-29.3672</v>
      </c>
      <c r="S47" s="8" t="s">
        <v>16</v>
      </c>
      <c r="T47" s="8">
        <v>1.8160000000000001</v>
      </c>
      <c r="U47" s="8">
        <v>4.7770000000000001</v>
      </c>
      <c r="V47" s="8">
        <v>2.96</v>
      </c>
      <c r="W47" s="8" t="s">
        <v>16</v>
      </c>
      <c r="X47" s="8">
        <v>1.8160000000000001</v>
      </c>
      <c r="Y47" s="8">
        <v>4.7770000000000001</v>
      </c>
      <c r="Z47" s="8">
        <v>2.96</v>
      </c>
      <c r="AA47" s="8">
        <v>0.1115</v>
      </c>
      <c r="AB47" s="8">
        <v>4.0000000000000002E-4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6.0999999999999999E-2</v>
      </c>
      <c r="AR47" s="8">
        <v>0.41899999999999998</v>
      </c>
      <c r="AS47" s="8">
        <v>0.49803999999999998</v>
      </c>
      <c r="AT47" s="8">
        <v>0</v>
      </c>
      <c r="AU47" s="8">
        <v>0.99498200000000003</v>
      </c>
      <c r="AV47" s="8">
        <v>0.492784</v>
      </c>
    </row>
    <row r="48" spans="1:63">
      <c r="B48" s="8" t="s">
        <v>208</v>
      </c>
      <c r="C48" s="20">
        <v>4</v>
      </c>
      <c r="D48" s="20">
        <v>520</v>
      </c>
      <c r="E48" s="20">
        <v>0</v>
      </c>
      <c r="F48" s="20">
        <v>6</v>
      </c>
      <c r="G48" s="20">
        <v>6</v>
      </c>
      <c r="H48" s="20">
        <v>4</v>
      </c>
      <c r="I48" s="19">
        <v>21.3</v>
      </c>
      <c r="J48" s="1">
        <v>3.4744999999999999</v>
      </c>
      <c r="K48" s="1">
        <v>3.4744999999999999</v>
      </c>
      <c r="L48" s="1">
        <v>4.2980999999999998</v>
      </c>
      <c r="M48" s="18">
        <v>44.936</v>
      </c>
      <c r="N48" s="8">
        <v>26</v>
      </c>
      <c r="O48" s="8">
        <v>26</v>
      </c>
      <c r="P48" s="8">
        <v>19</v>
      </c>
      <c r="Q48" s="8">
        <v>1</v>
      </c>
      <c r="R48" s="2">
        <v>-29.362100000000002</v>
      </c>
      <c r="S48" s="8" t="s">
        <v>16</v>
      </c>
      <c r="T48" s="8">
        <v>1.794</v>
      </c>
      <c r="U48" s="8">
        <v>4.766</v>
      </c>
      <c r="V48" s="8">
        <v>2.972</v>
      </c>
      <c r="W48" s="8" t="s">
        <v>16</v>
      </c>
      <c r="X48" s="8">
        <v>1.794</v>
      </c>
      <c r="Y48" s="8">
        <v>4.766</v>
      </c>
      <c r="Z48" s="8">
        <v>2.972</v>
      </c>
      <c r="AA48" s="8">
        <v>0.215</v>
      </c>
      <c r="AB48" s="8">
        <v>2.0999999999999999E-3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6.0999999999999999E-2</v>
      </c>
      <c r="AR48" s="8">
        <v>0.40600000000000003</v>
      </c>
      <c r="AS48" s="8">
        <v>0.49626300000000001</v>
      </c>
      <c r="AT48" s="8">
        <v>0</v>
      </c>
      <c r="AU48" s="8">
        <v>0.98988900000000002</v>
      </c>
      <c r="AV48" s="8">
        <v>0.485568</v>
      </c>
    </row>
    <row r="49" spans="2:48">
      <c r="B49" s="8" t="s">
        <v>209</v>
      </c>
      <c r="C49" s="20">
        <v>4</v>
      </c>
      <c r="D49" s="20">
        <v>520</v>
      </c>
      <c r="E49" s="20">
        <v>0</v>
      </c>
      <c r="F49" s="20">
        <v>6</v>
      </c>
      <c r="G49" s="20">
        <v>6</v>
      </c>
      <c r="H49" s="20">
        <v>4</v>
      </c>
      <c r="I49" s="19">
        <v>21.3</v>
      </c>
      <c r="J49" s="1">
        <v>3.4689999999999999</v>
      </c>
      <c r="K49" s="1">
        <v>3.4689999999999999</v>
      </c>
      <c r="L49" s="1">
        <v>4.3183999999999996</v>
      </c>
      <c r="M49" s="18">
        <v>45.006</v>
      </c>
      <c r="N49" s="8">
        <v>26</v>
      </c>
      <c r="O49" s="8">
        <v>26</v>
      </c>
      <c r="P49" s="8">
        <v>19</v>
      </c>
      <c r="Q49" s="8">
        <v>1</v>
      </c>
      <c r="R49" s="2">
        <v>-29.354099999999999</v>
      </c>
      <c r="S49" s="8" t="s">
        <v>16</v>
      </c>
      <c r="T49" s="8">
        <v>1.7509999999999999</v>
      </c>
      <c r="U49" s="8">
        <v>4.7439999999999998</v>
      </c>
      <c r="V49" s="8">
        <v>2.9929999999999999</v>
      </c>
      <c r="W49" s="8" t="s">
        <v>16</v>
      </c>
      <c r="X49" s="8">
        <v>1.7509999999999999</v>
      </c>
      <c r="Y49" s="8">
        <v>4.7439999999999998</v>
      </c>
      <c r="Z49" s="8">
        <v>2.9929999999999999</v>
      </c>
      <c r="AA49" s="8">
        <v>0.29909999999999998</v>
      </c>
      <c r="AB49" s="8">
        <v>1E-3</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7.4999999999999997E-2</v>
      </c>
      <c r="AR49" s="8">
        <v>0.42599999999999999</v>
      </c>
      <c r="AS49" s="8">
        <v>0.49488100000000002</v>
      </c>
      <c r="AT49" s="8">
        <v>0</v>
      </c>
      <c r="AU49" s="8">
        <v>0.98458999999999997</v>
      </c>
      <c r="AV49" s="8">
        <v>0.478352</v>
      </c>
    </row>
    <row r="50" spans="2:48">
      <c r="B50" s="8" t="s">
        <v>210</v>
      </c>
      <c r="C50" s="20">
        <v>4</v>
      </c>
      <c r="D50" s="20">
        <v>520</v>
      </c>
      <c r="E50" s="20">
        <v>0</v>
      </c>
      <c r="F50" s="20">
        <v>6</v>
      </c>
      <c r="G50" s="20">
        <v>6</v>
      </c>
      <c r="H50" s="20">
        <v>4</v>
      </c>
      <c r="I50" s="19">
        <v>21.4</v>
      </c>
      <c r="J50" s="1">
        <v>3.4603999999999999</v>
      </c>
      <c r="K50" s="1">
        <v>3.4603999999999999</v>
      </c>
      <c r="L50" s="1">
        <v>4.3495999999999997</v>
      </c>
      <c r="M50" s="18">
        <v>45.106000000000002</v>
      </c>
      <c r="N50" s="8">
        <v>26</v>
      </c>
      <c r="O50" s="8">
        <v>26</v>
      </c>
      <c r="P50" s="8">
        <v>19</v>
      </c>
      <c r="Q50" s="8">
        <v>1</v>
      </c>
      <c r="R50" s="2">
        <v>-29.344100000000001</v>
      </c>
      <c r="S50" s="8" t="s">
        <v>16</v>
      </c>
      <c r="T50" s="8">
        <v>1.6850000000000001</v>
      </c>
      <c r="U50" s="8">
        <v>4.7119999999999997</v>
      </c>
      <c r="V50" s="8">
        <v>3.0270000000000001</v>
      </c>
      <c r="W50" s="8" t="s">
        <v>16</v>
      </c>
      <c r="X50" s="8">
        <v>1.6850000000000001</v>
      </c>
      <c r="Y50" s="8">
        <v>4.7119999999999997</v>
      </c>
      <c r="Z50" s="8">
        <v>3.0270000000000001</v>
      </c>
      <c r="AA50" s="8">
        <v>0.34789999999999999</v>
      </c>
      <c r="AB50" s="8">
        <v>5.9999999999999995E-4</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7.4999999999999997E-2</v>
      </c>
      <c r="AR50" s="8">
        <v>0.41199999999999998</v>
      </c>
      <c r="AS50" s="8">
        <v>0.49420599999999998</v>
      </c>
      <c r="AT50" s="8">
        <v>0</v>
      </c>
      <c r="AU50" s="8">
        <v>0.97879300000000002</v>
      </c>
      <c r="AV50" s="8">
        <v>0.471136</v>
      </c>
    </row>
    <row r="51" spans="2:48">
      <c r="B51" s="8" t="s">
        <v>211</v>
      </c>
      <c r="C51" s="20">
        <v>4</v>
      </c>
      <c r="D51" s="20">
        <v>520</v>
      </c>
      <c r="E51" s="20">
        <v>0</v>
      </c>
      <c r="F51" s="20">
        <v>6</v>
      </c>
      <c r="G51" s="20">
        <v>6</v>
      </c>
      <c r="H51" s="20">
        <v>4</v>
      </c>
      <c r="I51" s="19">
        <v>21.4</v>
      </c>
      <c r="J51" s="1">
        <v>3.4483999999999999</v>
      </c>
      <c r="K51" s="1">
        <v>3.4483999999999999</v>
      </c>
      <c r="L51" s="1">
        <v>4.3952999999999998</v>
      </c>
      <c r="M51" s="18">
        <v>45.262999999999998</v>
      </c>
      <c r="N51" s="8">
        <v>26</v>
      </c>
      <c r="O51" s="8">
        <v>26</v>
      </c>
      <c r="P51" s="8">
        <v>19</v>
      </c>
      <c r="Q51" s="8">
        <v>1</v>
      </c>
      <c r="R51" s="2">
        <v>-29.333400000000001</v>
      </c>
      <c r="S51" s="8" t="s">
        <v>16</v>
      </c>
      <c r="T51" s="8">
        <v>1.5860000000000001</v>
      </c>
      <c r="U51" s="8">
        <v>4.6669999999999998</v>
      </c>
      <c r="V51" s="8">
        <v>3.081</v>
      </c>
      <c r="W51" s="8" t="s">
        <v>16</v>
      </c>
      <c r="X51" s="8">
        <v>1.5860000000000001</v>
      </c>
      <c r="Y51" s="8">
        <v>4.6669999999999998</v>
      </c>
      <c r="Z51" s="8">
        <v>3.081</v>
      </c>
      <c r="AA51" s="8">
        <v>0.33539999999999998</v>
      </c>
      <c r="AB51" s="8">
        <v>4.0000000000000002E-4</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7.4999999999999997E-2</v>
      </c>
      <c r="AR51" s="8">
        <v>0.41599999999999998</v>
      </c>
      <c r="AS51" s="8">
        <v>0.49485099999999999</v>
      </c>
      <c r="AT51" s="8">
        <v>0</v>
      </c>
      <c r="AU51" s="8">
        <v>0.97207399999999999</v>
      </c>
      <c r="AV51" s="8">
        <v>0.46392</v>
      </c>
    </row>
    <row r="52" spans="2:48">
      <c r="B52" s="8" t="s">
        <v>212</v>
      </c>
      <c r="C52" s="20">
        <v>4</v>
      </c>
      <c r="D52" s="20">
        <v>520</v>
      </c>
      <c r="E52" s="20">
        <v>0</v>
      </c>
      <c r="F52" s="20">
        <v>6</v>
      </c>
      <c r="G52" s="20">
        <v>6</v>
      </c>
      <c r="H52" s="20">
        <v>4</v>
      </c>
      <c r="I52" s="19">
        <v>21.4</v>
      </c>
      <c r="J52" s="1">
        <v>3.4306999999999999</v>
      </c>
      <c r="K52" s="1">
        <v>3.4306999999999999</v>
      </c>
      <c r="L52" s="1">
        <v>4.4656000000000002</v>
      </c>
      <c r="M52" s="18">
        <v>45.517000000000003</v>
      </c>
      <c r="N52" s="8">
        <v>26</v>
      </c>
      <c r="O52" s="8">
        <v>26</v>
      </c>
      <c r="P52" s="8">
        <v>19</v>
      </c>
      <c r="Q52" s="8">
        <v>1</v>
      </c>
      <c r="R52" s="2">
        <v>-29.324300000000001</v>
      </c>
      <c r="S52" s="8" t="s">
        <v>16</v>
      </c>
      <c r="T52" s="8">
        <v>1.4279999999999999</v>
      </c>
      <c r="U52" s="8">
        <v>4.6020000000000003</v>
      </c>
      <c r="V52" s="8">
        <v>3.173</v>
      </c>
      <c r="W52" s="8" t="s">
        <v>16</v>
      </c>
      <c r="X52" s="8">
        <v>1.4279999999999999</v>
      </c>
      <c r="Y52" s="8">
        <v>4.6020000000000003</v>
      </c>
      <c r="Z52" s="8">
        <v>3.173</v>
      </c>
      <c r="AA52" s="8">
        <v>0.22420000000000001</v>
      </c>
      <c r="AB52" s="8">
        <v>8.0000000000000004E-4</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7.3999999999999996E-2</v>
      </c>
      <c r="AR52" s="8">
        <v>0.42699999999999999</v>
      </c>
      <c r="AS52" s="8">
        <v>0.49758200000000002</v>
      </c>
      <c r="AT52" s="8">
        <v>0</v>
      </c>
      <c r="AU52" s="8">
        <v>0.96383399999999997</v>
      </c>
      <c r="AV52" s="8">
        <v>0.456704</v>
      </c>
    </row>
    <row r="53" spans="2:48">
      <c r="B53" s="8" t="s">
        <v>213</v>
      </c>
      <c r="C53" s="20">
        <v>4</v>
      </c>
      <c r="D53" s="20">
        <v>520</v>
      </c>
      <c r="E53" s="20">
        <v>0</v>
      </c>
      <c r="F53" s="20">
        <v>6</v>
      </c>
      <c r="G53" s="20">
        <v>6</v>
      </c>
      <c r="H53" s="20">
        <v>4</v>
      </c>
      <c r="I53" s="19">
        <v>21.5</v>
      </c>
      <c r="J53" s="1">
        <v>3.4051</v>
      </c>
      <c r="K53" s="1">
        <v>3.4051</v>
      </c>
      <c r="L53" s="1">
        <v>4.5743</v>
      </c>
      <c r="M53" s="18">
        <v>45.930999999999997</v>
      </c>
      <c r="N53" s="8">
        <v>26</v>
      </c>
      <c r="O53" s="8">
        <v>26</v>
      </c>
      <c r="P53" s="8">
        <v>19</v>
      </c>
      <c r="Q53" s="8">
        <v>1</v>
      </c>
      <c r="R53" s="2">
        <v>-29.320499999999999</v>
      </c>
      <c r="S53" s="8" t="s">
        <v>16</v>
      </c>
      <c r="T53" s="8">
        <v>1.1759999999999999</v>
      </c>
      <c r="U53" s="8">
        <v>4.5119999999999996</v>
      </c>
      <c r="V53" s="8">
        <v>3.3370000000000002</v>
      </c>
      <c r="W53" s="8" t="s">
        <v>16</v>
      </c>
      <c r="X53" s="8">
        <v>1.1759999999999999</v>
      </c>
      <c r="Y53" s="8">
        <v>4.5119999999999996</v>
      </c>
      <c r="Z53" s="8">
        <v>3.3370000000000002</v>
      </c>
      <c r="AA53" s="8">
        <v>2.7199999999999998E-2</v>
      </c>
      <c r="AB53" s="8">
        <v>2.9999999999999997E-4</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7.4999999999999997E-2</v>
      </c>
      <c r="AR53" s="8">
        <v>0.42599999999999999</v>
      </c>
      <c r="AS53" s="8">
        <v>0.50337799999999999</v>
      </c>
      <c r="AT53" s="8">
        <v>0</v>
      </c>
      <c r="AU53" s="8">
        <v>0.95357800000000004</v>
      </c>
      <c r="AV53" s="8">
        <v>0.449488</v>
      </c>
    </row>
    <row r="54" spans="2:48">
      <c r="B54" s="8" t="s">
        <v>214</v>
      </c>
      <c r="C54" s="20">
        <v>4</v>
      </c>
      <c r="D54" s="20">
        <v>520</v>
      </c>
      <c r="E54" s="20">
        <v>0</v>
      </c>
      <c r="F54" s="20">
        <v>6</v>
      </c>
      <c r="G54" s="20">
        <v>6</v>
      </c>
      <c r="H54" s="20">
        <v>4</v>
      </c>
      <c r="I54" s="19">
        <v>21.6</v>
      </c>
      <c r="J54" s="1">
        <v>3.3826000000000001</v>
      </c>
      <c r="K54" s="1">
        <v>3.3826000000000001</v>
      </c>
      <c r="L54" s="1">
        <v>4.6783999999999999</v>
      </c>
      <c r="M54" s="18">
        <v>46.359000000000002</v>
      </c>
      <c r="N54" s="8">
        <v>26</v>
      </c>
      <c r="O54" s="8">
        <v>26</v>
      </c>
      <c r="P54" s="8">
        <v>19</v>
      </c>
      <c r="Q54" s="8">
        <v>1</v>
      </c>
      <c r="R54" s="2">
        <v>-29.325199999999999</v>
      </c>
      <c r="S54" s="8" t="s">
        <v>16</v>
      </c>
      <c r="T54" s="8">
        <v>0.92500000000000004</v>
      </c>
      <c r="U54" s="8">
        <v>4.431</v>
      </c>
      <c r="V54" s="8">
        <v>3.5059999999999998</v>
      </c>
      <c r="W54" s="8" t="s">
        <v>16</v>
      </c>
      <c r="X54" s="8">
        <v>0.92500000000000004</v>
      </c>
      <c r="Y54" s="8">
        <v>4.431</v>
      </c>
      <c r="Z54" s="8">
        <v>3.5059999999999998</v>
      </c>
      <c r="AA54" s="8">
        <v>0.22800000000000001</v>
      </c>
      <c r="AB54" s="8">
        <v>2.0000000000000001E-4</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7.3999999999999996E-2</v>
      </c>
      <c r="AR54" s="8">
        <v>0.43</v>
      </c>
      <c r="AS54" s="8">
        <v>0.507552</v>
      </c>
      <c r="AT54" s="8">
        <v>0</v>
      </c>
      <c r="AU54" s="8">
        <v>0.94410400000000005</v>
      </c>
      <c r="AV54" s="8">
        <v>0.442272</v>
      </c>
    </row>
    <row r="55" spans="2:48">
      <c r="B55" s="8" t="s">
        <v>215</v>
      </c>
      <c r="C55" s="20">
        <v>4</v>
      </c>
      <c r="D55" s="20">
        <v>520</v>
      </c>
      <c r="E55" s="20">
        <v>0</v>
      </c>
      <c r="F55" s="20">
        <v>6</v>
      </c>
      <c r="G55" s="20">
        <v>6</v>
      </c>
      <c r="H55" s="20">
        <v>4</v>
      </c>
      <c r="I55" s="19">
        <v>21.6</v>
      </c>
      <c r="J55" s="1">
        <v>3.3632</v>
      </c>
      <c r="K55" s="1">
        <v>3.3632</v>
      </c>
      <c r="L55" s="1">
        <v>4.7694999999999999</v>
      </c>
      <c r="M55" s="18">
        <v>46.720999999999997</v>
      </c>
      <c r="N55" s="8">
        <v>26</v>
      </c>
      <c r="O55" s="8">
        <v>26</v>
      </c>
      <c r="P55" s="8">
        <v>19</v>
      </c>
      <c r="Q55" s="8">
        <v>1</v>
      </c>
      <c r="R55" s="2">
        <v>-29.336200000000002</v>
      </c>
      <c r="S55" s="8" t="s">
        <v>61</v>
      </c>
      <c r="T55" s="8">
        <v>0.80800000000000005</v>
      </c>
      <c r="U55" s="8">
        <v>4.3689999999999998</v>
      </c>
      <c r="V55" s="8">
        <v>3.5609999999999999</v>
      </c>
      <c r="W55" s="8" t="s">
        <v>61</v>
      </c>
      <c r="X55" s="8">
        <v>0.80800000000000005</v>
      </c>
      <c r="Y55" s="8">
        <v>4.3689999999999998</v>
      </c>
      <c r="Z55" s="8">
        <v>3.5609999999999999</v>
      </c>
      <c r="AA55" s="8">
        <v>0.36530000000000001</v>
      </c>
      <c r="AB55" s="8">
        <v>1.6000000000000001E-3</v>
      </c>
      <c r="AC55" s="8" t="s">
        <v>17</v>
      </c>
      <c r="AD55" s="8" t="s">
        <v>17</v>
      </c>
      <c r="AE55" s="8">
        <v>0</v>
      </c>
      <c r="AF55" s="8">
        <v>0</v>
      </c>
      <c r="AG55" s="8">
        <v>0</v>
      </c>
      <c r="AH55" s="8">
        <v>0</v>
      </c>
      <c r="AI55" s="8">
        <v>0</v>
      </c>
      <c r="AJ55" s="8">
        <v>0</v>
      </c>
      <c r="AK55" s="8">
        <v>0</v>
      </c>
      <c r="AL55" s="8">
        <v>0</v>
      </c>
      <c r="AM55" s="8">
        <v>0</v>
      </c>
      <c r="AN55" s="8">
        <v>0</v>
      </c>
      <c r="AO55" s="8">
        <v>0</v>
      </c>
      <c r="AP55" s="8">
        <v>0</v>
      </c>
      <c r="AQ55" s="8">
        <v>7.3999999999999996E-2</v>
      </c>
      <c r="AR55" s="8">
        <v>0.43</v>
      </c>
      <c r="AS55" s="8">
        <v>0.51012999999999997</v>
      </c>
      <c r="AT55" s="8">
        <v>0</v>
      </c>
      <c r="AU55" s="8">
        <v>0.93558699999999995</v>
      </c>
      <c r="AV55" s="8">
        <v>0.435056</v>
      </c>
    </row>
    <row r="56" spans="2:48">
      <c r="B56" s="8" t="s">
        <v>216</v>
      </c>
      <c r="C56" s="20">
        <v>4</v>
      </c>
      <c r="D56" s="20">
        <v>520</v>
      </c>
      <c r="E56" s="20">
        <v>0</v>
      </c>
      <c r="F56" s="20">
        <v>6</v>
      </c>
      <c r="G56" s="20">
        <v>6</v>
      </c>
      <c r="H56" s="20">
        <v>4</v>
      </c>
      <c r="I56" s="19">
        <v>21.7</v>
      </c>
      <c r="J56" s="1">
        <v>3.3466</v>
      </c>
      <c r="K56" s="1">
        <v>3.3466</v>
      </c>
      <c r="L56" s="1">
        <v>4.8456000000000001</v>
      </c>
      <c r="M56" s="18">
        <v>46.997999999999998</v>
      </c>
      <c r="N56" s="8">
        <v>26</v>
      </c>
      <c r="O56" s="8">
        <v>26</v>
      </c>
      <c r="P56" s="8">
        <v>19</v>
      </c>
      <c r="Q56" s="8">
        <v>1</v>
      </c>
      <c r="R56" s="2">
        <v>-29.350899999999999</v>
      </c>
      <c r="S56" s="8" t="s">
        <v>61</v>
      </c>
      <c r="T56" s="8">
        <v>0.79</v>
      </c>
      <c r="U56" s="8">
        <v>4.3250000000000002</v>
      </c>
      <c r="V56" s="8">
        <v>3.5339999999999998</v>
      </c>
      <c r="W56" s="8" t="s">
        <v>61</v>
      </c>
      <c r="X56" s="8">
        <v>0.79</v>
      </c>
      <c r="Y56" s="8">
        <v>4.3250000000000002</v>
      </c>
      <c r="Z56" s="8">
        <v>3.5339999999999998</v>
      </c>
      <c r="AA56" s="8">
        <v>0.43790000000000001</v>
      </c>
      <c r="AB56" s="8">
        <v>1.1999999999999999E-3</v>
      </c>
      <c r="AC56" s="8" t="s">
        <v>17</v>
      </c>
      <c r="AD56" s="8" t="s">
        <v>17</v>
      </c>
      <c r="AE56" s="8">
        <v>0</v>
      </c>
      <c r="AF56" s="8">
        <v>0</v>
      </c>
      <c r="AG56" s="8">
        <v>0</v>
      </c>
      <c r="AH56" s="8">
        <v>0</v>
      </c>
      <c r="AI56" s="8">
        <v>0</v>
      </c>
      <c r="AJ56" s="8">
        <v>0</v>
      </c>
      <c r="AK56" s="8">
        <v>0</v>
      </c>
      <c r="AL56" s="8">
        <v>0</v>
      </c>
      <c r="AM56" s="8">
        <v>0</v>
      </c>
      <c r="AN56" s="8">
        <v>0</v>
      </c>
      <c r="AO56" s="8">
        <v>0</v>
      </c>
      <c r="AP56" s="8">
        <v>0</v>
      </c>
      <c r="AQ56" s="8">
        <v>7.3999999999999996E-2</v>
      </c>
      <c r="AR56" s="8">
        <v>0.42599999999999999</v>
      </c>
      <c r="AS56" s="8">
        <v>0.51121700000000003</v>
      </c>
      <c r="AT56" s="8">
        <v>0</v>
      </c>
      <c r="AU56" s="8">
        <v>0.92791100000000004</v>
      </c>
      <c r="AV56" s="8">
        <v>0.42784</v>
      </c>
    </row>
    <row r="57" spans="2:48">
      <c r="B57" s="8" t="s">
        <v>217</v>
      </c>
      <c r="C57" s="20">
        <v>4</v>
      </c>
      <c r="D57" s="20">
        <v>520</v>
      </c>
      <c r="E57" s="20">
        <v>0</v>
      </c>
      <c r="F57" s="20">
        <v>6</v>
      </c>
      <c r="G57" s="20">
        <v>6</v>
      </c>
      <c r="H57" s="20">
        <v>4</v>
      </c>
      <c r="I57" s="19">
        <v>21.7</v>
      </c>
      <c r="J57" s="1">
        <v>3.3311000000000002</v>
      </c>
      <c r="K57" s="1">
        <v>3.3311000000000002</v>
      </c>
      <c r="L57" s="1">
        <v>4.9132999999999996</v>
      </c>
      <c r="M57" s="18">
        <v>47.216000000000001</v>
      </c>
      <c r="N57" s="8">
        <v>26</v>
      </c>
      <c r="O57" s="8">
        <v>26</v>
      </c>
      <c r="P57" s="8">
        <v>19</v>
      </c>
      <c r="Q57" s="8">
        <v>1</v>
      </c>
      <c r="R57" s="2">
        <v>-29.3674</v>
      </c>
      <c r="S57" s="8" t="s">
        <v>61</v>
      </c>
      <c r="T57" s="8">
        <v>0.77700000000000002</v>
      </c>
      <c r="U57" s="8">
        <v>4.2910000000000004</v>
      </c>
      <c r="V57" s="8">
        <v>3.5139999999999998</v>
      </c>
      <c r="W57" s="8" t="s">
        <v>61</v>
      </c>
      <c r="X57" s="8">
        <v>0.77700000000000002</v>
      </c>
      <c r="Y57" s="8">
        <v>4.2910000000000004</v>
      </c>
      <c r="Z57" s="8">
        <v>3.5139999999999998</v>
      </c>
      <c r="AA57" s="8">
        <v>0.46929999999999999</v>
      </c>
      <c r="AB57" s="8">
        <v>5.0000000000000001E-4</v>
      </c>
      <c r="AC57" s="8" t="s">
        <v>17</v>
      </c>
      <c r="AD57" s="8" t="s">
        <v>17</v>
      </c>
      <c r="AE57" s="8">
        <v>0</v>
      </c>
      <c r="AF57" s="8">
        <v>0</v>
      </c>
      <c r="AG57" s="8">
        <v>0</v>
      </c>
      <c r="AH57" s="8">
        <v>0</v>
      </c>
      <c r="AI57" s="8">
        <v>0</v>
      </c>
      <c r="AJ57" s="8">
        <v>0</v>
      </c>
      <c r="AK57" s="8">
        <v>0</v>
      </c>
      <c r="AL57" s="8">
        <v>0</v>
      </c>
      <c r="AM57" s="8">
        <v>0</v>
      </c>
      <c r="AN57" s="8">
        <v>0</v>
      </c>
      <c r="AO57" s="8">
        <v>0</v>
      </c>
      <c r="AP57" s="8">
        <v>0</v>
      </c>
      <c r="AQ57" s="8">
        <v>7.2999999999999995E-2</v>
      </c>
      <c r="AR57" s="8">
        <v>0.40899999999999997</v>
      </c>
      <c r="AS57" s="8">
        <v>0.51156900000000005</v>
      </c>
      <c r="AT57" s="8">
        <v>0</v>
      </c>
      <c r="AU57" s="8">
        <v>0.92075200000000001</v>
      </c>
      <c r="AV57" s="8">
        <v>0.420624</v>
      </c>
    </row>
    <row r="58" spans="2:48">
      <c r="B58" s="8" t="s">
        <v>218</v>
      </c>
      <c r="C58" s="20">
        <v>4</v>
      </c>
      <c r="D58" s="20">
        <v>520</v>
      </c>
      <c r="E58" s="20">
        <v>0</v>
      </c>
      <c r="F58" s="20">
        <v>6</v>
      </c>
      <c r="G58" s="20">
        <v>6</v>
      </c>
      <c r="H58" s="20">
        <v>4</v>
      </c>
      <c r="I58" s="19">
        <v>21.7</v>
      </c>
      <c r="J58" s="1">
        <v>3.3172000000000001</v>
      </c>
      <c r="K58" s="1">
        <v>3.3172000000000001</v>
      </c>
      <c r="L58" s="1">
        <v>4.9725000000000001</v>
      </c>
      <c r="M58" s="18">
        <v>47.386000000000003</v>
      </c>
      <c r="N58" s="8">
        <v>26</v>
      </c>
      <c r="O58" s="8">
        <v>26</v>
      </c>
      <c r="P58" s="8">
        <v>19</v>
      </c>
      <c r="Q58" s="8">
        <v>1</v>
      </c>
      <c r="R58" s="2">
        <v>-29.383800000000001</v>
      </c>
      <c r="S58" s="8" t="s">
        <v>61</v>
      </c>
      <c r="T58" s="8">
        <v>0.76200000000000001</v>
      </c>
      <c r="U58" s="8">
        <v>4.2640000000000002</v>
      </c>
      <c r="V58" s="8">
        <v>3.5019999999999998</v>
      </c>
      <c r="W58" s="8" t="s">
        <v>61</v>
      </c>
      <c r="X58" s="8">
        <v>0.76200000000000001</v>
      </c>
      <c r="Y58" s="8">
        <v>4.2640000000000002</v>
      </c>
      <c r="Z58" s="8">
        <v>3.5019999999999998</v>
      </c>
      <c r="AA58" s="8">
        <v>0.45779999999999998</v>
      </c>
      <c r="AB58" s="8">
        <v>1.4E-3</v>
      </c>
      <c r="AC58" s="8" t="s">
        <v>17</v>
      </c>
      <c r="AD58" s="8" t="s">
        <v>17</v>
      </c>
      <c r="AE58" s="8">
        <v>0</v>
      </c>
      <c r="AF58" s="8">
        <v>0</v>
      </c>
      <c r="AG58" s="8">
        <v>0</v>
      </c>
      <c r="AH58" s="8">
        <v>0</v>
      </c>
      <c r="AI58" s="8">
        <v>0</v>
      </c>
      <c r="AJ58" s="8">
        <v>0</v>
      </c>
      <c r="AK58" s="8">
        <v>0</v>
      </c>
      <c r="AL58" s="8">
        <v>0</v>
      </c>
      <c r="AM58" s="8">
        <v>0</v>
      </c>
      <c r="AN58" s="8">
        <v>0</v>
      </c>
      <c r="AO58" s="8">
        <v>0</v>
      </c>
      <c r="AP58" s="8">
        <v>0</v>
      </c>
      <c r="AQ58" s="8">
        <v>7.2999999999999995E-2</v>
      </c>
      <c r="AR58" s="8">
        <v>0.42799999999999999</v>
      </c>
      <c r="AS58" s="8">
        <v>0.51114400000000004</v>
      </c>
      <c r="AT58" s="8">
        <v>0</v>
      </c>
      <c r="AU58" s="8">
        <v>0.91420199999999996</v>
      </c>
      <c r="AV58" s="8">
        <v>0.413408</v>
      </c>
    </row>
    <row r="59" spans="2:48">
      <c r="B59" s="8" t="s">
        <v>219</v>
      </c>
      <c r="C59" s="20">
        <v>4</v>
      </c>
      <c r="D59" s="20">
        <v>520</v>
      </c>
      <c r="E59" s="20">
        <v>0</v>
      </c>
      <c r="F59" s="20">
        <v>6</v>
      </c>
      <c r="G59" s="20">
        <v>6</v>
      </c>
      <c r="H59" s="20">
        <v>4</v>
      </c>
      <c r="I59" s="19">
        <v>21.7</v>
      </c>
      <c r="J59" s="1">
        <v>3.3052999999999999</v>
      </c>
      <c r="K59" s="1">
        <v>3.3052999999999999</v>
      </c>
      <c r="L59" s="1">
        <v>5.0186000000000002</v>
      </c>
      <c r="M59" s="18">
        <v>47.482999999999997</v>
      </c>
      <c r="N59" s="8">
        <v>26</v>
      </c>
      <c r="O59" s="8">
        <v>26</v>
      </c>
      <c r="P59" s="8">
        <v>19</v>
      </c>
      <c r="Q59" s="8">
        <v>1</v>
      </c>
      <c r="R59" s="2">
        <v>-29.399000000000001</v>
      </c>
      <c r="S59" s="8" t="s">
        <v>61</v>
      </c>
      <c r="T59" s="8">
        <v>0.74199999999999999</v>
      </c>
      <c r="U59" s="8">
        <v>4.2439999999999998</v>
      </c>
      <c r="V59" s="8">
        <v>3.5019999999999998</v>
      </c>
      <c r="W59" s="8" t="s">
        <v>61</v>
      </c>
      <c r="X59" s="8">
        <v>0.74199999999999999</v>
      </c>
      <c r="Y59" s="8">
        <v>4.2439999999999998</v>
      </c>
      <c r="Z59" s="8">
        <v>3.5019999999999998</v>
      </c>
      <c r="AA59" s="8">
        <v>0.38569999999999999</v>
      </c>
      <c r="AB59" s="8">
        <v>1E-3</v>
      </c>
      <c r="AC59" s="8" t="s">
        <v>17</v>
      </c>
      <c r="AD59" s="8" t="s">
        <v>17</v>
      </c>
      <c r="AE59" s="8">
        <v>0</v>
      </c>
      <c r="AF59" s="8">
        <v>0</v>
      </c>
      <c r="AG59" s="8">
        <v>0</v>
      </c>
      <c r="AH59" s="8">
        <v>0</v>
      </c>
      <c r="AI59" s="8">
        <v>0</v>
      </c>
      <c r="AJ59" s="8">
        <v>0</v>
      </c>
      <c r="AK59" s="8">
        <v>0</v>
      </c>
      <c r="AL59" s="8">
        <v>0</v>
      </c>
      <c r="AM59" s="8">
        <v>0</v>
      </c>
      <c r="AN59" s="8">
        <v>0</v>
      </c>
      <c r="AO59" s="8">
        <v>0</v>
      </c>
      <c r="AP59" s="8">
        <v>0</v>
      </c>
      <c r="AQ59" s="8">
        <v>7.2999999999999995E-2</v>
      </c>
      <c r="AR59" s="8">
        <v>0.42799999999999999</v>
      </c>
      <c r="AS59" s="8">
        <v>0.509683</v>
      </c>
      <c r="AT59" s="8">
        <v>0</v>
      </c>
      <c r="AU59" s="8">
        <v>0.90869900000000003</v>
      </c>
      <c r="AV59" s="8">
        <v>0.406192</v>
      </c>
    </row>
    <row r="60" spans="2:48">
      <c r="B60" s="8" t="s">
        <v>220</v>
      </c>
      <c r="C60" s="20">
        <v>4</v>
      </c>
      <c r="D60" s="20">
        <v>520</v>
      </c>
      <c r="E60" s="20">
        <v>0</v>
      </c>
      <c r="F60" s="20">
        <v>6</v>
      </c>
      <c r="G60" s="20">
        <v>6</v>
      </c>
      <c r="H60" s="20">
        <v>4</v>
      </c>
      <c r="I60" s="19">
        <v>21.7</v>
      </c>
      <c r="J60" s="1">
        <v>3.2930999999999999</v>
      </c>
      <c r="K60" s="1">
        <v>3.2930999999999999</v>
      </c>
      <c r="L60" s="1">
        <v>5.0644</v>
      </c>
      <c r="M60" s="18">
        <v>47.564</v>
      </c>
      <c r="N60" s="8">
        <v>26</v>
      </c>
      <c r="O60" s="8">
        <v>26</v>
      </c>
      <c r="P60" s="8">
        <v>19</v>
      </c>
      <c r="Q60" s="8">
        <v>1</v>
      </c>
      <c r="R60" s="2">
        <v>-29.4114</v>
      </c>
      <c r="S60" s="8" t="s">
        <v>61</v>
      </c>
      <c r="T60" s="8">
        <v>0.72499999999999998</v>
      </c>
      <c r="U60" s="8">
        <v>4.2270000000000003</v>
      </c>
      <c r="V60" s="8">
        <v>3.5030000000000001</v>
      </c>
      <c r="W60" s="8" t="s">
        <v>61</v>
      </c>
      <c r="X60" s="8">
        <v>0.72499999999999998</v>
      </c>
      <c r="Y60" s="8">
        <v>4.2270000000000003</v>
      </c>
      <c r="Z60" s="8">
        <v>3.5030000000000001</v>
      </c>
      <c r="AA60" s="8">
        <v>0.28899999999999998</v>
      </c>
      <c r="AB60" s="8">
        <v>4.0000000000000002E-4</v>
      </c>
      <c r="AC60" s="8" t="s">
        <v>17</v>
      </c>
      <c r="AD60" s="8" t="s">
        <v>17</v>
      </c>
      <c r="AE60" s="8">
        <v>0</v>
      </c>
      <c r="AF60" s="8">
        <v>0</v>
      </c>
      <c r="AG60" s="8">
        <v>0</v>
      </c>
      <c r="AH60" s="8">
        <v>0</v>
      </c>
      <c r="AI60" s="8">
        <v>0</v>
      </c>
      <c r="AJ60" s="8">
        <v>0</v>
      </c>
      <c r="AK60" s="8">
        <v>0</v>
      </c>
      <c r="AL60" s="8">
        <v>0</v>
      </c>
      <c r="AM60" s="8">
        <v>0</v>
      </c>
      <c r="AN60" s="8">
        <v>0</v>
      </c>
      <c r="AO60" s="8">
        <v>0</v>
      </c>
      <c r="AP60" s="8">
        <v>0</v>
      </c>
      <c r="AQ60" s="8">
        <v>7.9000000000000001E-2</v>
      </c>
      <c r="AR60" s="8">
        <v>0.42</v>
      </c>
      <c r="AS60" s="8">
        <v>0.50843400000000005</v>
      </c>
      <c r="AT60" s="8">
        <v>0</v>
      </c>
      <c r="AU60" s="8">
        <v>0.90309499999999998</v>
      </c>
      <c r="AV60" s="8">
        <v>0.398976</v>
      </c>
    </row>
    <row r="61" spans="2:48">
      <c r="B61" s="8" t="s">
        <v>221</v>
      </c>
      <c r="C61" s="20">
        <v>4</v>
      </c>
      <c r="D61" s="20">
        <v>520</v>
      </c>
      <c r="E61" s="20">
        <v>0</v>
      </c>
      <c r="F61" s="20">
        <v>6</v>
      </c>
      <c r="G61" s="20">
        <v>6</v>
      </c>
      <c r="H61" s="20">
        <v>4</v>
      </c>
      <c r="I61" s="19">
        <v>21.7</v>
      </c>
      <c r="J61" s="1">
        <v>3.2808000000000002</v>
      </c>
      <c r="K61" s="1">
        <v>3.2808000000000002</v>
      </c>
      <c r="L61" s="1">
        <v>5.1082999999999998</v>
      </c>
      <c r="M61" s="18">
        <v>47.616999999999997</v>
      </c>
      <c r="N61" s="8">
        <v>26</v>
      </c>
      <c r="O61" s="8">
        <v>26</v>
      </c>
      <c r="P61" s="8">
        <v>19</v>
      </c>
      <c r="Q61" s="8">
        <v>1</v>
      </c>
      <c r="R61" s="2">
        <v>-29.419899999999998</v>
      </c>
      <c r="S61" s="8" t="s">
        <v>61</v>
      </c>
      <c r="T61" s="8">
        <v>0.70699999999999996</v>
      </c>
      <c r="U61" s="8">
        <v>4.2140000000000004</v>
      </c>
      <c r="V61" s="8">
        <v>3.5070000000000001</v>
      </c>
      <c r="W61" s="8" t="s">
        <v>61</v>
      </c>
      <c r="X61" s="8">
        <v>0.70699999999999996</v>
      </c>
      <c r="Y61" s="8">
        <v>4.2140000000000004</v>
      </c>
      <c r="Z61" s="8">
        <v>3.5070000000000001</v>
      </c>
      <c r="AA61" s="8">
        <v>0.16300000000000001</v>
      </c>
      <c r="AB61" s="8">
        <v>6.9999999999999999E-4</v>
      </c>
      <c r="AC61" s="8" t="s">
        <v>17</v>
      </c>
      <c r="AD61" s="8" t="s">
        <v>17</v>
      </c>
      <c r="AE61" s="8">
        <v>0</v>
      </c>
      <c r="AF61" s="8">
        <v>0</v>
      </c>
      <c r="AG61" s="8">
        <v>0</v>
      </c>
      <c r="AH61" s="8">
        <v>0</v>
      </c>
      <c r="AI61" s="8">
        <v>0</v>
      </c>
      <c r="AJ61" s="8">
        <v>0</v>
      </c>
      <c r="AK61" s="8">
        <v>0</v>
      </c>
      <c r="AL61" s="8">
        <v>0</v>
      </c>
      <c r="AM61" s="8">
        <v>0</v>
      </c>
      <c r="AN61" s="8">
        <v>0</v>
      </c>
      <c r="AO61" s="8">
        <v>0</v>
      </c>
      <c r="AP61" s="8">
        <v>0</v>
      </c>
      <c r="AQ61" s="8">
        <v>7.9000000000000001E-2</v>
      </c>
      <c r="AR61" s="8">
        <v>0.42599999999999999</v>
      </c>
      <c r="AS61" s="8">
        <v>0.50709899999999997</v>
      </c>
      <c r="AT61" s="8">
        <v>0</v>
      </c>
      <c r="AU61" s="8">
        <v>0.89769299999999996</v>
      </c>
      <c r="AV61" s="8">
        <v>0.39176</v>
      </c>
    </row>
    <row r="62" spans="2:48">
      <c r="B62" s="8" t="s">
        <v>222</v>
      </c>
      <c r="C62" s="20">
        <v>4</v>
      </c>
      <c r="D62" s="20">
        <v>520</v>
      </c>
      <c r="E62" s="20">
        <v>0</v>
      </c>
      <c r="F62" s="20">
        <v>6</v>
      </c>
      <c r="G62" s="20">
        <v>6</v>
      </c>
      <c r="H62" s="20">
        <v>4</v>
      </c>
      <c r="I62" s="19">
        <v>21.8</v>
      </c>
      <c r="J62" s="1">
        <v>3.2746</v>
      </c>
      <c r="K62" s="1">
        <v>3.2746</v>
      </c>
      <c r="L62" s="1">
        <v>5.1302000000000003</v>
      </c>
      <c r="M62" s="18">
        <v>47.642000000000003</v>
      </c>
      <c r="N62" s="8">
        <v>26</v>
      </c>
      <c r="O62" s="8">
        <v>26</v>
      </c>
      <c r="P62" s="8">
        <v>19</v>
      </c>
      <c r="Q62" s="8">
        <v>1</v>
      </c>
      <c r="R62" s="2">
        <v>-29.4222</v>
      </c>
      <c r="S62" s="8" t="s">
        <v>61</v>
      </c>
      <c r="T62" s="8">
        <v>0.69699999999999995</v>
      </c>
      <c r="U62" s="8">
        <v>4.2060000000000004</v>
      </c>
      <c r="V62" s="8">
        <v>3.5089999999999999</v>
      </c>
      <c r="W62" s="8" t="s">
        <v>61</v>
      </c>
      <c r="X62" s="8">
        <v>0.69699999999999995</v>
      </c>
      <c r="Y62" s="8">
        <v>4.2060000000000004</v>
      </c>
      <c r="Z62" s="8">
        <v>3.5089999999999999</v>
      </c>
      <c r="AA62" s="8">
        <v>8.6099999999999996E-2</v>
      </c>
      <c r="AB62" s="8">
        <v>5.0000000000000001E-4</v>
      </c>
      <c r="AC62" s="8" t="s">
        <v>17</v>
      </c>
      <c r="AD62" s="8" t="s">
        <v>17</v>
      </c>
      <c r="AE62" s="8">
        <v>0</v>
      </c>
      <c r="AF62" s="8">
        <v>0</v>
      </c>
      <c r="AG62" s="8">
        <v>0</v>
      </c>
      <c r="AH62" s="8">
        <v>0</v>
      </c>
      <c r="AI62" s="8">
        <v>0</v>
      </c>
      <c r="AJ62" s="8">
        <v>0</v>
      </c>
      <c r="AK62" s="8">
        <v>0</v>
      </c>
      <c r="AL62" s="8">
        <v>0</v>
      </c>
      <c r="AM62" s="8">
        <v>0</v>
      </c>
      <c r="AN62" s="8">
        <v>0</v>
      </c>
      <c r="AO62" s="8">
        <v>0</v>
      </c>
      <c r="AP62" s="8">
        <v>0</v>
      </c>
      <c r="AQ62" s="8">
        <v>0.08</v>
      </c>
      <c r="AR62" s="8">
        <v>0.41499999999999998</v>
      </c>
      <c r="AS62" s="8">
        <v>0.50634800000000002</v>
      </c>
      <c r="AT62" s="8">
        <v>0</v>
      </c>
      <c r="AU62" s="8">
        <v>0.89499300000000004</v>
      </c>
      <c r="AV62" s="8">
        <v>0.388152</v>
      </c>
    </row>
    <row r="63" spans="2:48">
      <c r="B63" s="8" t="s">
        <v>223</v>
      </c>
      <c r="C63" s="20">
        <v>4</v>
      </c>
      <c r="D63" s="20">
        <v>520</v>
      </c>
      <c r="E63" s="20">
        <v>0</v>
      </c>
      <c r="F63" s="20">
        <v>6</v>
      </c>
      <c r="G63" s="20">
        <v>6</v>
      </c>
      <c r="H63" s="20">
        <v>4</v>
      </c>
      <c r="I63" s="19">
        <v>21.8</v>
      </c>
      <c r="J63" s="1">
        <v>3.2686999999999999</v>
      </c>
      <c r="K63" s="1">
        <v>3.2686999999999999</v>
      </c>
      <c r="L63" s="1">
        <v>5.1516000000000002</v>
      </c>
      <c r="M63" s="18">
        <v>47.668999999999997</v>
      </c>
      <c r="N63" s="8">
        <v>26</v>
      </c>
      <c r="O63" s="8">
        <v>26</v>
      </c>
      <c r="P63" s="8">
        <v>19</v>
      </c>
      <c r="Q63" s="8">
        <v>1</v>
      </c>
      <c r="R63" s="2">
        <v>-29.422999999999998</v>
      </c>
      <c r="S63" s="8" t="s">
        <v>61</v>
      </c>
      <c r="T63" s="8">
        <v>0.68500000000000005</v>
      </c>
      <c r="U63" s="8">
        <v>4.1959999999999997</v>
      </c>
      <c r="V63" s="8">
        <v>3.512</v>
      </c>
      <c r="W63" s="8" t="s">
        <v>61</v>
      </c>
      <c r="X63" s="8">
        <v>0.68500000000000005</v>
      </c>
      <c r="Y63" s="8">
        <v>4.1959999999999997</v>
      </c>
      <c r="Z63" s="8">
        <v>3.512</v>
      </c>
      <c r="AA63" s="8">
        <v>2.8E-3</v>
      </c>
      <c r="AB63" s="8">
        <v>8.0000000000000004E-4</v>
      </c>
      <c r="AC63" s="8" t="s">
        <v>17</v>
      </c>
      <c r="AD63" s="8" t="s">
        <v>17</v>
      </c>
      <c r="AE63" s="8">
        <v>0</v>
      </c>
      <c r="AF63" s="8">
        <v>0</v>
      </c>
      <c r="AG63" s="8">
        <v>0</v>
      </c>
      <c r="AH63" s="8">
        <v>0</v>
      </c>
      <c r="AI63" s="8">
        <v>0</v>
      </c>
      <c r="AJ63" s="8">
        <v>0</v>
      </c>
      <c r="AK63" s="8">
        <v>0</v>
      </c>
      <c r="AL63" s="8">
        <v>0</v>
      </c>
      <c r="AM63" s="8">
        <v>0</v>
      </c>
      <c r="AN63" s="8">
        <v>0</v>
      </c>
      <c r="AO63" s="8">
        <v>0</v>
      </c>
      <c r="AP63" s="8">
        <v>0</v>
      </c>
      <c r="AQ63" s="8">
        <v>0.08</v>
      </c>
      <c r="AR63" s="8">
        <v>0.42099999999999999</v>
      </c>
      <c r="AS63" s="8">
        <v>0.50555099999999997</v>
      </c>
      <c r="AT63" s="8">
        <v>0</v>
      </c>
      <c r="AU63" s="8">
        <v>0.89235200000000003</v>
      </c>
      <c r="AV63" s="8">
        <v>0.384544</v>
      </c>
    </row>
    <row r="64" spans="2:48">
      <c r="B64" s="8" t="s">
        <v>834</v>
      </c>
      <c r="C64" s="20">
        <v>4</v>
      </c>
      <c r="D64" s="20">
        <v>520</v>
      </c>
      <c r="E64" s="20">
        <v>0</v>
      </c>
      <c r="F64" s="20">
        <v>6</v>
      </c>
      <c r="G64" s="20">
        <v>6</v>
      </c>
      <c r="H64" s="20">
        <v>4</v>
      </c>
      <c r="I64" s="19">
        <v>21.8</v>
      </c>
      <c r="J64" s="1">
        <v>3.2686999999999999</v>
      </c>
      <c r="K64" s="1">
        <v>3.2686999999999999</v>
      </c>
      <c r="L64" s="1">
        <v>5.1516000000000002</v>
      </c>
      <c r="M64" s="18">
        <v>47.668999999999997</v>
      </c>
      <c r="N64" s="8">
        <v>26</v>
      </c>
      <c r="O64" s="8">
        <v>26</v>
      </c>
      <c r="P64" s="8">
        <v>20</v>
      </c>
      <c r="Q64" s="8">
        <v>1</v>
      </c>
      <c r="R64" s="2">
        <v>-28.856100000000001</v>
      </c>
      <c r="S64" s="8" t="s">
        <v>61</v>
      </c>
      <c r="T64" s="8">
        <v>0.79200000000000004</v>
      </c>
      <c r="U64" s="8">
        <v>4.1539999999999999</v>
      </c>
      <c r="V64" s="8">
        <v>3.3620000000000001</v>
      </c>
      <c r="W64" s="8" t="s">
        <v>61</v>
      </c>
      <c r="X64" s="8">
        <v>0.79200000000000004</v>
      </c>
      <c r="Y64" s="8">
        <v>4.1539999999999999</v>
      </c>
      <c r="Z64" s="8">
        <v>3.3620000000000001</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8.2000000000000003E-2</v>
      </c>
      <c r="AR64" s="8">
        <v>0.41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428</v>
      </c>
      <c r="C69" s="20">
        <v>4</v>
      </c>
      <c r="D69" s="20">
        <v>400</v>
      </c>
      <c r="E69" s="20">
        <v>0</v>
      </c>
      <c r="F69" s="20">
        <v>3</v>
      </c>
      <c r="G69" s="20">
        <v>3</v>
      </c>
      <c r="H69" s="20">
        <v>2</v>
      </c>
      <c r="I69" s="19">
        <v>10.7</v>
      </c>
      <c r="J69" s="1">
        <v>3.4790000000000001</v>
      </c>
      <c r="K69" s="1">
        <v>3.4790000000000001</v>
      </c>
      <c r="L69" s="1">
        <v>4.2827999999999999</v>
      </c>
      <c r="M69" s="18">
        <v>44.890999999999998</v>
      </c>
      <c r="N69" s="8">
        <v>26</v>
      </c>
      <c r="O69" s="8">
        <v>804</v>
      </c>
      <c r="P69" s="8">
        <v>1</v>
      </c>
      <c r="Q69" s="8">
        <v>1</v>
      </c>
      <c r="R69" s="2">
        <v>-58.526299999999999</v>
      </c>
      <c r="S69" s="8" t="s">
        <v>16</v>
      </c>
      <c r="T69" s="8">
        <v>-2.4860000000000002</v>
      </c>
      <c r="U69" s="8">
        <v>9.3580000000000005</v>
      </c>
      <c r="V69" s="8">
        <v>11.845000000000001</v>
      </c>
      <c r="W69" s="8" t="s">
        <v>16</v>
      </c>
      <c r="X69" s="8">
        <v>-2.4860000000000002</v>
      </c>
      <c r="Y69" s="8">
        <v>9.3580000000000005</v>
      </c>
      <c r="Z69" s="8">
        <v>11.845000000000001</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0.31</v>
      </c>
      <c r="AS69" s="8">
        <v>0.5</v>
      </c>
      <c r="AT69" s="8">
        <v>0</v>
      </c>
      <c r="AU69" s="8">
        <v>0</v>
      </c>
      <c r="AV69" s="8">
        <v>0.5</v>
      </c>
      <c r="AW69" s="2">
        <v>-18.936599999999999</v>
      </c>
    </row>
    <row r="70" spans="1:63">
      <c r="B70" s="8" t="s">
        <v>429</v>
      </c>
      <c r="C70" s="20">
        <v>4</v>
      </c>
      <c r="D70" s="20">
        <v>400</v>
      </c>
      <c r="E70" s="20">
        <v>0</v>
      </c>
      <c r="F70" s="20">
        <v>3</v>
      </c>
      <c r="G70" s="20">
        <v>3</v>
      </c>
      <c r="H70" s="20">
        <v>2</v>
      </c>
      <c r="I70" s="19">
        <v>10.7</v>
      </c>
      <c r="J70" s="1">
        <v>3.4786000000000001</v>
      </c>
      <c r="K70" s="1">
        <v>3.4786000000000001</v>
      </c>
      <c r="L70" s="1">
        <v>4.2836999999999996</v>
      </c>
      <c r="M70" s="18">
        <v>44.890999999999998</v>
      </c>
      <c r="N70" s="8">
        <v>26</v>
      </c>
      <c r="O70" s="8">
        <v>804</v>
      </c>
      <c r="P70" s="8">
        <v>1</v>
      </c>
      <c r="Q70" s="8">
        <v>1</v>
      </c>
      <c r="R70" s="2">
        <v>-58.5259</v>
      </c>
      <c r="S70" s="8" t="s">
        <v>16</v>
      </c>
      <c r="T70" s="8">
        <v>-2.488</v>
      </c>
      <c r="U70" s="8">
        <v>9.3580000000000005</v>
      </c>
      <c r="V70" s="8">
        <v>11.846</v>
      </c>
      <c r="W70" s="8" t="s">
        <v>16</v>
      </c>
      <c r="X70" s="8">
        <v>-2.488</v>
      </c>
      <c r="Y70" s="8">
        <v>9.3580000000000005</v>
      </c>
      <c r="Z70" s="8">
        <v>11.846</v>
      </c>
      <c r="AA70" s="8">
        <v>5.1400000000000001E-2</v>
      </c>
      <c r="AB70" s="8">
        <v>2.0000000000000001E-4</v>
      </c>
      <c r="AC70" s="8" t="s">
        <v>17</v>
      </c>
      <c r="AD70" s="8" t="s">
        <v>17</v>
      </c>
      <c r="AE70" s="8">
        <v>0.33333000000000002</v>
      </c>
      <c r="AF70" s="8">
        <v>0.33333000000000002</v>
      </c>
      <c r="AG70" s="8">
        <v>0.5</v>
      </c>
      <c r="AH70" s="8">
        <v>0</v>
      </c>
      <c r="AI70" s="8">
        <v>0</v>
      </c>
      <c r="AJ70" s="8">
        <v>0</v>
      </c>
      <c r="AK70" s="8">
        <v>0.33333000000000002</v>
      </c>
      <c r="AL70" s="8">
        <v>0.33333000000000002</v>
      </c>
      <c r="AM70" s="8">
        <v>0.5</v>
      </c>
      <c r="AN70" s="8">
        <v>0</v>
      </c>
      <c r="AO70" s="8">
        <v>0</v>
      </c>
      <c r="AP70" s="8">
        <v>0</v>
      </c>
      <c r="AQ70" s="8">
        <v>0.01</v>
      </c>
      <c r="AR70" s="8">
        <v>0.30299999999999999</v>
      </c>
      <c r="AS70" s="8">
        <v>0.49902000000000002</v>
      </c>
      <c r="AT70" s="8">
        <v>0</v>
      </c>
      <c r="AU70" s="8">
        <v>0.99751999999999996</v>
      </c>
      <c r="AV70" s="8">
        <v>0.496392</v>
      </c>
      <c r="AW70" s="2">
        <v>-18.936399999999999</v>
      </c>
    </row>
    <row r="71" spans="1:63">
      <c r="B71" s="8" t="s">
        <v>430</v>
      </c>
      <c r="C71" s="20">
        <v>4</v>
      </c>
      <c r="D71" s="20">
        <v>400</v>
      </c>
      <c r="E71" s="20">
        <v>0</v>
      </c>
      <c r="F71" s="20">
        <v>3</v>
      </c>
      <c r="G71" s="20">
        <v>3</v>
      </c>
      <c r="H71" s="20">
        <v>2</v>
      </c>
      <c r="I71" s="19">
        <v>10.7</v>
      </c>
      <c r="J71" s="1">
        <v>3.4779</v>
      </c>
      <c r="K71" s="1">
        <v>3.4779</v>
      </c>
      <c r="L71" s="1">
        <v>4.2866999999999997</v>
      </c>
      <c r="M71" s="18">
        <v>44.905000000000001</v>
      </c>
      <c r="N71" s="8">
        <v>26</v>
      </c>
      <c r="O71" s="8">
        <v>804</v>
      </c>
      <c r="P71" s="8">
        <v>1</v>
      </c>
      <c r="Q71" s="8">
        <v>1</v>
      </c>
      <c r="R71" s="2">
        <v>-58.5261</v>
      </c>
      <c r="S71" s="8" t="s">
        <v>16</v>
      </c>
      <c r="T71" s="8">
        <v>-2.4950000000000001</v>
      </c>
      <c r="U71" s="8">
        <v>9.3539999999999992</v>
      </c>
      <c r="V71" s="8">
        <v>11.849</v>
      </c>
      <c r="W71" s="8" t="s">
        <v>16</v>
      </c>
      <c r="X71" s="8">
        <v>-2.4950000000000001</v>
      </c>
      <c r="Y71" s="8">
        <v>9.3539999999999992</v>
      </c>
      <c r="Z71" s="8">
        <v>11.849</v>
      </c>
      <c r="AA71" s="8">
        <v>0.1003</v>
      </c>
      <c r="AB71" s="8">
        <v>1.4E-3</v>
      </c>
      <c r="AC71" s="8" t="s">
        <v>17</v>
      </c>
      <c r="AD71" s="8" t="s">
        <v>17</v>
      </c>
      <c r="AE71" s="8">
        <v>0.33333000000000002</v>
      </c>
      <c r="AF71" s="8">
        <v>0.33333000000000002</v>
      </c>
      <c r="AG71" s="8">
        <v>0.5</v>
      </c>
      <c r="AH71" s="8">
        <v>0</v>
      </c>
      <c r="AI71" s="8">
        <v>0</v>
      </c>
      <c r="AJ71" s="8">
        <v>0</v>
      </c>
      <c r="AK71" s="8">
        <v>0.33333000000000002</v>
      </c>
      <c r="AL71" s="8">
        <v>0.33333000000000002</v>
      </c>
      <c r="AM71" s="8">
        <v>0.5</v>
      </c>
      <c r="AN71" s="8">
        <v>0</v>
      </c>
      <c r="AO71" s="8">
        <v>0</v>
      </c>
      <c r="AP71" s="8">
        <v>0</v>
      </c>
      <c r="AQ71" s="8">
        <v>0.01</v>
      </c>
      <c r="AR71" s="8">
        <v>0.308</v>
      </c>
      <c r="AS71" s="8">
        <v>0.49803999999999998</v>
      </c>
      <c r="AT71" s="8">
        <v>0</v>
      </c>
      <c r="AU71" s="8">
        <v>0.99498200000000003</v>
      </c>
      <c r="AV71" s="8">
        <v>0.492784</v>
      </c>
      <c r="AW71" s="2">
        <v>-18.937799999999999</v>
      </c>
    </row>
    <row r="72" spans="1:63">
      <c r="B72" s="8" t="s">
        <v>431</v>
      </c>
      <c r="C72" s="20">
        <v>4</v>
      </c>
      <c r="D72" s="20">
        <v>400</v>
      </c>
      <c r="E72" s="20">
        <v>0</v>
      </c>
      <c r="F72" s="20">
        <v>3</v>
      </c>
      <c r="G72" s="20">
        <v>3</v>
      </c>
      <c r="H72" s="20">
        <v>2</v>
      </c>
      <c r="I72" s="19">
        <v>10.7</v>
      </c>
      <c r="J72" s="1">
        <v>3.4744999999999999</v>
      </c>
      <c r="K72" s="1">
        <v>3.4744999999999999</v>
      </c>
      <c r="L72" s="1">
        <v>4.2980999999999998</v>
      </c>
      <c r="M72" s="18">
        <v>44.936</v>
      </c>
      <c r="N72" s="8">
        <v>26</v>
      </c>
      <c r="O72" s="8">
        <v>804</v>
      </c>
      <c r="P72" s="8">
        <v>1</v>
      </c>
      <c r="Q72" s="8">
        <v>1</v>
      </c>
      <c r="R72" s="2">
        <v>-58.5199</v>
      </c>
      <c r="S72" s="8" t="s">
        <v>16</v>
      </c>
      <c r="T72" s="8">
        <v>-2.5179999999999998</v>
      </c>
      <c r="U72" s="8">
        <v>9.3450000000000006</v>
      </c>
      <c r="V72" s="8">
        <v>11.863</v>
      </c>
      <c r="W72" s="8" t="s">
        <v>16</v>
      </c>
      <c r="X72" s="8">
        <v>-2.5179999999999998</v>
      </c>
      <c r="Y72" s="8">
        <v>9.3450000000000006</v>
      </c>
      <c r="Z72" s="8">
        <v>11.863</v>
      </c>
      <c r="AA72" s="8">
        <v>0.19239999999999999</v>
      </c>
      <c r="AB72" s="8">
        <v>1.8E-3</v>
      </c>
      <c r="AC72" s="8" t="s">
        <v>17</v>
      </c>
      <c r="AD72" s="8" t="s">
        <v>17</v>
      </c>
      <c r="AE72" s="8">
        <v>0.33333000000000002</v>
      </c>
      <c r="AF72" s="8">
        <v>0.33333000000000002</v>
      </c>
      <c r="AG72" s="8">
        <v>0.5</v>
      </c>
      <c r="AH72" s="8">
        <v>0</v>
      </c>
      <c r="AI72" s="8">
        <v>0</v>
      </c>
      <c r="AJ72" s="8">
        <v>0</v>
      </c>
      <c r="AK72" s="8">
        <v>0.33333000000000002</v>
      </c>
      <c r="AL72" s="8">
        <v>0.33333000000000002</v>
      </c>
      <c r="AM72" s="8">
        <v>0.5</v>
      </c>
      <c r="AN72" s="8">
        <v>0</v>
      </c>
      <c r="AO72" s="8">
        <v>0</v>
      </c>
      <c r="AP72" s="8">
        <v>0</v>
      </c>
      <c r="AQ72" s="8">
        <v>0.01</v>
      </c>
      <c r="AR72" s="8">
        <v>0.309</v>
      </c>
      <c r="AS72" s="8">
        <v>0.49626300000000001</v>
      </c>
      <c r="AT72" s="8">
        <v>0</v>
      </c>
      <c r="AU72" s="8">
        <v>0.98988900000000002</v>
      </c>
      <c r="AV72" s="8">
        <v>0.485568</v>
      </c>
      <c r="AW72" s="2">
        <v>-18.933900000000001</v>
      </c>
    </row>
    <row r="73" spans="1:63">
      <c r="B73" s="8" t="s">
        <v>432</v>
      </c>
      <c r="C73" s="20">
        <v>4</v>
      </c>
      <c r="D73" s="20">
        <v>400</v>
      </c>
      <c r="E73" s="20">
        <v>0</v>
      </c>
      <c r="F73" s="20">
        <v>3</v>
      </c>
      <c r="G73" s="20">
        <v>3</v>
      </c>
      <c r="H73" s="20">
        <v>2</v>
      </c>
      <c r="I73" s="19">
        <v>10.7</v>
      </c>
      <c r="J73" s="1">
        <v>3.4689999999999999</v>
      </c>
      <c r="K73" s="1">
        <v>3.4689999999999999</v>
      </c>
      <c r="L73" s="1">
        <v>4.3183999999999996</v>
      </c>
      <c r="M73" s="18">
        <v>45.006</v>
      </c>
      <c r="N73" s="8">
        <v>26</v>
      </c>
      <c r="O73" s="8">
        <v>804</v>
      </c>
      <c r="P73" s="8">
        <v>1</v>
      </c>
      <c r="Q73" s="8">
        <v>1</v>
      </c>
      <c r="R73" s="2">
        <v>-58.512500000000003</v>
      </c>
      <c r="S73" s="8" t="s">
        <v>16</v>
      </c>
      <c r="T73" s="8">
        <v>-2.5630000000000002</v>
      </c>
      <c r="U73" s="8">
        <v>9.3249999999999993</v>
      </c>
      <c r="V73" s="8">
        <v>11.888</v>
      </c>
      <c r="W73" s="8" t="s">
        <v>16</v>
      </c>
      <c r="X73" s="8">
        <v>-2.5630000000000002</v>
      </c>
      <c r="Y73" s="8">
        <v>9.3249999999999993</v>
      </c>
      <c r="Z73" s="8">
        <v>11.888</v>
      </c>
      <c r="AA73" s="8">
        <v>0.26419999999999999</v>
      </c>
      <c r="AB73" s="8">
        <v>1.8E-3</v>
      </c>
      <c r="AC73" s="8" t="s">
        <v>17</v>
      </c>
      <c r="AD73" s="8" t="s">
        <v>17</v>
      </c>
      <c r="AE73" s="8">
        <v>0.33333000000000002</v>
      </c>
      <c r="AF73" s="8">
        <v>0.33333000000000002</v>
      </c>
      <c r="AG73" s="8">
        <v>0.5</v>
      </c>
      <c r="AH73" s="8">
        <v>0</v>
      </c>
      <c r="AI73" s="8">
        <v>0</v>
      </c>
      <c r="AJ73" s="8">
        <v>0</v>
      </c>
      <c r="AK73" s="8">
        <v>0.33333000000000002</v>
      </c>
      <c r="AL73" s="8">
        <v>0.33333000000000002</v>
      </c>
      <c r="AM73" s="8">
        <v>0.5</v>
      </c>
      <c r="AN73" s="8">
        <v>0</v>
      </c>
      <c r="AO73" s="8">
        <v>0</v>
      </c>
      <c r="AP73" s="8">
        <v>0</v>
      </c>
      <c r="AQ73" s="8">
        <v>0.01</v>
      </c>
      <c r="AR73" s="8">
        <v>0.30499999999999999</v>
      </c>
      <c r="AS73" s="8">
        <v>0.49488100000000002</v>
      </c>
      <c r="AT73" s="8">
        <v>0</v>
      </c>
      <c r="AU73" s="8">
        <v>0.98458999999999997</v>
      </c>
      <c r="AV73" s="8">
        <v>0.478352</v>
      </c>
      <c r="AW73" s="2">
        <v>-18.930499999999999</v>
      </c>
    </row>
    <row r="74" spans="1:63">
      <c r="B74" s="8" t="s">
        <v>433</v>
      </c>
      <c r="C74" s="20">
        <v>4</v>
      </c>
      <c r="D74" s="20">
        <v>400</v>
      </c>
      <c r="E74" s="20">
        <v>0</v>
      </c>
      <c r="F74" s="20">
        <v>3</v>
      </c>
      <c r="G74" s="20">
        <v>3</v>
      </c>
      <c r="H74" s="20">
        <v>2</v>
      </c>
      <c r="I74" s="19">
        <v>10.7</v>
      </c>
      <c r="J74" s="1">
        <v>3.4603999999999999</v>
      </c>
      <c r="K74" s="1">
        <v>3.4603999999999999</v>
      </c>
      <c r="L74" s="1">
        <v>4.3495999999999997</v>
      </c>
      <c r="M74" s="18">
        <v>45.106000000000002</v>
      </c>
      <c r="N74" s="8">
        <v>26</v>
      </c>
      <c r="O74" s="8">
        <v>804</v>
      </c>
      <c r="P74" s="8">
        <v>1</v>
      </c>
      <c r="Q74" s="8">
        <v>1</v>
      </c>
      <c r="R74" s="2">
        <v>-58.5045</v>
      </c>
      <c r="S74" s="8" t="s">
        <v>16</v>
      </c>
      <c r="T74" s="8">
        <v>-2.629</v>
      </c>
      <c r="U74" s="8">
        <v>9.298</v>
      </c>
      <c r="V74" s="8">
        <v>11.926</v>
      </c>
      <c r="W74" s="8" t="s">
        <v>16</v>
      </c>
      <c r="X74" s="8">
        <v>-2.629</v>
      </c>
      <c r="Y74" s="8">
        <v>9.298</v>
      </c>
      <c r="Z74" s="8">
        <v>11.926</v>
      </c>
      <c r="AA74" s="8">
        <v>0.29870000000000002</v>
      </c>
      <c r="AB74" s="8">
        <v>4.0000000000000002E-4</v>
      </c>
      <c r="AC74" s="8" t="s">
        <v>17</v>
      </c>
      <c r="AD74" s="8" t="s">
        <v>17</v>
      </c>
      <c r="AE74" s="8">
        <v>0.33333000000000002</v>
      </c>
      <c r="AF74" s="8">
        <v>0.33333000000000002</v>
      </c>
      <c r="AG74" s="8">
        <v>0.5</v>
      </c>
      <c r="AH74" s="8">
        <v>0</v>
      </c>
      <c r="AI74" s="8">
        <v>0</v>
      </c>
      <c r="AJ74" s="8">
        <v>0</v>
      </c>
      <c r="AK74" s="8">
        <v>0.33333000000000002</v>
      </c>
      <c r="AL74" s="8">
        <v>0.33333000000000002</v>
      </c>
      <c r="AM74" s="8">
        <v>0.5</v>
      </c>
      <c r="AN74" s="8">
        <v>0</v>
      </c>
      <c r="AO74" s="8">
        <v>0</v>
      </c>
      <c r="AP74" s="8">
        <v>0</v>
      </c>
      <c r="AQ74" s="8">
        <v>0.01</v>
      </c>
      <c r="AR74" s="8">
        <v>0.31</v>
      </c>
      <c r="AS74" s="8">
        <v>0.49420599999999998</v>
      </c>
      <c r="AT74" s="8">
        <v>0</v>
      </c>
      <c r="AU74" s="8">
        <v>0.97879300000000002</v>
      </c>
      <c r="AV74" s="8">
        <v>0.471136</v>
      </c>
      <c r="AW74" s="2">
        <v>-18.927299999999999</v>
      </c>
    </row>
    <row r="75" spans="1:63">
      <c r="B75" s="8" t="s">
        <v>434</v>
      </c>
      <c r="C75" s="20">
        <v>4</v>
      </c>
      <c r="D75" s="20">
        <v>400</v>
      </c>
      <c r="E75" s="20">
        <v>0</v>
      </c>
      <c r="F75" s="20">
        <v>3</v>
      </c>
      <c r="G75" s="20">
        <v>3</v>
      </c>
      <c r="H75" s="20">
        <v>2</v>
      </c>
      <c r="I75" s="19">
        <v>10.7</v>
      </c>
      <c r="J75" s="1">
        <v>3.4483999999999999</v>
      </c>
      <c r="K75" s="1">
        <v>3.4483999999999999</v>
      </c>
      <c r="L75" s="1">
        <v>4.3952999999999998</v>
      </c>
      <c r="M75" s="18">
        <v>45.262999999999998</v>
      </c>
      <c r="N75" s="8">
        <v>26</v>
      </c>
      <c r="O75" s="8">
        <v>804</v>
      </c>
      <c r="P75" s="8">
        <v>1</v>
      </c>
      <c r="Q75" s="8">
        <v>1</v>
      </c>
      <c r="R75" s="2">
        <v>-58.502099999999999</v>
      </c>
      <c r="S75" s="8" t="s">
        <v>16</v>
      </c>
      <c r="T75" s="8">
        <v>-2.73</v>
      </c>
      <c r="U75" s="8">
        <v>9.2560000000000002</v>
      </c>
      <c r="V75" s="8">
        <v>11.987</v>
      </c>
      <c r="W75" s="8" t="s">
        <v>16</v>
      </c>
      <c r="X75" s="8">
        <v>-2.73</v>
      </c>
      <c r="Y75" s="8">
        <v>9.2560000000000002</v>
      </c>
      <c r="Z75" s="8">
        <v>11.987</v>
      </c>
      <c r="AA75" s="8">
        <v>0.27229999999999999</v>
      </c>
      <c r="AB75" s="8">
        <v>3.7000000000000002E-3</v>
      </c>
      <c r="AC75" s="8" t="s">
        <v>17</v>
      </c>
      <c r="AD75" s="8" t="s">
        <v>17</v>
      </c>
      <c r="AE75" s="8">
        <v>0.33333000000000002</v>
      </c>
      <c r="AF75" s="8">
        <v>0.33333000000000002</v>
      </c>
      <c r="AG75" s="8">
        <v>0.5</v>
      </c>
      <c r="AH75" s="8">
        <v>0</v>
      </c>
      <c r="AI75" s="8">
        <v>0</v>
      </c>
      <c r="AJ75" s="8">
        <v>0</v>
      </c>
      <c r="AK75" s="8">
        <v>0.33333000000000002</v>
      </c>
      <c r="AL75" s="8">
        <v>0.33333000000000002</v>
      </c>
      <c r="AM75" s="8">
        <v>0.5</v>
      </c>
      <c r="AN75" s="8">
        <v>0</v>
      </c>
      <c r="AO75" s="8">
        <v>0</v>
      </c>
      <c r="AP75" s="8">
        <v>0</v>
      </c>
      <c r="AQ75" s="8">
        <v>0.01</v>
      </c>
      <c r="AR75" s="8">
        <v>0.31</v>
      </c>
      <c r="AS75" s="8">
        <v>0.49485099999999999</v>
      </c>
      <c r="AT75" s="8">
        <v>0</v>
      </c>
      <c r="AU75" s="8">
        <v>0.97207399999999999</v>
      </c>
      <c r="AV75" s="8">
        <v>0.46392</v>
      </c>
      <c r="AW75" s="2">
        <v>-18.928699999999999</v>
      </c>
    </row>
    <row r="76" spans="1:63">
      <c r="B76" s="8" t="s">
        <v>435</v>
      </c>
      <c r="C76" s="20">
        <v>4</v>
      </c>
      <c r="D76" s="20">
        <v>400</v>
      </c>
      <c r="E76" s="20">
        <v>0</v>
      </c>
      <c r="F76" s="20">
        <v>3</v>
      </c>
      <c r="G76" s="20">
        <v>3</v>
      </c>
      <c r="H76" s="20">
        <v>2</v>
      </c>
      <c r="I76" s="19">
        <v>10.7</v>
      </c>
      <c r="J76" s="1">
        <v>3.4306999999999999</v>
      </c>
      <c r="K76" s="1">
        <v>3.4306999999999999</v>
      </c>
      <c r="L76" s="1">
        <v>4.4656000000000002</v>
      </c>
      <c r="M76" s="18">
        <v>45.517000000000003</v>
      </c>
      <c r="N76" s="8">
        <v>26</v>
      </c>
      <c r="O76" s="8">
        <v>804</v>
      </c>
      <c r="P76" s="8">
        <v>1</v>
      </c>
      <c r="Q76" s="8">
        <v>1</v>
      </c>
      <c r="R76" s="2">
        <v>-58.496600000000001</v>
      </c>
      <c r="S76" s="8" t="s">
        <v>16</v>
      </c>
      <c r="T76" s="8">
        <v>-2.8959999999999999</v>
      </c>
      <c r="U76" s="8">
        <v>9.1940000000000008</v>
      </c>
      <c r="V76" s="8">
        <v>12.09</v>
      </c>
      <c r="W76" s="8" t="s">
        <v>16</v>
      </c>
      <c r="X76" s="8">
        <v>-2.8959999999999999</v>
      </c>
      <c r="Y76" s="8">
        <v>9.1940000000000008</v>
      </c>
      <c r="Z76" s="8">
        <v>12.09</v>
      </c>
      <c r="AA76" s="8">
        <v>0.14099999999999999</v>
      </c>
      <c r="AB76" s="8">
        <v>6.9999999999999999E-4</v>
      </c>
      <c r="AC76" s="8" t="s">
        <v>17</v>
      </c>
      <c r="AD76" s="8" t="s">
        <v>17</v>
      </c>
      <c r="AE76" s="8">
        <v>0.33333000000000002</v>
      </c>
      <c r="AF76" s="8">
        <v>0.33333000000000002</v>
      </c>
      <c r="AG76" s="8">
        <v>0.5</v>
      </c>
      <c r="AH76" s="8">
        <v>0</v>
      </c>
      <c r="AI76" s="8">
        <v>0</v>
      </c>
      <c r="AJ76" s="8">
        <v>0</v>
      </c>
      <c r="AK76" s="8">
        <v>0.33333000000000002</v>
      </c>
      <c r="AL76" s="8">
        <v>0.33333000000000002</v>
      </c>
      <c r="AM76" s="8">
        <v>0.5</v>
      </c>
      <c r="AN76" s="8">
        <v>0</v>
      </c>
      <c r="AO76" s="8">
        <v>0</v>
      </c>
      <c r="AP76" s="8">
        <v>0</v>
      </c>
      <c r="AQ76" s="8">
        <v>0.01</v>
      </c>
      <c r="AR76" s="8">
        <v>0.30599999999999999</v>
      </c>
      <c r="AS76" s="8">
        <v>0.49758200000000002</v>
      </c>
      <c r="AT76" s="8">
        <v>0</v>
      </c>
      <c r="AU76" s="8">
        <v>0.96383399999999997</v>
      </c>
      <c r="AV76" s="8">
        <v>0.456704</v>
      </c>
      <c r="AW76" s="2">
        <v>-18.9254</v>
      </c>
    </row>
    <row r="77" spans="1:63">
      <c r="B77" s="8" t="s">
        <v>436</v>
      </c>
      <c r="C77" s="20">
        <v>4</v>
      </c>
      <c r="D77" s="20">
        <v>400</v>
      </c>
      <c r="E77" s="20">
        <v>0</v>
      </c>
      <c r="F77" s="20">
        <v>3</v>
      </c>
      <c r="G77" s="20">
        <v>3</v>
      </c>
      <c r="H77" s="20">
        <v>2</v>
      </c>
      <c r="I77" s="19">
        <v>10.7</v>
      </c>
      <c r="J77" s="1">
        <v>3.4051</v>
      </c>
      <c r="K77" s="1">
        <v>3.4051</v>
      </c>
      <c r="L77" s="1">
        <v>4.5743</v>
      </c>
      <c r="M77" s="18">
        <v>45.930999999999997</v>
      </c>
      <c r="N77" s="8">
        <v>26</v>
      </c>
      <c r="O77" s="8">
        <v>804</v>
      </c>
      <c r="P77" s="8">
        <v>1</v>
      </c>
      <c r="Q77" s="8">
        <v>1</v>
      </c>
      <c r="R77" s="2">
        <v>-58.4998</v>
      </c>
      <c r="S77" s="8" t="s">
        <v>16</v>
      </c>
      <c r="T77" s="8">
        <v>-3.16</v>
      </c>
      <c r="U77" s="8">
        <v>9.1020000000000003</v>
      </c>
      <c r="V77" s="8">
        <v>12.262</v>
      </c>
      <c r="W77" s="8" t="s">
        <v>16</v>
      </c>
      <c r="X77" s="8">
        <v>-3.16</v>
      </c>
      <c r="Y77" s="8">
        <v>9.1020000000000003</v>
      </c>
      <c r="Z77" s="8">
        <v>12.262</v>
      </c>
      <c r="AA77" s="8">
        <v>0.16889999999999999</v>
      </c>
      <c r="AB77" s="8">
        <v>3.2000000000000002E-3</v>
      </c>
      <c r="AC77" s="8" t="s">
        <v>17</v>
      </c>
      <c r="AD77" s="8" t="s">
        <v>17</v>
      </c>
      <c r="AE77" s="8">
        <v>0.33333000000000002</v>
      </c>
      <c r="AF77" s="8">
        <v>0.33333000000000002</v>
      </c>
      <c r="AG77" s="8">
        <v>0.5</v>
      </c>
      <c r="AH77" s="8">
        <v>0</v>
      </c>
      <c r="AI77" s="8">
        <v>0</v>
      </c>
      <c r="AJ77" s="8">
        <v>0</v>
      </c>
      <c r="AK77" s="8">
        <v>0.33333000000000002</v>
      </c>
      <c r="AL77" s="8">
        <v>0.33333000000000002</v>
      </c>
      <c r="AM77" s="8">
        <v>0.5</v>
      </c>
      <c r="AN77" s="8">
        <v>0</v>
      </c>
      <c r="AO77" s="8">
        <v>0</v>
      </c>
      <c r="AP77" s="8">
        <v>0</v>
      </c>
      <c r="AQ77" s="8">
        <v>0.01</v>
      </c>
      <c r="AR77" s="8">
        <v>0.307</v>
      </c>
      <c r="AS77" s="8">
        <v>0.50337799999999999</v>
      </c>
      <c r="AT77" s="8">
        <v>0</v>
      </c>
      <c r="AU77" s="8">
        <v>0.95357800000000004</v>
      </c>
      <c r="AV77" s="8">
        <v>0.449488</v>
      </c>
      <c r="AW77" s="2">
        <v>-18.921199999999999</v>
      </c>
    </row>
    <row r="78" spans="1:63">
      <c r="B78" s="8" t="s">
        <v>437</v>
      </c>
      <c r="C78" s="20">
        <v>4</v>
      </c>
      <c r="D78" s="20">
        <v>400</v>
      </c>
      <c r="E78" s="20">
        <v>0</v>
      </c>
      <c r="F78" s="20">
        <v>3</v>
      </c>
      <c r="G78" s="20">
        <v>3</v>
      </c>
      <c r="H78" s="20">
        <v>2</v>
      </c>
      <c r="I78" s="19">
        <v>10.8</v>
      </c>
      <c r="J78" s="1">
        <v>3.3826000000000001</v>
      </c>
      <c r="K78" s="1">
        <v>3.3826000000000001</v>
      </c>
      <c r="L78" s="1">
        <v>4.6783999999999999</v>
      </c>
      <c r="M78" s="18">
        <v>46.359000000000002</v>
      </c>
      <c r="N78" s="8">
        <v>26</v>
      </c>
      <c r="O78" s="8">
        <v>804</v>
      </c>
      <c r="P78" s="8">
        <v>1</v>
      </c>
      <c r="Q78" s="8">
        <v>1</v>
      </c>
      <c r="R78" s="2">
        <v>-58.511499999999998</v>
      </c>
      <c r="S78" s="8" t="s">
        <v>16</v>
      </c>
      <c r="T78" s="8">
        <v>-3.3639999999999999</v>
      </c>
      <c r="U78" s="8">
        <v>9.0109999999999992</v>
      </c>
      <c r="V78" s="8">
        <v>12.375</v>
      </c>
      <c r="W78" s="8" t="s">
        <v>16</v>
      </c>
      <c r="X78" s="8">
        <v>-3.3639999999999999</v>
      </c>
      <c r="Y78" s="8">
        <v>9.0109999999999992</v>
      </c>
      <c r="Z78" s="8">
        <v>12.375</v>
      </c>
      <c r="AA78" s="8">
        <v>0.39900000000000002</v>
      </c>
      <c r="AB78" s="8">
        <v>7.0000000000000001E-3</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0.01</v>
      </c>
      <c r="AR78" s="8">
        <v>0.31</v>
      </c>
      <c r="AS78" s="8">
        <v>0.507552</v>
      </c>
      <c r="AT78" s="8">
        <v>0</v>
      </c>
      <c r="AU78" s="8">
        <v>0.94410400000000005</v>
      </c>
      <c r="AV78" s="8">
        <v>0.442272</v>
      </c>
      <c r="AW78" s="2">
        <v>-18.916</v>
      </c>
    </row>
    <row r="79" spans="1:63">
      <c r="B79" s="8" t="s">
        <v>438</v>
      </c>
      <c r="C79" s="20">
        <v>4</v>
      </c>
      <c r="D79" s="20">
        <v>400</v>
      </c>
      <c r="E79" s="20">
        <v>0</v>
      </c>
      <c r="F79" s="20">
        <v>3</v>
      </c>
      <c r="G79" s="20">
        <v>3</v>
      </c>
      <c r="H79" s="20">
        <v>2</v>
      </c>
      <c r="I79" s="19">
        <v>10.8</v>
      </c>
      <c r="J79" s="1">
        <v>3.3632</v>
      </c>
      <c r="K79" s="1">
        <v>3.3632</v>
      </c>
      <c r="L79" s="1">
        <v>4.7694999999999999</v>
      </c>
      <c r="M79" s="18">
        <v>46.720999999999997</v>
      </c>
      <c r="N79" s="8">
        <v>26</v>
      </c>
      <c r="O79" s="8">
        <v>804</v>
      </c>
      <c r="P79" s="8">
        <v>1</v>
      </c>
      <c r="Q79" s="8">
        <v>1</v>
      </c>
      <c r="R79" s="2">
        <v>-58.527299999999997</v>
      </c>
      <c r="S79" s="8" t="s">
        <v>61</v>
      </c>
      <c r="T79" s="8">
        <v>-3.4079999999999999</v>
      </c>
      <c r="U79" s="8">
        <v>8.9380000000000006</v>
      </c>
      <c r="V79" s="8">
        <v>12.346</v>
      </c>
      <c r="W79" s="8" t="s">
        <v>61</v>
      </c>
      <c r="X79" s="8">
        <v>-3.4079999999999999</v>
      </c>
      <c r="Y79" s="8">
        <v>8.9380000000000006</v>
      </c>
      <c r="Z79" s="8">
        <v>12.346</v>
      </c>
      <c r="AA79" s="8">
        <v>0.55630000000000002</v>
      </c>
      <c r="AB79" s="8">
        <v>3.7600000000000001E-2</v>
      </c>
      <c r="AC79" s="8" t="s">
        <v>17</v>
      </c>
      <c r="AD79" s="8" t="s">
        <v>17</v>
      </c>
      <c r="AE79" s="8">
        <v>0</v>
      </c>
      <c r="AF79" s="8">
        <v>0</v>
      </c>
      <c r="AG79" s="8">
        <v>0</v>
      </c>
      <c r="AH79" s="8">
        <v>0</v>
      </c>
      <c r="AI79" s="8">
        <v>0</v>
      </c>
      <c r="AJ79" s="8">
        <v>0</v>
      </c>
      <c r="AK79" s="8">
        <v>0</v>
      </c>
      <c r="AL79" s="8">
        <v>0</v>
      </c>
      <c r="AM79" s="8">
        <v>0</v>
      </c>
      <c r="AN79" s="8">
        <v>0</v>
      </c>
      <c r="AO79" s="8">
        <v>0</v>
      </c>
      <c r="AP79" s="8">
        <v>0</v>
      </c>
      <c r="AQ79" s="8">
        <v>0.01</v>
      </c>
      <c r="AR79" s="8">
        <v>0.32</v>
      </c>
      <c r="AS79" s="8">
        <v>0.51012999999999997</v>
      </c>
      <c r="AT79" s="8">
        <v>0</v>
      </c>
      <c r="AU79" s="8">
        <v>0.93558699999999995</v>
      </c>
      <c r="AV79" s="8">
        <v>0.435056</v>
      </c>
      <c r="AW79" s="2">
        <v>-18.904199999999999</v>
      </c>
    </row>
    <row r="80" spans="1:63">
      <c r="B80" s="8" t="s">
        <v>439</v>
      </c>
      <c r="C80" s="20">
        <v>4</v>
      </c>
      <c r="D80" s="20">
        <v>400</v>
      </c>
      <c r="E80" s="20">
        <v>0</v>
      </c>
      <c r="F80" s="20">
        <v>3</v>
      </c>
      <c r="G80" s="20">
        <v>3</v>
      </c>
      <c r="H80" s="20">
        <v>2</v>
      </c>
      <c r="I80" s="19">
        <v>10.8</v>
      </c>
      <c r="J80" s="1">
        <v>3.3466</v>
      </c>
      <c r="K80" s="1">
        <v>3.3466</v>
      </c>
      <c r="L80" s="1">
        <v>4.8456000000000001</v>
      </c>
      <c r="M80" s="18">
        <v>46.997999999999998</v>
      </c>
      <c r="N80" s="8">
        <v>26</v>
      </c>
      <c r="O80" s="8">
        <v>804</v>
      </c>
      <c r="P80" s="8">
        <v>1</v>
      </c>
      <c r="Q80" s="8">
        <v>1</v>
      </c>
      <c r="R80" s="2">
        <v>-58.545099999999998</v>
      </c>
      <c r="S80" s="8" t="s">
        <v>61</v>
      </c>
      <c r="T80" s="8">
        <v>-3.371</v>
      </c>
      <c r="U80" s="8">
        <v>8.8810000000000002</v>
      </c>
      <c r="V80" s="8">
        <v>12.252000000000001</v>
      </c>
      <c r="W80" s="8" t="s">
        <v>61</v>
      </c>
      <c r="X80" s="8">
        <v>-3.371</v>
      </c>
      <c r="Y80" s="8">
        <v>8.8810000000000002</v>
      </c>
      <c r="Z80" s="8">
        <v>12.252000000000001</v>
      </c>
      <c r="AA80" s="8">
        <v>0.6421</v>
      </c>
      <c r="AB80" s="8">
        <v>4.2799999999999998E-2</v>
      </c>
      <c r="AC80" s="8" t="s">
        <v>17</v>
      </c>
      <c r="AD80" s="8" t="s">
        <v>17</v>
      </c>
      <c r="AE80" s="8">
        <v>0</v>
      </c>
      <c r="AF80" s="8">
        <v>0</v>
      </c>
      <c r="AG80" s="8">
        <v>0</v>
      </c>
      <c r="AH80" s="8">
        <v>0</v>
      </c>
      <c r="AI80" s="8">
        <v>0</v>
      </c>
      <c r="AJ80" s="8">
        <v>0</v>
      </c>
      <c r="AK80" s="8">
        <v>0</v>
      </c>
      <c r="AL80" s="8">
        <v>0</v>
      </c>
      <c r="AM80" s="8">
        <v>0</v>
      </c>
      <c r="AN80" s="8">
        <v>0</v>
      </c>
      <c r="AO80" s="8">
        <v>0</v>
      </c>
      <c r="AP80" s="8">
        <v>0</v>
      </c>
      <c r="AQ80" s="8">
        <v>0.01</v>
      </c>
      <c r="AR80" s="8">
        <v>0.312</v>
      </c>
      <c r="AS80" s="8">
        <v>0.51121700000000003</v>
      </c>
      <c r="AT80" s="8">
        <v>0</v>
      </c>
      <c r="AU80" s="8">
        <v>0.92791100000000004</v>
      </c>
      <c r="AV80" s="8">
        <v>0.42784</v>
      </c>
      <c r="AW80" s="2">
        <v>-18.895600000000002</v>
      </c>
    </row>
    <row r="81" spans="1:63">
      <c r="B81" s="8" t="s">
        <v>440</v>
      </c>
      <c r="C81" s="20">
        <v>4</v>
      </c>
      <c r="D81" s="20">
        <v>400</v>
      </c>
      <c r="E81" s="20">
        <v>0</v>
      </c>
      <c r="F81" s="20">
        <v>3</v>
      </c>
      <c r="G81" s="20">
        <v>3</v>
      </c>
      <c r="H81" s="20">
        <v>2</v>
      </c>
      <c r="I81" s="19">
        <v>10.8</v>
      </c>
      <c r="J81" s="1">
        <v>3.3311000000000002</v>
      </c>
      <c r="K81" s="1">
        <v>3.3311000000000002</v>
      </c>
      <c r="L81" s="1">
        <v>4.9132999999999996</v>
      </c>
      <c r="M81" s="18">
        <v>47.216000000000001</v>
      </c>
      <c r="N81" s="8">
        <v>26</v>
      </c>
      <c r="O81" s="8">
        <v>804</v>
      </c>
      <c r="P81" s="8">
        <v>1</v>
      </c>
      <c r="Q81" s="8">
        <v>1</v>
      </c>
      <c r="R81" s="2">
        <v>-58.561300000000003</v>
      </c>
      <c r="S81" s="8" t="s">
        <v>61</v>
      </c>
      <c r="T81" s="8">
        <v>-3.468</v>
      </c>
      <c r="U81" s="8">
        <v>8.8350000000000009</v>
      </c>
      <c r="V81" s="8">
        <v>12.303000000000001</v>
      </c>
      <c r="W81" s="8" t="s">
        <v>61</v>
      </c>
      <c r="X81" s="8">
        <v>-3.468</v>
      </c>
      <c r="Y81" s="8">
        <v>8.8350000000000009</v>
      </c>
      <c r="Z81" s="8">
        <v>12.303000000000001</v>
      </c>
      <c r="AA81" s="8">
        <v>0.67400000000000004</v>
      </c>
      <c r="AB81" s="8">
        <v>3.1300000000000001E-2</v>
      </c>
      <c r="AC81" s="8" t="s">
        <v>17</v>
      </c>
      <c r="AD81" s="8" t="s">
        <v>17</v>
      </c>
      <c r="AE81" s="8">
        <v>0</v>
      </c>
      <c r="AF81" s="8">
        <v>0</v>
      </c>
      <c r="AG81" s="8">
        <v>0</v>
      </c>
      <c r="AH81" s="8">
        <v>0</v>
      </c>
      <c r="AI81" s="8">
        <v>0</v>
      </c>
      <c r="AJ81" s="8">
        <v>0</v>
      </c>
      <c r="AK81" s="8">
        <v>0</v>
      </c>
      <c r="AL81" s="8">
        <v>0</v>
      </c>
      <c r="AM81" s="8">
        <v>0</v>
      </c>
      <c r="AN81" s="8">
        <v>0</v>
      </c>
      <c r="AO81" s="8">
        <v>0</v>
      </c>
      <c r="AP81" s="8">
        <v>0</v>
      </c>
      <c r="AQ81" s="8">
        <v>1.2E-2</v>
      </c>
      <c r="AR81" s="8">
        <v>0.316</v>
      </c>
      <c r="AS81" s="8">
        <v>0.51156900000000005</v>
      </c>
      <c r="AT81" s="8">
        <v>0</v>
      </c>
      <c r="AU81" s="8">
        <v>0.92075200000000001</v>
      </c>
      <c r="AV81" s="8">
        <v>0.420624</v>
      </c>
      <c r="AW81" s="2">
        <v>-18.881499999999999</v>
      </c>
    </row>
    <row r="82" spans="1:63">
      <c r="B82" s="8" t="s">
        <v>441</v>
      </c>
      <c r="C82" s="20">
        <v>4</v>
      </c>
      <c r="D82" s="20">
        <v>400</v>
      </c>
      <c r="E82" s="20">
        <v>0</v>
      </c>
      <c r="F82" s="20">
        <v>3</v>
      </c>
      <c r="G82" s="20">
        <v>3</v>
      </c>
      <c r="H82" s="20">
        <v>2</v>
      </c>
      <c r="I82" s="19">
        <v>10.9</v>
      </c>
      <c r="J82" s="1">
        <v>3.3172000000000001</v>
      </c>
      <c r="K82" s="1">
        <v>3.3172000000000001</v>
      </c>
      <c r="L82" s="1">
        <v>4.9725000000000001</v>
      </c>
      <c r="M82" s="18">
        <v>47.386000000000003</v>
      </c>
      <c r="N82" s="8">
        <v>26</v>
      </c>
      <c r="O82" s="8">
        <v>804</v>
      </c>
      <c r="P82" s="8">
        <v>1</v>
      </c>
      <c r="Q82" s="8">
        <v>1</v>
      </c>
      <c r="R82" s="2">
        <v>-58.5822</v>
      </c>
      <c r="S82" s="8" t="s">
        <v>61</v>
      </c>
      <c r="T82" s="8">
        <v>-3.4820000000000002</v>
      </c>
      <c r="U82" s="8">
        <v>8.8000000000000007</v>
      </c>
      <c r="V82" s="8">
        <v>12.282</v>
      </c>
      <c r="W82" s="8" t="s">
        <v>61</v>
      </c>
      <c r="X82" s="8">
        <v>-3.4820000000000002</v>
      </c>
      <c r="Y82" s="8">
        <v>8.8000000000000007</v>
      </c>
      <c r="Z82" s="8">
        <v>12.282</v>
      </c>
      <c r="AA82" s="8">
        <v>0.66210000000000002</v>
      </c>
      <c r="AB82" s="8">
        <v>3.04E-2</v>
      </c>
      <c r="AC82" s="8" t="s">
        <v>17</v>
      </c>
      <c r="AD82" s="8" t="s">
        <v>17</v>
      </c>
      <c r="AE82" s="8">
        <v>0</v>
      </c>
      <c r="AF82" s="8">
        <v>0</v>
      </c>
      <c r="AG82" s="8">
        <v>0</v>
      </c>
      <c r="AH82" s="8">
        <v>0</v>
      </c>
      <c r="AI82" s="8">
        <v>0</v>
      </c>
      <c r="AJ82" s="8">
        <v>0</v>
      </c>
      <c r="AK82" s="8">
        <v>0</v>
      </c>
      <c r="AL82" s="8">
        <v>0</v>
      </c>
      <c r="AM82" s="8">
        <v>0</v>
      </c>
      <c r="AN82" s="8">
        <v>0</v>
      </c>
      <c r="AO82" s="8">
        <v>0</v>
      </c>
      <c r="AP82" s="8">
        <v>0</v>
      </c>
      <c r="AQ82" s="8">
        <v>1.2E-2</v>
      </c>
      <c r="AR82" s="8">
        <v>0.314</v>
      </c>
      <c r="AS82" s="8">
        <v>0.51114400000000004</v>
      </c>
      <c r="AT82" s="8">
        <v>0</v>
      </c>
      <c r="AU82" s="8">
        <v>0.91420199999999996</v>
      </c>
      <c r="AV82" s="8">
        <v>0.413408</v>
      </c>
      <c r="AW82" s="2">
        <v>-18.8734</v>
      </c>
    </row>
    <row r="83" spans="1:63">
      <c r="B83" s="8" t="s">
        <v>442</v>
      </c>
      <c r="C83" s="20">
        <v>4</v>
      </c>
      <c r="D83" s="20">
        <v>400</v>
      </c>
      <c r="E83" s="20">
        <v>0</v>
      </c>
      <c r="F83" s="20">
        <v>3</v>
      </c>
      <c r="G83" s="20">
        <v>3</v>
      </c>
      <c r="H83" s="20">
        <v>2</v>
      </c>
      <c r="I83" s="19">
        <v>10.9</v>
      </c>
      <c r="J83" s="1">
        <v>3.3052999999999999</v>
      </c>
      <c r="K83" s="1">
        <v>3.3052999999999999</v>
      </c>
      <c r="L83" s="1">
        <v>5.0186000000000002</v>
      </c>
      <c r="M83" s="18">
        <v>47.482999999999997</v>
      </c>
      <c r="N83" s="8">
        <v>26</v>
      </c>
      <c r="O83" s="8">
        <v>804</v>
      </c>
      <c r="P83" s="8">
        <v>1</v>
      </c>
      <c r="Q83" s="8">
        <v>1</v>
      </c>
      <c r="R83" s="2">
        <v>-58.602600000000002</v>
      </c>
      <c r="S83" s="8" t="s">
        <v>61</v>
      </c>
      <c r="T83" s="8">
        <v>-3.5089999999999999</v>
      </c>
      <c r="U83" s="8">
        <v>8.7769999999999992</v>
      </c>
      <c r="V83" s="8">
        <v>12.286</v>
      </c>
      <c r="W83" s="8" t="s">
        <v>61</v>
      </c>
      <c r="X83" s="8">
        <v>-3.5089999999999999</v>
      </c>
      <c r="Y83" s="8">
        <v>8.7769999999999992</v>
      </c>
      <c r="Z83" s="8">
        <v>12.286</v>
      </c>
      <c r="AA83" s="8">
        <v>0.59109999999999996</v>
      </c>
      <c r="AB83" s="8">
        <v>2.46E-2</v>
      </c>
      <c r="AC83" s="8" t="s">
        <v>17</v>
      </c>
      <c r="AD83" s="8" t="s">
        <v>17</v>
      </c>
      <c r="AE83" s="8">
        <v>0</v>
      </c>
      <c r="AF83" s="8">
        <v>0</v>
      </c>
      <c r="AG83" s="8">
        <v>0</v>
      </c>
      <c r="AH83" s="8">
        <v>0</v>
      </c>
      <c r="AI83" s="8">
        <v>0</v>
      </c>
      <c r="AJ83" s="8">
        <v>0</v>
      </c>
      <c r="AK83" s="8">
        <v>0</v>
      </c>
      <c r="AL83" s="8">
        <v>0</v>
      </c>
      <c r="AM83" s="8">
        <v>0</v>
      </c>
      <c r="AN83" s="8">
        <v>0</v>
      </c>
      <c r="AO83" s="8">
        <v>0</v>
      </c>
      <c r="AP83" s="8">
        <v>0</v>
      </c>
      <c r="AQ83" s="8">
        <v>1.2E-2</v>
      </c>
      <c r="AR83" s="8">
        <v>0.318</v>
      </c>
      <c r="AS83" s="8">
        <v>0.509683</v>
      </c>
      <c r="AT83" s="8">
        <v>0</v>
      </c>
      <c r="AU83" s="8">
        <v>0.90869900000000003</v>
      </c>
      <c r="AV83" s="8">
        <v>0.406192</v>
      </c>
      <c r="AW83" s="2">
        <v>-18.864899999999999</v>
      </c>
    </row>
    <row r="84" spans="1:63">
      <c r="B84" s="8" t="s">
        <v>443</v>
      </c>
      <c r="C84" s="20">
        <v>4</v>
      </c>
      <c r="D84" s="20">
        <v>400</v>
      </c>
      <c r="E84" s="20">
        <v>0</v>
      </c>
      <c r="F84" s="20">
        <v>3</v>
      </c>
      <c r="G84" s="20">
        <v>3</v>
      </c>
      <c r="H84" s="20">
        <v>2</v>
      </c>
      <c r="I84" s="19">
        <v>10.9</v>
      </c>
      <c r="J84" s="1">
        <v>3.2930999999999999</v>
      </c>
      <c r="K84" s="1">
        <v>3.2930999999999999</v>
      </c>
      <c r="L84" s="1">
        <v>5.0644</v>
      </c>
      <c r="M84" s="18">
        <v>47.564</v>
      </c>
      <c r="N84" s="8">
        <v>26</v>
      </c>
      <c r="O84" s="8">
        <v>804</v>
      </c>
      <c r="P84" s="8">
        <v>1</v>
      </c>
      <c r="Q84" s="8">
        <v>1</v>
      </c>
      <c r="R84" s="2">
        <v>-58.617699999999999</v>
      </c>
      <c r="S84" s="8" t="s">
        <v>61</v>
      </c>
      <c r="T84" s="8">
        <v>-3.5179999999999998</v>
      </c>
      <c r="U84" s="8">
        <v>8.7560000000000002</v>
      </c>
      <c r="V84" s="8">
        <v>12.273999999999999</v>
      </c>
      <c r="W84" s="8" t="s">
        <v>61</v>
      </c>
      <c r="X84" s="8">
        <v>-3.5179999999999998</v>
      </c>
      <c r="Y84" s="8">
        <v>8.7560000000000002</v>
      </c>
      <c r="Z84" s="8">
        <v>12.273999999999999</v>
      </c>
      <c r="AA84" s="8">
        <v>0.49990000000000001</v>
      </c>
      <c r="AB84" s="8">
        <v>3.1300000000000001E-2</v>
      </c>
      <c r="AC84" s="8" t="s">
        <v>17</v>
      </c>
      <c r="AD84" s="8" t="s">
        <v>17</v>
      </c>
      <c r="AE84" s="8">
        <v>0</v>
      </c>
      <c r="AF84" s="8">
        <v>0</v>
      </c>
      <c r="AG84" s="8">
        <v>0</v>
      </c>
      <c r="AH84" s="8">
        <v>0</v>
      </c>
      <c r="AI84" s="8">
        <v>0</v>
      </c>
      <c r="AJ84" s="8">
        <v>0</v>
      </c>
      <c r="AK84" s="8">
        <v>0</v>
      </c>
      <c r="AL84" s="8">
        <v>0</v>
      </c>
      <c r="AM84" s="8">
        <v>0</v>
      </c>
      <c r="AN84" s="8">
        <v>0</v>
      </c>
      <c r="AO84" s="8">
        <v>0</v>
      </c>
      <c r="AP84" s="8">
        <v>0</v>
      </c>
      <c r="AQ84" s="8">
        <v>1.2E-2</v>
      </c>
      <c r="AR84" s="8">
        <v>0.316</v>
      </c>
      <c r="AS84" s="8">
        <v>0.50843400000000005</v>
      </c>
      <c r="AT84" s="8">
        <v>0</v>
      </c>
      <c r="AU84" s="8">
        <v>0.90309499999999998</v>
      </c>
      <c r="AV84" s="8">
        <v>0.398976</v>
      </c>
      <c r="AW84" s="2">
        <v>-18.856100000000001</v>
      </c>
    </row>
    <row r="85" spans="1:63">
      <c r="B85" s="8" t="s">
        <v>444</v>
      </c>
      <c r="C85" s="20">
        <v>4</v>
      </c>
      <c r="D85" s="20">
        <v>400</v>
      </c>
      <c r="E85" s="20">
        <v>0</v>
      </c>
      <c r="F85" s="20">
        <v>3</v>
      </c>
      <c r="G85" s="20">
        <v>3</v>
      </c>
      <c r="H85" s="20">
        <v>2</v>
      </c>
      <c r="I85" s="19">
        <v>10.9</v>
      </c>
      <c r="J85" s="1">
        <v>3.2808000000000002</v>
      </c>
      <c r="K85" s="1">
        <v>3.2808000000000002</v>
      </c>
      <c r="L85" s="1">
        <v>5.1082999999999998</v>
      </c>
      <c r="M85" s="18">
        <v>47.616999999999997</v>
      </c>
      <c r="N85" s="8">
        <v>26</v>
      </c>
      <c r="O85" s="8">
        <v>804</v>
      </c>
      <c r="P85" s="8">
        <v>1</v>
      </c>
      <c r="Q85" s="8">
        <v>1</v>
      </c>
      <c r="R85" s="2">
        <v>-58.629100000000001</v>
      </c>
      <c r="S85" s="8" t="s">
        <v>61</v>
      </c>
      <c r="T85" s="8">
        <v>-3.532</v>
      </c>
      <c r="U85" s="8">
        <v>8.7390000000000008</v>
      </c>
      <c r="V85" s="8">
        <v>12.271000000000001</v>
      </c>
      <c r="W85" s="8" t="s">
        <v>61</v>
      </c>
      <c r="X85" s="8">
        <v>-3.532</v>
      </c>
      <c r="Y85" s="8">
        <v>8.7390000000000008</v>
      </c>
      <c r="Z85" s="8">
        <v>12.271000000000001</v>
      </c>
      <c r="AA85" s="8">
        <v>0.37390000000000001</v>
      </c>
      <c r="AB85" s="8">
        <v>3.0499999999999999E-2</v>
      </c>
      <c r="AC85" s="8" t="s">
        <v>17</v>
      </c>
      <c r="AD85" s="8" t="s">
        <v>17</v>
      </c>
      <c r="AE85" s="8">
        <v>0</v>
      </c>
      <c r="AF85" s="8">
        <v>0</v>
      </c>
      <c r="AG85" s="8">
        <v>0</v>
      </c>
      <c r="AH85" s="8">
        <v>0</v>
      </c>
      <c r="AI85" s="8">
        <v>0</v>
      </c>
      <c r="AJ85" s="8">
        <v>0</v>
      </c>
      <c r="AK85" s="8">
        <v>0</v>
      </c>
      <c r="AL85" s="8">
        <v>0</v>
      </c>
      <c r="AM85" s="8">
        <v>0</v>
      </c>
      <c r="AN85" s="8">
        <v>0</v>
      </c>
      <c r="AO85" s="8">
        <v>0</v>
      </c>
      <c r="AP85" s="8">
        <v>0</v>
      </c>
      <c r="AQ85" s="8">
        <v>1.2E-2</v>
      </c>
      <c r="AR85" s="8">
        <v>0.314</v>
      </c>
      <c r="AS85" s="8">
        <v>0.50709899999999997</v>
      </c>
      <c r="AT85" s="8">
        <v>0</v>
      </c>
      <c r="AU85" s="8">
        <v>0.89769299999999996</v>
      </c>
      <c r="AV85" s="8">
        <v>0.39176</v>
      </c>
      <c r="AW85" s="2">
        <v>-18.8489</v>
      </c>
    </row>
    <row r="86" spans="1:63">
      <c r="B86" s="8" t="s">
        <v>445</v>
      </c>
      <c r="C86" s="20">
        <v>4</v>
      </c>
      <c r="D86" s="20">
        <v>400</v>
      </c>
      <c r="E86" s="20">
        <v>0</v>
      </c>
      <c r="F86" s="20">
        <v>3</v>
      </c>
      <c r="G86" s="20">
        <v>3</v>
      </c>
      <c r="H86" s="20">
        <v>2</v>
      </c>
      <c r="I86" s="19">
        <v>10.9</v>
      </c>
      <c r="J86" s="1">
        <v>3.2746</v>
      </c>
      <c r="K86" s="1">
        <v>3.2746</v>
      </c>
      <c r="L86" s="1">
        <v>5.1302000000000003</v>
      </c>
      <c r="M86" s="18">
        <v>47.642000000000003</v>
      </c>
      <c r="N86" s="8">
        <v>26</v>
      </c>
      <c r="O86" s="8">
        <v>804</v>
      </c>
      <c r="P86" s="8">
        <v>1</v>
      </c>
      <c r="Q86" s="8">
        <v>1</v>
      </c>
      <c r="R86" s="2">
        <v>-58.639200000000002</v>
      </c>
      <c r="S86" s="8" t="s">
        <v>61</v>
      </c>
      <c r="T86" s="8">
        <v>-3.4750000000000001</v>
      </c>
      <c r="U86" s="8">
        <v>8.73</v>
      </c>
      <c r="V86" s="8">
        <v>12.205</v>
      </c>
      <c r="W86" s="8" t="s">
        <v>61</v>
      </c>
      <c r="X86" s="8">
        <v>-3.4750000000000001</v>
      </c>
      <c r="Y86" s="8">
        <v>8.73</v>
      </c>
      <c r="Z86" s="8">
        <v>12.205</v>
      </c>
      <c r="AA86" s="8">
        <v>0.28660000000000002</v>
      </c>
      <c r="AB86" s="8">
        <v>3.1300000000000001E-2</v>
      </c>
      <c r="AC86" s="8" t="s">
        <v>17</v>
      </c>
      <c r="AD86" s="8" t="s">
        <v>17</v>
      </c>
      <c r="AE86" s="8">
        <v>0</v>
      </c>
      <c r="AF86" s="8">
        <v>0</v>
      </c>
      <c r="AG86" s="8">
        <v>0</v>
      </c>
      <c r="AH86" s="8">
        <v>0</v>
      </c>
      <c r="AI86" s="8">
        <v>0</v>
      </c>
      <c r="AJ86" s="8">
        <v>0</v>
      </c>
      <c r="AK86" s="8">
        <v>0</v>
      </c>
      <c r="AL86" s="8">
        <v>0</v>
      </c>
      <c r="AM86" s="8">
        <v>0</v>
      </c>
      <c r="AN86" s="8">
        <v>0</v>
      </c>
      <c r="AO86" s="8">
        <v>0</v>
      </c>
      <c r="AP86" s="8">
        <v>0</v>
      </c>
      <c r="AQ86" s="8">
        <v>1.2999999999999999E-2</v>
      </c>
      <c r="AR86" s="8">
        <v>0.318</v>
      </c>
      <c r="AS86" s="8">
        <v>0.50634800000000002</v>
      </c>
      <c r="AT86" s="8">
        <v>0</v>
      </c>
      <c r="AU86" s="8">
        <v>0.89499300000000004</v>
      </c>
      <c r="AV86" s="8">
        <v>0.388152</v>
      </c>
      <c r="AW86" s="2">
        <v>-18.849799999999998</v>
      </c>
    </row>
    <row r="87" spans="1:63">
      <c r="B87" s="8" t="s">
        <v>446</v>
      </c>
      <c r="C87" s="20">
        <v>4</v>
      </c>
      <c r="D87" s="20">
        <v>400</v>
      </c>
      <c r="E87" s="20">
        <v>0</v>
      </c>
      <c r="F87" s="20">
        <v>3</v>
      </c>
      <c r="G87" s="20">
        <v>3</v>
      </c>
      <c r="H87" s="20">
        <v>2</v>
      </c>
      <c r="I87" s="19">
        <v>10.9</v>
      </c>
      <c r="J87" s="1">
        <v>3.2686999999999999</v>
      </c>
      <c r="K87" s="1">
        <v>3.2686999999999999</v>
      </c>
      <c r="L87" s="1">
        <v>5.1516000000000002</v>
      </c>
      <c r="M87" s="18">
        <v>47.668999999999997</v>
      </c>
      <c r="N87" s="8">
        <v>26</v>
      </c>
      <c r="O87" s="8">
        <v>804</v>
      </c>
      <c r="P87" s="8">
        <v>1</v>
      </c>
      <c r="Q87" s="8">
        <v>1</v>
      </c>
      <c r="R87" s="2">
        <v>-58.6357</v>
      </c>
      <c r="S87" s="8" t="s">
        <v>61</v>
      </c>
      <c r="T87" s="8">
        <v>-3.536</v>
      </c>
      <c r="U87" s="8">
        <v>8.718</v>
      </c>
      <c r="V87" s="8">
        <v>12.254</v>
      </c>
      <c r="W87" s="8" t="s">
        <v>61</v>
      </c>
      <c r="X87" s="8">
        <v>-3.536</v>
      </c>
      <c r="Y87" s="8">
        <v>8.718</v>
      </c>
      <c r="Z87" s="8">
        <v>12.254</v>
      </c>
      <c r="AA87" s="8">
        <v>0.2084</v>
      </c>
      <c r="AB87" s="8">
        <v>3.2599999999999997E-2</v>
      </c>
      <c r="AC87" s="8" t="s">
        <v>17</v>
      </c>
      <c r="AD87" s="8" t="s">
        <v>17</v>
      </c>
      <c r="AE87" s="8">
        <v>0</v>
      </c>
      <c r="AF87" s="8">
        <v>0</v>
      </c>
      <c r="AG87" s="8">
        <v>0</v>
      </c>
      <c r="AH87" s="8">
        <v>0</v>
      </c>
      <c r="AI87" s="8">
        <v>0</v>
      </c>
      <c r="AJ87" s="8">
        <v>0</v>
      </c>
      <c r="AK87" s="8">
        <v>0</v>
      </c>
      <c r="AL87" s="8">
        <v>0</v>
      </c>
      <c r="AM87" s="8">
        <v>0</v>
      </c>
      <c r="AN87" s="8">
        <v>0</v>
      </c>
      <c r="AO87" s="8">
        <v>0</v>
      </c>
      <c r="AP87" s="8">
        <v>0</v>
      </c>
      <c r="AQ87" s="8">
        <v>8.0000000000000002E-3</v>
      </c>
      <c r="AR87" s="8">
        <v>0.29699999999999999</v>
      </c>
      <c r="AS87" s="8">
        <v>0.50555099999999997</v>
      </c>
      <c r="AT87" s="8">
        <v>0</v>
      </c>
      <c r="AU87" s="8">
        <v>0.89235200000000003</v>
      </c>
      <c r="AV87" s="8">
        <v>0.384544</v>
      </c>
      <c r="AW87" s="2">
        <v>-18.846499999999999</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6A0DF9BE-7253-4AD3-BDD0-6DF6B5357FB6}"/>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3E30-C988-4C67-AACE-B6366C02BE60}">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82</v>
      </c>
      <c r="C1" s="4" t="s">
        <v>719</v>
      </c>
      <c r="D1" s="21">
        <f>COUNT(D41:D502)-6</f>
        <v>23</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PBE0D3</v>
      </c>
      <c r="K2" s="6" t="s">
        <v>4</v>
      </c>
      <c r="L2" s="6" t="s">
        <v>7</v>
      </c>
      <c r="M2" s="6" t="s">
        <v>675</v>
      </c>
      <c r="N2" s="6"/>
      <c r="O2" s="4" t="str">
        <f>A1</f>
        <v>PBE0D3</v>
      </c>
      <c r="P2" s="4" t="s">
        <v>4</v>
      </c>
      <c r="Q2" s="4" t="s">
        <v>7</v>
      </c>
      <c r="R2" s="4" t="s">
        <v>675</v>
      </c>
      <c r="T2" s="4" t="str">
        <f>A1</f>
        <v>PBE0D3</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Zn_Mg_C_PBE0D3_999</v>
      </c>
      <c r="C3" s="27">
        <f>-C39</f>
        <v>-1</v>
      </c>
      <c r="D3" s="27">
        <f>D39</f>
        <v>3.2452000000000001</v>
      </c>
      <c r="E3" s="27">
        <f>E39</f>
        <v>5.0967000000000002</v>
      </c>
      <c r="F3" s="27">
        <f>-F39</f>
        <v>-0.61179257790000008</v>
      </c>
      <c r="G3" s="27">
        <f>-G39</f>
        <v>-0.54159063210000002</v>
      </c>
      <c r="H3" s="27">
        <f>H39</f>
        <v>0.50556000000000001</v>
      </c>
      <c r="I3" s="17"/>
      <c r="J3" s="17">
        <f>J39</f>
        <v>-32.253500000000003</v>
      </c>
      <c r="K3" s="17">
        <f>K39</f>
        <v>-58.62</v>
      </c>
      <c r="L3" s="17">
        <f>L39</f>
        <v>-18.883199999999999</v>
      </c>
      <c r="M3" s="17">
        <f>M39</f>
        <v>-77.503199999999993</v>
      </c>
      <c r="N3" s="25"/>
      <c r="O3" s="17">
        <f>O39</f>
        <v>5.1999999999949864E-3</v>
      </c>
      <c r="P3" s="17">
        <f>P39</f>
        <v>-0.10239999999999583</v>
      </c>
      <c r="Q3" s="17">
        <f>Q39</f>
        <v>9.4700000000003115E-2</v>
      </c>
      <c r="R3" s="17">
        <f>R39</f>
        <v>-7.6999999999856072E-3</v>
      </c>
      <c r="S3" s="17"/>
      <c r="T3" s="28">
        <f>T39</f>
        <v>4.2949999999999999</v>
      </c>
      <c r="U3" s="28">
        <f>U39</f>
        <v>0</v>
      </c>
      <c r="V3" s="27"/>
      <c r="W3" s="17">
        <f>W39</f>
        <v>0</v>
      </c>
      <c r="X3" s="17">
        <f>X39</f>
        <v>5.1999999999949864E-3</v>
      </c>
      <c r="Y3" s="16">
        <f t="shared" ref="Y3:Y20" si="0">R3+X3</f>
        <v>-2.4999999999906208E-3</v>
      </c>
      <c r="Z3" s="17">
        <f>Z39</f>
        <v>0</v>
      </c>
      <c r="AA3" s="17">
        <f>AA39</f>
        <v>0.10239999999999583</v>
      </c>
      <c r="AB3" s="16">
        <f>AA3+R3</f>
        <v>9.470000000001022E-2</v>
      </c>
      <c r="AD3" s="17">
        <f>AD39</f>
        <v>0</v>
      </c>
      <c r="AE3" s="17">
        <f>AE39</f>
        <v>0</v>
      </c>
      <c r="AF3" s="17">
        <f>AF39</f>
        <v>0.10239999999999583</v>
      </c>
      <c r="AG3" s="17"/>
      <c r="AH3" s="17">
        <f>AH39</f>
        <v>0</v>
      </c>
      <c r="AI3" s="17">
        <f>AI39</f>
        <v>0</v>
      </c>
    </row>
    <row r="4" spans="1:35" s="15" customFormat="1">
      <c r="B4" s="15" t="str">
        <f>B38</f>
        <v>Zn_Mg_C_PBE0D3_969</v>
      </c>
      <c r="C4" s="24">
        <f>-C38</f>
        <v>-0.9687448133686245</v>
      </c>
      <c r="D4" s="24">
        <f t="shared" ref="D4:R4" si="1">D38</f>
        <v>3.2519</v>
      </c>
      <c r="E4" s="24">
        <f t="shared" si="1"/>
        <v>5.0735999999999999</v>
      </c>
      <c r="F4" s="24">
        <f>-F38</f>
        <v>-0.59397142559999994</v>
      </c>
      <c r="G4" s="24">
        <f>-G38</f>
        <v>-0.52543723679999921</v>
      </c>
      <c r="H4" s="24">
        <f t="shared" si="1"/>
        <v>0.50617199999999996</v>
      </c>
      <c r="J4" s="16">
        <f t="shared" si="1"/>
        <v>-32.252699999999997</v>
      </c>
      <c r="K4" s="16">
        <f t="shared" si="1"/>
        <v>0</v>
      </c>
      <c r="L4" s="16">
        <f t="shared" si="1"/>
        <v>0</v>
      </c>
      <c r="M4" s="16">
        <f t="shared" si="1"/>
        <v>0</v>
      </c>
      <c r="N4" s="16"/>
      <c r="O4" s="16">
        <f t="shared" si="1"/>
        <v>6.0000000000002274E-3</v>
      </c>
      <c r="P4" s="16">
        <f t="shared" si="1"/>
        <v>58.517600000000002</v>
      </c>
      <c r="Q4" s="16">
        <f t="shared" si="1"/>
        <v>18.977900000000002</v>
      </c>
      <c r="R4" s="16">
        <f t="shared" si="1"/>
        <v>77.495500000000007</v>
      </c>
      <c r="S4" s="16"/>
      <c r="T4" s="23">
        <f>T38</f>
        <v>4.2930000000000001</v>
      </c>
      <c r="U4" s="23">
        <f>U38</f>
        <v>0</v>
      </c>
      <c r="V4" s="24"/>
      <c r="W4" s="16">
        <f>W38</f>
        <v>0</v>
      </c>
      <c r="X4" s="16">
        <f>X38</f>
        <v>6.0000000000002274E-3</v>
      </c>
      <c r="Y4" s="16">
        <f t="shared" si="0"/>
        <v>77.501500000000007</v>
      </c>
      <c r="Z4" s="16">
        <f>Z38</f>
        <v>0</v>
      </c>
      <c r="AA4" s="16">
        <f>AA38</f>
        <v>-58.517600000000002</v>
      </c>
      <c r="AB4" s="16">
        <f>AA4+R4</f>
        <v>18.977900000000005</v>
      </c>
      <c r="AD4" s="16">
        <f>AD38</f>
        <v>0</v>
      </c>
      <c r="AE4" s="16">
        <f>AE38</f>
        <v>0</v>
      </c>
      <c r="AF4" s="16">
        <f>AF38</f>
        <v>-58.517600000000002</v>
      </c>
      <c r="AG4" s="16"/>
      <c r="AH4" s="16"/>
      <c r="AI4" s="16"/>
    </row>
    <row r="5" spans="1:35" s="15" customFormat="1">
      <c r="B5" s="15" t="str">
        <f>B37</f>
        <v>Zn_Mg_C_PBE0D3_938</v>
      </c>
      <c r="C5" s="24">
        <f>-C37</f>
        <v>-0.93749836211640747</v>
      </c>
      <c r="D5" s="24">
        <f t="shared" ref="D5:R5" si="2">D37</f>
        <v>3.2585000000000002</v>
      </c>
      <c r="E5" s="24">
        <f t="shared" si="2"/>
        <v>5.0495000000000001</v>
      </c>
      <c r="F5" s="24">
        <f>-F37</f>
        <v>-0.57594092049999979</v>
      </c>
      <c r="G5" s="24">
        <f>-G37</f>
        <v>-0.50886841199999988</v>
      </c>
      <c r="H5" s="24">
        <f t="shared" si="2"/>
        <v>0.50673699999999999</v>
      </c>
      <c r="I5" s="66"/>
      <c r="J5" s="16">
        <f t="shared" si="2"/>
        <v>-32.250599999999999</v>
      </c>
      <c r="K5" s="16">
        <f>K37</f>
        <v>0</v>
      </c>
      <c r="L5" s="16">
        <f t="shared" si="2"/>
        <v>0</v>
      </c>
      <c r="M5" s="16">
        <f t="shared" si="2"/>
        <v>0</v>
      </c>
      <c r="N5" s="16"/>
      <c r="O5" s="16">
        <f t="shared" si="2"/>
        <v>8.0999999999988859E-3</v>
      </c>
      <c r="P5" s="16">
        <f t="shared" si="2"/>
        <v>58.517600000000002</v>
      </c>
      <c r="Q5" s="16">
        <f t="shared" si="2"/>
        <v>18.977900000000002</v>
      </c>
      <c r="R5" s="16">
        <f t="shared" si="2"/>
        <v>77.495500000000007</v>
      </c>
      <c r="S5" s="16"/>
      <c r="T5" s="23">
        <f>T37</f>
        <v>4.2930000000000001</v>
      </c>
      <c r="U5" s="23">
        <f>U37</f>
        <v>0</v>
      </c>
      <c r="W5" s="16">
        <f>W37</f>
        <v>0</v>
      </c>
      <c r="X5" s="16">
        <f>X37</f>
        <v>8.0999999999988859E-3</v>
      </c>
      <c r="Y5" s="16">
        <f t="shared" si="0"/>
        <v>77.503600000000006</v>
      </c>
      <c r="Z5" s="16">
        <f>Z37</f>
        <v>0</v>
      </c>
      <c r="AA5" s="16">
        <f>AA37</f>
        <v>-58.517600000000002</v>
      </c>
      <c r="AB5" s="16">
        <f>AA5+R5</f>
        <v>18.977900000000005</v>
      </c>
      <c r="AC5" s="16"/>
      <c r="AD5" s="16">
        <f>AD37</f>
        <v>0</v>
      </c>
      <c r="AE5" s="16">
        <f>AE37</f>
        <v>0</v>
      </c>
      <c r="AF5" s="16">
        <f>AF37</f>
        <v>-58.517600000000002</v>
      </c>
      <c r="AG5" s="16"/>
      <c r="AH5" s="16"/>
      <c r="AI5" s="16"/>
    </row>
    <row r="6" spans="1:35" s="15" customFormat="1">
      <c r="B6" s="15" t="str">
        <f>B36</f>
        <v>Zn_Mg_C_PBE0D3_875</v>
      </c>
      <c r="C6" s="24">
        <f>-C36</f>
        <v>-0.87499672423281538</v>
      </c>
      <c r="D6" s="24">
        <f t="shared" ref="D6:R6" si="3">D36</f>
        <v>3.2715999999999998</v>
      </c>
      <c r="E6" s="24">
        <f t="shared" si="3"/>
        <v>5.0010000000000003</v>
      </c>
      <c r="F6" s="24">
        <f>-F36</f>
        <v>-0.54006299100000033</v>
      </c>
      <c r="G6" s="24">
        <f>-G36</f>
        <v>-0.47559009900000027</v>
      </c>
      <c r="H6" s="24">
        <f t="shared" si="3"/>
        <v>0.50782400000000005</v>
      </c>
      <c r="I6" s="66"/>
      <c r="J6" s="16">
        <f t="shared" si="3"/>
        <v>-32.243000000000002</v>
      </c>
      <c r="K6" s="16">
        <f t="shared" si="3"/>
        <v>0</v>
      </c>
      <c r="L6" s="16">
        <f t="shared" si="3"/>
        <v>0</v>
      </c>
      <c r="M6" s="16">
        <f t="shared" si="3"/>
        <v>0</v>
      </c>
      <c r="N6" s="16"/>
      <c r="O6" s="16">
        <f t="shared" si="3"/>
        <v>1.5699999999995384E-2</v>
      </c>
      <c r="P6" s="16">
        <f t="shared" si="3"/>
        <v>58.517600000000002</v>
      </c>
      <c r="Q6" s="16">
        <f t="shared" si="3"/>
        <v>18.977900000000002</v>
      </c>
      <c r="R6" s="16">
        <f t="shared" si="3"/>
        <v>77.495500000000007</v>
      </c>
      <c r="S6" s="16"/>
      <c r="T6" s="23">
        <f>T36</f>
        <v>4.2919999999999998</v>
      </c>
      <c r="U6" s="23">
        <f>U36</f>
        <v>0</v>
      </c>
      <c r="W6" s="16">
        <f>W36</f>
        <v>0</v>
      </c>
      <c r="X6" s="16">
        <f>X36</f>
        <v>1.5699999999995384E-2</v>
      </c>
      <c r="Y6" s="16">
        <f t="shared" si="0"/>
        <v>77.511200000000002</v>
      </c>
      <c r="Z6" s="16">
        <f>Z36</f>
        <v>0</v>
      </c>
      <c r="AA6" s="16">
        <f>AA36</f>
        <v>-58.517600000000002</v>
      </c>
      <c r="AB6" s="16">
        <f t="shared" ref="AB6:AB20" si="4">AA6+R6</f>
        <v>18.977900000000005</v>
      </c>
      <c r="AC6" s="16"/>
      <c r="AD6" s="16">
        <f>AD36</f>
        <v>0</v>
      </c>
      <c r="AE6" s="16">
        <f>AE36</f>
        <v>0</v>
      </c>
      <c r="AF6" s="16">
        <f>AF36</f>
        <v>-58.517600000000002</v>
      </c>
      <c r="AH6" s="16"/>
      <c r="AI6" s="16"/>
    </row>
    <row r="7" spans="1:35" s="15" customFormat="1">
      <c r="B7" s="15" t="str">
        <f>B35</f>
        <v>Zn_Mg_C_PBE0D3_813</v>
      </c>
      <c r="C7" s="24">
        <f>-C35</f>
        <v>-0.81249508634922285</v>
      </c>
      <c r="D7" s="24">
        <f t="shared" ref="D7:R7" si="5">D35</f>
        <v>3.2850999999999999</v>
      </c>
      <c r="E7" s="24">
        <f t="shared" si="5"/>
        <v>4.9489000000000001</v>
      </c>
      <c r="F7" s="24">
        <f>-F35</f>
        <v>-0.50318930530000006</v>
      </c>
      <c r="G7" s="24">
        <f>-G35</f>
        <v>-0.44137259539999996</v>
      </c>
      <c r="H7" s="24">
        <f t="shared" si="5"/>
        <v>0.50866500000000003</v>
      </c>
      <c r="I7" s="66"/>
      <c r="J7" s="16">
        <f t="shared" si="5"/>
        <v>-32.232100000000003</v>
      </c>
      <c r="K7" s="16">
        <f t="shared" si="5"/>
        <v>0</v>
      </c>
      <c r="L7" s="16">
        <f t="shared" si="5"/>
        <v>0</v>
      </c>
      <c r="M7" s="16">
        <f t="shared" si="5"/>
        <v>0</v>
      </c>
      <c r="N7" s="16"/>
      <c r="O7" s="16">
        <f t="shared" si="5"/>
        <v>2.659999999999485E-2</v>
      </c>
      <c r="P7" s="16">
        <f t="shared" si="5"/>
        <v>58.517600000000002</v>
      </c>
      <c r="Q7" s="16">
        <f t="shared" si="5"/>
        <v>18.977900000000002</v>
      </c>
      <c r="R7" s="16">
        <f t="shared" si="5"/>
        <v>77.495500000000007</v>
      </c>
      <c r="S7" s="16"/>
      <c r="T7" s="23">
        <f>T35</f>
        <v>4.2949999999999999</v>
      </c>
      <c r="U7" s="23">
        <f>U35</f>
        <v>0</v>
      </c>
      <c r="W7" s="16">
        <f>W35</f>
        <v>0</v>
      </c>
      <c r="X7" s="16">
        <f>X35</f>
        <v>2.659999999999485E-2</v>
      </c>
      <c r="Y7" s="16">
        <f t="shared" si="0"/>
        <v>77.522099999999995</v>
      </c>
      <c r="Z7" s="16">
        <f>Z35</f>
        <v>0</v>
      </c>
      <c r="AA7" s="16">
        <f>AA35</f>
        <v>-58.517600000000002</v>
      </c>
      <c r="AB7" s="16">
        <f t="shared" si="4"/>
        <v>18.977900000000005</v>
      </c>
      <c r="AC7" s="16"/>
      <c r="AD7" s="16">
        <f>AD35</f>
        <v>0</v>
      </c>
      <c r="AE7" s="16">
        <f>AE35</f>
        <v>0</v>
      </c>
      <c r="AF7" s="16">
        <f>AF35</f>
        <v>-58.517600000000002</v>
      </c>
      <c r="AH7" s="16"/>
      <c r="AI7" s="16"/>
    </row>
    <row r="8" spans="1:35" s="15" customFormat="1">
      <c r="B8" s="15" t="str">
        <f>B34</f>
        <v>Zn_Mg_C_PBE0D3_750</v>
      </c>
      <c r="C8" s="24">
        <f>-C34</f>
        <v>-0.75000218384478967</v>
      </c>
      <c r="D8" s="24">
        <f t="shared" ref="D8:R8" si="6">D34</f>
        <v>3.2987000000000002</v>
      </c>
      <c r="E8" s="24">
        <f t="shared" si="6"/>
        <v>4.8925000000000001</v>
      </c>
      <c r="F8" s="24">
        <f>-F34</f>
        <v>-0.46639223999999985</v>
      </c>
      <c r="G8" s="24">
        <f>-G34</f>
        <v>-0.4066058899999998</v>
      </c>
      <c r="H8" s="24">
        <f t="shared" si="6"/>
        <v>0.50946999999999998</v>
      </c>
      <c r="I8" s="66"/>
      <c r="J8" s="16">
        <f t="shared" si="6"/>
        <v>-32.219499999999996</v>
      </c>
      <c r="K8" s="16">
        <f t="shared" si="6"/>
        <v>0</v>
      </c>
      <c r="L8" s="16">
        <f t="shared" si="6"/>
        <v>0</v>
      </c>
      <c r="M8" s="16">
        <f t="shared" si="6"/>
        <v>0</v>
      </c>
      <c r="N8" s="16"/>
      <c r="O8" s="16">
        <f t="shared" si="6"/>
        <v>3.9200000000001012E-2</v>
      </c>
      <c r="P8" s="16">
        <f t="shared" si="6"/>
        <v>58.517600000000002</v>
      </c>
      <c r="Q8" s="16">
        <f t="shared" si="6"/>
        <v>18.977900000000002</v>
      </c>
      <c r="R8" s="16">
        <f t="shared" si="6"/>
        <v>77.495500000000007</v>
      </c>
      <c r="S8" s="16"/>
      <c r="T8" s="23">
        <f>T34</f>
        <v>4.3029999999999999</v>
      </c>
      <c r="U8" s="23">
        <f>U34</f>
        <v>0</v>
      </c>
      <c r="W8" s="16">
        <f>W34</f>
        <v>0</v>
      </c>
      <c r="X8" s="16">
        <f>X34</f>
        <v>3.9200000000001012E-2</v>
      </c>
      <c r="Y8" s="16">
        <f t="shared" si="0"/>
        <v>77.534700000000015</v>
      </c>
      <c r="Z8" s="16">
        <f>Z34</f>
        <v>0</v>
      </c>
      <c r="AA8" s="16">
        <f>AA34</f>
        <v>-58.517600000000002</v>
      </c>
      <c r="AB8" s="16">
        <f t="shared" si="4"/>
        <v>18.977900000000005</v>
      </c>
      <c r="AC8" s="16"/>
      <c r="AD8" s="16">
        <f>AD34</f>
        <v>0</v>
      </c>
      <c r="AE8" s="16">
        <f>AE34</f>
        <v>0</v>
      </c>
      <c r="AF8" s="16">
        <f>AF34</f>
        <v>-58.517600000000002</v>
      </c>
      <c r="AH8" s="16"/>
      <c r="AI8" s="16"/>
    </row>
    <row r="9" spans="1:35" s="15" customFormat="1">
      <c r="B9" s="15" t="str">
        <f>B33</f>
        <v>Zn_Mg_C_PBE0D3_688</v>
      </c>
      <c r="C9" s="24">
        <f>-C33</f>
        <v>-0.6875005459611977</v>
      </c>
      <c r="D9" s="24">
        <f t="shared" ref="D9:R9" si="7">D33</f>
        <v>3.3146</v>
      </c>
      <c r="E9" s="24">
        <f t="shared" si="7"/>
        <v>4.8231999999999999</v>
      </c>
      <c r="F9" s="24">
        <f>-F33</f>
        <v>-0.42330814800000016</v>
      </c>
      <c r="G9" s="24">
        <f>-G33</f>
        <v>-0.36631239359999951</v>
      </c>
      <c r="H9" s="24">
        <f t="shared" si="7"/>
        <v>0.50906200000000001</v>
      </c>
      <c r="I9" s="66"/>
      <c r="J9" s="16">
        <f t="shared" si="7"/>
        <v>-32.206699999999998</v>
      </c>
      <c r="K9" s="16">
        <f t="shared" si="7"/>
        <v>0</v>
      </c>
      <c r="L9" s="16">
        <f t="shared" si="7"/>
        <v>0</v>
      </c>
      <c r="M9" s="16">
        <f t="shared" si="7"/>
        <v>0</v>
      </c>
      <c r="N9" s="16"/>
      <c r="O9" s="16">
        <f t="shared" si="7"/>
        <v>5.1999999999999602E-2</v>
      </c>
      <c r="P9" s="16">
        <f t="shared" si="7"/>
        <v>58.517600000000002</v>
      </c>
      <c r="Q9" s="16">
        <f t="shared" si="7"/>
        <v>18.977900000000002</v>
      </c>
      <c r="R9" s="16">
        <f t="shared" si="7"/>
        <v>77.495500000000007</v>
      </c>
      <c r="S9" s="16"/>
      <c r="T9" s="23">
        <f>T33</f>
        <v>4.3230000000000004</v>
      </c>
      <c r="U9" s="23">
        <f>U33</f>
        <v>0</v>
      </c>
      <c r="W9" s="16">
        <f>W33</f>
        <v>0</v>
      </c>
      <c r="X9" s="16">
        <f>X33</f>
        <v>5.1999999999999602E-2</v>
      </c>
      <c r="Y9" s="16">
        <f t="shared" si="0"/>
        <v>77.547500000000014</v>
      </c>
      <c r="Z9" s="16">
        <f>Z33</f>
        <v>0</v>
      </c>
      <c r="AA9" s="16">
        <f>AA33</f>
        <v>-58.517600000000002</v>
      </c>
      <c r="AB9" s="16">
        <f t="shared" si="4"/>
        <v>18.977900000000005</v>
      </c>
      <c r="AC9" s="16"/>
      <c r="AD9" s="16">
        <f>AD33</f>
        <v>0</v>
      </c>
      <c r="AE9" s="16">
        <f>AE33</f>
        <v>0</v>
      </c>
      <c r="AF9" s="16">
        <f>AF33</f>
        <v>-58.517600000000002</v>
      </c>
      <c r="AH9" s="16"/>
      <c r="AI9" s="16"/>
    </row>
    <row r="10" spans="1:35" s="15" customFormat="1">
      <c r="B10" s="15" t="str">
        <f>B32</f>
        <v>Zn_Mg_C_PBE0D3_625</v>
      </c>
      <c r="C10" s="24">
        <f>-C32</f>
        <v>-0.62499890807760516</v>
      </c>
      <c r="D10" s="24">
        <f t="shared" ref="D10:R10" si="8">D32</f>
        <v>3.3313000000000001</v>
      </c>
      <c r="E10" s="24">
        <f t="shared" si="8"/>
        <v>4.7469999999999999</v>
      </c>
      <c r="F10" s="24">
        <f>-F32</f>
        <v>-0.37709218599999977</v>
      </c>
      <c r="G10" s="24">
        <f>-G32</f>
        <v>-0.32422484699999971</v>
      </c>
      <c r="H10" s="24">
        <f t="shared" si="8"/>
        <v>0.50788999999999995</v>
      </c>
      <c r="I10" s="66"/>
      <c r="J10" s="16">
        <f t="shared" si="8"/>
        <v>-32.195300000000003</v>
      </c>
      <c r="K10" s="16">
        <f t="shared" si="8"/>
        <v>0</v>
      </c>
      <c r="L10" s="16">
        <f t="shared" si="8"/>
        <v>0</v>
      </c>
      <c r="M10" s="16">
        <f t="shared" si="8"/>
        <v>0</v>
      </c>
      <c r="N10" s="16"/>
      <c r="O10" s="16">
        <f t="shared" si="8"/>
        <v>6.339999999999435E-2</v>
      </c>
      <c r="P10" s="16">
        <f t="shared" si="8"/>
        <v>58.517600000000002</v>
      </c>
      <c r="Q10" s="16">
        <f t="shared" si="8"/>
        <v>18.977900000000002</v>
      </c>
      <c r="R10" s="16">
        <f t="shared" si="8"/>
        <v>77.495500000000007</v>
      </c>
      <c r="S10" s="16"/>
      <c r="T10" s="23">
        <f>T32</f>
        <v>4.3499999999999996</v>
      </c>
      <c r="U10" s="23">
        <f>U32</f>
        <v>0</v>
      </c>
      <c r="W10" s="16">
        <f>W32</f>
        <v>0</v>
      </c>
      <c r="X10" s="16">
        <f>X32</f>
        <v>6.339999999999435E-2</v>
      </c>
      <c r="Y10" s="16">
        <f t="shared" si="0"/>
        <v>77.558899999999994</v>
      </c>
      <c r="Z10" s="16">
        <f>Z32</f>
        <v>0</v>
      </c>
      <c r="AA10" s="16">
        <f>AA32</f>
        <v>-58.517600000000002</v>
      </c>
      <c r="AB10" s="16">
        <f t="shared" si="4"/>
        <v>18.977900000000005</v>
      </c>
      <c r="AC10" s="16"/>
      <c r="AD10" s="16">
        <f>AD32</f>
        <v>0</v>
      </c>
      <c r="AE10" s="16">
        <f>AE32</f>
        <v>0</v>
      </c>
      <c r="AF10" s="16">
        <f>AF32</f>
        <v>-58.517600000000002</v>
      </c>
      <c r="AH10" s="16"/>
      <c r="AI10" s="16"/>
    </row>
    <row r="11" spans="1:35" s="15" customFormat="1">
      <c r="B11" s="15" t="str">
        <f>B31</f>
        <v>Zn_Mg_C_PBE0D3_563</v>
      </c>
      <c r="C11" s="24">
        <f>-C31</f>
        <v>-0.56249727019401263</v>
      </c>
      <c r="D11" s="24">
        <f t="shared" ref="D11:R11" si="9">D31</f>
        <v>3.3498999999999999</v>
      </c>
      <c r="E11" s="24">
        <f t="shared" si="9"/>
        <v>4.6612999999999998</v>
      </c>
      <c r="F11" s="24">
        <f>-F31</f>
        <v>-0.32622108050000009</v>
      </c>
      <c r="G11" s="24">
        <f>-G31</f>
        <v>-0.2800648879000005</v>
      </c>
      <c r="H11" s="24">
        <f t="shared" si="9"/>
        <v>0.50559200000000004</v>
      </c>
      <c r="I11" s="66"/>
      <c r="J11" s="16">
        <f t="shared" si="9"/>
        <v>-32.1873</v>
      </c>
      <c r="K11" s="16">
        <f t="shared" si="9"/>
        <v>0</v>
      </c>
      <c r="L11" s="16">
        <f t="shared" si="9"/>
        <v>0</v>
      </c>
      <c r="M11" s="16">
        <f t="shared" si="9"/>
        <v>0</v>
      </c>
      <c r="N11" s="16"/>
      <c r="O11" s="16">
        <f t="shared" si="9"/>
        <v>7.1399999999997021E-2</v>
      </c>
      <c r="P11" s="16">
        <f t="shared" si="9"/>
        <v>58.517600000000002</v>
      </c>
      <c r="Q11" s="16">
        <f t="shared" si="9"/>
        <v>18.977900000000002</v>
      </c>
      <c r="R11" s="16">
        <f t="shared" si="9"/>
        <v>77.495500000000007</v>
      </c>
      <c r="S11" s="16"/>
      <c r="T11" s="23">
        <f>T31</f>
        <v>4.3499999999999996</v>
      </c>
      <c r="U11" s="23">
        <f>U31</f>
        <v>0</v>
      </c>
      <c r="W11" s="16">
        <f>W31</f>
        <v>0</v>
      </c>
      <c r="X11" s="16">
        <f>X31</f>
        <v>7.1399999999997021E-2</v>
      </c>
      <c r="Y11" s="16">
        <f t="shared" si="0"/>
        <v>77.566900000000004</v>
      </c>
      <c r="Z11" s="16">
        <f>Z31</f>
        <v>0</v>
      </c>
      <c r="AA11" s="16">
        <f>AA31</f>
        <v>-58.517600000000002</v>
      </c>
      <c r="AB11" s="16">
        <f t="shared" si="4"/>
        <v>18.977900000000005</v>
      </c>
      <c r="AC11" s="16"/>
      <c r="AD11" s="16">
        <f>AD31</f>
        <v>0</v>
      </c>
      <c r="AE11" s="16">
        <f>AE31</f>
        <v>0</v>
      </c>
      <c r="AF11" s="16">
        <f>AF31</f>
        <v>-58.517600000000002</v>
      </c>
      <c r="AH11" s="16"/>
      <c r="AI11" s="16"/>
    </row>
    <row r="12" spans="1:35" s="15" customFormat="1">
      <c r="A12" s="15" t="s">
        <v>69</v>
      </c>
      <c r="B12" s="15" t="str">
        <f>B30</f>
        <v>Zn_Mg_C_PBE0D3_500</v>
      </c>
      <c r="C12" s="24">
        <f>-C30</f>
        <v>-0.49999563231042055</v>
      </c>
      <c r="D12" s="24">
        <f t="shared" ref="D12:R12" si="10">D30</f>
        <v>3.3698000000000001</v>
      </c>
      <c r="E12" s="24">
        <f t="shared" si="10"/>
        <v>4.5701000000000001</v>
      </c>
      <c r="F12" s="24">
        <f>-F30</f>
        <v>-0.27247850220000031</v>
      </c>
      <c r="G12" s="24">
        <f>-G30</f>
        <v>-0.23442327950000041</v>
      </c>
      <c r="H12" s="24">
        <f t="shared" si="10"/>
        <v>0.50238400000000005</v>
      </c>
      <c r="I12" s="66"/>
      <c r="J12" s="16">
        <f t="shared" si="10"/>
        <v>-32.185200000000002</v>
      </c>
      <c r="K12" s="16">
        <f t="shared" si="10"/>
        <v>-58.489400000000003</v>
      </c>
      <c r="L12" s="16">
        <f t="shared" si="10"/>
        <v>-18.949000000000002</v>
      </c>
      <c r="M12" s="16">
        <f t="shared" si="10"/>
        <v>-77.438400000000001</v>
      </c>
      <c r="N12" s="16"/>
      <c r="O12" s="16">
        <f t="shared" si="10"/>
        <v>7.349999999999568E-2</v>
      </c>
      <c r="P12" s="16">
        <f t="shared" si="10"/>
        <v>2.8199999999998226E-2</v>
      </c>
      <c r="Q12" s="16">
        <f t="shared" si="10"/>
        <v>2.8900000000000148E-2</v>
      </c>
      <c r="R12" s="16">
        <f t="shared" si="10"/>
        <v>5.710000000000548E-2</v>
      </c>
      <c r="S12" s="16"/>
      <c r="T12" s="23">
        <f>T30</f>
        <v>4.1920000000000002</v>
      </c>
      <c r="U12" s="23">
        <f>U30</f>
        <v>0</v>
      </c>
      <c r="W12" s="16">
        <f>W30</f>
        <v>0</v>
      </c>
      <c r="X12" s="16">
        <f>X30</f>
        <v>7.349999999999568E-2</v>
      </c>
      <c r="Y12" s="16">
        <f t="shared" si="0"/>
        <v>0.13060000000000116</v>
      </c>
      <c r="Z12" s="16">
        <f>Z30</f>
        <v>0</v>
      </c>
      <c r="AA12" s="16">
        <f>AA30</f>
        <v>-2.8199999999998226E-2</v>
      </c>
      <c r="AB12" s="16">
        <f t="shared" si="4"/>
        <v>2.8900000000007253E-2</v>
      </c>
      <c r="AC12" s="16"/>
      <c r="AD12" s="16">
        <f>AD30</f>
        <v>0</v>
      </c>
      <c r="AE12" s="16">
        <f>AE30</f>
        <v>0</v>
      </c>
      <c r="AF12" s="16">
        <f>AF30</f>
        <v>-2.8199999999998226E-2</v>
      </c>
      <c r="AH12" s="16"/>
      <c r="AI12" s="16"/>
    </row>
    <row r="13" spans="1:35" s="15" customFormat="1">
      <c r="B13" s="15" t="str">
        <f>B29</f>
        <v>Zn_Mg_C_PBE0D3_438</v>
      </c>
      <c r="C13" s="24">
        <f>-C29</f>
        <v>-0.43750272980598742</v>
      </c>
      <c r="D13" s="24">
        <f t="shared" ref="D13:R13" si="11">D29</f>
        <v>3.3906999999999998</v>
      </c>
      <c r="E13" s="24">
        <f t="shared" si="11"/>
        <v>4.4763000000000002</v>
      </c>
      <c r="F13" s="24">
        <f>-F29</f>
        <v>-0.21722141010000021</v>
      </c>
      <c r="G13" s="24">
        <f>-G29</f>
        <v>-0.19026065520000043</v>
      </c>
      <c r="H13" s="24">
        <f t="shared" si="11"/>
        <v>0.49844300000000002</v>
      </c>
      <c r="I13" s="66"/>
      <c r="J13" s="16">
        <f t="shared" si="11"/>
        <v>-32.190399999999997</v>
      </c>
      <c r="K13" s="16">
        <f t="shared" si="11"/>
        <v>0</v>
      </c>
      <c r="L13" s="16">
        <f t="shared" si="11"/>
        <v>0</v>
      </c>
      <c r="M13" s="16">
        <f t="shared" si="11"/>
        <v>0</v>
      </c>
      <c r="N13" s="16"/>
      <c r="O13" s="16">
        <f t="shared" si="11"/>
        <v>6.8300000000000693E-2</v>
      </c>
      <c r="P13" s="16">
        <f t="shared" si="11"/>
        <v>58.517600000000002</v>
      </c>
      <c r="Q13" s="16">
        <f t="shared" si="11"/>
        <v>18.977900000000002</v>
      </c>
      <c r="R13" s="16">
        <f t="shared" si="11"/>
        <v>77.495500000000007</v>
      </c>
      <c r="S13" s="16"/>
      <c r="T13" s="23">
        <f>T29</f>
        <v>4.0419999999999998</v>
      </c>
      <c r="U13" s="23">
        <f>U29</f>
        <v>0</v>
      </c>
      <c r="W13" s="16">
        <f>W29</f>
        <v>0</v>
      </c>
      <c r="X13" s="16">
        <f>X29</f>
        <v>6.8300000000000693E-2</v>
      </c>
      <c r="Y13" s="16">
        <f t="shared" si="0"/>
        <v>77.563800000000015</v>
      </c>
      <c r="Z13" s="16">
        <f>Z29</f>
        <v>0</v>
      </c>
      <c r="AA13" s="16">
        <f>AA29</f>
        <v>-58.517600000000002</v>
      </c>
      <c r="AB13" s="16">
        <f t="shared" si="4"/>
        <v>18.977900000000005</v>
      </c>
      <c r="AC13" s="16"/>
      <c r="AD13" s="16">
        <f>AD29</f>
        <v>0</v>
      </c>
      <c r="AE13" s="16">
        <f>AE29</f>
        <v>0</v>
      </c>
      <c r="AF13" s="16">
        <f>AF29</f>
        <v>-58.517600000000002</v>
      </c>
      <c r="AH13" s="16"/>
      <c r="AI13" s="16"/>
    </row>
    <row r="14" spans="1:35" s="15" customFormat="1">
      <c r="B14" s="15" t="str">
        <f>B28</f>
        <v>Zn_Mg_C_PBE0D3_375</v>
      </c>
      <c r="C14" s="24">
        <f>-C28</f>
        <v>-0.37500109192239484</v>
      </c>
      <c r="D14" s="24">
        <f t="shared" ref="D14:R14" si="12">D28</f>
        <v>3.4096000000000002</v>
      </c>
      <c r="E14" s="24">
        <f t="shared" si="12"/>
        <v>4.3956999999999997</v>
      </c>
      <c r="F14" s="24">
        <f>-F28</f>
        <v>-0.16643438909999991</v>
      </c>
      <c r="G14" s="24">
        <f>-G28</f>
        <v>-0.14728232420000015</v>
      </c>
      <c r="H14" s="24">
        <f t="shared" si="12"/>
        <v>0.49493399999999999</v>
      </c>
      <c r="I14" s="66"/>
      <c r="J14" s="16">
        <f t="shared" si="12"/>
        <v>-32.201599999999999</v>
      </c>
      <c r="K14" s="16">
        <f t="shared" si="12"/>
        <v>0</v>
      </c>
      <c r="L14" s="16">
        <f t="shared" si="12"/>
        <v>0</v>
      </c>
      <c r="M14" s="16">
        <f t="shared" si="12"/>
        <v>0</v>
      </c>
      <c r="N14" s="16"/>
      <c r="O14" s="16">
        <f t="shared" si="12"/>
        <v>5.7099999999998374E-2</v>
      </c>
      <c r="P14" s="16">
        <f t="shared" si="12"/>
        <v>58.517600000000002</v>
      </c>
      <c r="Q14" s="16">
        <f t="shared" si="12"/>
        <v>18.977900000000002</v>
      </c>
      <c r="R14" s="16">
        <f t="shared" si="12"/>
        <v>77.495500000000007</v>
      </c>
      <c r="S14" s="16"/>
      <c r="T14" s="23">
        <f>T28</f>
        <v>3.9249999999999998</v>
      </c>
      <c r="U14" s="23">
        <f>U28</f>
        <v>0</v>
      </c>
      <c r="W14" s="16">
        <f>W28</f>
        <v>0</v>
      </c>
      <c r="X14" s="16">
        <f>X28</f>
        <v>5.7099999999998374E-2</v>
      </c>
      <c r="Y14" s="16">
        <f t="shared" si="0"/>
        <v>77.552600000000012</v>
      </c>
      <c r="Z14" s="16">
        <f>Z28</f>
        <v>0</v>
      </c>
      <c r="AA14" s="16">
        <f>AA28</f>
        <v>-58.517600000000002</v>
      </c>
      <c r="AB14" s="16">
        <f t="shared" si="4"/>
        <v>18.977900000000005</v>
      </c>
      <c r="AC14" s="16"/>
      <c r="AD14" s="16">
        <f>AD28</f>
        <v>0</v>
      </c>
      <c r="AE14" s="16">
        <f>AE28</f>
        <v>0</v>
      </c>
      <c r="AF14" s="16">
        <f>AF28</f>
        <v>-58.517600000000002</v>
      </c>
      <c r="AH14" s="16"/>
      <c r="AI14" s="16"/>
    </row>
    <row r="15" spans="1:35" s="15" customFormat="1">
      <c r="B15" s="15" t="str">
        <f>B27</f>
        <v>Zn_Mg_C_PBE0D3_313</v>
      </c>
      <c r="C15" s="24">
        <f>-C27</f>
        <v>-0.3124994540388023</v>
      </c>
      <c r="D15" s="24">
        <f t="shared" ref="D15:R15" si="13">D27</f>
        <v>3.4239999999999999</v>
      </c>
      <c r="E15" s="24">
        <f t="shared" si="13"/>
        <v>4.3422999999999998</v>
      </c>
      <c r="F15" s="24">
        <f>-F27</f>
        <v>-0.12706872489999993</v>
      </c>
      <c r="G15" s="24">
        <f>-G27</f>
        <v>-0.11483646579999986</v>
      </c>
      <c r="H15" s="24">
        <f t="shared" si="13"/>
        <v>0.49348900000000001</v>
      </c>
      <c r="I15" s="66"/>
      <c r="J15" s="16">
        <f t="shared" si="13"/>
        <v>-32.215499999999999</v>
      </c>
      <c r="K15" s="16">
        <f t="shared" si="13"/>
        <v>0</v>
      </c>
      <c r="L15" s="16">
        <f t="shared" si="13"/>
        <v>0</v>
      </c>
      <c r="M15" s="16">
        <f t="shared" si="13"/>
        <v>0</v>
      </c>
      <c r="N15" s="16"/>
      <c r="O15" s="16">
        <f t="shared" si="13"/>
        <v>4.3199999999998795E-2</v>
      </c>
      <c r="P15" s="16">
        <f t="shared" si="13"/>
        <v>58.517600000000002</v>
      </c>
      <c r="Q15" s="16">
        <f t="shared" si="13"/>
        <v>18.977900000000002</v>
      </c>
      <c r="R15" s="16">
        <f t="shared" si="13"/>
        <v>77.495500000000007</v>
      </c>
      <c r="S15" s="16"/>
      <c r="T15" s="23">
        <f>T27</f>
        <v>3.851</v>
      </c>
      <c r="U15" s="23">
        <f>U27</f>
        <v>0</v>
      </c>
      <c r="W15" s="16">
        <f>W27</f>
        <v>0</v>
      </c>
      <c r="X15" s="16">
        <f>X27</f>
        <v>4.3199999999998795E-2</v>
      </c>
      <c r="Y15" s="16">
        <f t="shared" si="0"/>
        <v>77.538700000000006</v>
      </c>
      <c r="Z15" s="16">
        <f>Z27</f>
        <v>0</v>
      </c>
      <c r="AA15" s="16">
        <f>AA27</f>
        <v>-58.517600000000002</v>
      </c>
      <c r="AB15" s="16">
        <f t="shared" si="4"/>
        <v>18.977900000000005</v>
      </c>
      <c r="AC15" s="16"/>
      <c r="AD15" s="16">
        <f>AD27</f>
        <v>0</v>
      </c>
      <c r="AE15" s="16">
        <f>AE27</f>
        <v>0</v>
      </c>
      <c r="AF15" s="16">
        <f>AF27</f>
        <v>-58.517600000000002</v>
      </c>
      <c r="AH15" s="16"/>
      <c r="AI15" s="16"/>
    </row>
    <row r="16" spans="1:35" s="15" customFormat="1">
      <c r="B16" s="15" t="str">
        <f>B26</f>
        <v>Zn_Mg_C_PBE0D3_250</v>
      </c>
      <c r="C16" s="24">
        <f>-C26</f>
        <v>-0.24999781615521027</v>
      </c>
      <c r="D16" s="24">
        <f t="shared" ref="D16:R16" si="14">D26</f>
        <v>3.4339</v>
      </c>
      <c r="E16" s="24">
        <f t="shared" si="14"/>
        <v>4.3038999999999996</v>
      </c>
      <c r="F16" s="24">
        <f>-F26</f>
        <v>-9.5438982499999991E-2</v>
      </c>
      <c r="G16" s="24">
        <f>-G26</f>
        <v>-8.7648923499999851E-2</v>
      </c>
      <c r="H16" s="24">
        <f t="shared" si="14"/>
        <v>0.49355599999999999</v>
      </c>
      <c r="I16" s="66"/>
      <c r="J16" s="16">
        <f t="shared" si="14"/>
        <v>-32.229399999999998</v>
      </c>
      <c r="K16" s="16">
        <f t="shared" si="14"/>
        <v>0</v>
      </c>
      <c r="L16" s="16">
        <f t="shared" si="14"/>
        <v>0</v>
      </c>
      <c r="M16" s="16">
        <f t="shared" si="14"/>
        <v>0</v>
      </c>
      <c r="N16" s="16"/>
      <c r="O16" s="16">
        <f t="shared" si="14"/>
        <v>2.9299999999999216E-2</v>
      </c>
      <c r="P16" s="16">
        <f t="shared" si="14"/>
        <v>58.517600000000002</v>
      </c>
      <c r="Q16" s="16">
        <f t="shared" si="14"/>
        <v>18.977900000000002</v>
      </c>
      <c r="R16" s="16">
        <f t="shared" si="14"/>
        <v>77.495500000000007</v>
      </c>
      <c r="S16" s="16"/>
      <c r="T16" s="23">
        <f>T26</f>
        <v>3.8050000000000002</v>
      </c>
      <c r="U16" s="23">
        <f>U26</f>
        <v>0</v>
      </c>
      <c r="W16" s="16">
        <f>W26</f>
        <v>0</v>
      </c>
      <c r="X16" s="16">
        <f>X26</f>
        <v>2.9299999999999216E-2</v>
      </c>
      <c r="Y16" s="16">
        <f t="shared" si="0"/>
        <v>77.524799999999999</v>
      </c>
      <c r="Z16" s="16">
        <f>Z26</f>
        <v>0</v>
      </c>
      <c r="AA16" s="16">
        <f>AA26</f>
        <v>-58.517600000000002</v>
      </c>
      <c r="AB16" s="16">
        <f t="shared" si="4"/>
        <v>18.977900000000005</v>
      </c>
      <c r="AC16" s="16"/>
      <c r="AD16" s="16">
        <f>AD26</f>
        <v>0</v>
      </c>
      <c r="AE16" s="16">
        <f>AE26</f>
        <v>0</v>
      </c>
      <c r="AF16" s="16">
        <f>AF26</f>
        <v>-58.517600000000002</v>
      </c>
      <c r="AG16" s="16"/>
      <c r="AH16" s="16"/>
      <c r="AI16" s="16"/>
    </row>
    <row r="17" spans="1:36" s="15" customFormat="1">
      <c r="B17" s="15" t="str">
        <f>B25</f>
        <v>Zn_Mg_C_PBE0D3_188</v>
      </c>
      <c r="C17" s="24">
        <f>-C25</f>
        <v>-0.18749617827161774</v>
      </c>
      <c r="D17" s="24">
        <f t="shared" ref="D17:R17" si="15">D25</f>
        <v>3.4409000000000001</v>
      </c>
      <c r="E17" s="24">
        <f t="shared" si="15"/>
        <v>4.2771999999999997</v>
      </c>
      <c r="F17" s="24">
        <f>-F25</f>
        <v>-6.8495080799999872E-2</v>
      </c>
      <c r="G17" s="24">
        <f>-G25</f>
        <v>-6.3815824000000188E-2</v>
      </c>
      <c r="H17" s="24">
        <f t="shared" si="15"/>
        <v>0.49454999999999999</v>
      </c>
      <c r="I17" s="66"/>
      <c r="J17" s="16">
        <f t="shared" si="15"/>
        <v>-32.241500000000002</v>
      </c>
      <c r="K17" s="16">
        <f t="shared" si="15"/>
        <v>0</v>
      </c>
      <c r="L17" s="16">
        <f t="shared" si="15"/>
        <v>0</v>
      </c>
      <c r="M17" s="16">
        <f t="shared" si="15"/>
        <v>0</v>
      </c>
      <c r="N17" s="16"/>
      <c r="O17" s="16">
        <f t="shared" si="15"/>
        <v>1.7199999999995441E-2</v>
      </c>
      <c r="P17" s="16">
        <f t="shared" si="15"/>
        <v>58.517600000000002</v>
      </c>
      <c r="Q17" s="16">
        <f t="shared" si="15"/>
        <v>18.977900000000002</v>
      </c>
      <c r="R17" s="16">
        <f t="shared" si="15"/>
        <v>77.495500000000007</v>
      </c>
      <c r="S17" s="16"/>
      <c r="T17" s="23">
        <f>T25</f>
        <v>3.7749999999999999</v>
      </c>
      <c r="U17" s="23">
        <f>U25</f>
        <v>0</v>
      </c>
      <c r="W17" s="16">
        <f>W25</f>
        <v>0</v>
      </c>
      <c r="X17" s="16">
        <f>X25</f>
        <v>1.7199999999995441E-2</v>
      </c>
      <c r="Y17" s="16">
        <f t="shared" si="0"/>
        <v>77.512699999999995</v>
      </c>
      <c r="Z17" s="16">
        <f>Z25</f>
        <v>0</v>
      </c>
      <c r="AA17" s="16">
        <f>AA25</f>
        <v>-58.517600000000002</v>
      </c>
      <c r="AB17" s="16">
        <f t="shared" si="4"/>
        <v>18.977900000000005</v>
      </c>
      <c r="AC17" s="16"/>
      <c r="AD17" s="16">
        <f>AD25</f>
        <v>0</v>
      </c>
      <c r="AE17" s="16">
        <f>AE25</f>
        <v>0</v>
      </c>
      <c r="AF17" s="16">
        <f>AF25</f>
        <v>-58.517600000000002</v>
      </c>
      <c r="AG17" s="16"/>
      <c r="AH17" s="16"/>
      <c r="AI17" s="16"/>
    </row>
    <row r="18" spans="1:36" s="15" customFormat="1">
      <c r="B18" s="15" t="str">
        <f>B24</f>
        <v>Zn_Mg_C_PBE0D3_125</v>
      </c>
      <c r="C18" s="24">
        <f>-C24</f>
        <v>-0.12500327576718459</v>
      </c>
      <c r="D18" s="24">
        <f t="shared" ref="D18:R18" si="16">D24</f>
        <v>3.4457</v>
      </c>
      <c r="E18" s="24">
        <f t="shared" si="16"/>
        <v>4.2596999999999996</v>
      </c>
      <c r="F18" s="24">
        <f>-F24</f>
        <v>-4.4322178499999983E-2</v>
      </c>
      <c r="G18" s="24">
        <f>-G24</f>
        <v>-4.1715242100000688E-2</v>
      </c>
      <c r="H18" s="24">
        <f t="shared" si="16"/>
        <v>0.49609500000000001</v>
      </c>
      <c r="I18" s="66"/>
      <c r="J18" s="16">
        <f t="shared" si="16"/>
        <v>-32.250799999999998</v>
      </c>
      <c r="K18" s="16">
        <f t="shared" si="16"/>
        <v>0</v>
      </c>
      <c r="L18" s="16">
        <f t="shared" si="16"/>
        <v>0</v>
      </c>
      <c r="M18" s="16">
        <f t="shared" si="16"/>
        <v>0</v>
      </c>
      <c r="N18" s="16"/>
      <c r="O18" s="16">
        <f t="shared" si="16"/>
        <v>7.899999999999352E-3</v>
      </c>
      <c r="P18" s="16">
        <f t="shared" si="16"/>
        <v>58.517600000000002</v>
      </c>
      <c r="Q18" s="16">
        <f t="shared" si="16"/>
        <v>18.977900000000002</v>
      </c>
      <c r="R18" s="16">
        <f t="shared" si="16"/>
        <v>77.495500000000007</v>
      </c>
      <c r="S18" s="16"/>
      <c r="T18" s="23">
        <f>T24</f>
        <v>3.7549999999999999</v>
      </c>
      <c r="U18" s="23">
        <f>U24</f>
        <v>0</v>
      </c>
      <c r="W18" s="16">
        <f>W24</f>
        <v>0</v>
      </c>
      <c r="X18" s="16">
        <f>X24</f>
        <v>7.899999999999352E-3</v>
      </c>
      <c r="Y18" s="16">
        <f t="shared" si="0"/>
        <v>77.503399999999999</v>
      </c>
      <c r="Z18" s="16">
        <f>Z24</f>
        <v>0</v>
      </c>
      <c r="AA18" s="16">
        <f>AA24</f>
        <v>-58.517600000000002</v>
      </c>
      <c r="AB18" s="16">
        <f t="shared" si="4"/>
        <v>18.977900000000005</v>
      </c>
      <c r="AC18" s="16"/>
      <c r="AD18" s="16">
        <f>AD24</f>
        <v>0</v>
      </c>
      <c r="AE18" s="16">
        <f>AE24</f>
        <v>0</v>
      </c>
      <c r="AF18" s="16">
        <f>AF24</f>
        <v>-58.517600000000002</v>
      </c>
      <c r="AH18" s="16"/>
      <c r="AI18" s="16"/>
    </row>
    <row r="19" spans="1:36" s="15" customFormat="1">
      <c r="B19" s="15" t="str">
        <f>B23</f>
        <v>Zn_Mg_C_PBE0D3_063</v>
      </c>
      <c r="C19" s="24">
        <f>-C23</f>
        <v>-6.2501637883592531E-2</v>
      </c>
      <c r="D19" s="24">
        <f t="shared" ref="D19:R19" si="17">D23</f>
        <v>3.4483999999999999</v>
      </c>
      <c r="E19" s="24">
        <f t="shared" si="17"/>
        <v>4.2495000000000003</v>
      </c>
      <c r="F19" s="24">
        <f>-F23</f>
        <v>-2.1646953000000184E-2</v>
      </c>
      <c r="G19" s="24">
        <f>-G23</f>
        <v>-2.0661069000000615E-2</v>
      </c>
      <c r="H19" s="24">
        <f t="shared" si="17"/>
        <v>0.49793900000000002</v>
      </c>
      <c r="I19" s="66"/>
      <c r="J19" s="16">
        <f t="shared" si="17"/>
        <v>-32.256700000000002</v>
      </c>
      <c r="K19" s="16">
        <f t="shared" si="17"/>
        <v>0</v>
      </c>
      <c r="L19" s="16">
        <f t="shared" si="17"/>
        <v>0</v>
      </c>
      <c r="M19" s="16">
        <f t="shared" si="17"/>
        <v>0</v>
      </c>
      <c r="N19" s="16"/>
      <c r="O19" s="16">
        <f t="shared" si="17"/>
        <v>1.9999999999953388E-3</v>
      </c>
      <c r="P19" s="16">
        <f t="shared" si="17"/>
        <v>58.517600000000002</v>
      </c>
      <c r="Q19" s="16">
        <f t="shared" si="17"/>
        <v>18.977900000000002</v>
      </c>
      <c r="R19" s="16">
        <f t="shared" si="17"/>
        <v>77.495500000000007</v>
      </c>
      <c r="S19" s="16"/>
      <c r="T19" s="23">
        <f>T23</f>
        <v>3.7450000000000001</v>
      </c>
      <c r="U19" s="23">
        <f>U23</f>
        <v>0</v>
      </c>
      <c r="W19" s="16">
        <f>W23</f>
        <v>0</v>
      </c>
      <c r="X19" s="16">
        <f>X23</f>
        <v>1.9999999999953388E-3</v>
      </c>
      <c r="Y19" s="16">
        <f t="shared" si="0"/>
        <v>77.497500000000002</v>
      </c>
      <c r="Z19" s="16">
        <f>Z23</f>
        <v>0</v>
      </c>
      <c r="AA19" s="16">
        <f>AA23</f>
        <v>-58.517600000000002</v>
      </c>
      <c r="AB19" s="16">
        <f t="shared" si="4"/>
        <v>18.977900000000005</v>
      </c>
      <c r="AC19" s="16"/>
      <c r="AD19" s="16">
        <f>AD23</f>
        <v>0</v>
      </c>
      <c r="AE19" s="16">
        <f>AE23</f>
        <v>0</v>
      </c>
      <c r="AF19" s="16">
        <f>AF23</f>
        <v>-58.517600000000002</v>
      </c>
      <c r="AH19" s="16"/>
      <c r="AI19" s="16"/>
    </row>
    <row r="20" spans="1:36" s="15" customFormat="1">
      <c r="B20" s="15" t="str">
        <f>B22</f>
        <v>Zn_Mg_C_PBE0D3_031</v>
      </c>
      <c r="C20" s="24">
        <f>-C22</f>
        <v>-3.1246451252216575E-2</v>
      </c>
      <c r="D20" s="24">
        <f t="shared" ref="D20:U20" si="18">D22</f>
        <v>3.4491999999999998</v>
      </c>
      <c r="E20" s="24">
        <f t="shared" si="18"/>
        <v>4.2468000000000004</v>
      </c>
      <c r="F20" s="24">
        <f>-F22</f>
        <v>-1.0706182799999981E-2</v>
      </c>
      <c r="G20" s="24">
        <f>-G22</f>
        <v>-1.026451559999954E-2</v>
      </c>
      <c r="H20" s="24">
        <f t="shared" si="18"/>
        <v>0.498944</v>
      </c>
      <c r="I20" s="66"/>
      <c r="J20" s="16">
        <f t="shared" si="18"/>
        <v>-32.258200000000002</v>
      </c>
      <c r="K20" s="16">
        <f t="shared" si="18"/>
        <v>0</v>
      </c>
      <c r="L20" s="16">
        <f t="shared" si="18"/>
        <v>0</v>
      </c>
      <c r="M20" s="16">
        <f t="shared" si="18"/>
        <v>0</v>
      </c>
      <c r="N20" s="16"/>
      <c r="O20" s="16">
        <f t="shared" si="18"/>
        <v>4.99999999995282E-4</v>
      </c>
      <c r="P20" s="16">
        <f t="shared" si="18"/>
        <v>58.517600000000002</v>
      </c>
      <c r="Q20" s="16">
        <f t="shared" si="18"/>
        <v>18.977900000000002</v>
      </c>
      <c r="R20" s="16">
        <f t="shared" si="18"/>
        <v>77.495500000000007</v>
      </c>
      <c r="S20" s="16"/>
      <c r="T20" s="23">
        <f t="shared" si="18"/>
        <v>3.742</v>
      </c>
      <c r="U20" s="23">
        <f t="shared" si="18"/>
        <v>0</v>
      </c>
      <c r="W20" s="16">
        <f>W22</f>
        <v>0</v>
      </c>
      <c r="X20" s="16">
        <f>X22</f>
        <v>4.99999999995282E-4</v>
      </c>
      <c r="Y20" s="16">
        <f t="shared" si="0"/>
        <v>77.496000000000009</v>
      </c>
      <c r="Z20" s="16">
        <f>Z22</f>
        <v>0</v>
      </c>
      <c r="AA20" s="16">
        <f>AA22</f>
        <v>-58.517600000000002</v>
      </c>
      <c r="AB20" s="16">
        <f t="shared" si="4"/>
        <v>18.977900000000005</v>
      </c>
      <c r="AC20" s="16"/>
      <c r="AD20" s="16">
        <f>AD22</f>
        <v>0</v>
      </c>
      <c r="AE20" s="16">
        <f>AE22</f>
        <v>0</v>
      </c>
      <c r="AF20" s="16">
        <f>AF22</f>
        <v>-58.517600000000002</v>
      </c>
      <c r="AH20" s="16"/>
      <c r="AI20" s="16"/>
    </row>
    <row r="21" spans="1:36">
      <c r="A21" s="8" t="s">
        <v>11</v>
      </c>
      <c r="B21" s="8" t="str">
        <f>Mg_PBE0D3!B45</f>
        <v>Zn_Mg_C_PBE0D3_000</v>
      </c>
      <c r="C21" s="1">
        <f t="shared" ref="C21:C38" si="19">(0.5-AV45)/(0.5-AV$63)</f>
        <v>0</v>
      </c>
      <c r="D21" s="1">
        <f>J45</f>
        <v>3.4493999999999998</v>
      </c>
      <c r="E21" s="1">
        <f t="shared" ref="E21:E39" si="20">L45</f>
        <v>4.2458</v>
      </c>
      <c r="F21" s="1">
        <f t="shared" ref="F21:F40" si="21">E21*ABS(AS45-AV45)</f>
        <v>0</v>
      </c>
      <c r="G21" s="1">
        <f t="shared" ref="G21:G40" si="22">E21*(ABS(MOD(AT45-AU45+2.5,1)-0.5))</f>
        <v>0</v>
      </c>
      <c r="H21" s="1">
        <f t="shared" ref="H21:H39" si="23">MOD(AS45-AT45,1)</f>
        <v>0.5</v>
      </c>
      <c r="J21" s="2">
        <f t="shared" ref="J21:J39" si="24">R45</f>
        <v>-32.258699999999997</v>
      </c>
      <c r="K21" s="2">
        <f>R69</f>
        <v>-58.517600000000002</v>
      </c>
      <c r="L21" s="2">
        <f>AW69</f>
        <v>-18.977900000000002</v>
      </c>
      <c r="M21" s="2">
        <f t="shared" ref="M21:M39" si="25">K21+L21</f>
        <v>-77.495500000000007</v>
      </c>
      <c r="N21" s="2"/>
      <c r="O21" s="2">
        <f t="shared" ref="O21:R37" si="26">J21-J$21</f>
        <v>0</v>
      </c>
      <c r="P21" s="2">
        <f t="shared" si="26"/>
        <v>0</v>
      </c>
      <c r="Q21" s="2">
        <f t="shared" si="26"/>
        <v>0</v>
      </c>
      <c r="R21" s="2">
        <f t="shared" si="26"/>
        <v>0</v>
      </c>
      <c r="T21" s="18">
        <f>Z47</f>
        <v>3.7450000000000001</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Mg_PBE0D3!B46</f>
        <v>Zn_Mg_C_PBE0D3_031</v>
      </c>
      <c r="C22" s="1">
        <f t="shared" si="19"/>
        <v>3.1246451252216575E-2</v>
      </c>
      <c r="D22" s="1">
        <f>Mg_PBE0D3!J46</f>
        <v>3.4491999999999998</v>
      </c>
      <c r="E22" s="1">
        <f t="shared" si="20"/>
        <v>4.2468000000000004</v>
      </c>
      <c r="F22" s="1">
        <f t="shared" si="21"/>
        <v>1.0706182799999981E-2</v>
      </c>
      <c r="G22" s="1">
        <f t="shared" si="22"/>
        <v>1.026451559999954E-2</v>
      </c>
      <c r="H22" s="1">
        <f t="shared" si="23"/>
        <v>0.498944</v>
      </c>
      <c r="J22" s="2">
        <f t="shared" si="24"/>
        <v>-32.258200000000002</v>
      </c>
      <c r="K22" s="2">
        <f t="shared" ref="K22:K39" si="30">R70</f>
        <v>0</v>
      </c>
      <c r="L22" s="2">
        <f t="shared" ref="L22:L39" si="31">AW70</f>
        <v>0</v>
      </c>
      <c r="M22" s="2">
        <f t="shared" si="25"/>
        <v>0</v>
      </c>
      <c r="N22" s="2"/>
      <c r="O22" s="2">
        <f t="shared" si="26"/>
        <v>4.99999999995282E-4</v>
      </c>
      <c r="P22" s="2">
        <f t="shared" si="26"/>
        <v>58.517600000000002</v>
      </c>
      <c r="Q22" s="2">
        <f t="shared" si="26"/>
        <v>18.977900000000002</v>
      </c>
      <c r="R22" s="2">
        <f t="shared" si="26"/>
        <v>77.495500000000007</v>
      </c>
      <c r="T22" s="18">
        <f t="shared" ref="T22:T39" si="32">Z46</f>
        <v>3.742</v>
      </c>
      <c r="U22" s="18">
        <f t="shared" si="27"/>
        <v>0</v>
      </c>
      <c r="W22" s="2">
        <f t="shared" ref="W22:W39" si="33">R93-R$92</f>
        <v>0</v>
      </c>
      <c r="X22" s="2">
        <f t="shared" ref="X22:X39" si="34">O22-W22</f>
        <v>4.99999999995282E-4</v>
      </c>
      <c r="Y22" s="2">
        <f t="shared" ref="Y22:Y39" si="35">R22+X22</f>
        <v>77.496000000000009</v>
      </c>
      <c r="Z22" s="2">
        <f t="shared" si="28"/>
        <v>0</v>
      </c>
      <c r="AA22" s="2">
        <f t="shared" ref="AA22:AA39" si="36">Z22-P22</f>
        <v>-58.517600000000002</v>
      </c>
      <c r="AB22" s="2">
        <f t="shared" ref="AB22:AB39" si="37">AA22+R22</f>
        <v>18.977900000000005</v>
      </c>
      <c r="AD22" s="2">
        <f t="shared" ref="AD22:AD39" si="38">R116+AW116</f>
        <v>0</v>
      </c>
      <c r="AE22" s="2">
        <f t="shared" ref="AE22:AE39" si="39">AD22-AD$21</f>
        <v>0</v>
      </c>
      <c r="AF22" s="2">
        <f t="shared" si="29"/>
        <v>-58.517600000000002</v>
      </c>
      <c r="AH22" s="2"/>
      <c r="AI22" s="2"/>
    </row>
    <row r="23" spans="1:36">
      <c r="B23" s="8" t="str">
        <f>Mg_PBE0D3!B47</f>
        <v>Zn_Mg_C_PBE0D3_063</v>
      </c>
      <c r="C23" s="1">
        <f t="shared" si="19"/>
        <v>6.2501637883592531E-2</v>
      </c>
      <c r="D23" s="1">
        <f>Mg_PBE0D3!J47</f>
        <v>3.4483999999999999</v>
      </c>
      <c r="E23" s="1">
        <f t="shared" si="20"/>
        <v>4.2495000000000003</v>
      </c>
      <c r="F23" s="1">
        <f t="shared" si="21"/>
        <v>2.1646953000000184E-2</v>
      </c>
      <c r="G23" s="1">
        <f t="shared" si="22"/>
        <v>2.0661069000000615E-2</v>
      </c>
      <c r="H23" s="1">
        <f t="shared" si="23"/>
        <v>0.49793900000000002</v>
      </c>
      <c r="J23" s="2">
        <f t="shared" si="24"/>
        <v>-32.256700000000002</v>
      </c>
      <c r="K23" s="2">
        <f t="shared" si="30"/>
        <v>0</v>
      </c>
      <c r="L23" s="2">
        <f t="shared" si="31"/>
        <v>0</v>
      </c>
      <c r="M23" s="2">
        <f t="shared" si="25"/>
        <v>0</v>
      </c>
      <c r="N23" s="2"/>
      <c r="O23" s="2">
        <f t="shared" si="26"/>
        <v>1.9999999999953388E-3</v>
      </c>
      <c r="P23" s="2">
        <f t="shared" si="26"/>
        <v>58.517600000000002</v>
      </c>
      <c r="Q23" s="2">
        <f t="shared" si="26"/>
        <v>18.977900000000002</v>
      </c>
      <c r="R23" s="2">
        <f t="shared" si="26"/>
        <v>77.495500000000007</v>
      </c>
      <c r="T23" s="18">
        <f t="shared" si="32"/>
        <v>3.7450000000000001</v>
      </c>
      <c r="U23" s="18">
        <f t="shared" si="27"/>
        <v>0</v>
      </c>
      <c r="W23" s="2">
        <f t="shared" si="33"/>
        <v>0</v>
      </c>
      <c r="X23" s="2">
        <f t="shared" si="34"/>
        <v>1.9999999999953388E-3</v>
      </c>
      <c r="Y23" s="2">
        <f t="shared" si="35"/>
        <v>77.497500000000002</v>
      </c>
      <c r="Z23" s="2">
        <f t="shared" si="28"/>
        <v>0</v>
      </c>
      <c r="AA23" s="2">
        <f t="shared" si="36"/>
        <v>-58.517600000000002</v>
      </c>
      <c r="AB23" s="2">
        <f t="shared" si="37"/>
        <v>18.977900000000005</v>
      </c>
      <c r="AD23" s="2">
        <f t="shared" si="38"/>
        <v>0</v>
      </c>
      <c r="AE23" s="2">
        <f t="shared" si="39"/>
        <v>0</v>
      </c>
      <c r="AF23" s="2">
        <f t="shared" si="29"/>
        <v>-58.517600000000002</v>
      </c>
      <c r="AH23" s="2"/>
      <c r="AI23" s="2"/>
    </row>
    <row r="24" spans="1:36">
      <c r="B24" s="8" t="str">
        <f>Mg_PBE0D3!B48</f>
        <v>Zn_Mg_C_PBE0D3_125</v>
      </c>
      <c r="C24" s="1">
        <f t="shared" si="19"/>
        <v>0.12500327576718459</v>
      </c>
      <c r="D24" s="1">
        <f>Mg_PBE0D3!J48</f>
        <v>3.4457</v>
      </c>
      <c r="E24" s="1">
        <f t="shared" si="20"/>
        <v>4.2596999999999996</v>
      </c>
      <c r="F24" s="1">
        <f t="shared" si="21"/>
        <v>4.4322178499999983E-2</v>
      </c>
      <c r="G24" s="1">
        <f t="shared" si="22"/>
        <v>4.1715242100000688E-2</v>
      </c>
      <c r="H24" s="1">
        <f t="shared" si="23"/>
        <v>0.49609500000000001</v>
      </c>
      <c r="J24" s="2">
        <f t="shared" si="24"/>
        <v>-32.250799999999998</v>
      </c>
      <c r="K24" s="2">
        <f t="shared" si="30"/>
        <v>0</v>
      </c>
      <c r="L24" s="2">
        <f t="shared" si="31"/>
        <v>0</v>
      </c>
      <c r="M24" s="2">
        <f t="shared" si="25"/>
        <v>0</v>
      </c>
      <c r="N24" s="2"/>
      <c r="O24" s="2">
        <f t="shared" si="26"/>
        <v>7.899999999999352E-3</v>
      </c>
      <c r="P24" s="2">
        <f t="shared" si="26"/>
        <v>58.517600000000002</v>
      </c>
      <c r="Q24" s="2">
        <f t="shared" si="26"/>
        <v>18.977900000000002</v>
      </c>
      <c r="R24" s="2">
        <f t="shared" si="26"/>
        <v>77.495500000000007</v>
      </c>
      <c r="T24" s="18">
        <f t="shared" si="32"/>
        <v>3.7549999999999999</v>
      </c>
      <c r="U24" s="18">
        <f t="shared" si="27"/>
        <v>0</v>
      </c>
      <c r="W24" s="2">
        <f t="shared" si="33"/>
        <v>0</v>
      </c>
      <c r="X24" s="2">
        <f t="shared" si="34"/>
        <v>7.899999999999352E-3</v>
      </c>
      <c r="Y24" s="2">
        <f t="shared" si="35"/>
        <v>77.503399999999999</v>
      </c>
      <c r="Z24" s="2">
        <f t="shared" si="28"/>
        <v>0</v>
      </c>
      <c r="AA24" s="2">
        <f t="shared" si="36"/>
        <v>-58.517600000000002</v>
      </c>
      <c r="AB24" s="2">
        <f t="shared" si="37"/>
        <v>18.977900000000005</v>
      </c>
      <c r="AD24" s="2">
        <f t="shared" si="38"/>
        <v>0</v>
      </c>
      <c r="AE24" s="2">
        <f t="shared" si="39"/>
        <v>0</v>
      </c>
      <c r="AF24" s="2">
        <f t="shared" si="29"/>
        <v>-58.517600000000002</v>
      </c>
      <c r="AH24" s="2"/>
      <c r="AI24" s="2"/>
    </row>
    <row r="25" spans="1:36">
      <c r="B25" s="8" t="str">
        <f>Mg_PBE0D3!B49</f>
        <v>Zn_Mg_C_PBE0D3_188</v>
      </c>
      <c r="C25" s="1">
        <f t="shared" si="19"/>
        <v>0.18749617827161774</v>
      </c>
      <c r="D25" s="1">
        <f>Mg_PBE0D3!J49</f>
        <v>3.4409000000000001</v>
      </c>
      <c r="E25" s="1">
        <f t="shared" si="20"/>
        <v>4.2771999999999997</v>
      </c>
      <c r="F25" s="1">
        <f t="shared" si="21"/>
        <v>6.8495080799999872E-2</v>
      </c>
      <c r="G25" s="1">
        <f t="shared" si="22"/>
        <v>6.3815824000000188E-2</v>
      </c>
      <c r="H25" s="1">
        <f t="shared" si="23"/>
        <v>0.49454999999999999</v>
      </c>
      <c r="J25" s="2">
        <f t="shared" si="24"/>
        <v>-32.241500000000002</v>
      </c>
      <c r="K25" s="2">
        <f t="shared" si="30"/>
        <v>0</v>
      </c>
      <c r="L25" s="2">
        <f t="shared" si="31"/>
        <v>0</v>
      </c>
      <c r="M25" s="2">
        <f t="shared" si="25"/>
        <v>0</v>
      </c>
      <c r="N25" s="2"/>
      <c r="O25" s="2">
        <f t="shared" si="26"/>
        <v>1.7199999999995441E-2</v>
      </c>
      <c r="P25" s="2">
        <f t="shared" si="26"/>
        <v>58.517600000000002</v>
      </c>
      <c r="Q25" s="2">
        <f t="shared" si="26"/>
        <v>18.977900000000002</v>
      </c>
      <c r="R25" s="2">
        <f t="shared" si="26"/>
        <v>77.495500000000007</v>
      </c>
      <c r="T25" s="18">
        <f t="shared" si="32"/>
        <v>3.7749999999999999</v>
      </c>
      <c r="U25" s="18">
        <f t="shared" si="27"/>
        <v>0</v>
      </c>
      <c r="W25" s="2">
        <f t="shared" si="33"/>
        <v>0</v>
      </c>
      <c r="X25" s="2">
        <f t="shared" si="34"/>
        <v>1.7199999999995441E-2</v>
      </c>
      <c r="Y25" s="2">
        <f t="shared" si="35"/>
        <v>77.512699999999995</v>
      </c>
      <c r="Z25" s="2">
        <f t="shared" si="28"/>
        <v>0</v>
      </c>
      <c r="AA25" s="2">
        <f t="shared" si="36"/>
        <v>-58.517600000000002</v>
      </c>
      <c r="AB25" s="2">
        <f t="shared" si="37"/>
        <v>18.977900000000005</v>
      </c>
      <c r="AD25" s="2">
        <f t="shared" si="38"/>
        <v>0</v>
      </c>
      <c r="AE25" s="2">
        <f t="shared" si="39"/>
        <v>0</v>
      </c>
      <c r="AF25" s="2">
        <f t="shared" si="29"/>
        <v>-58.517600000000002</v>
      </c>
      <c r="AH25" s="2"/>
      <c r="AI25" s="2"/>
    </row>
    <row r="26" spans="1:36">
      <c r="B26" s="8" t="str">
        <f>Mg_PBE0D3!B50</f>
        <v>Zn_Mg_C_PBE0D3_250</v>
      </c>
      <c r="C26" s="1">
        <f t="shared" si="19"/>
        <v>0.24999781615521027</v>
      </c>
      <c r="D26" s="1">
        <f>Mg_PBE0D3!J50</f>
        <v>3.4339</v>
      </c>
      <c r="E26" s="1">
        <f t="shared" si="20"/>
        <v>4.3038999999999996</v>
      </c>
      <c r="F26" s="1">
        <f t="shared" si="21"/>
        <v>9.5438982499999991E-2</v>
      </c>
      <c r="G26" s="1">
        <f t="shared" si="22"/>
        <v>8.7648923499999851E-2</v>
      </c>
      <c r="H26" s="1">
        <f t="shared" si="23"/>
        <v>0.49355599999999999</v>
      </c>
      <c r="J26" s="2">
        <f t="shared" si="24"/>
        <v>-32.229399999999998</v>
      </c>
      <c r="K26" s="2">
        <f t="shared" si="30"/>
        <v>0</v>
      </c>
      <c r="L26" s="2">
        <f t="shared" si="31"/>
        <v>0</v>
      </c>
      <c r="M26" s="2">
        <f t="shared" si="25"/>
        <v>0</v>
      </c>
      <c r="N26" s="2"/>
      <c r="O26" s="2">
        <f t="shared" si="26"/>
        <v>2.9299999999999216E-2</v>
      </c>
      <c r="P26" s="2">
        <f t="shared" si="26"/>
        <v>58.517600000000002</v>
      </c>
      <c r="Q26" s="2">
        <f t="shared" si="26"/>
        <v>18.977900000000002</v>
      </c>
      <c r="R26" s="2">
        <f t="shared" si="26"/>
        <v>77.495500000000007</v>
      </c>
      <c r="T26" s="18">
        <f t="shared" si="32"/>
        <v>3.8050000000000002</v>
      </c>
      <c r="U26" s="18">
        <f t="shared" si="27"/>
        <v>0</v>
      </c>
      <c r="W26" s="2">
        <f t="shared" si="33"/>
        <v>0</v>
      </c>
      <c r="X26" s="2">
        <f t="shared" si="34"/>
        <v>2.9299999999999216E-2</v>
      </c>
      <c r="Y26" s="2">
        <f t="shared" si="35"/>
        <v>77.524799999999999</v>
      </c>
      <c r="Z26" s="2">
        <f t="shared" si="28"/>
        <v>0</v>
      </c>
      <c r="AA26" s="2">
        <f t="shared" si="36"/>
        <v>-58.517600000000002</v>
      </c>
      <c r="AB26" s="2">
        <f t="shared" si="37"/>
        <v>18.977900000000005</v>
      </c>
      <c r="AD26" s="2">
        <f t="shared" si="38"/>
        <v>0</v>
      </c>
      <c r="AE26" s="2">
        <f t="shared" si="39"/>
        <v>0</v>
      </c>
      <c r="AF26" s="2">
        <f t="shared" si="29"/>
        <v>-58.517600000000002</v>
      </c>
      <c r="AH26" s="2"/>
      <c r="AI26" s="2"/>
    </row>
    <row r="27" spans="1:36">
      <c r="B27" s="8" t="str">
        <f>Mg_PBE0D3!B51</f>
        <v>Zn_Mg_C_PBE0D3_313</v>
      </c>
      <c r="C27" s="1">
        <f t="shared" si="19"/>
        <v>0.3124994540388023</v>
      </c>
      <c r="D27" s="1">
        <f>Mg_PBE0D3!J51</f>
        <v>3.4239999999999999</v>
      </c>
      <c r="E27" s="1">
        <f t="shared" si="20"/>
        <v>4.3422999999999998</v>
      </c>
      <c r="F27" s="1">
        <f t="shared" si="21"/>
        <v>0.12706872489999993</v>
      </c>
      <c r="G27" s="1">
        <f t="shared" si="22"/>
        <v>0.11483646579999986</v>
      </c>
      <c r="H27" s="1">
        <f t="shared" si="23"/>
        <v>0.49348900000000001</v>
      </c>
      <c r="J27" s="2">
        <f t="shared" si="24"/>
        <v>-32.215499999999999</v>
      </c>
      <c r="K27" s="2">
        <f t="shared" si="30"/>
        <v>0</v>
      </c>
      <c r="L27" s="2">
        <f t="shared" si="31"/>
        <v>0</v>
      </c>
      <c r="M27" s="2">
        <f t="shared" si="25"/>
        <v>0</v>
      </c>
      <c r="N27" s="2"/>
      <c r="O27" s="2">
        <f t="shared" si="26"/>
        <v>4.3199999999998795E-2</v>
      </c>
      <c r="P27" s="2">
        <f t="shared" si="26"/>
        <v>58.517600000000002</v>
      </c>
      <c r="Q27" s="2">
        <f t="shared" si="26"/>
        <v>18.977900000000002</v>
      </c>
      <c r="R27" s="2">
        <f t="shared" si="26"/>
        <v>77.495500000000007</v>
      </c>
      <c r="T27" s="18">
        <f t="shared" si="32"/>
        <v>3.851</v>
      </c>
      <c r="U27" s="18">
        <f t="shared" si="27"/>
        <v>0</v>
      </c>
      <c r="W27" s="2">
        <f t="shared" si="33"/>
        <v>0</v>
      </c>
      <c r="X27" s="2">
        <f t="shared" si="34"/>
        <v>4.3199999999998795E-2</v>
      </c>
      <c r="Y27" s="2">
        <f t="shared" si="35"/>
        <v>77.538700000000006</v>
      </c>
      <c r="Z27" s="2">
        <f t="shared" si="28"/>
        <v>0</v>
      </c>
      <c r="AA27" s="2">
        <f t="shared" si="36"/>
        <v>-58.517600000000002</v>
      </c>
      <c r="AB27" s="2">
        <f t="shared" si="37"/>
        <v>18.977900000000005</v>
      </c>
      <c r="AD27" s="2">
        <f t="shared" si="38"/>
        <v>0</v>
      </c>
      <c r="AE27" s="2">
        <f t="shared" si="39"/>
        <v>0</v>
      </c>
      <c r="AF27" s="2">
        <f t="shared" si="29"/>
        <v>-58.517600000000002</v>
      </c>
      <c r="AH27" s="2"/>
      <c r="AI27" s="2"/>
      <c r="AJ27" s="7"/>
    </row>
    <row r="28" spans="1:36">
      <c r="B28" s="8" t="str">
        <f>Mg_PBE0D3!B52</f>
        <v>Zn_Mg_C_PBE0D3_375</v>
      </c>
      <c r="C28" s="1">
        <f t="shared" si="19"/>
        <v>0.37500109192239484</v>
      </c>
      <c r="D28" s="1">
        <f>Mg_PBE0D3!J52</f>
        <v>3.4096000000000002</v>
      </c>
      <c r="E28" s="1">
        <f t="shared" si="20"/>
        <v>4.3956999999999997</v>
      </c>
      <c r="F28" s="1">
        <f t="shared" si="21"/>
        <v>0.16643438909999991</v>
      </c>
      <c r="G28" s="1">
        <f t="shared" si="22"/>
        <v>0.14728232420000015</v>
      </c>
      <c r="H28" s="1">
        <f t="shared" si="23"/>
        <v>0.49493399999999999</v>
      </c>
      <c r="J28" s="2">
        <f t="shared" si="24"/>
        <v>-32.201599999999999</v>
      </c>
      <c r="K28" s="2">
        <f t="shared" si="30"/>
        <v>0</v>
      </c>
      <c r="L28" s="2">
        <f t="shared" si="31"/>
        <v>0</v>
      </c>
      <c r="M28" s="2">
        <f t="shared" si="25"/>
        <v>0</v>
      </c>
      <c r="N28" s="2"/>
      <c r="O28" s="2">
        <f t="shared" si="26"/>
        <v>5.7099999999998374E-2</v>
      </c>
      <c r="P28" s="2">
        <f t="shared" si="26"/>
        <v>58.517600000000002</v>
      </c>
      <c r="Q28" s="2">
        <f t="shared" si="26"/>
        <v>18.977900000000002</v>
      </c>
      <c r="R28" s="2">
        <f t="shared" si="26"/>
        <v>77.495500000000007</v>
      </c>
      <c r="T28" s="18">
        <f t="shared" si="32"/>
        <v>3.9249999999999998</v>
      </c>
      <c r="U28" s="18">
        <f t="shared" si="27"/>
        <v>0</v>
      </c>
      <c r="W28" s="2">
        <f t="shared" si="33"/>
        <v>0</v>
      </c>
      <c r="X28" s="2">
        <f t="shared" si="34"/>
        <v>5.7099999999998374E-2</v>
      </c>
      <c r="Y28" s="2">
        <f t="shared" si="35"/>
        <v>77.552600000000012</v>
      </c>
      <c r="Z28" s="2">
        <f t="shared" si="28"/>
        <v>0</v>
      </c>
      <c r="AA28" s="2">
        <f t="shared" si="36"/>
        <v>-58.517600000000002</v>
      </c>
      <c r="AB28" s="2">
        <f t="shared" si="37"/>
        <v>18.977900000000005</v>
      </c>
      <c r="AD28" s="2">
        <f t="shared" si="38"/>
        <v>0</v>
      </c>
      <c r="AE28" s="2">
        <f t="shared" si="39"/>
        <v>0</v>
      </c>
      <c r="AF28" s="2">
        <f t="shared" ref="AF28:AF39" si="40">AE28+AA28</f>
        <v>-58.517600000000002</v>
      </c>
      <c r="AH28" s="2"/>
      <c r="AI28" s="2"/>
    </row>
    <row r="29" spans="1:36">
      <c r="B29" s="8" t="str">
        <f>Mg_PBE0D3!B53</f>
        <v>Zn_Mg_C_PBE0D3_438</v>
      </c>
      <c r="C29" s="1">
        <f t="shared" si="19"/>
        <v>0.43750272980598742</v>
      </c>
      <c r="D29" s="1">
        <f>Mg_PBE0D3!J53</f>
        <v>3.3906999999999998</v>
      </c>
      <c r="E29" s="1">
        <f t="shared" si="20"/>
        <v>4.4763000000000002</v>
      </c>
      <c r="F29" s="1">
        <f t="shared" si="21"/>
        <v>0.21722141010000021</v>
      </c>
      <c r="G29" s="1">
        <f t="shared" si="22"/>
        <v>0.19026065520000043</v>
      </c>
      <c r="H29" s="1">
        <f t="shared" si="23"/>
        <v>0.49844300000000002</v>
      </c>
      <c r="J29" s="2">
        <f t="shared" si="24"/>
        <v>-32.190399999999997</v>
      </c>
      <c r="K29" s="2">
        <f t="shared" si="30"/>
        <v>0</v>
      </c>
      <c r="L29" s="2">
        <f t="shared" si="31"/>
        <v>0</v>
      </c>
      <c r="M29" s="2">
        <f t="shared" si="25"/>
        <v>0</v>
      </c>
      <c r="N29" s="2"/>
      <c r="O29" s="2">
        <f t="shared" si="26"/>
        <v>6.8300000000000693E-2</v>
      </c>
      <c r="P29" s="2">
        <f t="shared" si="26"/>
        <v>58.517600000000002</v>
      </c>
      <c r="Q29" s="2">
        <f t="shared" si="26"/>
        <v>18.977900000000002</v>
      </c>
      <c r="R29" s="2">
        <f t="shared" si="26"/>
        <v>77.495500000000007</v>
      </c>
      <c r="T29" s="18">
        <f t="shared" si="32"/>
        <v>4.0419999999999998</v>
      </c>
      <c r="U29" s="18">
        <f t="shared" si="27"/>
        <v>0</v>
      </c>
      <c r="W29" s="2">
        <f t="shared" si="33"/>
        <v>0</v>
      </c>
      <c r="X29" s="2">
        <f t="shared" si="34"/>
        <v>6.8300000000000693E-2</v>
      </c>
      <c r="Y29" s="2">
        <f t="shared" si="35"/>
        <v>77.563800000000015</v>
      </c>
      <c r="Z29" s="2">
        <f t="shared" si="28"/>
        <v>0</v>
      </c>
      <c r="AA29" s="2">
        <f t="shared" si="36"/>
        <v>-58.517600000000002</v>
      </c>
      <c r="AB29" s="2">
        <f t="shared" si="37"/>
        <v>18.977900000000005</v>
      </c>
      <c r="AD29" s="2">
        <f t="shared" si="38"/>
        <v>0</v>
      </c>
      <c r="AE29" s="2">
        <f t="shared" si="39"/>
        <v>0</v>
      </c>
      <c r="AF29" s="2">
        <f t="shared" si="40"/>
        <v>-58.517600000000002</v>
      </c>
      <c r="AH29" s="2"/>
      <c r="AI29" s="2"/>
    </row>
    <row r="30" spans="1:36">
      <c r="A30" s="8" t="s">
        <v>70</v>
      </c>
      <c r="B30" s="8" t="str">
        <f>Mg_PBE0D3!B54</f>
        <v>Zn_Mg_C_PBE0D3_500</v>
      </c>
      <c r="C30" s="1">
        <f t="shared" si="19"/>
        <v>0.49999563231042055</v>
      </c>
      <c r="D30" s="1">
        <f>Mg_PBE0D3!J54</f>
        <v>3.3698000000000001</v>
      </c>
      <c r="E30" s="1">
        <f t="shared" si="20"/>
        <v>4.5701000000000001</v>
      </c>
      <c r="F30" s="1">
        <f t="shared" si="21"/>
        <v>0.27247850220000031</v>
      </c>
      <c r="G30" s="1">
        <f t="shared" si="22"/>
        <v>0.23442327950000041</v>
      </c>
      <c r="H30" s="1">
        <f t="shared" si="23"/>
        <v>0.50238400000000005</v>
      </c>
      <c r="J30" s="2">
        <f t="shared" si="24"/>
        <v>-32.185200000000002</v>
      </c>
      <c r="K30" s="2">
        <f t="shared" si="30"/>
        <v>-58.489400000000003</v>
      </c>
      <c r="L30" s="2">
        <f t="shared" si="31"/>
        <v>-18.949000000000002</v>
      </c>
      <c r="M30" s="2">
        <f t="shared" si="25"/>
        <v>-77.438400000000001</v>
      </c>
      <c r="N30" s="2"/>
      <c r="O30" s="2">
        <f t="shared" si="26"/>
        <v>7.349999999999568E-2</v>
      </c>
      <c r="P30" s="2">
        <f t="shared" si="26"/>
        <v>2.8199999999998226E-2</v>
      </c>
      <c r="Q30" s="2">
        <f t="shared" si="26"/>
        <v>2.8900000000000148E-2</v>
      </c>
      <c r="R30" s="2">
        <f t="shared" si="26"/>
        <v>5.710000000000548E-2</v>
      </c>
      <c r="T30" s="18">
        <f t="shared" si="32"/>
        <v>4.1920000000000002</v>
      </c>
      <c r="U30" s="18">
        <f t="shared" si="27"/>
        <v>0</v>
      </c>
      <c r="W30" s="2">
        <f t="shared" si="33"/>
        <v>0</v>
      </c>
      <c r="X30" s="2">
        <f t="shared" si="34"/>
        <v>7.349999999999568E-2</v>
      </c>
      <c r="Y30" s="2">
        <f t="shared" si="35"/>
        <v>0.13060000000000116</v>
      </c>
      <c r="Z30" s="2">
        <f t="shared" si="28"/>
        <v>0</v>
      </c>
      <c r="AA30" s="2">
        <f t="shared" si="36"/>
        <v>-2.8199999999998226E-2</v>
      </c>
      <c r="AB30" s="2">
        <f t="shared" si="37"/>
        <v>2.8900000000007253E-2</v>
      </c>
      <c r="AD30" s="2">
        <f t="shared" si="38"/>
        <v>0</v>
      </c>
      <c r="AE30" s="2">
        <f t="shared" si="39"/>
        <v>0</v>
      </c>
      <c r="AF30" s="2">
        <f t="shared" si="40"/>
        <v>-2.8199999999998226E-2</v>
      </c>
      <c r="AH30" s="2"/>
      <c r="AI30" s="2"/>
    </row>
    <row r="31" spans="1:36">
      <c r="B31" s="8" t="str">
        <f>Mg_PBE0D3!B55</f>
        <v>Zn_Mg_C_PBE0D3_563</v>
      </c>
      <c r="C31" s="1">
        <f t="shared" si="19"/>
        <v>0.56249727019401263</v>
      </c>
      <c r="D31" s="1">
        <f>Mg_PBE0D3!J55</f>
        <v>3.3498999999999999</v>
      </c>
      <c r="E31" s="1">
        <f t="shared" si="20"/>
        <v>4.6612999999999998</v>
      </c>
      <c r="F31" s="1">
        <f t="shared" si="21"/>
        <v>0.32622108050000009</v>
      </c>
      <c r="G31" s="1">
        <f t="shared" si="22"/>
        <v>0.2800648879000005</v>
      </c>
      <c r="H31" s="1">
        <f t="shared" si="23"/>
        <v>0.50559200000000004</v>
      </c>
      <c r="J31" s="2">
        <f t="shared" si="24"/>
        <v>-32.1873</v>
      </c>
      <c r="K31" s="2">
        <f t="shared" si="30"/>
        <v>0</v>
      </c>
      <c r="L31" s="2">
        <f t="shared" si="31"/>
        <v>0</v>
      </c>
      <c r="M31" s="2">
        <f t="shared" si="25"/>
        <v>0</v>
      </c>
      <c r="N31" s="2"/>
      <c r="O31" s="2">
        <f t="shared" si="26"/>
        <v>7.1399999999997021E-2</v>
      </c>
      <c r="P31" s="2">
        <f t="shared" si="26"/>
        <v>58.517600000000002</v>
      </c>
      <c r="Q31" s="2">
        <f t="shared" si="26"/>
        <v>18.977900000000002</v>
      </c>
      <c r="R31" s="2">
        <f t="shared" si="26"/>
        <v>77.495500000000007</v>
      </c>
      <c r="T31" s="18">
        <f t="shared" si="32"/>
        <v>4.3499999999999996</v>
      </c>
      <c r="U31" s="18">
        <f t="shared" si="27"/>
        <v>0</v>
      </c>
      <c r="W31" s="2">
        <f t="shared" si="33"/>
        <v>0</v>
      </c>
      <c r="X31" s="2">
        <f t="shared" si="34"/>
        <v>7.1399999999997021E-2</v>
      </c>
      <c r="Y31" s="2">
        <f t="shared" si="35"/>
        <v>77.566900000000004</v>
      </c>
      <c r="Z31" s="2">
        <f t="shared" si="28"/>
        <v>0</v>
      </c>
      <c r="AA31" s="2">
        <f t="shared" si="36"/>
        <v>-58.517600000000002</v>
      </c>
      <c r="AB31" s="2">
        <f t="shared" si="37"/>
        <v>18.977900000000005</v>
      </c>
      <c r="AD31" s="2">
        <f t="shared" si="38"/>
        <v>0</v>
      </c>
      <c r="AE31" s="2">
        <f t="shared" si="39"/>
        <v>0</v>
      </c>
      <c r="AF31" s="2">
        <f t="shared" si="40"/>
        <v>-58.517600000000002</v>
      </c>
      <c r="AH31" s="2"/>
      <c r="AI31" s="2"/>
      <c r="AJ31" s="9"/>
    </row>
    <row r="32" spans="1:36">
      <c r="B32" s="8" t="str">
        <f>Mg_PBE0D3!B56</f>
        <v>Zn_Mg_C_PBE0D3_625</v>
      </c>
      <c r="C32" s="1">
        <f t="shared" si="19"/>
        <v>0.62499890807760516</v>
      </c>
      <c r="D32" s="1">
        <f>Mg_PBE0D3!J56</f>
        <v>3.3313000000000001</v>
      </c>
      <c r="E32" s="1">
        <f t="shared" si="20"/>
        <v>4.7469999999999999</v>
      </c>
      <c r="F32" s="1">
        <f t="shared" si="21"/>
        <v>0.37709218599999977</v>
      </c>
      <c r="G32" s="1">
        <f t="shared" si="22"/>
        <v>0.32422484699999971</v>
      </c>
      <c r="H32" s="1">
        <f t="shared" si="23"/>
        <v>0.50788999999999995</v>
      </c>
      <c r="J32" s="2">
        <f t="shared" si="24"/>
        <v>-32.195300000000003</v>
      </c>
      <c r="K32" s="2">
        <f t="shared" si="30"/>
        <v>0</v>
      </c>
      <c r="L32" s="2">
        <f t="shared" si="31"/>
        <v>0</v>
      </c>
      <c r="M32" s="2">
        <f t="shared" si="25"/>
        <v>0</v>
      </c>
      <c r="N32" s="2"/>
      <c r="O32" s="2">
        <f t="shared" si="26"/>
        <v>6.339999999999435E-2</v>
      </c>
      <c r="P32" s="2">
        <f t="shared" si="26"/>
        <v>58.517600000000002</v>
      </c>
      <c r="Q32" s="2">
        <f t="shared" si="26"/>
        <v>18.977900000000002</v>
      </c>
      <c r="R32" s="2">
        <f t="shared" si="26"/>
        <v>77.495500000000007</v>
      </c>
      <c r="T32" s="18">
        <f t="shared" si="32"/>
        <v>4.3499999999999996</v>
      </c>
      <c r="U32" s="18">
        <f t="shared" si="27"/>
        <v>0</v>
      </c>
      <c r="W32" s="2">
        <f t="shared" si="33"/>
        <v>0</v>
      </c>
      <c r="X32" s="2">
        <f t="shared" si="34"/>
        <v>6.339999999999435E-2</v>
      </c>
      <c r="Y32" s="2">
        <f t="shared" si="35"/>
        <v>77.558899999999994</v>
      </c>
      <c r="Z32" s="2">
        <f t="shared" si="28"/>
        <v>0</v>
      </c>
      <c r="AA32" s="2">
        <f t="shared" si="36"/>
        <v>-58.517600000000002</v>
      </c>
      <c r="AB32" s="2">
        <f t="shared" si="37"/>
        <v>18.977900000000005</v>
      </c>
      <c r="AD32" s="2">
        <f t="shared" si="38"/>
        <v>0</v>
      </c>
      <c r="AE32" s="2">
        <f t="shared" si="39"/>
        <v>0</v>
      </c>
      <c r="AF32" s="2">
        <f t="shared" si="40"/>
        <v>-58.517600000000002</v>
      </c>
      <c r="AH32" s="2"/>
      <c r="AI32" s="2"/>
      <c r="AJ32" s="9"/>
    </row>
    <row r="33" spans="1:63">
      <c r="B33" s="8" t="str">
        <f>Mg_PBE0D3!B57</f>
        <v>Zn_Mg_C_PBE0D3_688</v>
      </c>
      <c r="C33" s="1">
        <f t="shared" si="19"/>
        <v>0.6875005459611977</v>
      </c>
      <c r="D33" s="1">
        <f>Mg_PBE0D3!J57</f>
        <v>3.3146</v>
      </c>
      <c r="E33" s="1">
        <f t="shared" si="20"/>
        <v>4.8231999999999999</v>
      </c>
      <c r="F33" s="1">
        <f t="shared" si="21"/>
        <v>0.42330814800000016</v>
      </c>
      <c r="G33" s="1">
        <f t="shared" si="22"/>
        <v>0.36631239359999951</v>
      </c>
      <c r="H33" s="1">
        <f t="shared" si="23"/>
        <v>0.50906200000000001</v>
      </c>
      <c r="J33" s="2">
        <f t="shared" si="24"/>
        <v>-32.206699999999998</v>
      </c>
      <c r="K33" s="2">
        <f t="shared" si="30"/>
        <v>0</v>
      </c>
      <c r="L33" s="2">
        <f t="shared" si="31"/>
        <v>0</v>
      </c>
      <c r="M33" s="2">
        <f t="shared" si="25"/>
        <v>0</v>
      </c>
      <c r="N33" s="2"/>
      <c r="O33" s="2">
        <f t="shared" si="26"/>
        <v>5.1999999999999602E-2</v>
      </c>
      <c r="P33" s="2">
        <f t="shared" si="26"/>
        <v>58.517600000000002</v>
      </c>
      <c r="Q33" s="2">
        <f t="shared" si="26"/>
        <v>18.977900000000002</v>
      </c>
      <c r="R33" s="2">
        <f t="shared" si="26"/>
        <v>77.495500000000007</v>
      </c>
      <c r="T33" s="18">
        <f t="shared" si="32"/>
        <v>4.3230000000000004</v>
      </c>
      <c r="U33" s="18">
        <f t="shared" si="27"/>
        <v>0</v>
      </c>
      <c r="W33" s="2">
        <f t="shared" si="33"/>
        <v>0</v>
      </c>
      <c r="X33" s="2">
        <f t="shared" si="34"/>
        <v>5.1999999999999602E-2</v>
      </c>
      <c r="Y33" s="2">
        <f t="shared" si="35"/>
        <v>77.547500000000014</v>
      </c>
      <c r="Z33" s="2">
        <f t="shared" si="28"/>
        <v>0</v>
      </c>
      <c r="AA33" s="2">
        <f t="shared" si="36"/>
        <v>-58.517600000000002</v>
      </c>
      <c r="AB33" s="2">
        <f t="shared" si="37"/>
        <v>18.977900000000005</v>
      </c>
      <c r="AD33" s="2">
        <f t="shared" si="38"/>
        <v>0</v>
      </c>
      <c r="AE33" s="2">
        <f t="shared" si="39"/>
        <v>0</v>
      </c>
      <c r="AF33" s="2">
        <f t="shared" si="40"/>
        <v>-58.517600000000002</v>
      </c>
      <c r="AH33" s="2"/>
      <c r="AI33" s="2"/>
      <c r="AJ33" s="9"/>
      <c r="AK33" s="1"/>
    </row>
    <row r="34" spans="1:63">
      <c r="B34" s="8" t="str">
        <f>Mg_PBE0D3!B58</f>
        <v>Zn_Mg_C_PBE0D3_750</v>
      </c>
      <c r="C34" s="1">
        <f t="shared" si="19"/>
        <v>0.75000218384478967</v>
      </c>
      <c r="D34" s="1">
        <f>Mg_PBE0D3!J58</f>
        <v>3.2987000000000002</v>
      </c>
      <c r="E34" s="1">
        <f t="shared" si="20"/>
        <v>4.8925000000000001</v>
      </c>
      <c r="F34" s="1">
        <f t="shared" si="21"/>
        <v>0.46639223999999985</v>
      </c>
      <c r="G34" s="1">
        <f t="shared" si="22"/>
        <v>0.4066058899999998</v>
      </c>
      <c r="H34" s="1">
        <f t="shared" si="23"/>
        <v>0.50946999999999998</v>
      </c>
      <c r="J34" s="2">
        <f t="shared" si="24"/>
        <v>-32.219499999999996</v>
      </c>
      <c r="K34" s="2">
        <f t="shared" si="30"/>
        <v>0</v>
      </c>
      <c r="L34" s="2">
        <f t="shared" si="31"/>
        <v>0</v>
      </c>
      <c r="M34" s="2">
        <f t="shared" si="25"/>
        <v>0</v>
      </c>
      <c r="N34" s="2"/>
      <c r="O34" s="2">
        <f t="shared" si="26"/>
        <v>3.9200000000001012E-2</v>
      </c>
      <c r="P34" s="2">
        <f t="shared" si="26"/>
        <v>58.517600000000002</v>
      </c>
      <c r="Q34" s="2">
        <f t="shared" si="26"/>
        <v>18.977900000000002</v>
      </c>
      <c r="R34" s="2">
        <f t="shared" si="26"/>
        <v>77.495500000000007</v>
      </c>
      <c r="T34" s="18">
        <f t="shared" si="32"/>
        <v>4.3029999999999999</v>
      </c>
      <c r="U34" s="18">
        <f t="shared" si="27"/>
        <v>0</v>
      </c>
      <c r="W34" s="2">
        <f t="shared" si="33"/>
        <v>0</v>
      </c>
      <c r="X34" s="2">
        <f t="shared" si="34"/>
        <v>3.9200000000001012E-2</v>
      </c>
      <c r="Y34" s="2">
        <f t="shared" si="35"/>
        <v>77.534700000000015</v>
      </c>
      <c r="Z34" s="2">
        <f t="shared" si="28"/>
        <v>0</v>
      </c>
      <c r="AA34" s="2">
        <f t="shared" si="36"/>
        <v>-58.517600000000002</v>
      </c>
      <c r="AB34" s="2">
        <f t="shared" si="37"/>
        <v>18.977900000000005</v>
      </c>
      <c r="AD34" s="2">
        <f t="shared" si="38"/>
        <v>0</v>
      </c>
      <c r="AE34" s="2">
        <f t="shared" si="39"/>
        <v>0</v>
      </c>
      <c r="AF34" s="2">
        <f t="shared" si="40"/>
        <v>-58.517600000000002</v>
      </c>
      <c r="AH34" s="2"/>
      <c r="AI34" s="2"/>
      <c r="AJ34" s="9"/>
    </row>
    <row r="35" spans="1:63">
      <c r="B35" s="8" t="str">
        <f>Mg_PBE0D3!B59</f>
        <v>Zn_Mg_C_PBE0D3_813</v>
      </c>
      <c r="C35" s="1">
        <f t="shared" si="19"/>
        <v>0.81249508634922285</v>
      </c>
      <c r="D35" s="1">
        <f>Mg_PBE0D3!J59</f>
        <v>3.2850999999999999</v>
      </c>
      <c r="E35" s="1">
        <f t="shared" si="20"/>
        <v>4.9489000000000001</v>
      </c>
      <c r="F35" s="1">
        <f t="shared" si="21"/>
        <v>0.50318930530000006</v>
      </c>
      <c r="G35" s="1">
        <f t="shared" si="22"/>
        <v>0.44137259539999996</v>
      </c>
      <c r="H35" s="1">
        <f t="shared" si="23"/>
        <v>0.50866500000000003</v>
      </c>
      <c r="J35" s="2">
        <f t="shared" si="24"/>
        <v>-32.232100000000003</v>
      </c>
      <c r="K35" s="2">
        <f t="shared" si="30"/>
        <v>0</v>
      </c>
      <c r="L35" s="2">
        <f t="shared" si="31"/>
        <v>0</v>
      </c>
      <c r="M35" s="2">
        <f t="shared" si="25"/>
        <v>0</v>
      </c>
      <c r="N35" s="2"/>
      <c r="O35" s="2">
        <f t="shared" si="26"/>
        <v>2.659999999999485E-2</v>
      </c>
      <c r="P35" s="2">
        <f t="shared" si="26"/>
        <v>58.517600000000002</v>
      </c>
      <c r="Q35" s="2">
        <f t="shared" si="26"/>
        <v>18.977900000000002</v>
      </c>
      <c r="R35" s="2">
        <f t="shared" si="26"/>
        <v>77.495500000000007</v>
      </c>
      <c r="T35" s="18">
        <f t="shared" si="32"/>
        <v>4.2949999999999999</v>
      </c>
      <c r="U35" s="18">
        <f t="shared" si="27"/>
        <v>0</v>
      </c>
      <c r="W35" s="2">
        <f t="shared" si="33"/>
        <v>0</v>
      </c>
      <c r="X35" s="2">
        <f t="shared" si="34"/>
        <v>2.659999999999485E-2</v>
      </c>
      <c r="Y35" s="2">
        <f t="shared" si="35"/>
        <v>77.522099999999995</v>
      </c>
      <c r="Z35" s="2">
        <f t="shared" si="28"/>
        <v>0</v>
      </c>
      <c r="AA35" s="2">
        <f t="shared" si="36"/>
        <v>-58.517600000000002</v>
      </c>
      <c r="AB35" s="2">
        <f t="shared" si="37"/>
        <v>18.977900000000005</v>
      </c>
      <c r="AC35" s="9"/>
      <c r="AD35" s="2">
        <f t="shared" si="38"/>
        <v>0</v>
      </c>
      <c r="AE35" s="2">
        <f t="shared" si="39"/>
        <v>0</v>
      </c>
      <c r="AF35" s="2">
        <f t="shared" si="40"/>
        <v>-58.517600000000002</v>
      </c>
      <c r="AH35" s="2"/>
      <c r="AI35" s="2"/>
    </row>
    <row r="36" spans="1:63">
      <c r="B36" s="8" t="str">
        <f>Mg_PBE0D3!B60</f>
        <v>Zn_Mg_C_PBE0D3_875</v>
      </c>
      <c r="C36" s="1">
        <f t="shared" si="19"/>
        <v>0.87499672423281538</v>
      </c>
      <c r="D36" s="1">
        <f>Mg_PBE0D3!J60</f>
        <v>3.2715999999999998</v>
      </c>
      <c r="E36" s="1">
        <f t="shared" si="20"/>
        <v>5.0010000000000003</v>
      </c>
      <c r="F36" s="1">
        <f t="shared" si="21"/>
        <v>0.54006299100000033</v>
      </c>
      <c r="G36" s="1">
        <f t="shared" si="22"/>
        <v>0.47559009900000027</v>
      </c>
      <c r="H36" s="1">
        <f t="shared" si="23"/>
        <v>0.50782400000000005</v>
      </c>
      <c r="J36" s="2">
        <f t="shared" si="24"/>
        <v>-32.243000000000002</v>
      </c>
      <c r="K36" s="2">
        <f t="shared" si="30"/>
        <v>0</v>
      </c>
      <c r="L36" s="2">
        <f t="shared" si="31"/>
        <v>0</v>
      </c>
      <c r="M36" s="2">
        <f t="shared" si="25"/>
        <v>0</v>
      </c>
      <c r="N36" s="2"/>
      <c r="O36" s="2">
        <f t="shared" si="26"/>
        <v>1.5699999999995384E-2</v>
      </c>
      <c r="P36" s="2">
        <f t="shared" si="26"/>
        <v>58.517600000000002</v>
      </c>
      <c r="Q36" s="2">
        <f t="shared" si="26"/>
        <v>18.977900000000002</v>
      </c>
      <c r="R36" s="2">
        <f t="shared" si="26"/>
        <v>77.495500000000007</v>
      </c>
      <c r="T36" s="18">
        <f t="shared" si="32"/>
        <v>4.2919999999999998</v>
      </c>
      <c r="U36" s="18">
        <f t="shared" si="27"/>
        <v>0</v>
      </c>
      <c r="W36" s="2">
        <f t="shared" si="33"/>
        <v>0</v>
      </c>
      <c r="X36" s="2">
        <f t="shared" si="34"/>
        <v>1.5699999999995384E-2</v>
      </c>
      <c r="Y36" s="2">
        <f t="shared" si="35"/>
        <v>77.511200000000002</v>
      </c>
      <c r="Z36" s="2">
        <f t="shared" si="28"/>
        <v>0</v>
      </c>
      <c r="AA36" s="2">
        <f t="shared" si="36"/>
        <v>-58.517600000000002</v>
      </c>
      <c r="AB36" s="2">
        <f t="shared" si="37"/>
        <v>18.977900000000005</v>
      </c>
      <c r="AD36" s="2">
        <f t="shared" si="38"/>
        <v>0</v>
      </c>
      <c r="AE36" s="2">
        <f t="shared" si="39"/>
        <v>0</v>
      </c>
      <c r="AF36" s="2">
        <f t="shared" si="40"/>
        <v>-58.517600000000002</v>
      </c>
      <c r="AH36" s="2"/>
      <c r="AI36" s="2"/>
    </row>
    <row r="37" spans="1:63">
      <c r="B37" s="8" t="str">
        <f>Mg_PBE0D3!B61</f>
        <v>Zn_Mg_C_PBE0D3_938</v>
      </c>
      <c r="C37" s="1">
        <f t="shared" si="19"/>
        <v>0.93749836211640747</v>
      </c>
      <c r="D37" s="1">
        <f>Mg_PBE0D3!J61</f>
        <v>3.2585000000000002</v>
      </c>
      <c r="E37" s="1">
        <f t="shared" si="20"/>
        <v>5.0495000000000001</v>
      </c>
      <c r="F37" s="1">
        <f t="shared" si="21"/>
        <v>0.57594092049999979</v>
      </c>
      <c r="G37" s="1">
        <f t="shared" si="22"/>
        <v>0.50886841199999988</v>
      </c>
      <c r="H37" s="1">
        <f t="shared" si="23"/>
        <v>0.50673699999999999</v>
      </c>
      <c r="J37" s="2">
        <f t="shared" si="24"/>
        <v>-32.250599999999999</v>
      </c>
      <c r="K37" s="2">
        <f t="shared" si="30"/>
        <v>0</v>
      </c>
      <c r="L37" s="2">
        <f t="shared" si="31"/>
        <v>0</v>
      </c>
      <c r="M37" s="2">
        <f t="shared" si="25"/>
        <v>0</v>
      </c>
      <c r="N37" s="2"/>
      <c r="O37" s="2">
        <f t="shared" si="26"/>
        <v>8.0999999999988859E-3</v>
      </c>
      <c r="P37" s="2">
        <f t="shared" si="26"/>
        <v>58.517600000000002</v>
      </c>
      <c r="Q37" s="2">
        <f t="shared" si="26"/>
        <v>18.977900000000002</v>
      </c>
      <c r="R37" s="2">
        <f t="shared" si="26"/>
        <v>77.495500000000007</v>
      </c>
      <c r="T37" s="18">
        <f t="shared" si="32"/>
        <v>4.2930000000000001</v>
      </c>
      <c r="U37" s="18">
        <f t="shared" si="27"/>
        <v>0</v>
      </c>
      <c r="W37" s="2">
        <f t="shared" si="33"/>
        <v>0</v>
      </c>
      <c r="X37" s="2">
        <f t="shared" si="34"/>
        <v>8.0999999999988859E-3</v>
      </c>
      <c r="Y37" s="2">
        <f t="shared" si="35"/>
        <v>77.503600000000006</v>
      </c>
      <c r="Z37" s="2">
        <f t="shared" si="28"/>
        <v>0</v>
      </c>
      <c r="AA37" s="2">
        <f t="shared" si="36"/>
        <v>-58.517600000000002</v>
      </c>
      <c r="AB37" s="2">
        <f t="shared" si="37"/>
        <v>18.977900000000005</v>
      </c>
      <c r="AD37" s="2">
        <f t="shared" si="38"/>
        <v>0</v>
      </c>
      <c r="AE37" s="2">
        <f t="shared" si="39"/>
        <v>0</v>
      </c>
      <c r="AF37" s="2">
        <f t="shared" si="40"/>
        <v>-58.517600000000002</v>
      </c>
      <c r="AH37" s="2"/>
      <c r="AI37" s="2"/>
    </row>
    <row r="38" spans="1:63">
      <c r="B38" s="8" t="str">
        <f>Mg_PBE0D3!B62</f>
        <v>Zn_Mg_C_PBE0D3_969</v>
      </c>
      <c r="C38" s="1">
        <f t="shared" si="19"/>
        <v>0.9687448133686245</v>
      </c>
      <c r="D38" s="1">
        <f>Mg_PBE0D3!J62</f>
        <v>3.2519</v>
      </c>
      <c r="E38" s="1">
        <f t="shared" si="20"/>
        <v>5.0735999999999999</v>
      </c>
      <c r="F38" s="1">
        <f t="shared" si="21"/>
        <v>0.59397142559999994</v>
      </c>
      <c r="G38" s="1">
        <f t="shared" si="22"/>
        <v>0.52543723679999921</v>
      </c>
      <c r="H38" s="1">
        <f t="shared" si="23"/>
        <v>0.50617199999999996</v>
      </c>
      <c r="J38" s="2">
        <f t="shared" si="24"/>
        <v>-32.252699999999997</v>
      </c>
      <c r="K38" s="2">
        <f t="shared" si="30"/>
        <v>0</v>
      </c>
      <c r="L38" s="2">
        <f t="shared" si="31"/>
        <v>0</v>
      </c>
      <c r="M38" s="2">
        <f t="shared" si="25"/>
        <v>0</v>
      </c>
      <c r="N38" s="2"/>
      <c r="O38" s="2">
        <f t="shared" ref="O38:R39" si="41">J38-J$21</f>
        <v>6.0000000000002274E-3</v>
      </c>
      <c r="P38" s="2">
        <f t="shared" si="41"/>
        <v>58.517600000000002</v>
      </c>
      <c r="Q38" s="2">
        <f t="shared" si="41"/>
        <v>18.977900000000002</v>
      </c>
      <c r="R38" s="2">
        <f t="shared" si="41"/>
        <v>77.495500000000007</v>
      </c>
      <c r="T38" s="18">
        <f t="shared" si="32"/>
        <v>4.2930000000000001</v>
      </c>
      <c r="U38" s="18">
        <f t="shared" si="27"/>
        <v>0</v>
      </c>
      <c r="W38" s="2">
        <f t="shared" si="33"/>
        <v>0</v>
      </c>
      <c r="X38" s="2">
        <f t="shared" si="34"/>
        <v>6.0000000000002274E-3</v>
      </c>
      <c r="Y38" s="2">
        <f t="shared" si="35"/>
        <v>77.501500000000007</v>
      </c>
      <c r="Z38" s="2">
        <f t="shared" si="28"/>
        <v>0</v>
      </c>
      <c r="AA38" s="2">
        <f t="shared" si="36"/>
        <v>-58.517600000000002</v>
      </c>
      <c r="AB38" s="2">
        <f t="shared" si="37"/>
        <v>18.977900000000005</v>
      </c>
      <c r="AD38" s="2">
        <f t="shared" si="38"/>
        <v>0</v>
      </c>
      <c r="AE38" s="2">
        <f t="shared" si="39"/>
        <v>0</v>
      </c>
      <c r="AF38" s="2">
        <f t="shared" si="40"/>
        <v>-58.517600000000002</v>
      </c>
      <c r="AH38" s="2"/>
      <c r="AI38" s="2"/>
    </row>
    <row r="39" spans="1:63">
      <c r="A39" s="8" t="s">
        <v>12</v>
      </c>
      <c r="B39" s="8" t="str">
        <f>Mg_PBE0D3!B63</f>
        <v>Zn_Mg_C_PBE0D3_999</v>
      </c>
      <c r="C39" s="1">
        <f>(0.5-AV63)/(0.5-AV$63)</f>
        <v>1</v>
      </c>
      <c r="D39" s="1">
        <f>Mg_PBE0D3!J63</f>
        <v>3.2452000000000001</v>
      </c>
      <c r="E39" s="1">
        <f t="shared" si="20"/>
        <v>5.0967000000000002</v>
      </c>
      <c r="F39" s="1">
        <f t="shared" si="21"/>
        <v>0.61179257790000008</v>
      </c>
      <c r="G39" s="1">
        <f t="shared" si="22"/>
        <v>0.54159063210000002</v>
      </c>
      <c r="H39" s="1">
        <f t="shared" si="23"/>
        <v>0.50556000000000001</v>
      </c>
      <c r="J39" s="2">
        <f t="shared" si="24"/>
        <v>-32.253500000000003</v>
      </c>
      <c r="K39" s="2">
        <f t="shared" si="30"/>
        <v>-58.62</v>
      </c>
      <c r="L39" s="2">
        <f t="shared" si="31"/>
        <v>-18.883199999999999</v>
      </c>
      <c r="M39" s="2">
        <f t="shared" si="25"/>
        <v>-77.503199999999993</v>
      </c>
      <c r="N39" s="2"/>
      <c r="O39" s="2">
        <f t="shared" si="41"/>
        <v>5.1999999999949864E-3</v>
      </c>
      <c r="P39" s="2">
        <f t="shared" si="41"/>
        <v>-0.10239999999999583</v>
      </c>
      <c r="Q39" s="2">
        <f t="shared" si="41"/>
        <v>9.4700000000003115E-2</v>
      </c>
      <c r="R39" s="2">
        <f t="shared" si="41"/>
        <v>-7.6999999999856072E-3</v>
      </c>
      <c r="T39" s="18">
        <f t="shared" si="32"/>
        <v>4.2949999999999999</v>
      </c>
      <c r="U39" s="18">
        <f t="shared" si="27"/>
        <v>0</v>
      </c>
      <c r="W39" s="2">
        <f t="shared" si="33"/>
        <v>0</v>
      </c>
      <c r="X39" s="2">
        <f t="shared" si="34"/>
        <v>5.1999999999949864E-3</v>
      </c>
      <c r="Y39" s="2">
        <f t="shared" si="35"/>
        <v>-2.4999999999906208E-3</v>
      </c>
      <c r="Z39" s="2">
        <f t="shared" si="28"/>
        <v>0</v>
      </c>
      <c r="AA39" s="2">
        <f t="shared" si="36"/>
        <v>0.10239999999999583</v>
      </c>
      <c r="AB39" s="2">
        <f t="shared" si="37"/>
        <v>9.470000000001022E-2</v>
      </c>
      <c r="AD39" s="2">
        <f t="shared" si="38"/>
        <v>0</v>
      </c>
      <c r="AE39" s="2">
        <f t="shared" si="39"/>
        <v>0</v>
      </c>
      <c r="AF39" s="2">
        <f t="shared" si="40"/>
        <v>0.10239999999999583</v>
      </c>
      <c r="AH39" s="2">
        <f>R156+AW156</f>
        <v>0</v>
      </c>
      <c r="AI39" s="2">
        <f>AH39-AH$21</f>
        <v>0</v>
      </c>
    </row>
    <row r="40" spans="1:63">
      <c r="A40" s="8" t="s">
        <v>826</v>
      </c>
      <c r="B40" s="8" t="str">
        <f>Mg_PBE0D3!B64</f>
        <v>Zn_Mg_C_PBE0D3_ver</v>
      </c>
      <c r="C40" s="1">
        <f>(0.5-AV64)/(0.5-AV$63)</f>
        <v>0</v>
      </c>
      <c r="D40" s="1">
        <f>Mg_PBE0D3!J64</f>
        <v>3.2452000000000001</v>
      </c>
      <c r="E40" s="1">
        <f>L64</f>
        <v>5.0967000000000002</v>
      </c>
      <c r="F40" s="1">
        <f t="shared" si="21"/>
        <v>0</v>
      </c>
      <c r="G40" s="1">
        <f t="shared" si="22"/>
        <v>0</v>
      </c>
      <c r="H40" s="1">
        <f>MOD(AS64-AT64,1)</f>
        <v>0.5</v>
      </c>
      <c r="J40" s="2">
        <f>R64</f>
        <v>-31.6616</v>
      </c>
      <c r="K40" s="2">
        <f>R88</f>
        <v>0</v>
      </c>
      <c r="L40" s="2">
        <f>AW88</f>
        <v>0</v>
      </c>
      <c r="M40" s="2">
        <f>K40+L40</f>
        <v>0</v>
      </c>
      <c r="N40" s="2"/>
      <c r="O40" s="2">
        <f>J40-J$21</f>
        <v>0.59709999999999752</v>
      </c>
      <c r="P40" s="2">
        <f>K40-K$21</f>
        <v>58.517600000000002</v>
      </c>
      <c r="Q40" s="2">
        <f>L40-L$21</f>
        <v>18.977900000000002</v>
      </c>
      <c r="R40" s="2">
        <f>M40-M$21</f>
        <v>77.495500000000007</v>
      </c>
      <c r="T40" s="18">
        <f>Z64</f>
        <v>4.125</v>
      </c>
      <c r="U40" s="18">
        <f>V134</f>
        <v>0</v>
      </c>
      <c r="W40" s="2">
        <f>R111-R$92</f>
        <v>0</v>
      </c>
      <c r="X40" s="2">
        <f>O40-W40</f>
        <v>0.59709999999999752</v>
      </c>
      <c r="Y40" s="2">
        <f>R40+X40</f>
        <v>78.092600000000004</v>
      </c>
      <c r="Z40" s="2">
        <f>R180-R$161</f>
        <v>0</v>
      </c>
      <c r="AA40" s="2">
        <f>Z40-P40</f>
        <v>-58.517600000000002</v>
      </c>
      <c r="AB40" s="2">
        <f>AA40+R40</f>
        <v>18.977900000000005</v>
      </c>
      <c r="AD40" s="2">
        <f>R134+AW134</f>
        <v>0</v>
      </c>
      <c r="AE40" s="2">
        <f>AD40-AD$21</f>
        <v>0</v>
      </c>
      <c r="AF40" s="2">
        <f>AE40+AA40</f>
        <v>-58.517600000000002</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186</v>
      </c>
      <c r="C45" s="20">
        <v>4</v>
      </c>
      <c r="D45" s="20">
        <v>520</v>
      </c>
      <c r="E45" s="20">
        <v>0</v>
      </c>
      <c r="F45" s="20">
        <v>6</v>
      </c>
      <c r="G45" s="20">
        <v>6</v>
      </c>
      <c r="H45" s="20">
        <v>4</v>
      </c>
      <c r="I45" s="19">
        <v>21.1</v>
      </c>
      <c r="J45" s="1">
        <v>3.4493999999999998</v>
      </c>
      <c r="K45" s="1">
        <v>3.4493999999999998</v>
      </c>
      <c r="L45" s="1">
        <v>4.2458</v>
      </c>
      <c r="M45" s="18">
        <v>43.750999999999998</v>
      </c>
      <c r="N45" s="8">
        <v>26</v>
      </c>
      <c r="O45" s="8">
        <v>26</v>
      </c>
      <c r="P45" s="8">
        <v>20</v>
      </c>
      <c r="Q45" s="8">
        <v>1</v>
      </c>
      <c r="R45" s="2">
        <v>-32.258699999999997</v>
      </c>
      <c r="S45" s="8" t="s">
        <v>16</v>
      </c>
      <c r="T45" s="8">
        <v>1.681</v>
      </c>
      <c r="U45" s="8">
        <v>5.4219999999999997</v>
      </c>
      <c r="V45" s="8">
        <v>3.7410000000000001</v>
      </c>
      <c r="W45" s="8" t="s">
        <v>16</v>
      </c>
      <c r="X45" s="8">
        <v>1.681</v>
      </c>
      <c r="Y45" s="8">
        <v>5.4219999999999997</v>
      </c>
      <c r="Z45" s="8">
        <v>3.7410000000000001</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6.3E-2</v>
      </c>
      <c r="AR45" s="8">
        <v>0.31900000000000001</v>
      </c>
      <c r="AS45" s="8">
        <v>0.5</v>
      </c>
      <c r="AT45" s="8">
        <v>0</v>
      </c>
      <c r="AU45" s="8">
        <v>0</v>
      </c>
      <c r="AV45" s="8">
        <v>0.5</v>
      </c>
    </row>
    <row r="46" spans="1:63">
      <c r="B46" s="8" t="s">
        <v>187</v>
      </c>
      <c r="C46" s="20">
        <v>4</v>
      </c>
      <c r="D46" s="20">
        <v>520</v>
      </c>
      <c r="E46" s="20">
        <v>0</v>
      </c>
      <c r="F46" s="20">
        <v>6</v>
      </c>
      <c r="G46" s="20">
        <v>6</v>
      </c>
      <c r="H46" s="20">
        <v>4</v>
      </c>
      <c r="I46" s="19">
        <v>21.1</v>
      </c>
      <c r="J46" s="1">
        <v>3.4491999999999998</v>
      </c>
      <c r="K46" s="1">
        <v>3.4491999999999998</v>
      </c>
      <c r="L46" s="1">
        <v>4.2468000000000004</v>
      </c>
      <c r="M46" s="18">
        <v>43.755000000000003</v>
      </c>
      <c r="N46" s="8">
        <v>26</v>
      </c>
      <c r="O46" s="8">
        <v>26</v>
      </c>
      <c r="P46" s="8">
        <v>20</v>
      </c>
      <c r="Q46" s="8">
        <v>1</v>
      </c>
      <c r="R46" s="2">
        <v>-32.258200000000002</v>
      </c>
      <c r="S46" s="8" t="s">
        <v>16</v>
      </c>
      <c r="T46" s="8">
        <v>1.679</v>
      </c>
      <c r="U46" s="8">
        <v>5.42</v>
      </c>
      <c r="V46" s="8">
        <v>3.742</v>
      </c>
      <c r="W46" s="8" t="s">
        <v>16</v>
      </c>
      <c r="X46" s="8">
        <v>1.679</v>
      </c>
      <c r="Y46" s="8">
        <v>5.42</v>
      </c>
      <c r="Z46" s="8">
        <v>3.742</v>
      </c>
      <c r="AA46" s="8">
        <v>6.6400000000000001E-2</v>
      </c>
      <c r="AB46" s="8">
        <v>0</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6.4000000000000001E-2</v>
      </c>
      <c r="AR46" s="8">
        <v>0.317</v>
      </c>
      <c r="AS46" s="8">
        <v>0.498944</v>
      </c>
      <c r="AT46" s="8">
        <v>0</v>
      </c>
      <c r="AU46" s="8">
        <v>0.997583</v>
      </c>
      <c r="AV46" s="8">
        <v>0.496423</v>
      </c>
    </row>
    <row r="47" spans="1:63">
      <c r="B47" s="8" t="s">
        <v>188</v>
      </c>
      <c r="C47" s="20">
        <v>4</v>
      </c>
      <c r="D47" s="20">
        <v>520</v>
      </c>
      <c r="E47" s="20">
        <v>0</v>
      </c>
      <c r="F47" s="20">
        <v>6</v>
      </c>
      <c r="G47" s="20">
        <v>6</v>
      </c>
      <c r="H47" s="20">
        <v>4</v>
      </c>
      <c r="I47" s="19">
        <v>21.1</v>
      </c>
      <c r="J47" s="1">
        <v>3.4483999999999999</v>
      </c>
      <c r="K47" s="1">
        <v>3.4483999999999999</v>
      </c>
      <c r="L47" s="1">
        <v>4.2495000000000003</v>
      </c>
      <c r="M47" s="18">
        <v>43.762999999999998</v>
      </c>
      <c r="N47" s="8">
        <v>26</v>
      </c>
      <c r="O47" s="8">
        <v>26</v>
      </c>
      <c r="P47" s="8">
        <v>20</v>
      </c>
      <c r="Q47" s="8">
        <v>1</v>
      </c>
      <c r="R47" s="2">
        <v>-32.256700000000002</v>
      </c>
      <c r="S47" s="8" t="s">
        <v>16</v>
      </c>
      <c r="T47" s="8">
        <v>1.673</v>
      </c>
      <c r="U47" s="8">
        <v>5.4180000000000001</v>
      </c>
      <c r="V47" s="8">
        <v>3.7450000000000001</v>
      </c>
      <c r="W47" s="8" t="s">
        <v>16</v>
      </c>
      <c r="X47" s="8">
        <v>1.673</v>
      </c>
      <c r="Y47" s="8">
        <v>5.4180000000000001</v>
      </c>
      <c r="Z47" s="8">
        <v>3.7450000000000001</v>
      </c>
      <c r="AA47" s="8">
        <v>0.1313</v>
      </c>
      <c r="AB47" s="8">
        <v>4.0000000000000002E-4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6.4000000000000001E-2</v>
      </c>
      <c r="AR47" s="8">
        <v>0.31900000000000001</v>
      </c>
      <c r="AS47" s="8">
        <v>0.49793900000000002</v>
      </c>
      <c r="AT47" s="8">
        <v>0</v>
      </c>
      <c r="AU47" s="8">
        <v>0.99513799999999997</v>
      </c>
      <c r="AV47" s="8">
        <v>0.49284499999999998</v>
      </c>
    </row>
    <row r="48" spans="1:63">
      <c r="B48" s="8" t="s">
        <v>189</v>
      </c>
      <c r="C48" s="20">
        <v>4</v>
      </c>
      <c r="D48" s="20">
        <v>520</v>
      </c>
      <c r="E48" s="20">
        <v>0</v>
      </c>
      <c r="F48" s="20">
        <v>6</v>
      </c>
      <c r="G48" s="20">
        <v>6</v>
      </c>
      <c r="H48" s="20">
        <v>4</v>
      </c>
      <c r="I48" s="19">
        <v>21.2</v>
      </c>
      <c r="J48" s="1">
        <v>3.4457</v>
      </c>
      <c r="K48" s="1">
        <v>3.4457</v>
      </c>
      <c r="L48" s="1">
        <v>4.2596999999999996</v>
      </c>
      <c r="M48" s="18">
        <v>43.8</v>
      </c>
      <c r="N48" s="8">
        <v>26</v>
      </c>
      <c r="O48" s="8">
        <v>26</v>
      </c>
      <c r="P48" s="8">
        <v>19</v>
      </c>
      <c r="Q48" s="8">
        <v>1</v>
      </c>
      <c r="R48" s="2">
        <v>-32.250799999999998</v>
      </c>
      <c r="S48" s="8" t="s">
        <v>16</v>
      </c>
      <c r="T48" s="8">
        <v>1.649</v>
      </c>
      <c r="U48" s="8">
        <v>5.4050000000000002</v>
      </c>
      <c r="V48" s="8">
        <v>3.7549999999999999</v>
      </c>
      <c r="W48" s="8" t="s">
        <v>16</v>
      </c>
      <c r="X48" s="8">
        <v>1.649</v>
      </c>
      <c r="Y48" s="8">
        <v>5.4050000000000002</v>
      </c>
      <c r="Z48" s="8">
        <v>3.7549999999999999</v>
      </c>
      <c r="AA48" s="8">
        <v>0.25419999999999998</v>
      </c>
      <c r="AB48" s="8">
        <v>1.5E-3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0.06</v>
      </c>
      <c r="AR48" s="8">
        <v>0.317</v>
      </c>
      <c r="AS48" s="8">
        <v>0.49609500000000001</v>
      </c>
      <c r="AT48" s="8">
        <v>0</v>
      </c>
      <c r="AU48" s="8">
        <v>0.99020699999999995</v>
      </c>
      <c r="AV48" s="8">
        <v>0.48569000000000001</v>
      </c>
    </row>
    <row r="49" spans="2:48">
      <c r="B49" s="8" t="s">
        <v>190</v>
      </c>
      <c r="C49" s="20">
        <v>4</v>
      </c>
      <c r="D49" s="20">
        <v>520</v>
      </c>
      <c r="E49" s="20">
        <v>0</v>
      </c>
      <c r="F49" s="20">
        <v>6</v>
      </c>
      <c r="G49" s="20">
        <v>6</v>
      </c>
      <c r="H49" s="20">
        <v>4</v>
      </c>
      <c r="I49" s="19">
        <v>21.2</v>
      </c>
      <c r="J49" s="1">
        <v>3.4409000000000001</v>
      </c>
      <c r="K49" s="1">
        <v>3.4409000000000001</v>
      </c>
      <c r="L49" s="1">
        <v>4.2771999999999997</v>
      </c>
      <c r="M49" s="18">
        <v>43.856000000000002</v>
      </c>
      <c r="N49" s="8">
        <v>26</v>
      </c>
      <c r="O49" s="8">
        <v>26</v>
      </c>
      <c r="P49" s="8">
        <v>20</v>
      </c>
      <c r="Q49" s="8">
        <v>1</v>
      </c>
      <c r="R49" s="2">
        <v>-32.241500000000002</v>
      </c>
      <c r="S49" s="8" t="s">
        <v>16</v>
      </c>
      <c r="T49" s="8">
        <v>1.611</v>
      </c>
      <c r="U49" s="8">
        <v>5.3860000000000001</v>
      </c>
      <c r="V49" s="8">
        <v>3.7749999999999999</v>
      </c>
      <c r="W49" s="8" t="s">
        <v>16</v>
      </c>
      <c r="X49" s="8">
        <v>1.611</v>
      </c>
      <c r="Y49" s="8">
        <v>5.3860000000000001</v>
      </c>
      <c r="Z49" s="8">
        <v>3.7749999999999999</v>
      </c>
      <c r="AA49" s="8">
        <v>0.35980000000000001</v>
      </c>
      <c r="AB49" s="8">
        <v>5.9999999999999995E-4</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6.3E-2</v>
      </c>
      <c r="AR49" s="8">
        <v>0.308</v>
      </c>
      <c r="AS49" s="8">
        <v>0.49454999999999999</v>
      </c>
      <c r="AT49" s="8">
        <v>0</v>
      </c>
      <c r="AU49" s="8">
        <v>0.98507999999999996</v>
      </c>
      <c r="AV49" s="8">
        <v>0.47853600000000002</v>
      </c>
    </row>
    <row r="50" spans="2:48">
      <c r="B50" s="8" t="s">
        <v>191</v>
      </c>
      <c r="C50" s="20">
        <v>4</v>
      </c>
      <c r="D50" s="20">
        <v>520</v>
      </c>
      <c r="E50" s="20">
        <v>0</v>
      </c>
      <c r="F50" s="20">
        <v>6</v>
      </c>
      <c r="G50" s="20">
        <v>6</v>
      </c>
      <c r="H50" s="20">
        <v>4</v>
      </c>
      <c r="I50" s="19">
        <v>21.2</v>
      </c>
      <c r="J50" s="1">
        <v>3.4339</v>
      </c>
      <c r="K50" s="1">
        <v>3.4339</v>
      </c>
      <c r="L50" s="1">
        <v>4.3038999999999996</v>
      </c>
      <c r="M50" s="18">
        <v>43.95</v>
      </c>
      <c r="N50" s="8">
        <v>26</v>
      </c>
      <c r="O50" s="8">
        <v>26</v>
      </c>
      <c r="P50" s="8">
        <v>19</v>
      </c>
      <c r="Q50" s="8">
        <v>1</v>
      </c>
      <c r="R50" s="2">
        <v>-32.229399999999998</v>
      </c>
      <c r="S50" s="8" t="s">
        <v>16</v>
      </c>
      <c r="T50" s="8">
        <v>1.55</v>
      </c>
      <c r="U50" s="8">
        <v>5.3540000000000001</v>
      </c>
      <c r="V50" s="8">
        <v>3.8050000000000002</v>
      </c>
      <c r="W50" s="8" t="s">
        <v>16</v>
      </c>
      <c r="X50" s="8">
        <v>1.55</v>
      </c>
      <c r="Y50" s="8">
        <v>5.3540000000000001</v>
      </c>
      <c r="Z50" s="8">
        <v>3.8050000000000002</v>
      </c>
      <c r="AA50" s="8">
        <v>0.43719999999999998</v>
      </c>
      <c r="AB50" s="8">
        <v>5.9999999999999995E-4</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7.3999999999999996E-2</v>
      </c>
      <c r="AR50" s="8">
        <v>0.312</v>
      </c>
      <c r="AS50" s="8">
        <v>0.49355599999999999</v>
      </c>
      <c r="AT50" s="8">
        <v>0</v>
      </c>
      <c r="AU50" s="8">
        <v>0.97963500000000003</v>
      </c>
      <c r="AV50" s="8">
        <v>0.47138099999999999</v>
      </c>
    </row>
    <row r="51" spans="2:48">
      <c r="B51" s="8" t="s">
        <v>192</v>
      </c>
      <c r="C51" s="20">
        <v>4</v>
      </c>
      <c r="D51" s="20">
        <v>520</v>
      </c>
      <c r="E51" s="20">
        <v>0</v>
      </c>
      <c r="F51" s="20">
        <v>6</v>
      </c>
      <c r="G51" s="20">
        <v>6</v>
      </c>
      <c r="H51" s="20">
        <v>4</v>
      </c>
      <c r="I51" s="19">
        <v>21.2</v>
      </c>
      <c r="J51" s="1">
        <v>3.4239999999999999</v>
      </c>
      <c r="K51" s="1">
        <v>3.4239999999999999</v>
      </c>
      <c r="L51" s="1">
        <v>4.3422999999999998</v>
      </c>
      <c r="M51" s="18">
        <v>44.088999999999999</v>
      </c>
      <c r="N51" s="8">
        <v>26</v>
      </c>
      <c r="O51" s="8">
        <v>26</v>
      </c>
      <c r="P51" s="8">
        <v>19</v>
      </c>
      <c r="Q51" s="8">
        <v>1</v>
      </c>
      <c r="R51" s="2">
        <v>-32.215499999999999</v>
      </c>
      <c r="S51" s="8" t="s">
        <v>16</v>
      </c>
      <c r="T51" s="8">
        <v>1.46</v>
      </c>
      <c r="U51" s="8">
        <v>5.3109999999999999</v>
      </c>
      <c r="V51" s="8">
        <v>3.851</v>
      </c>
      <c r="W51" s="8" t="s">
        <v>16</v>
      </c>
      <c r="X51" s="8">
        <v>1.46</v>
      </c>
      <c r="Y51" s="8">
        <v>5.3109999999999999</v>
      </c>
      <c r="Z51" s="8">
        <v>3.851</v>
      </c>
      <c r="AA51" s="8">
        <v>0.4627</v>
      </c>
      <c r="AB51" s="8">
        <v>6.9999999999999999E-4</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7.2999999999999995E-2</v>
      </c>
      <c r="AR51" s="8">
        <v>0.32200000000000001</v>
      </c>
      <c r="AS51" s="8">
        <v>0.49348900000000001</v>
      </c>
      <c r="AT51" s="8">
        <v>0</v>
      </c>
      <c r="AU51" s="8">
        <v>0.97355400000000003</v>
      </c>
      <c r="AV51" s="8">
        <v>0.46422600000000003</v>
      </c>
    </row>
    <row r="52" spans="2:48">
      <c r="B52" s="8" t="s">
        <v>193</v>
      </c>
      <c r="C52" s="20">
        <v>4</v>
      </c>
      <c r="D52" s="20">
        <v>520</v>
      </c>
      <c r="E52" s="20">
        <v>0</v>
      </c>
      <c r="F52" s="20">
        <v>6</v>
      </c>
      <c r="G52" s="20">
        <v>6</v>
      </c>
      <c r="H52" s="20">
        <v>4</v>
      </c>
      <c r="I52" s="19">
        <v>21.2</v>
      </c>
      <c r="J52" s="1">
        <v>3.4096000000000002</v>
      </c>
      <c r="K52" s="1">
        <v>3.4096000000000002</v>
      </c>
      <c r="L52" s="1">
        <v>4.3956999999999997</v>
      </c>
      <c r="M52" s="18">
        <v>44.256</v>
      </c>
      <c r="N52" s="8">
        <v>26</v>
      </c>
      <c r="O52" s="8">
        <v>26</v>
      </c>
      <c r="P52" s="8">
        <v>19</v>
      </c>
      <c r="Q52" s="8">
        <v>1</v>
      </c>
      <c r="R52" s="2">
        <v>-32.201599999999999</v>
      </c>
      <c r="S52" s="8" t="s">
        <v>16</v>
      </c>
      <c r="T52" s="8">
        <v>1.3380000000000001</v>
      </c>
      <c r="U52" s="8">
        <v>5.2629999999999999</v>
      </c>
      <c r="V52" s="8">
        <v>3.9249999999999998</v>
      </c>
      <c r="W52" s="8" t="s">
        <v>16</v>
      </c>
      <c r="X52" s="8">
        <v>1.3380000000000001</v>
      </c>
      <c r="Y52" s="8">
        <v>5.2629999999999999</v>
      </c>
      <c r="Z52" s="8">
        <v>3.9249999999999998</v>
      </c>
      <c r="AA52" s="8">
        <v>0.41570000000000001</v>
      </c>
      <c r="AB52" s="8">
        <v>2.9999999999999997E-4</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7.2999999999999995E-2</v>
      </c>
      <c r="AR52" s="8">
        <v>0.32700000000000001</v>
      </c>
      <c r="AS52" s="8">
        <v>0.49493399999999999</v>
      </c>
      <c r="AT52" s="8">
        <v>0</v>
      </c>
      <c r="AU52" s="8">
        <v>0.96649399999999996</v>
      </c>
      <c r="AV52" s="8">
        <v>0.45707100000000001</v>
      </c>
    </row>
    <row r="53" spans="2:48">
      <c r="B53" s="8" t="s">
        <v>194</v>
      </c>
      <c r="C53" s="20">
        <v>4</v>
      </c>
      <c r="D53" s="20">
        <v>520</v>
      </c>
      <c r="E53" s="20">
        <v>0</v>
      </c>
      <c r="F53" s="20">
        <v>6</v>
      </c>
      <c r="G53" s="20">
        <v>6</v>
      </c>
      <c r="H53" s="20">
        <v>4</v>
      </c>
      <c r="I53" s="19">
        <v>21.3</v>
      </c>
      <c r="J53" s="1">
        <v>3.3906999999999998</v>
      </c>
      <c r="K53" s="1">
        <v>3.3906999999999998</v>
      </c>
      <c r="L53" s="1">
        <v>4.4763000000000002</v>
      </c>
      <c r="M53" s="18">
        <v>44.567999999999998</v>
      </c>
      <c r="N53" s="8">
        <v>26</v>
      </c>
      <c r="O53" s="8">
        <v>26</v>
      </c>
      <c r="P53" s="8">
        <v>20</v>
      </c>
      <c r="Q53" s="8">
        <v>1</v>
      </c>
      <c r="R53" s="2">
        <v>-32.190399999999997</v>
      </c>
      <c r="S53" s="8" t="s">
        <v>16</v>
      </c>
      <c r="T53" s="8">
        <v>1.1399999999999999</v>
      </c>
      <c r="U53" s="8">
        <v>5.1820000000000004</v>
      </c>
      <c r="V53" s="8">
        <v>4.0419999999999998</v>
      </c>
      <c r="W53" s="8" t="s">
        <v>16</v>
      </c>
      <c r="X53" s="8">
        <v>1.1399999999999999</v>
      </c>
      <c r="Y53" s="8">
        <v>5.1820000000000004</v>
      </c>
      <c r="Z53" s="8">
        <v>4.0419999999999998</v>
      </c>
      <c r="AA53" s="8">
        <v>0.24790000000000001</v>
      </c>
      <c r="AB53" s="8">
        <v>2.9999999999999997E-4</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7.6999999999999999E-2</v>
      </c>
      <c r="AR53" s="8">
        <v>0.32500000000000001</v>
      </c>
      <c r="AS53" s="8">
        <v>0.49844300000000002</v>
      </c>
      <c r="AT53" s="8">
        <v>0</v>
      </c>
      <c r="AU53" s="8">
        <v>0.95749600000000001</v>
      </c>
      <c r="AV53" s="8">
        <v>0.44991599999999998</v>
      </c>
    </row>
    <row r="54" spans="2:48">
      <c r="B54" s="8" t="s">
        <v>195</v>
      </c>
      <c r="C54" s="20">
        <v>4</v>
      </c>
      <c r="D54" s="20">
        <v>520</v>
      </c>
      <c r="E54" s="20">
        <v>0</v>
      </c>
      <c r="F54" s="20">
        <v>6</v>
      </c>
      <c r="G54" s="20">
        <v>6</v>
      </c>
      <c r="H54" s="20">
        <v>4</v>
      </c>
      <c r="I54" s="19">
        <v>21.3</v>
      </c>
      <c r="J54" s="1">
        <v>3.3698000000000001</v>
      </c>
      <c r="K54" s="1">
        <v>3.3698000000000001</v>
      </c>
      <c r="L54" s="1">
        <v>4.5701000000000001</v>
      </c>
      <c r="M54" s="18">
        <v>44.942</v>
      </c>
      <c r="N54" s="8">
        <v>26</v>
      </c>
      <c r="O54" s="8">
        <v>26</v>
      </c>
      <c r="P54" s="8">
        <v>20</v>
      </c>
      <c r="Q54" s="8">
        <v>1</v>
      </c>
      <c r="R54" s="2">
        <v>-32.185200000000002</v>
      </c>
      <c r="S54" s="8" t="s">
        <v>16</v>
      </c>
      <c r="T54" s="8">
        <v>0.90500000000000003</v>
      </c>
      <c r="U54" s="8">
        <v>5.0970000000000004</v>
      </c>
      <c r="V54" s="8">
        <v>4.1920000000000002</v>
      </c>
      <c r="W54" s="8" t="s">
        <v>16</v>
      </c>
      <c r="X54" s="8">
        <v>0.90500000000000003</v>
      </c>
      <c r="Y54" s="8">
        <v>5.0970000000000004</v>
      </c>
      <c r="Z54" s="8">
        <v>4.1920000000000002</v>
      </c>
      <c r="AA54" s="8">
        <v>3.7999999999999999E-2</v>
      </c>
      <c r="AB54" s="8">
        <v>2.9999999999999997E-4</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7.6999999999999999E-2</v>
      </c>
      <c r="AR54" s="8">
        <v>0.32500000000000001</v>
      </c>
      <c r="AS54" s="8">
        <v>0.50238400000000005</v>
      </c>
      <c r="AT54" s="8">
        <v>0</v>
      </c>
      <c r="AU54" s="8">
        <v>0.94870500000000002</v>
      </c>
      <c r="AV54" s="8">
        <v>0.44276199999999999</v>
      </c>
    </row>
    <row r="55" spans="2:48">
      <c r="B55" s="8" t="s">
        <v>196</v>
      </c>
      <c r="C55" s="20">
        <v>4</v>
      </c>
      <c r="D55" s="20">
        <v>520</v>
      </c>
      <c r="E55" s="20">
        <v>0</v>
      </c>
      <c r="F55" s="20">
        <v>6</v>
      </c>
      <c r="G55" s="20">
        <v>6</v>
      </c>
      <c r="H55" s="20">
        <v>4</v>
      </c>
      <c r="I55" s="19">
        <v>21.4</v>
      </c>
      <c r="J55" s="1">
        <v>3.3498999999999999</v>
      </c>
      <c r="K55" s="1">
        <v>3.3498999999999999</v>
      </c>
      <c r="L55" s="1">
        <v>4.6612999999999998</v>
      </c>
      <c r="M55" s="18">
        <v>45.301000000000002</v>
      </c>
      <c r="N55" s="8">
        <v>26</v>
      </c>
      <c r="O55" s="8">
        <v>26</v>
      </c>
      <c r="P55" s="8">
        <v>20</v>
      </c>
      <c r="Q55" s="8">
        <v>1</v>
      </c>
      <c r="R55" s="2">
        <v>-32.1873</v>
      </c>
      <c r="S55" s="8" t="s">
        <v>16</v>
      </c>
      <c r="T55" s="8">
        <v>0.67500000000000004</v>
      </c>
      <c r="U55" s="8">
        <v>5.0250000000000004</v>
      </c>
      <c r="V55" s="8">
        <v>4.3499999999999996</v>
      </c>
      <c r="W55" s="8" t="s">
        <v>16</v>
      </c>
      <c r="X55" s="8">
        <v>0.67500000000000004</v>
      </c>
      <c r="Y55" s="8">
        <v>5.0250000000000004</v>
      </c>
      <c r="Z55" s="8">
        <v>4.3499999999999996</v>
      </c>
      <c r="AA55" s="8">
        <v>0.14130000000000001</v>
      </c>
      <c r="AB55" s="8">
        <v>6.9999999999999999E-4</v>
      </c>
      <c r="AC55" s="8" t="s">
        <v>17</v>
      </c>
      <c r="AD55" s="8" t="s">
        <v>17</v>
      </c>
      <c r="AE55" s="8">
        <v>0.33333000000000002</v>
      </c>
      <c r="AF55" s="8">
        <v>0.33333000000000002</v>
      </c>
      <c r="AG55" s="8">
        <v>0.5</v>
      </c>
      <c r="AH55" s="8">
        <v>0</v>
      </c>
      <c r="AI55" s="8">
        <v>0</v>
      </c>
      <c r="AJ55" s="8">
        <v>0</v>
      </c>
      <c r="AK55" s="8">
        <v>0.33333000000000002</v>
      </c>
      <c r="AL55" s="8">
        <v>0.33333000000000002</v>
      </c>
      <c r="AM55" s="8">
        <v>0.5</v>
      </c>
      <c r="AN55" s="8">
        <v>0</v>
      </c>
      <c r="AO55" s="8">
        <v>0</v>
      </c>
      <c r="AP55" s="8">
        <v>0</v>
      </c>
      <c r="AQ55" s="8">
        <v>7.5999999999999998E-2</v>
      </c>
      <c r="AR55" s="8">
        <v>0.32900000000000001</v>
      </c>
      <c r="AS55" s="8">
        <v>0.50559200000000004</v>
      </c>
      <c r="AT55" s="8">
        <v>0</v>
      </c>
      <c r="AU55" s="8">
        <v>0.939917</v>
      </c>
      <c r="AV55" s="8">
        <v>0.43560700000000002</v>
      </c>
    </row>
    <row r="56" spans="2:48">
      <c r="B56" s="8" t="s">
        <v>197</v>
      </c>
      <c r="C56" s="20">
        <v>4</v>
      </c>
      <c r="D56" s="20">
        <v>520</v>
      </c>
      <c r="E56" s="20">
        <v>0</v>
      </c>
      <c r="F56" s="20">
        <v>6</v>
      </c>
      <c r="G56" s="20">
        <v>6</v>
      </c>
      <c r="H56" s="20">
        <v>4</v>
      </c>
      <c r="I56" s="19">
        <v>21.4</v>
      </c>
      <c r="J56" s="1">
        <v>3.3313000000000001</v>
      </c>
      <c r="K56" s="1">
        <v>3.3313000000000001</v>
      </c>
      <c r="L56" s="1">
        <v>4.7469999999999999</v>
      </c>
      <c r="M56" s="18">
        <v>45.622</v>
      </c>
      <c r="N56" s="8">
        <v>26</v>
      </c>
      <c r="O56" s="8">
        <v>26</v>
      </c>
      <c r="P56" s="8">
        <v>20</v>
      </c>
      <c r="Q56" s="8">
        <v>1</v>
      </c>
      <c r="R56" s="2">
        <v>-32.195300000000003</v>
      </c>
      <c r="S56" s="8" t="s">
        <v>61</v>
      </c>
      <c r="T56" s="8">
        <v>0.61499999999999999</v>
      </c>
      <c r="U56" s="8">
        <v>4.9660000000000002</v>
      </c>
      <c r="V56" s="8">
        <v>4.3499999999999996</v>
      </c>
      <c r="W56" s="8" t="s">
        <v>61</v>
      </c>
      <c r="X56" s="8">
        <v>0.61499999999999999</v>
      </c>
      <c r="Y56" s="8">
        <v>4.9660000000000002</v>
      </c>
      <c r="Z56" s="8">
        <v>4.3499999999999996</v>
      </c>
      <c r="AA56" s="8">
        <v>0.27560000000000001</v>
      </c>
      <c r="AB56" s="8">
        <v>1.1000000000000001E-3</v>
      </c>
      <c r="AC56" s="8" t="s">
        <v>17</v>
      </c>
      <c r="AD56" s="8" t="s">
        <v>17</v>
      </c>
      <c r="AE56" s="8">
        <v>0</v>
      </c>
      <c r="AF56" s="8">
        <v>0</v>
      </c>
      <c r="AG56" s="8">
        <v>0</v>
      </c>
      <c r="AH56" s="8">
        <v>0</v>
      </c>
      <c r="AI56" s="8">
        <v>0</v>
      </c>
      <c r="AJ56" s="8">
        <v>0</v>
      </c>
      <c r="AK56" s="8">
        <v>0</v>
      </c>
      <c r="AL56" s="8">
        <v>0</v>
      </c>
      <c r="AM56" s="8">
        <v>0</v>
      </c>
      <c r="AN56" s="8">
        <v>0</v>
      </c>
      <c r="AO56" s="8">
        <v>0</v>
      </c>
      <c r="AP56" s="8">
        <v>0</v>
      </c>
      <c r="AQ56" s="8">
        <v>7.5999999999999998E-2</v>
      </c>
      <c r="AR56" s="8">
        <v>0.32800000000000001</v>
      </c>
      <c r="AS56" s="8">
        <v>0.50788999999999995</v>
      </c>
      <c r="AT56" s="8">
        <v>0</v>
      </c>
      <c r="AU56" s="8">
        <v>0.93169900000000005</v>
      </c>
      <c r="AV56" s="8">
        <v>0.428452</v>
      </c>
    </row>
    <row r="57" spans="2:48">
      <c r="B57" s="8" t="s">
        <v>198</v>
      </c>
      <c r="C57" s="20">
        <v>4</v>
      </c>
      <c r="D57" s="20">
        <v>520</v>
      </c>
      <c r="E57" s="20">
        <v>0</v>
      </c>
      <c r="F57" s="20">
        <v>6</v>
      </c>
      <c r="G57" s="20">
        <v>6</v>
      </c>
      <c r="H57" s="20">
        <v>4</v>
      </c>
      <c r="I57" s="19">
        <v>21.5</v>
      </c>
      <c r="J57" s="1">
        <v>3.3146</v>
      </c>
      <c r="K57" s="1">
        <v>3.3146</v>
      </c>
      <c r="L57" s="1">
        <v>4.8231999999999999</v>
      </c>
      <c r="M57" s="18">
        <v>45.892000000000003</v>
      </c>
      <c r="N57" s="8">
        <v>26</v>
      </c>
      <c r="O57" s="8">
        <v>26</v>
      </c>
      <c r="P57" s="8">
        <v>20</v>
      </c>
      <c r="Q57" s="8">
        <v>1</v>
      </c>
      <c r="R57" s="2">
        <v>-32.206699999999998</v>
      </c>
      <c r="S57" s="8" t="s">
        <v>61</v>
      </c>
      <c r="T57" s="8">
        <v>0.59499999999999997</v>
      </c>
      <c r="U57" s="8">
        <v>4.9180000000000001</v>
      </c>
      <c r="V57" s="8">
        <v>4.3230000000000004</v>
      </c>
      <c r="W57" s="8" t="s">
        <v>61</v>
      </c>
      <c r="X57" s="8">
        <v>0.59499999999999997</v>
      </c>
      <c r="Y57" s="8">
        <v>4.9180000000000001</v>
      </c>
      <c r="Z57" s="8">
        <v>4.3230000000000004</v>
      </c>
      <c r="AA57" s="8">
        <v>0.34960000000000002</v>
      </c>
      <c r="AB57" s="8">
        <v>2.3999999999999998E-3</v>
      </c>
      <c r="AC57" s="8" t="s">
        <v>17</v>
      </c>
      <c r="AD57" s="8" t="s">
        <v>17</v>
      </c>
      <c r="AE57" s="8">
        <v>0</v>
      </c>
      <c r="AF57" s="8">
        <v>0</v>
      </c>
      <c r="AG57" s="8">
        <v>0</v>
      </c>
      <c r="AH57" s="8">
        <v>0</v>
      </c>
      <c r="AI57" s="8">
        <v>0</v>
      </c>
      <c r="AJ57" s="8">
        <v>0</v>
      </c>
      <c r="AK57" s="8">
        <v>0</v>
      </c>
      <c r="AL57" s="8">
        <v>0</v>
      </c>
      <c r="AM57" s="8">
        <v>0</v>
      </c>
      <c r="AN57" s="8">
        <v>0</v>
      </c>
      <c r="AO57" s="8">
        <v>0</v>
      </c>
      <c r="AP57" s="8">
        <v>0</v>
      </c>
      <c r="AQ57" s="8">
        <v>7.5999999999999998E-2</v>
      </c>
      <c r="AR57" s="8">
        <v>0.32700000000000001</v>
      </c>
      <c r="AS57" s="8">
        <v>0.50906200000000001</v>
      </c>
      <c r="AT57" s="8">
        <v>0</v>
      </c>
      <c r="AU57" s="8">
        <v>0.92405199999999998</v>
      </c>
      <c r="AV57" s="8">
        <v>0.42129699999999998</v>
      </c>
    </row>
    <row r="58" spans="2:48">
      <c r="B58" s="8" t="s">
        <v>199</v>
      </c>
      <c r="C58" s="20">
        <v>4</v>
      </c>
      <c r="D58" s="20">
        <v>520</v>
      </c>
      <c r="E58" s="20">
        <v>0</v>
      </c>
      <c r="F58" s="20">
        <v>6</v>
      </c>
      <c r="G58" s="20">
        <v>6</v>
      </c>
      <c r="H58" s="20">
        <v>4</v>
      </c>
      <c r="I58" s="19">
        <v>21.5</v>
      </c>
      <c r="J58" s="1">
        <v>3.2987000000000002</v>
      </c>
      <c r="K58" s="1">
        <v>3.2987000000000002</v>
      </c>
      <c r="L58" s="1">
        <v>4.8925000000000001</v>
      </c>
      <c r="M58" s="18">
        <v>46.104999999999997</v>
      </c>
      <c r="N58" s="8">
        <v>26</v>
      </c>
      <c r="O58" s="8">
        <v>26</v>
      </c>
      <c r="P58" s="8">
        <v>20</v>
      </c>
      <c r="Q58" s="8">
        <v>1</v>
      </c>
      <c r="R58" s="2">
        <v>-32.219499999999996</v>
      </c>
      <c r="S58" s="8" t="s">
        <v>61</v>
      </c>
      <c r="T58" s="8">
        <v>0.57799999999999996</v>
      </c>
      <c r="U58" s="8">
        <v>4.8819999999999997</v>
      </c>
      <c r="V58" s="8">
        <v>4.3029999999999999</v>
      </c>
      <c r="W58" s="8" t="s">
        <v>61</v>
      </c>
      <c r="X58" s="8">
        <v>0.57799999999999996</v>
      </c>
      <c r="Y58" s="8">
        <v>4.8819999999999997</v>
      </c>
      <c r="Z58" s="8">
        <v>4.3029999999999999</v>
      </c>
      <c r="AA58" s="8">
        <v>0.37680000000000002</v>
      </c>
      <c r="AB58" s="8">
        <v>5.9999999999999995E-4</v>
      </c>
      <c r="AC58" s="8" t="s">
        <v>17</v>
      </c>
      <c r="AD58" s="8" t="s">
        <v>17</v>
      </c>
      <c r="AE58" s="8">
        <v>0</v>
      </c>
      <c r="AF58" s="8">
        <v>0</v>
      </c>
      <c r="AG58" s="8">
        <v>0</v>
      </c>
      <c r="AH58" s="8">
        <v>0</v>
      </c>
      <c r="AI58" s="8">
        <v>0</v>
      </c>
      <c r="AJ58" s="8">
        <v>0</v>
      </c>
      <c r="AK58" s="8">
        <v>0</v>
      </c>
      <c r="AL58" s="8">
        <v>0</v>
      </c>
      <c r="AM58" s="8">
        <v>0</v>
      </c>
      <c r="AN58" s="8">
        <v>0</v>
      </c>
      <c r="AO58" s="8">
        <v>0</v>
      </c>
      <c r="AP58" s="8">
        <v>0</v>
      </c>
      <c r="AQ58" s="8">
        <v>7.5999999999999998E-2</v>
      </c>
      <c r="AR58" s="8">
        <v>0.32500000000000001</v>
      </c>
      <c r="AS58" s="8">
        <v>0.50946999999999998</v>
      </c>
      <c r="AT58" s="8">
        <v>0</v>
      </c>
      <c r="AU58" s="8">
        <v>0.91689200000000004</v>
      </c>
      <c r="AV58" s="8">
        <v>0.41414200000000001</v>
      </c>
    </row>
    <row r="59" spans="2:48">
      <c r="B59" s="8" t="s">
        <v>200</v>
      </c>
      <c r="C59" s="20">
        <v>4</v>
      </c>
      <c r="D59" s="20">
        <v>520</v>
      </c>
      <c r="E59" s="20">
        <v>0</v>
      </c>
      <c r="F59" s="20">
        <v>6</v>
      </c>
      <c r="G59" s="20">
        <v>6</v>
      </c>
      <c r="H59" s="20">
        <v>4</v>
      </c>
      <c r="I59" s="19">
        <v>21.5</v>
      </c>
      <c r="J59" s="1">
        <v>3.2850999999999999</v>
      </c>
      <c r="K59" s="1">
        <v>3.2850999999999999</v>
      </c>
      <c r="L59" s="1">
        <v>4.9489000000000001</v>
      </c>
      <c r="M59" s="18">
        <v>46.253</v>
      </c>
      <c r="N59" s="8">
        <v>26</v>
      </c>
      <c r="O59" s="8">
        <v>26</v>
      </c>
      <c r="P59" s="8">
        <v>20</v>
      </c>
      <c r="Q59" s="8">
        <v>1</v>
      </c>
      <c r="R59" s="2">
        <v>-32.232100000000003</v>
      </c>
      <c r="S59" s="8" t="s">
        <v>61</v>
      </c>
      <c r="T59" s="8">
        <v>0.55700000000000005</v>
      </c>
      <c r="U59" s="8">
        <v>4.8529999999999998</v>
      </c>
      <c r="V59" s="8">
        <v>4.2949999999999999</v>
      </c>
      <c r="W59" s="8" t="s">
        <v>61</v>
      </c>
      <c r="X59" s="8">
        <v>0.55700000000000005</v>
      </c>
      <c r="Y59" s="8">
        <v>4.8529999999999998</v>
      </c>
      <c r="Z59" s="8">
        <v>4.2949999999999999</v>
      </c>
      <c r="AA59" s="8">
        <v>0.33810000000000001</v>
      </c>
      <c r="AB59" s="8">
        <v>1.4E-3</v>
      </c>
      <c r="AC59" s="8" t="s">
        <v>17</v>
      </c>
      <c r="AD59" s="8" t="s">
        <v>17</v>
      </c>
      <c r="AE59" s="8">
        <v>0</v>
      </c>
      <c r="AF59" s="8">
        <v>0</v>
      </c>
      <c r="AG59" s="8">
        <v>0</v>
      </c>
      <c r="AH59" s="8">
        <v>0</v>
      </c>
      <c r="AI59" s="8">
        <v>0</v>
      </c>
      <c r="AJ59" s="8">
        <v>0</v>
      </c>
      <c r="AK59" s="8">
        <v>0</v>
      </c>
      <c r="AL59" s="8">
        <v>0</v>
      </c>
      <c r="AM59" s="8">
        <v>0</v>
      </c>
      <c r="AN59" s="8">
        <v>0</v>
      </c>
      <c r="AO59" s="8">
        <v>0</v>
      </c>
      <c r="AP59" s="8">
        <v>0</v>
      </c>
      <c r="AQ59" s="8">
        <v>7.5999999999999998E-2</v>
      </c>
      <c r="AR59" s="8">
        <v>0.32200000000000001</v>
      </c>
      <c r="AS59" s="8">
        <v>0.50866500000000003</v>
      </c>
      <c r="AT59" s="8">
        <v>0</v>
      </c>
      <c r="AU59" s="8">
        <v>0.91081400000000001</v>
      </c>
      <c r="AV59" s="8">
        <v>0.40698800000000002</v>
      </c>
    </row>
    <row r="60" spans="2:48">
      <c r="B60" s="8" t="s">
        <v>201</v>
      </c>
      <c r="C60" s="20">
        <v>4</v>
      </c>
      <c r="D60" s="20">
        <v>520</v>
      </c>
      <c r="E60" s="20">
        <v>0</v>
      </c>
      <c r="F60" s="20">
        <v>6</v>
      </c>
      <c r="G60" s="20">
        <v>6</v>
      </c>
      <c r="H60" s="20">
        <v>4</v>
      </c>
      <c r="I60" s="19">
        <v>21.6</v>
      </c>
      <c r="J60" s="1">
        <v>3.2715999999999998</v>
      </c>
      <c r="K60" s="1">
        <v>3.2715999999999998</v>
      </c>
      <c r="L60" s="1">
        <v>5.0010000000000003</v>
      </c>
      <c r="M60" s="18">
        <v>46.356000000000002</v>
      </c>
      <c r="N60" s="8">
        <v>26</v>
      </c>
      <c r="O60" s="8">
        <v>26</v>
      </c>
      <c r="P60" s="8">
        <v>20</v>
      </c>
      <c r="Q60" s="8">
        <v>1</v>
      </c>
      <c r="R60" s="2">
        <v>-32.243000000000002</v>
      </c>
      <c r="S60" s="8" t="s">
        <v>61</v>
      </c>
      <c r="T60" s="8">
        <v>0.54</v>
      </c>
      <c r="U60" s="8">
        <v>4.8319999999999999</v>
      </c>
      <c r="V60" s="8">
        <v>4.2919999999999998</v>
      </c>
      <c r="W60" s="8" t="s">
        <v>61</v>
      </c>
      <c r="X60" s="8">
        <v>0.54</v>
      </c>
      <c r="Y60" s="8">
        <v>4.8319999999999999</v>
      </c>
      <c r="Z60" s="8">
        <v>4.2919999999999998</v>
      </c>
      <c r="AA60" s="8">
        <v>0.26300000000000001</v>
      </c>
      <c r="AB60" s="8">
        <v>1.9E-3</v>
      </c>
      <c r="AC60" s="8" t="s">
        <v>17</v>
      </c>
      <c r="AD60" s="8" t="s">
        <v>17</v>
      </c>
      <c r="AE60" s="8">
        <v>0</v>
      </c>
      <c r="AF60" s="8">
        <v>0</v>
      </c>
      <c r="AG60" s="8">
        <v>0</v>
      </c>
      <c r="AH60" s="8">
        <v>0</v>
      </c>
      <c r="AI60" s="8">
        <v>0</v>
      </c>
      <c r="AJ60" s="8">
        <v>0</v>
      </c>
      <c r="AK60" s="8">
        <v>0</v>
      </c>
      <c r="AL60" s="8">
        <v>0</v>
      </c>
      <c r="AM60" s="8">
        <v>0</v>
      </c>
      <c r="AN60" s="8">
        <v>0</v>
      </c>
      <c r="AO60" s="8">
        <v>0</v>
      </c>
      <c r="AP60" s="8">
        <v>0</v>
      </c>
      <c r="AQ60" s="8">
        <v>8.3000000000000004E-2</v>
      </c>
      <c r="AR60" s="8">
        <v>0.309</v>
      </c>
      <c r="AS60" s="8">
        <v>0.50782400000000005</v>
      </c>
      <c r="AT60" s="8">
        <v>0</v>
      </c>
      <c r="AU60" s="8">
        <v>0.90490099999999996</v>
      </c>
      <c r="AV60" s="8">
        <v>0.39983299999999999</v>
      </c>
    </row>
    <row r="61" spans="2:48">
      <c r="B61" s="8" t="s">
        <v>202</v>
      </c>
      <c r="C61" s="20">
        <v>4</v>
      </c>
      <c r="D61" s="20">
        <v>520</v>
      </c>
      <c r="E61" s="20">
        <v>0</v>
      </c>
      <c r="F61" s="20">
        <v>6</v>
      </c>
      <c r="G61" s="20">
        <v>6</v>
      </c>
      <c r="H61" s="20">
        <v>4</v>
      </c>
      <c r="I61" s="19">
        <v>21.6</v>
      </c>
      <c r="J61" s="1">
        <v>3.2585000000000002</v>
      </c>
      <c r="K61" s="1">
        <v>3.2585000000000002</v>
      </c>
      <c r="L61" s="1">
        <v>5.0495000000000001</v>
      </c>
      <c r="M61" s="18">
        <v>46.432000000000002</v>
      </c>
      <c r="N61" s="8">
        <v>26</v>
      </c>
      <c r="O61" s="8">
        <v>26</v>
      </c>
      <c r="P61" s="8">
        <v>20</v>
      </c>
      <c r="Q61" s="8">
        <v>1</v>
      </c>
      <c r="R61" s="2">
        <v>-32.250599999999999</v>
      </c>
      <c r="S61" s="8" t="s">
        <v>61</v>
      </c>
      <c r="T61" s="8">
        <v>0.52100000000000002</v>
      </c>
      <c r="U61" s="8">
        <v>4.8140000000000001</v>
      </c>
      <c r="V61" s="8">
        <v>4.2930000000000001</v>
      </c>
      <c r="W61" s="8" t="s">
        <v>61</v>
      </c>
      <c r="X61" s="8">
        <v>0.52100000000000002</v>
      </c>
      <c r="Y61" s="8">
        <v>4.8140000000000001</v>
      </c>
      <c r="Z61" s="8">
        <v>4.2930000000000001</v>
      </c>
      <c r="AA61" s="8">
        <v>0.1492</v>
      </c>
      <c r="AB61" s="8">
        <v>2.0000000000000001E-4</v>
      </c>
      <c r="AC61" s="8" t="s">
        <v>17</v>
      </c>
      <c r="AD61" s="8" t="s">
        <v>17</v>
      </c>
      <c r="AE61" s="8">
        <v>0</v>
      </c>
      <c r="AF61" s="8">
        <v>0</v>
      </c>
      <c r="AG61" s="8">
        <v>0</v>
      </c>
      <c r="AH61" s="8">
        <v>0</v>
      </c>
      <c r="AI61" s="8">
        <v>0</v>
      </c>
      <c r="AJ61" s="8">
        <v>0</v>
      </c>
      <c r="AK61" s="8">
        <v>0</v>
      </c>
      <c r="AL61" s="8">
        <v>0</v>
      </c>
      <c r="AM61" s="8">
        <v>0</v>
      </c>
      <c r="AN61" s="8">
        <v>0</v>
      </c>
      <c r="AO61" s="8">
        <v>0</v>
      </c>
      <c r="AP61" s="8">
        <v>0</v>
      </c>
      <c r="AQ61" s="8">
        <v>8.3000000000000004E-2</v>
      </c>
      <c r="AR61" s="8">
        <v>0.312</v>
      </c>
      <c r="AS61" s="8">
        <v>0.50673699999999999</v>
      </c>
      <c r="AT61" s="8">
        <v>0</v>
      </c>
      <c r="AU61" s="8">
        <v>0.89922400000000002</v>
      </c>
      <c r="AV61" s="8">
        <v>0.39267800000000003</v>
      </c>
    </row>
    <row r="62" spans="2:48">
      <c r="B62" s="8" t="s">
        <v>203</v>
      </c>
      <c r="C62" s="20">
        <v>4</v>
      </c>
      <c r="D62" s="20">
        <v>520</v>
      </c>
      <c r="E62" s="20">
        <v>0</v>
      </c>
      <c r="F62" s="20">
        <v>6</v>
      </c>
      <c r="G62" s="20">
        <v>6</v>
      </c>
      <c r="H62" s="20">
        <v>4</v>
      </c>
      <c r="I62" s="19">
        <v>21.6</v>
      </c>
      <c r="J62" s="1">
        <v>3.2519</v>
      </c>
      <c r="K62" s="1">
        <v>3.2519</v>
      </c>
      <c r="L62" s="1">
        <v>5.0735999999999999</v>
      </c>
      <c r="M62" s="18">
        <v>46.463000000000001</v>
      </c>
      <c r="N62" s="8">
        <v>26</v>
      </c>
      <c r="O62" s="8">
        <v>26</v>
      </c>
      <c r="P62" s="8">
        <v>20</v>
      </c>
      <c r="Q62" s="8">
        <v>1</v>
      </c>
      <c r="R62" s="2">
        <v>-32.252699999999997</v>
      </c>
      <c r="S62" s="8" t="s">
        <v>61</v>
      </c>
      <c r="T62" s="8">
        <v>0.51200000000000001</v>
      </c>
      <c r="U62" s="8">
        <v>4.806</v>
      </c>
      <c r="V62" s="8">
        <v>4.2930000000000001</v>
      </c>
      <c r="W62" s="8" t="s">
        <v>61</v>
      </c>
      <c r="X62" s="8">
        <v>0.51200000000000001</v>
      </c>
      <c r="Y62" s="8">
        <v>4.806</v>
      </c>
      <c r="Z62" s="8">
        <v>4.2930000000000001</v>
      </c>
      <c r="AA62" s="8">
        <v>8.0699999999999994E-2</v>
      </c>
      <c r="AB62" s="8">
        <v>2.9999999999999997E-4</v>
      </c>
      <c r="AC62" s="8" t="s">
        <v>17</v>
      </c>
      <c r="AD62" s="8" t="s">
        <v>17</v>
      </c>
      <c r="AE62" s="8">
        <v>0</v>
      </c>
      <c r="AF62" s="8">
        <v>0</v>
      </c>
      <c r="AG62" s="8">
        <v>0</v>
      </c>
      <c r="AH62" s="8">
        <v>0</v>
      </c>
      <c r="AI62" s="8">
        <v>0</v>
      </c>
      <c r="AJ62" s="8">
        <v>0</v>
      </c>
      <c r="AK62" s="8">
        <v>0</v>
      </c>
      <c r="AL62" s="8">
        <v>0</v>
      </c>
      <c r="AM62" s="8">
        <v>0</v>
      </c>
      <c r="AN62" s="8">
        <v>0</v>
      </c>
      <c r="AO62" s="8">
        <v>0</v>
      </c>
      <c r="AP62" s="8">
        <v>0</v>
      </c>
      <c r="AQ62" s="8">
        <v>8.3000000000000004E-2</v>
      </c>
      <c r="AR62" s="8">
        <v>0.32</v>
      </c>
      <c r="AS62" s="8">
        <v>0.50617199999999996</v>
      </c>
      <c r="AT62" s="8">
        <v>0</v>
      </c>
      <c r="AU62" s="8">
        <v>0.89643700000000004</v>
      </c>
      <c r="AV62" s="8">
        <v>0.38910099999999997</v>
      </c>
    </row>
    <row r="63" spans="2:48">
      <c r="B63" s="8" t="s">
        <v>204</v>
      </c>
      <c r="C63" s="20">
        <v>4</v>
      </c>
      <c r="D63" s="20">
        <v>520</v>
      </c>
      <c r="E63" s="20">
        <v>0</v>
      </c>
      <c r="F63" s="20">
        <v>6</v>
      </c>
      <c r="G63" s="20">
        <v>6</v>
      </c>
      <c r="H63" s="20">
        <v>4</v>
      </c>
      <c r="I63" s="19">
        <v>21.6</v>
      </c>
      <c r="J63" s="1">
        <v>3.2452000000000001</v>
      </c>
      <c r="K63" s="1">
        <v>3.2452000000000001</v>
      </c>
      <c r="L63" s="1">
        <v>5.0967000000000002</v>
      </c>
      <c r="M63" s="18">
        <v>46.484999999999999</v>
      </c>
      <c r="N63" s="8">
        <v>26</v>
      </c>
      <c r="O63" s="8">
        <v>26</v>
      </c>
      <c r="P63" s="8">
        <v>20</v>
      </c>
      <c r="Q63" s="8">
        <v>1</v>
      </c>
      <c r="R63" s="2">
        <v>-32.253500000000003</v>
      </c>
      <c r="S63" s="8" t="s">
        <v>61</v>
      </c>
      <c r="T63" s="8">
        <v>0.503</v>
      </c>
      <c r="U63" s="8">
        <v>4.798</v>
      </c>
      <c r="V63" s="8">
        <v>4.2949999999999999</v>
      </c>
      <c r="W63" s="8" t="s">
        <v>61</v>
      </c>
      <c r="X63" s="8">
        <v>0.503</v>
      </c>
      <c r="Y63" s="8">
        <v>4.798</v>
      </c>
      <c r="Z63" s="8">
        <v>4.2949999999999999</v>
      </c>
      <c r="AA63" s="8">
        <v>2.3999999999999998E-3</v>
      </c>
      <c r="AB63" s="8">
        <v>2.0000000000000001E-4</v>
      </c>
      <c r="AC63" s="8" t="s">
        <v>17</v>
      </c>
      <c r="AD63" s="8" t="s">
        <v>17</v>
      </c>
      <c r="AE63" s="8">
        <v>0</v>
      </c>
      <c r="AF63" s="8">
        <v>0</v>
      </c>
      <c r="AG63" s="8">
        <v>0</v>
      </c>
      <c r="AH63" s="8">
        <v>0</v>
      </c>
      <c r="AI63" s="8">
        <v>0</v>
      </c>
      <c r="AJ63" s="8">
        <v>0</v>
      </c>
      <c r="AK63" s="8">
        <v>0</v>
      </c>
      <c r="AL63" s="8">
        <v>0</v>
      </c>
      <c r="AM63" s="8">
        <v>0</v>
      </c>
      <c r="AN63" s="8">
        <v>0</v>
      </c>
      <c r="AO63" s="8">
        <v>0</v>
      </c>
      <c r="AP63" s="8">
        <v>0</v>
      </c>
      <c r="AQ63" s="8">
        <v>8.3000000000000004E-2</v>
      </c>
      <c r="AR63" s="8">
        <v>0.32500000000000001</v>
      </c>
      <c r="AS63" s="8">
        <v>0.50556000000000001</v>
      </c>
      <c r="AT63" s="8">
        <v>0</v>
      </c>
      <c r="AU63" s="8">
        <v>0.893737</v>
      </c>
      <c r="AV63" s="8">
        <v>0.385523</v>
      </c>
    </row>
    <row r="64" spans="2:48">
      <c r="B64" s="8" t="s">
        <v>835</v>
      </c>
      <c r="C64" s="20">
        <v>4</v>
      </c>
      <c r="D64" s="20">
        <v>520</v>
      </c>
      <c r="E64" s="20">
        <v>0</v>
      </c>
      <c r="F64" s="20">
        <v>6</v>
      </c>
      <c r="G64" s="20">
        <v>6</v>
      </c>
      <c r="H64" s="20">
        <v>4</v>
      </c>
      <c r="I64" s="19">
        <v>21.6</v>
      </c>
      <c r="J64" s="1">
        <v>3.2452000000000001</v>
      </c>
      <c r="K64" s="1">
        <v>3.2452000000000001</v>
      </c>
      <c r="L64" s="1">
        <v>5.0967000000000002</v>
      </c>
      <c r="M64" s="18">
        <v>46.484999999999999</v>
      </c>
      <c r="N64" s="8">
        <v>26</v>
      </c>
      <c r="O64" s="8">
        <v>26</v>
      </c>
      <c r="P64" s="8">
        <v>20</v>
      </c>
      <c r="Q64" s="8">
        <v>1</v>
      </c>
      <c r="R64" s="2">
        <v>-31.6616</v>
      </c>
      <c r="S64" s="8" t="s">
        <v>61</v>
      </c>
      <c r="T64" s="8">
        <v>0.63600000000000001</v>
      </c>
      <c r="U64" s="8">
        <v>4.76</v>
      </c>
      <c r="V64" s="8">
        <v>4.125</v>
      </c>
      <c r="W64" s="8" t="s">
        <v>61</v>
      </c>
      <c r="X64" s="8">
        <v>0.63600000000000001</v>
      </c>
      <c r="Y64" s="8">
        <v>4.76</v>
      </c>
      <c r="Z64" s="8">
        <v>4.125</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8.1000000000000003E-2</v>
      </c>
      <c r="AR64" s="8">
        <v>0.32100000000000001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470</v>
      </c>
      <c r="C69" s="20">
        <v>4</v>
      </c>
      <c r="D69" s="20">
        <v>400</v>
      </c>
      <c r="E69" s="20">
        <v>0</v>
      </c>
      <c r="F69" s="20">
        <v>3</v>
      </c>
      <c r="G69" s="20">
        <v>3</v>
      </c>
      <c r="H69" s="20">
        <v>2</v>
      </c>
      <c r="I69" s="19">
        <v>10.6</v>
      </c>
      <c r="J69" s="1">
        <v>3.4493999999999998</v>
      </c>
      <c r="K69" s="1">
        <v>3.4493999999999998</v>
      </c>
      <c r="L69" s="1">
        <v>4.2458</v>
      </c>
      <c r="M69" s="18">
        <v>43.750999999999998</v>
      </c>
      <c r="N69" s="8">
        <v>26</v>
      </c>
      <c r="O69" s="8">
        <v>816</v>
      </c>
      <c r="P69" s="8">
        <v>1</v>
      </c>
      <c r="Q69" s="8">
        <v>1</v>
      </c>
      <c r="R69" s="2">
        <v>-58.517600000000002</v>
      </c>
      <c r="S69" s="8" t="s">
        <v>16</v>
      </c>
      <c r="T69" s="8">
        <v>-2.278</v>
      </c>
      <c r="U69" s="8">
        <v>9.7129999999999992</v>
      </c>
      <c r="V69" s="8">
        <v>11.991</v>
      </c>
      <c r="W69" s="8" t="s">
        <v>16</v>
      </c>
      <c r="X69" s="8">
        <v>-2.278</v>
      </c>
      <c r="Y69" s="8">
        <v>9.7129999999999992</v>
      </c>
      <c r="Z69" s="8">
        <v>11.991</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0.30099999999999999</v>
      </c>
      <c r="AS69" s="8">
        <v>0.5</v>
      </c>
      <c r="AT69" s="8">
        <v>0</v>
      </c>
      <c r="AU69" s="8">
        <v>0</v>
      </c>
      <c r="AV69" s="8">
        <v>0.5</v>
      </c>
      <c r="AW69" s="2">
        <v>-18.977900000000002</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B78" s="8" t="s">
        <v>630</v>
      </c>
      <c r="C78" s="20">
        <v>4</v>
      </c>
      <c r="D78" s="20">
        <v>400</v>
      </c>
      <c r="E78" s="20">
        <v>0</v>
      </c>
      <c r="F78" s="20">
        <v>3</v>
      </c>
      <c r="G78" s="20">
        <v>3</v>
      </c>
      <c r="H78" s="20">
        <v>2</v>
      </c>
      <c r="I78" s="19">
        <v>10.7</v>
      </c>
      <c r="J78" s="1">
        <v>3.3698000000000001</v>
      </c>
      <c r="K78" s="1">
        <v>3.3698000000000001</v>
      </c>
      <c r="L78" s="1">
        <v>4.5701000000000001</v>
      </c>
      <c r="M78" s="18">
        <v>44.942</v>
      </c>
      <c r="N78" s="8">
        <v>26</v>
      </c>
      <c r="O78" s="8">
        <v>816</v>
      </c>
      <c r="P78" s="8">
        <v>1</v>
      </c>
      <c r="Q78" s="8">
        <v>1</v>
      </c>
      <c r="R78" s="2">
        <v>-58.489400000000003</v>
      </c>
      <c r="S78" s="8" t="s">
        <v>16</v>
      </c>
      <c r="T78" s="8">
        <v>-3.0659999999999998</v>
      </c>
      <c r="U78" s="8">
        <v>9.4019999999999992</v>
      </c>
      <c r="V78" s="8">
        <v>12.468</v>
      </c>
      <c r="W78" s="8" t="s">
        <v>16</v>
      </c>
      <c r="X78" s="8">
        <v>-3.0659999999999998</v>
      </c>
      <c r="Y78" s="8">
        <v>9.4019999999999992</v>
      </c>
      <c r="Z78" s="8">
        <v>12.468</v>
      </c>
      <c r="AA78" s="8">
        <v>0.1236</v>
      </c>
      <c r="AB78" s="8">
        <v>4.4999999999999997E-3</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0.01</v>
      </c>
      <c r="AR78" s="8">
        <v>0.30499999999999999</v>
      </c>
      <c r="AS78" s="8">
        <v>0.50238400000000005</v>
      </c>
      <c r="AT78" s="8">
        <v>0</v>
      </c>
      <c r="AU78" s="8">
        <v>0.94870500000000002</v>
      </c>
      <c r="AV78" s="8">
        <v>0.44276199999999999</v>
      </c>
      <c r="AW78" s="2">
        <v>-18.949000000000002</v>
      </c>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471</v>
      </c>
      <c r="C87" s="20">
        <v>4</v>
      </c>
      <c r="D87" s="20">
        <v>400</v>
      </c>
      <c r="E87" s="20">
        <v>0</v>
      </c>
      <c r="F87" s="20">
        <v>3</v>
      </c>
      <c r="G87" s="20">
        <v>3</v>
      </c>
      <c r="H87" s="20">
        <v>2</v>
      </c>
      <c r="I87" s="19">
        <v>10.8</v>
      </c>
      <c r="J87" s="1">
        <v>3.2452000000000001</v>
      </c>
      <c r="K87" s="1">
        <v>3.2452000000000001</v>
      </c>
      <c r="L87" s="1">
        <v>5.0967000000000002</v>
      </c>
      <c r="M87" s="18">
        <v>46.484999999999999</v>
      </c>
      <c r="N87" s="8">
        <v>26</v>
      </c>
      <c r="O87" s="8">
        <v>816</v>
      </c>
      <c r="P87" s="8">
        <v>1</v>
      </c>
      <c r="Q87" s="8">
        <v>1</v>
      </c>
      <c r="R87" s="2">
        <v>-58.62</v>
      </c>
      <c r="S87" s="8" t="s">
        <v>61</v>
      </c>
      <c r="T87" s="8">
        <v>-3.3849999999999998</v>
      </c>
      <c r="U87" s="8">
        <v>9.0419999999999998</v>
      </c>
      <c r="V87" s="8">
        <v>12.427</v>
      </c>
      <c r="W87" s="8" t="s">
        <v>61</v>
      </c>
      <c r="X87" s="8">
        <v>-3.3849999999999998</v>
      </c>
      <c r="Y87" s="8">
        <v>9.0419999999999998</v>
      </c>
      <c r="Z87" s="8">
        <v>12.427</v>
      </c>
      <c r="AA87" s="8">
        <v>0.2117</v>
      </c>
      <c r="AB87" s="8">
        <v>2.4899999999999999E-2</v>
      </c>
      <c r="AC87" s="8" t="s">
        <v>17</v>
      </c>
      <c r="AD87" s="8" t="s">
        <v>17</v>
      </c>
      <c r="AE87" s="8">
        <v>0</v>
      </c>
      <c r="AF87" s="8">
        <v>0</v>
      </c>
      <c r="AG87" s="8">
        <v>0</v>
      </c>
      <c r="AH87" s="8">
        <v>0</v>
      </c>
      <c r="AI87" s="8">
        <v>0</v>
      </c>
      <c r="AJ87" s="8">
        <v>0</v>
      </c>
      <c r="AK87" s="8">
        <v>0</v>
      </c>
      <c r="AL87" s="8">
        <v>0</v>
      </c>
      <c r="AM87" s="8">
        <v>0</v>
      </c>
      <c r="AN87" s="8">
        <v>0</v>
      </c>
      <c r="AO87" s="8">
        <v>0</v>
      </c>
      <c r="AP87" s="8">
        <v>0</v>
      </c>
      <c r="AQ87" s="8">
        <v>8.9999999999999993E-3</v>
      </c>
      <c r="AR87" s="8">
        <v>0.29099999999999998</v>
      </c>
      <c r="AS87" s="8">
        <v>0.50556000000000001</v>
      </c>
      <c r="AT87" s="8">
        <v>0</v>
      </c>
      <c r="AU87" s="8">
        <v>0.893737</v>
      </c>
      <c r="AV87" s="8">
        <v>0.385523</v>
      </c>
      <c r="AW87" s="2">
        <v>-18.883199999999999</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671FC950-3507-47D3-A1C6-4E37512C6BEA}"/>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1F1B2-948E-4A71-B559-DE57260C3DAF}">
  <dimension ref="A1:BK599"/>
  <sheetViews>
    <sheetView zoomScale="115" zoomScaleNormal="108" workbookViewId="0"/>
  </sheetViews>
  <sheetFormatPr defaultRowHeight="14.4"/>
  <cols>
    <col min="1" max="1" width="5.5546875" style="8" customWidth="1"/>
    <col min="2" max="2" width="44.21875" style="8" customWidth="1"/>
    <col min="3" max="5" width="8.88671875" style="2" customWidth="1"/>
    <col min="6" max="7" width="11" style="2" customWidth="1"/>
    <col min="8" max="8" width="9.21875" style="2" customWidth="1"/>
    <col min="9" max="9" width="7.5546875" style="19" customWidth="1"/>
    <col min="10" max="11" width="9.21875" style="2" customWidth="1"/>
    <col min="12" max="12" width="9.21875" style="8" customWidth="1"/>
    <col min="13" max="13" width="10.5546875" style="8" customWidth="1"/>
    <col min="14" max="14" width="6.5546875" style="8" customWidth="1"/>
    <col min="15" max="16" width="9" style="8" customWidth="1"/>
    <col min="17" max="17" width="10.33203125" style="8" customWidth="1"/>
    <col min="18" max="18" width="11.21875" style="8" customWidth="1"/>
    <col min="19" max="19" width="8.6640625" style="8" customWidth="1"/>
    <col min="20" max="24" width="8.88671875" style="8" customWidth="1"/>
    <col min="25" max="25" width="16" style="8" customWidth="1"/>
    <col min="26" max="26" width="9" style="8" customWidth="1"/>
    <col min="27" max="27" width="16.5546875" style="8" customWidth="1"/>
    <col min="28" max="28" width="16" style="8" customWidth="1"/>
    <col min="29" max="29" width="6.6640625" style="8" customWidth="1"/>
    <col min="30" max="31" width="8.21875" style="8" customWidth="1"/>
    <col min="32" max="32" width="14.88671875" style="8" customWidth="1"/>
    <col min="33" max="33" width="6.5546875" style="8" customWidth="1"/>
    <col min="34" max="36" width="8.88671875" style="8" customWidth="1"/>
    <col min="37" max="37" width="15.33203125" style="8" customWidth="1"/>
    <col min="38" max="49" width="8.88671875" style="8" customWidth="1"/>
    <col min="50" max="50" width="9.6640625" style="8" customWidth="1"/>
    <col min="51" max="16384" width="8.88671875" style="8"/>
  </cols>
  <sheetData>
    <row r="1" spans="1:37" s="4" customFormat="1">
      <c r="A1" s="29" t="s">
        <v>83</v>
      </c>
      <c r="C1" s="4" t="s">
        <v>719</v>
      </c>
      <c r="D1" s="21">
        <f>COUNT(D41:D556)-6</f>
        <v>191</v>
      </c>
      <c r="E1" s="6"/>
      <c r="F1" s="6"/>
      <c r="G1" s="6"/>
      <c r="H1" s="6"/>
      <c r="I1" s="12"/>
      <c r="J1" s="111" t="s">
        <v>9</v>
      </c>
      <c r="K1" s="111"/>
      <c r="L1" s="111"/>
      <c r="M1" s="111"/>
      <c r="N1" s="3"/>
      <c r="O1" s="98" t="s">
        <v>478</v>
      </c>
      <c r="P1" s="98"/>
      <c r="Q1" s="98"/>
      <c r="R1" s="98"/>
      <c r="T1" s="98" t="s">
        <v>81</v>
      </c>
      <c r="U1" s="98"/>
      <c r="W1" s="98" t="s">
        <v>679</v>
      </c>
      <c r="X1" s="98"/>
      <c r="Y1" s="98"/>
      <c r="Z1" s="98"/>
      <c r="AA1" s="98"/>
      <c r="AB1" s="98"/>
      <c r="AD1" s="98" t="s">
        <v>674</v>
      </c>
      <c r="AE1" s="98"/>
      <c r="AF1" s="98"/>
      <c r="AH1" s="98" t="s">
        <v>673</v>
      </c>
      <c r="AI1" s="98"/>
      <c r="AJ1" s="98"/>
      <c r="AK1" s="98"/>
    </row>
    <row r="2" spans="1:37">
      <c r="A2" s="4" t="s">
        <v>68</v>
      </c>
      <c r="B2" s="4" t="s">
        <v>1</v>
      </c>
      <c r="C2" s="6" t="s">
        <v>14</v>
      </c>
      <c r="D2" s="6" t="s">
        <v>2</v>
      </c>
      <c r="E2" s="6" t="s">
        <v>0</v>
      </c>
      <c r="F2" s="6" t="s">
        <v>65</v>
      </c>
      <c r="G2" s="6" t="s">
        <v>71</v>
      </c>
      <c r="H2" s="6" t="s">
        <v>66</v>
      </c>
      <c r="J2" s="6" t="str">
        <f>A1</f>
        <v>PBE0</v>
      </c>
      <c r="K2" s="6" t="s">
        <v>4</v>
      </c>
      <c r="L2" s="6" t="s">
        <v>7</v>
      </c>
      <c r="M2" s="6" t="s">
        <v>675</v>
      </c>
      <c r="N2" s="6"/>
      <c r="O2" s="4" t="str">
        <f>A1</f>
        <v>PBE0</v>
      </c>
      <c r="P2" s="4" t="s">
        <v>4</v>
      </c>
      <c r="Q2" s="4" t="s">
        <v>7</v>
      </c>
      <c r="R2" s="4" t="s">
        <v>675</v>
      </c>
      <c r="T2" s="4" t="str">
        <f>A1</f>
        <v>PBE0</v>
      </c>
      <c r="U2" s="4" t="s">
        <v>4</v>
      </c>
      <c r="W2" s="32" t="s">
        <v>123</v>
      </c>
      <c r="X2" s="4" t="s">
        <v>124</v>
      </c>
      <c r="Y2" s="4" t="s">
        <v>331</v>
      </c>
      <c r="Z2" s="4"/>
      <c r="AA2" s="4" t="s">
        <v>884</v>
      </c>
      <c r="AB2" s="4" t="s">
        <v>885</v>
      </c>
      <c r="AD2" s="4" t="s">
        <v>672</v>
      </c>
      <c r="AE2" s="4" t="s">
        <v>656</v>
      </c>
      <c r="AF2" s="4" t="s">
        <v>720</v>
      </c>
      <c r="AH2" s="4" t="s">
        <v>672</v>
      </c>
      <c r="AI2" s="4" t="s">
        <v>656</v>
      </c>
      <c r="AJ2" s="4" t="s">
        <v>921</v>
      </c>
      <c r="AK2" s="4" t="s">
        <v>922</v>
      </c>
    </row>
    <row r="3" spans="1:37" s="15" customFormat="1">
      <c r="A3" s="15" t="s">
        <v>67</v>
      </c>
      <c r="B3" s="15" t="str">
        <f>B39</f>
        <v>Zn_Mg_C_PBE0_999</v>
      </c>
      <c r="C3" s="24">
        <f>-C39</f>
        <v>-1</v>
      </c>
      <c r="D3" s="24">
        <f>D39</f>
        <v>3.2669000000000001</v>
      </c>
      <c r="E3" s="24">
        <f>E39</f>
        <v>5.1501999999999999</v>
      </c>
      <c r="F3" s="24">
        <f>-F39</f>
        <v>-0.6234111092000002</v>
      </c>
      <c r="G3" s="24">
        <f>-G39</f>
        <v>-0.55517610940000073</v>
      </c>
      <c r="H3" s="24">
        <f>H39</f>
        <v>0.50555000000000005</v>
      </c>
      <c r="I3" s="16"/>
      <c r="J3" s="16">
        <f>J39</f>
        <v>-31.3004</v>
      </c>
      <c r="K3" s="16">
        <f>K39</f>
        <v>-58.635300000000001</v>
      </c>
      <c r="L3" s="16">
        <f>L39</f>
        <v>-18.899999999999999</v>
      </c>
      <c r="M3" s="16">
        <f>M39</f>
        <v>-77.535300000000007</v>
      </c>
      <c r="N3" s="72"/>
      <c r="O3" s="16">
        <f>O39</f>
        <v>-5.3999999999998494E-2</v>
      </c>
      <c r="P3" s="16">
        <f>P39</f>
        <v>-0.10940000000000083</v>
      </c>
      <c r="Q3" s="16">
        <f>Q39</f>
        <v>9.3700000000001893E-2</v>
      </c>
      <c r="R3" s="16">
        <f>R39</f>
        <v>-1.5700000000009595E-2</v>
      </c>
      <c r="S3" s="16"/>
      <c r="T3" s="23">
        <f>T39</f>
        <v>4.2130000000000001</v>
      </c>
      <c r="U3" s="23">
        <f>U39</f>
        <v>12.422000000000001</v>
      </c>
      <c r="V3" s="24"/>
      <c r="W3" s="16">
        <f>W39</f>
        <v>-8.3000000000019725E-3</v>
      </c>
      <c r="X3" s="16">
        <f>X39</f>
        <v>-4.5699999999996521E-2</v>
      </c>
      <c r="Y3" s="16">
        <f>R3+X3</f>
        <v>-6.1400000000006116E-2</v>
      </c>
      <c r="Z3" s="16"/>
      <c r="AA3" s="16">
        <f>AA39</f>
        <v>-86.604199999999992</v>
      </c>
      <c r="AB3" s="16">
        <f>AB39</f>
        <v>-5.879999999999086E-2</v>
      </c>
      <c r="AC3" s="16"/>
      <c r="AD3" s="16">
        <f>AD39</f>
        <v>-77.960099999999997</v>
      </c>
      <c r="AE3" s="16">
        <f>AE39</f>
        <v>-2.2499999999993747E-2</v>
      </c>
      <c r="AF3" s="16">
        <f>AF39</f>
        <v>-6.8199999999990268E-2</v>
      </c>
      <c r="AG3" s="16">
        <f>AG39</f>
        <v>1</v>
      </c>
      <c r="AH3" s="16">
        <f>AH39</f>
        <v>-77.765500000000003</v>
      </c>
      <c r="AI3" s="16">
        <f>AI39</f>
        <v>-6.8799999999995975E-2</v>
      </c>
      <c r="AJ3" s="16">
        <f>AJ39</f>
        <v>2.0199999999999108E-2</v>
      </c>
      <c r="AK3" s="16">
        <f>AK39</f>
        <v>-7.4499999999996902E-2</v>
      </c>
    </row>
    <row r="4" spans="1:37" s="15" customFormat="1">
      <c r="B4" s="15" t="str">
        <f>B38</f>
        <v>Zn_Mg_C_PBE0_969</v>
      </c>
      <c r="C4" s="24">
        <f>-C38</f>
        <v>-0.96875216457712843</v>
      </c>
      <c r="D4" s="24">
        <f>D38</f>
        <v>3.2730999999999999</v>
      </c>
      <c r="E4" s="24">
        <f>E38</f>
        <v>5.1287000000000003</v>
      </c>
      <c r="F4" s="24">
        <f>-F38</f>
        <v>-0.60636107229999991</v>
      </c>
      <c r="G4" s="24">
        <f>-G38</f>
        <v>-0.53916484489999983</v>
      </c>
      <c r="H4" s="24">
        <f>H38</f>
        <v>0.50634199999999996</v>
      </c>
      <c r="J4" s="16">
        <f>J38</f>
        <v>-31.299700000000001</v>
      </c>
      <c r="K4" s="16">
        <f>K38</f>
        <v>-58.640700000000002</v>
      </c>
      <c r="L4" s="16">
        <f>L38</f>
        <v>-18.9056</v>
      </c>
      <c r="M4" s="16">
        <f>M38</f>
        <v>-77.546300000000002</v>
      </c>
      <c r="N4" s="16"/>
      <c r="O4" s="16">
        <f>O38</f>
        <v>-5.3300000000000125E-2</v>
      </c>
      <c r="P4" s="16">
        <f>P38</f>
        <v>-0.11480000000000246</v>
      </c>
      <c r="Q4" s="16">
        <f>Q38</f>
        <v>8.8100000000000733E-2</v>
      </c>
      <c r="R4" s="16">
        <f>R38</f>
        <v>-2.6700000000005275E-2</v>
      </c>
      <c r="S4" s="16"/>
      <c r="T4" s="23">
        <f>T38</f>
        <v>4.21</v>
      </c>
      <c r="U4" s="23">
        <f>U38</f>
        <v>12.422000000000001</v>
      </c>
      <c r="V4" s="24"/>
      <c r="W4" s="16">
        <f>W38</f>
        <v>-8.3000000000019725E-3</v>
      </c>
      <c r="X4" s="16">
        <f>X38</f>
        <v>-4.4999999999998153E-2</v>
      </c>
      <c r="Y4" s="16">
        <f>R4+X4</f>
        <v>-7.1700000000003428E-2</v>
      </c>
      <c r="Z4" s="16"/>
      <c r="AA4" s="16">
        <f>AA38</f>
        <v>-86.605699999999999</v>
      </c>
      <c r="AB4" s="16">
        <f>AB38</f>
        <v>-6.0299999999998022E-2</v>
      </c>
      <c r="AC4" s="16"/>
      <c r="AD4" s="16">
        <f>AD38</f>
        <v>-77.960499999999996</v>
      </c>
      <c r="AE4" s="16">
        <f>AE38</f>
        <v>-2.2899999999992815E-2</v>
      </c>
      <c r="AF4" s="16">
        <f>AF38</f>
        <v>-6.7899999999990968E-2</v>
      </c>
      <c r="AG4" s="16"/>
      <c r="AH4" s="16"/>
      <c r="AI4" s="16"/>
    </row>
    <row r="5" spans="1:37" s="15" customFormat="1">
      <c r="B5" s="15" t="str">
        <f>B37</f>
        <v>Zn_Mg_C_PBE0_938</v>
      </c>
      <c r="C5" s="24">
        <f>-C37</f>
        <v>-0.93749567084574381</v>
      </c>
      <c r="D5" s="24">
        <f>D37</f>
        <v>3.2793000000000001</v>
      </c>
      <c r="E5" s="24">
        <f>E37</f>
        <v>5.1067</v>
      </c>
      <c r="F5" s="24">
        <f>-F37</f>
        <v>-0.58880251000000006</v>
      </c>
      <c r="G5" s="24">
        <f>-G37</f>
        <v>-0.52311502790000053</v>
      </c>
      <c r="H5" s="24">
        <f>H37</f>
        <v>0.507023</v>
      </c>
      <c r="I5" s="66"/>
      <c r="J5" s="16">
        <f>J37</f>
        <v>-31.2974</v>
      </c>
      <c r="K5" s="16">
        <f>K37</f>
        <v>-58.630400000000002</v>
      </c>
      <c r="L5" s="16">
        <f>L37</f>
        <v>-18.903600000000001</v>
      </c>
      <c r="M5" s="16">
        <f>M37</f>
        <v>-77.534000000000006</v>
      </c>
      <c r="N5" s="16"/>
      <c r="O5" s="16">
        <f>O37</f>
        <v>-5.099999999999838E-2</v>
      </c>
      <c r="P5" s="16">
        <f>P37</f>
        <v>-0.10450000000000159</v>
      </c>
      <c r="Q5" s="16">
        <f>Q37</f>
        <v>9.0099999999999625E-2</v>
      </c>
      <c r="R5" s="16">
        <f>R37</f>
        <v>-1.4400000000009072E-2</v>
      </c>
      <c r="S5" s="16"/>
      <c r="T5" s="23">
        <f>T37</f>
        <v>4.2080000000000002</v>
      </c>
      <c r="U5" s="23">
        <f>U37</f>
        <v>12.423</v>
      </c>
      <c r="W5" s="16">
        <f>W37</f>
        <v>-6.7000000000021487E-3</v>
      </c>
      <c r="X5" s="16">
        <f>X37</f>
        <v>-4.4299999999996231E-2</v>
      </c>
      <c r="Y5" s="16">
        <f>R5+X5</f>
        <v>-5.8700000000005303E-2</v>
      </c>
      <c r="Z5" s="16"/>
      <c r="AA5" s="16">
        <f>AA37</f>
        <v>-86.604600000000005</v>
      </c>
      <c r="AB5" s="16">
        <f>AB37</f>
        <v>-5.9200000000004138E-2</v>
      </c>
      <c r="AC5" s="16"/>
      <c r="AD5" s="16">
        <f>AD37</f>
        <v>-77.958600000000004</v>
      </c>
      <c r="AE5" s="16">
        <f>AE37</f>
        <v>-2.1000000000000796E-2</v>
      </c>
      <c r="AF5" s="16">
        <f>AF37</f>
        <v>-6.5299999999997027E-2</v>
      </c>
      <c r="AG5" s="16"/>
      <c r="AH5" s="16"/>
      <c r="AI5" s="16"/>
    </row>
    <row r="6" spans="1:37" s="15" customFormat="1">
      <c r="B6" s="15" t="str">
        <f>B36</f>
        <v>Zn_Mg_C_PBE0_875</v>
      </c>
      <c r="C6" s="24">
        <f>-C36</f>
        <v>-0.87500000000000022</v>
      </c>
      <c r="D6" s="24">
        <f>D36</f>
        <v>3.2915999999999999</v>
      </c>
      <c r="E6" s="24">
        <f>E36</f>
        <v>5.0631000000000004</v>
      </c>
      <c r="F6" s="24">
        <f>-F36</f>
        <v>-0.55428287249999997</v>
      </c>
      <c r="G6" s="24">
        <f>-G36</f>
        <v>-0.49118145719999939</v>
      </c>
      <c r="H6" s="24">
        <f>H36</f>
        <v>0.50841599999999998</v>
      </c>
      <c r="I6" s="66"/>
      <c r="J6" s="16">
        <f>J36</f>
        <v>-31.289100000000001</v>
      </c>
      <c r="K6" s="16">
        <f>K36</f>
        <v>-58.618200000000002</v>
      </c>
      <c r="L6" s="16">
        <f>L36</f>
        <v>-18.9099</v>
      </c>
      <c r="M6" s="16">
        <f>M36</f>
        <v>-77.528099999999995</v>
      </c>
      <c r="N6" s="16"/>
      <c r="O6" s="16">
        <f>O36</f>
        <v>-4.269999999999996E-2</v>
      </c>
      <c r="P6" s="16">
        <f>P36</f>
        <v>-9.2300000000001603E-2</v>
      </c>
      <c r="Q6" s="16">
        <f>Q36</f>
        <v>8.3800000000000097E-2</v>
      </c>
      <c r="R6" s="16">
        <f>R36</f>
        <v>-8.4999999999979536E-3</v>
      </c>
      <c r="S6" s="16"/>
      <c r="T6" s="23">
        <f>T36</f>
        <v>4.2030000000000003</v>
      </c>
      <c r="U6" s="23">
        <f>U36</f>
        <v>12.426</v>
      </c>
      <c r="W6" s="16">
        <f>W36</f>
        <v>9.9999999999766942E-5</v>
      </c>
      <c r="X6" s="16">
        <f>X36</f>
        <v>-4.2799999999999727E-2</v>
      </c>
      <c r="Y6" s="16">
        <f>R6+X6</f>
        <v>-5.1299999999997681E-2</v>
      </c>
      <c r="Z6" s="16"/>
      <c r="AA6" s="16">
        <f>AA36</f>
        <v>-86.599199999999996</v>
      </c>
      <c r="AB6" s="16">
        <f>AB36</f>
        <v>-5.3799999999995407E-2</v>
      </c>
      <c r="AC6" s="16"/>
      <c r="AD6" s="16">
        <f>AD36</f>
        <v>-77.952399999999997</v>
      </c>
      <c r="AE6" s="16">
        <f>AE36</f>
        <v>-1.4799999999993929E-2</v>
      </c>
      <c r="AF6" s="16">
        <f>AF36</f>
        <v>-5.7599999999993656E-2</v>
      </c>
      <c r="AH6" s="16"/>
      <c r="AI6" s="16"/>
    </row>
    <row r="7" spans="1:37" s="15" customFormat="1">
      <c r="B7" s="15" t="str">
        <f>B35</f>
        <v>Zn_Mg_C_PBE0_813</v>
      </c>
      <c r="C7" s="24">
        <f>-C35</f>
        <v>-0.81249567084574348</v>
      </c>
      <c r="D7" s="24">
        <f>D35</f>
        <v>3.3037999999999998</v>
      </c>
      <c r="E7" s="24">
        <f>E35</f>
        <v>5.0168999999999997</v>
      </c>
      <c r="F7" s="24">
        <f>-F35</f>
        <v>-0.51923409929999997</v>
      </c>
      <c r="G7" s="24">
        <f>-G35</f>
        <v>-0.4583991699000004</v>
      </c>
      <c r="H7" s="24">
        <f>H35</f>
        <v>0.50965700000000003</v>
      </c>
      <c r="I7" s="66"/>
      <c r="J7" s="16">
        <f>J35</f>
        <v>-31.276700000000002</v>
      </c>
      <c r="K7" s="16">
        <f>K35</f>
        <v>-58.603000000000002</v>
      </c>
      <c r="L7" s="16">
        <f>L35</f>
        <v>-18.918800000000001</v>
      </c>
      <c r="M7" s="16">
        <f>M35</f>
        <v>-77.521799999999999</v>
      </c>
      <c r="N7" s="16"/>
      <c r="O7" s="16">
        <f>O35</f>
        <v>-3.0300000000000438E-2</v>
      </c>
      <c r="P7" s="16">
        <f>P35</f>
        <v>-7.7100000000001501E-2</v>
      </c>
      <c r="Q7" s="16">
        <f>Q35</f>
        <v>7.4899999999999523E-2</v>
      </c>
      <c r="R7" s="16">
        <f>R35</f>
        <v>-2.2000000000019782E-3</v>
      </c>
      <c r="S7" s="16"/>
      <c r="T7" s="23">
        <f>T35</f>
        <v>4.202</v>
      </c>
      <c r="U7" s="23">
        <f>U35</f>
        <v>12.433</v>
      </c>
      <c r="W7" s="16">
        <f>W35</f>
        <v>1.0699999999999932E-2</v>
      </c>
      <c r="X7" s="16">
        <f>X35</f>
        <v>-4.1000000000000369E-2</v>
      </c>
      <c r="Y7" s="16">
        <f>R7+X7</f>
        <v>-4.3200000000002348E-2</v>
      </c>
      <c r="Z7" s="16"/>
      <c r="AA7" s="16">
        <f>AA35</f>
        <v>-86.586100000000002</v>
      </c>
      <c r="AB7" s="16">
        <f>AB35</f>
        <v>-4.0700000000001069E-2</v>
      </c>
      <c r="AC7" s="16"/>
      <c r="AD7" s="16">
        <f>AD35</f>
        <v>-77.942300000000003</v>
      </c>
      <c r="AE7" s="16">
        <f>AE35</f>
        <v>-4.6999999999997044E-3</v>
      </c>
      <c r="AF7" s="16">
        <f>AF35</f>
        <v>-4.5700000000000074E-2</v>
      </c>
      <c r="AH7" s="16"/>
      <c r="AI7" s="16"/>
    </row>
    <row r="8" spans="1:37" s="15" customFormat="1">
      <c r="B8" s="15" t="str">
        <f>B34</f>
        <v>Zn_Mg_C_PBE0_750</v>
      </c>
      <c r="C8" s="24">
        <f>-C34</f>
        <v>-0.74999999999999989</v>
      </c>
      <c r="D8" s="24">
        <f>D34</f>
        <v>3.3159999999999998</v>
      </c>
      <c r="E8" s="24">
        <f>E34</f>
        <v>4.9698000000000002</v>
      </c>
      <c r="F8" s="24">
        <f>-F34</f>
        <v>-0.48566376540000006</v>
      </c>
      <c r="G8" s="24">
        <f>-G34</f>
        <v>-0.42652314539999991</v>
      </c>
      <c r="H8" s="24">
        <f>H34</f>
        <v>0.51110100000000003</v>
      </c>
      <c r="I8" s="66"/>
      <c r="J8" s="16">
        <f>J34</f>
        <v>-31.261600000000001</v>
      </c>
      <c r="K8" s="16">
        <f>K34</f>
        <v>-58.583500000000001</v>
      </c>
      <c r="L8" s="16">
        <f>L34</f>
        <v>-18.928100000000001</v>
      </c>
      <c r="M8" s="16">
        <f>M34</f>
        <v>-77.511600000000001</v>
      </c>
      <c r="N8" s="16"/>
      <c r="O8" s="16">
        <f>O34</f>
        <v>-1.5200000000000102E-2</v>
      </c>
      <c r="P8" s="16">
        <f>P34</f>
        <v>-5.7600000000000762E-2</v>
      </c>
      <c r="Q8" s="16">
        <f>Q34</f>
        <v>6.5599999999999881E-2</v>
      </c>
      <c r="R8" s="16">
        <f>R34</f>
        <v>7.9999999999955662E-3</v>
      </c>
      <c r="S8" s="16"/>
      <c r="T8" s="23">
        <f>T34</f>
        <v>4.2030000000000003</v>
      </c>
      <c r="U8" s="23">
        <f>U34</f>
        <v>12.441000000000001</v>
      </c>
      <c r="W8" s="16">
        <f>W34</f>
        <v>2.3699999999998056E-2</v>
      </c>
      <c r="X8" s="16">
        <f>X34</f>
        <v>-3.8899999999998158E-2</v>
      </c>
      <c r="Y8" s="16">
        <f>R8+X8</f>
        <v>-3.0900000000002592E-2</v>
      </c>
      <c r="Z8" s="16"/>
      <c r="AA8" s="16">
        <f>AA34</f>
        <v>-86.572199999999995</v>
      </c>
      <c r="AB8" s="16">
        <f>AB34</f>
        <v>-2.6799999999994384E-2</v>
      </c>
      <c r="AC8" s="16"/>
      <c r="AD8" s="16">
        <f>AD34</f>
        <v>-77.931600000000003</v>
      </c>
      <c r="AE8" s="16">
        <f>AE34</f>
        <v>6.0000000000002274E-3</v>
      </c>
      <c r="AF8" s="16">
        <f>AF34</f>
        <v>-3.2899999999997931E-2</v>
      </c>
      <c r="AH8" s="16"/>
      <c r="AI8" s="16"/>
    </row>
    <row r="9" spans="1:37" s="15" customFormat="1">
      <c r="B9" s="15" t="str">
        <f>B33</f>
        <v>Zn_Mg_C_PBE0_688</v>
      </c>
      <c r="C9" s="24">
        <f>-C33</f>
        <v>-0.6874956708457437</v>
      </c>
      <c r="D9" s="24">
        <f>D33</f>
        <v>3.33</v>
      </c>
      <c r="E9" s="24">
        <f>E33</f>
        <v>4.9104000000000001</v>
      </c>
      <c r="F9" s="24">
        <f>-F33</f>
        <v>-0.44616876480000001</v>
      </c>
      <c r="G9" s="24">
        <f>-G33</f>
        <v>-0.38929651200000009</v>
      </c>
      <c r="H9" s="24">
        <f>H33</f>
        <v>0.511459</v>
      </c>
      <c r="I9" s="66"/>
      <c r="J9" s="16">
        <f>J33</f>
        <v>-31.245200000000001</v>
      </c>
      <c r="K9" s="16">
        <f>K33</f>
        <v>-58.561</v>
      </c>
      <c r="L9" s="16">
        <f>L33</f>
        <v>-18.934200000000001</v>
      </c>
      <c r="M9" s="16">
        <f>M33</f>
        <v>-77.495199999999997</v>
      </c>
      <c r="N9" s="16"/>
      <c r="O9" s="16">
        <f>O33</f>
        <v>1.200000000000756E-3</v>
      </c>
      <c r="P9" s="16">
        <f>P33</f>
        <v>-3.5099999999999909E-2</v>
      </c>
      <c r="Q9" s="16">
        <f>Q33</f>
        <v>5.9499999999999886E-2</v>
      </c>
      <c r="R9" s="16">
        <f>R33</f>
        <v>2.4399999999999977E-2</v>
      </c>
      <c r="S9" s="16"/>
      <c r="T9" s="23">
        <f>T33</f>
        <v>4.2149999999999999</v>
      </c>
      <c r="U9" s="23">
        <f>U33</f>
        <v>12.467000000000001</v>
      </c>
      <c r="W9" s="16">
        <f>W33</f>
        <v>3.7899999999996936E-2</v>
      </c>
      <c r="X9" s="16">
        <f>X33</f>
        <v>-3.669999999999618E-2</v>
      </c>
      <c r="Y9" s="16">
        <f>R9+X9</f>
        <v>-1.2299999999996203E-2</v>
      </c>
      <c r="Z9" s="16"/>
      <c r="AA9" s="16">
        <f>AA33</f>
        <v>-86.556700000000006</v>
      </c>
      <c r="AB9" s="16">
        <f>AB33</f>
        <v>-1.1300000000005639E-2</v>
      </c>
      <c r="AC9" s="16"/>
      <c r="AD9" s="16">
        <f>AD33</f>
        <v>-77.914899999999989</v>
      </c>
      <c r="AE9" s="16">
        <f>AE33</f>
        <v>2.2700000000014597E-2</v>
      </c>
      <c r="AF9" s="16">
        <f>AF33</f>
        <v>-1.3999999999981583E-2</v>
      </c>
      <c r="AH9" s="16"/>
      <c r="AI9" s="16"/>
    </row>
    <row r="10" spans="1:37" s="15" customFormat="1">
      <c r="B10" s="15" t="str">
        <f>B32</f>
        <v>Zn_Mg_C_PBE0_625</v>
      </c>
      <c r="C10" s="24">
        <f>-C32</f>
        <v>-0.62500000000000011</v>
      </c>
      <c r="D10" s="24">
        <f>D32</f>
        <v>3.3452999999999999</v>
      </c>
      <c r="E10" s="24">
        <f>E32</f>
        <v>4.8429000000000002</v>
      </c>
      <c r="F10" s="24">
        <f>-F32</f>
        <v>-0.40332639780000012</v>
      </c>
      <c r="G10" s="24">
        <f>-G32</f>
        <v>-0.3492796338000001</v>
      </c>
      <c r="H10" s="24">
        <f>H32</f>
        <v>0.51109700000000002</v>
      </c>
      <c r="I10" s="66"/>
      <c r="J10" s="16">
        <f>J32</f>
        <v>-31.228899999999999</v>
      </c>
      <c r="K10" s="16">
        <f>K32</f>
        <v>-58.5443</v>
      </c>
      <c r="L10" s="16">
        <f>L32</f>
        <v>-18.948399999999999</v>
      </c>
      <c r="M10" s="16">
        <f>M32</f>
        <v>-77.492699999999999</v>
      </c>
      <c r="N10" s="16"/>
      <c r="O10" s="16">
        <f>O32</f>
        <v>1.7500000000001847E-2</v>
      </c>
      <c r="P10" s="16">
        <f>P32</f>
        <v>-1.839999999999975E-2</v>
      </c>
      <c r="Q10" s="16">
        <f>Q32</f>
        <v>4.5300000000001006E-2</v>
      </c>
      <c r="R10" s="16">
        <f>R32</f>
        <v>2.6899999999997704E-2</v>
      </c>
      <c r="S10" s="16"/>
      <c r="T10" s="23">
        <f>T32</f>
        <v>4.2350000000000003</v>
      </c>
      <c r="U10" s="23">
        <f>U32</f>
        <v>12.474</v>
      </c>
      <c r="W10" s="16">
        <f>W32</f>
        <v>5.1199999999997914E-2</v>
      </c>
      <c r="X10" s="16">
        <f>X32</f>
        <v>-3.3699999999996066E-2</v>
      </c>
      <c r="Y10" s="16">
        <f>R10+X10</f>
        <v>-6.7999999999983629E-3</v>
      </c>
      <c r="Z10" s="16"/>
      <c r="AA10" s="16">
        <f>AA32</f>
        <v>-86.5428</v>
      </c>
      <c r="AB10" s="16">
        <f>AB32</f>
        <v>2.6000000000010459E-3</v>
      </c>
      <c r="AC10" s="16"/>
      <c r="AD10" s="16">
        <f>AD32</f>
        <v>-77.902299999999997</v>
      </c>
      <c r="AE10" s="16">
        <f>AE32</f>
        <v>3.5300000000006548E-2</v>
      </c>
      <c r="AF10" s="16">
        <f>AF32</f>
        <v>1.6000000000104819E-3</v>
      </c>
      <c r="AH10" s="16"/>
      <c r="AI10" s="16"/>
    </row>
    <row r="11" spans="1:37" s="15" customFormat="1">
      <c r="B11" s="15" t="str">
        <f>B31</f>
        <v>Zn_Mg_C_PBE0_563</v>
      </c>
      <c r="C11" s="24">
        <f>-C31</f>
        <v>-0.56249567084574381</v>
      </c>
      <c r="D11" s="24">
        <f>D31</f>
        <v>3.3618999999999999</v>
      </c>
      <c r="E11" s="24">
        <f>E31</f>
        <v>4.7667999999999999</v>
      </c>
      <c r="F11" s="24">
        <f>-F31</f>
        <v>-0.35717632399999999</v>
      </c>
      <c r="G11" s="24">
        <f>-G31</f>
        <v>-0.30709155640000058</v>
      </c>
      <c r="H11" s="24">
        <f>H31</f>
        <v>0.50996399999999997</v>
      </c>
      <c r="I11" s="66"/>
      <c r="J11" s="16">
        <f>J31</f>
        <v>-31.214200000000002</v>
      </c>
      <c r="K11" s="16">
        <f>K31</f>
        <v>-58.5289</v>
      </c>
      <c r="L11" s="16">
        <f>L31</f>
        <v>-18.960699999999999</v>
      </c>
      <c r="M11" s="16">
        <f>M31</f>
        <v>-77.489599999999996</v>
      </c>
      <c r="N11" s="16"/>
      <c r="O11" s="16">
        <f>O31</f>
        <v>3.2199999999999562E-2</v>
      </c>
      <c r="P11" s="16">
        <f>P31</f>
        <v>-3.0000000000001137E-3</v>
      </c>
      <c r="Q11" s="16">
        <f>Q31</f>
        <v>3.3000000000001251E-2</v>
      </c>
      <c r="R11" s="16">
        <f>R31</f>
        <v>3.0000000000001137E-2</v>
      </c>
      <c r="S11" s="16"/>
      <c r="T11" s="23">
        <f>T31</f>
        <v>4.2619999999999996</v>
      </c>
      <c r="U11" s="23">
        <f>U31</f>
        <v>12.487</v>
      </c>
      <c r="W11" s="16">
        <f>W31</f>
        <v>6.25E-2</v>
      </c>
      <c r="X11" s="16">
        <f>X31</f>
        <v>-3.0300000000000438E-2</v>
      </c>
      <c r="Y11" s="16">
        <f>R11+X11</f>
        <v>-2.9999999999930083E-4</v>
      </c>
      <c r="Z11" s="16"/>
      <c r="AA11" s="16">
        <f>AA31</f>
        <v>-86.526900000000012</v>
      </c>
      <c r="AB11" s="16">
        <f>AB31</f>
        <v>1.8499999999988859E-2</v>
      </c>
      <c r="AC11" s="16"/>
      <c r="AD11" s="16">
        <f>AD31</f>
        <v>-77.889300000000006</v>
      </c>
      <c r="AE11" s="16">
        <f>AE31</f>
        <v>4.8299999999997567E-2</v>
      </c>
      <c r="AF11" s="16">
        <f>AF31</f>
        <v>1.7999999999997129E-2</v>
      </c>
      <c r="AH11" s="16"/>
      <c r="AI11" s="16"/>
    </row>
    <row r="12" spans="1:37" s="15" customFormat="1">
      <c r="B12" s="15" t="str">
        <f>B30</f>
        <v>Zn_Mg_C_PBE0_500</v>
      </c>
      <c r="C12" s="24">
        <f>-C30</f>
        <v>-0.50000000000000022</v>
      </c>
      <c r="D12" s="24">
        <f>D30</f>
        <v>3.3809</v>
      </c>
      <c r="E12" s="24">
        <f>E30</f>
        <v>4.6786000000000003</v>
      </c>
      <c r="F12" s="24">
        <f>-F30</f>
        <v>-0.30582136760000017</v>
      </c>
      <c r="G12" s="24">
        <f>-G30</f>
        <v>-0.26209985059999946</v>
      </c>
      <c r="H12" s="24">
        <f>H30</f>
        <v>0.50761800000000001</v>
      </c>
      <c r="I12" s="66"/>
      <c r="J12" s="16">
        <f>J30</f>
        <v>-31.203299999999999</v>
      </c>
      <c r="K12" s="16">
        <f>K30</f>
        <v>-58.513100000000001</v>
      </c>
      <c r="L12" s="16">
        <f>L30</f>
        <v>-18.971599999999999</v>
      </c>
      <c r="M12" s="16">
        <f>M30</f>
        <v>-77.484700000000004</v>
      </c>
      <c r="N12" s="16"/>
      <c r="O12" s="16">
        <f>O30</f>
        <v>4.3100000000002581E-2</v>
      </c>
      <c r="P12" s="16">
        <f>P30</f>
        <v>1.279999999999859E-2</v>
      </c>
      <c r="Q12" s="16">
        <f>Q30</f>
        <v>2.2100000000001785E-2</v>
      </c>
      <c r="R12" s="16">
        <f>R30</f>
        <v>3.489999999999327E-2</v>
      </c>
      <c r="S12" s="16"/>
      <c r="T12" s="23">
        <f>T30</f>
        <v>4.2119999999999997</v>
      </c>
      <c r="U12" s="23">
        <f>U30</f>
        <v>12.45</v>
      </c>
      <c r="W12" s="16">
        <f>W30</f>
        <v>6.8799999999999528E-2</v>
      </c>
      <c r="X12" s="16">
        <f>X30</f>
        <v>-2.5699999999996948E-2</v>
      </c>
      <c r="Y12" s="16">
        <f>R12+X12</f>
        <v>9.1999999999963222E-3</v>
      </c>
      <c r="Z12" s="16"/>
      <c r="AA12" s="16">
        <f>AA30</f>
        <v>-86.513199999999998</v>
      </c>
      <c r="AB12" s="16">
        <f>AB30</f>
        <v>3.2200000000003115E-2</v>
      </c>
      <c r="AC12" s="16"/>
      <c r="AD12" s="16">
        <f>AD30</f>
        <v>-77.882900000000006</v>
      </c>
      <c r="AE12" s="16">
        <f>AE30</f>
        <v>5.4699999999996862E-2</v>
      </c>
      <c r="AF12" s="16">
        <f>AF30</f>
        <v>2.8999999999999915E-2</v>
      </c>
      <c r="AG12" s="16">
        <f>AG30</f>
        <v>0.50000000000000022</v>
      </c>
      <c r="AH12" s="16">
        <f>AH30</f>
        <v>-77.668499999999995</v>
      </c>
      <c r="AI12" s="16">
        <f>AI30</f>
        <v>2.8200000000012437E-2</v>
      </c>
      <c r="AJ12" s="16">
        <f>AJ30</f>
        <v>2.3300000000002541E-2</v>
      </c>
      <c r="AK12" s="16">
        <f>AK30</f>
        <v>2.5600000000014944E-2</v>
      </c>
    </row>
    <row r="13" spans="1:37" s="15" customFormat="1">
      <c r="A13" s="15" t="s">
        <v>69</v>
      </c>
      <c r="B13" s="15" t="str">
        <f>B29</f>
        <v>Zn_Mg_C_PBE0_438</v>
      </c>
      <c r="C13" s="24">
        <f>-C29</f>
        <v>-0.43749567084574353</v>
      </c>
      <c r="D13" s="24">
        <f>D29</f>
        <v>3.4032</v>
      </c>
      <c r="E13" s="24">
        <f>E29</f>
        <v>4.5755999999999997</v>
      </c>
      <c r="F13" s="24">
        <f>-F29</f>
        <v>-0.2473843896</v>
      </c>
      <c r="G13" s="24">
        <f>-G29</f>
        <v>-0.21312687239999964</v>
      </c>
      <c r="H13" s="24">
        <f>H29</f>
        <v>0.50353700000000001</v>
      </c>
      <c r="I13" s="66"/>
      <c r="J13" s="16">
        <f>J29</f>
        <v>-31.198599999999999</v>
      </c>
      <c r="K13" s="16">
        <f>K29</f>
        <v>-58.498399999999997</v>
      </c>
      <c r="L13" s="16">
        <f>L29</f>
        <v>-18.974499999999999</v>
      </c>
      <c r="M13" s="16">
        <f>M29</f>
        <v>-77.472899999999996</v>
      </c>
      <c r="N13" s="16"/>
      <c r="O13" s="16">
        <f>O29</f>
        <v>4.7800000000002285E-2</v>
      </c>
      <c r="P13" s="16">
        <f>P29</f>
        <v>2.7500000000003411E-2</v>
      </c>
      <c r="Q13" s="16">
        <f>Q29</f>
        <v>1.9200000000001438E-2</v>
      </c>
      <c r="R13" s="16">
        <f>R29</f>
        <v>4.6700000000001296E-2</v>
      </c>
      <c r="S13" s="16"/>
      <c r="T13" s="23">
        <f>T29</f>
        <v>4.0430000000000001</v>
      </c>
      <c r="U13" s="23">
        <f>U29</f>
        <v>12.275</v>
      </c>
      <c r="W13" s="16">
        <f>W29</f>
        <v>6.7799999999998306E-2</v>
      </c>
      <c r="X13" s="16">
        <f>X29</f>
        <v>-1.9999999999996021E-2</v>
      </c>
      <c r="Y13" s="16">
        <f>R13+X13</f>
        <v>2.6700000000005275E-2</v>
      </c>
      <c r="Z13" s="16"/>
      <c r="AA13" s="16">
        <f>AA29</f>
        <v>-86.5047</v>
      </c>
      <c r="AB13" s="16">
        <f>AB29</f>
        <v>4.0700000000001069E-2</v>
      </c>
      <c r="AC13" s="16"/>
      <c r="AD13" s="16">
        <f>AD29</f>
        <v>-77.880300000000005</v>
      </c>
      <c r="AE13" s="16">
        <f>AE29</f>
        <v>5.7299999999997908E-2</v>
      </c>
      <c r="AF13" s="16">
        <f>AF29</f>
        <v>3.7300000000001887E-2</v>
      </c>
      <c r="AG13" s="16">
        <f>AG29</f>
        <v>0.43749567084574353</v>
      </c>
      <c r="AH13" s="16">
        <f>AH29</f>
        <v>-77.6601</v>
      </c>
      <c r="AI13" s="16">
        <f>AI29</f>
        <v>3.6600000000007071E-2</v>
      </c>
      <c r="AJ13" s="16">
        <f>AJ29</f>
        <v>2.4000000000000909E-2</v>
      </c>
      <c r="AK13" s="16">
        <f>AK29</f>
        <v>3.4700000000007947E-2</v>
      </c>
    </row>
    <row r="14" spans="1:37" s="15" customFormat="1">
      <c r="B14" s="15" t="str">
        <f>B28</f>
        <v>Zn_Mg_C_PBE0_375</v>
      </c>
      <c r="C14" s="24">
        <f>-C28</f>
        <v>-0.37499999999999994</v>
      </c>
      <c r="D14" s="24">
        <f>D28</f>
        <v>3.4285000000000001</v>
      </c>
      <c r="E14" s="24">
        <f>E28</f>
        <v>4.4686000000000003</v>
      </c>
      <c r="F14" s="24">
        <f>-F28</f>
        <v>-0.18459339739999994</v>
      </c>
      <c r="G14" s="24">
        <f>-G28</f>
        <v>-0.16269725739999963</v>
      </c>
      <c r="H14" s="24">
        <f>H28</f>
        <v>0.497998</v>
      </c>
      <c r="I14" s="66"/>
      <c r="J14" s="16">
        <f>J28</f>
        <v>-31.202100000000002</v>
      </c>
      <c r="K14" s="16">
        <f>K28</f>
        <v>-58.4998</v>
      </c>
      <c r="L14" s="16">
        <f>L28</f>
        <v>-18.9833</v>
      </c>
      <c r="M14" s="16">
        <f>M28</f>
        <v>-77.483100000000007</v>
      </c>
      <c r="N14" s="16"/>
      <c r="O14" s="16">
        <f>O28</f>
        <v>4.4299999999999784E-2</v>
      </c>
      <c r="P14" s="16">
        <f>P28</f>
        <v>2.6099999999999568E-2</v>
      </c>
      <c r="Q14" s="16">
        <f>Q28</f>
        <v>1.0400000000000631E-2</v>
      </c>
      <c r="R14" s="16">
        <f>R28</f>
        <v>3.6499999999989541E-2</v>
      </c>
      <c r="S14" s="16"/>
      <c r="T14" s="23">
        <f>T28</f>
        <v>3.8809999999999998</v>
      </c>
      <c r="U14" s="23">
        <f>U28</f>
        <v>12.097</v>
      </c>
      <c r="W14" s="16">
        <f>W28</f>
        <v>5.7399999999997675E-2</v>
      </c>
      <c r="X14" s="16">
        <f>X28</f>
        <v>-1.3099999999997891E-2</v>
      </c>
      <c r="Y14" s="16">
        <f>R14+X14</f>
        <v>2.339999999999165E-2</v>
      </c>
      <c r="Z14" s="16"/>
      <c r="AA14" s="16">
        <f>AA28</f>
        <v>-86.506599999999992</v>
      </c>
      <c r="AB14" s="16">
        <f>AB28</f>
        <v>3.8800000000009049E-2</v>
      </c>
      <c r="AC14" s="16"/>
      <c r="AD14" s="16">
        <f>AD28</f>
        <v>-77.887</v>
      </c>
      <c r="AE14" s="16">
        <f>AE28</f>
        <v>5.0600000000002865E-2</v>
      </c>
      <c r="AF14" s="16">
        <f>AF28</f>
        <v>3.7500000000004974E-2</v>
      </c>
      <c r="AG14" s="16">
        <f>AG28</f>
        <v>0.37499999999999994</v>
      </c>
      <c r="AH14" s="16">
        <f>AH28</f>
        <v>-77.660300000000007</v>
      </c>
      <c r="AI14" s="16">
        <f>AI28</f>
        <v>3.6400000000000432E-2</v>
      </c>
      <c r="AJ14" s="16">
        <f>AJ28</f>
        <v>2.4799999999999045E-2</v>
      </c>
      <c r="AK14" s="16">
        <f>AK28</f>
        <v>3.5299999999999443E-2</v>
      </c>
    </row>
    <row r="15" spans="1:37" s="15" customFormat="1">
      <c r="B15" s="15" t="str">
        <f>B27</f>
        <v>Zn_Mg_C_PBE0_313</v>
      </c>
      <c r="C15" s="24">
        <f>-C27</f>
        <v>-0.3124956708457437</v>
      </c>
      <c r="D15" s="24">
        <f>D27</f>
        <v>3.4464000000000001</v>
      </c>
      <c r="E15" s="24">
        <f>E27</f>
        <v>4.3971999999999998</v>
      </c>
      <c r="F15" s="24">
        <f>-F27</f>
        <v>-0.13721022880000003</v>
      </c>
      <c r="G15" s="24">
        <f>-G27</f>
        <v>-0.12349975920000024</v>
      </c>
      <c r="H15" s="24">
        <f>H27</f>
        <v>0.495112</v>
      </c>
      <c r="I15" s="66"/>
      <c r="J15" s="16">
        <f>J27</f>
        <v>-31.210999999999999</v>
      </c>
      <c r="K15" s="16">
        <f>K27</f>
        <v>-58.502899999999997</v>
      </c>
      <c r="L15" s="16">
        <f>L27</f>
        <v>-18.988199999999999</v>
      </c>
      <c r="M15" s="16">
        <f>M27</f>
        <v>-77.491099999999989</v>
      </c>
      <c r="N15" s="16"/>
      <c r="O15" s="16">
        <f>O27</f>
        <v>3.5400000000002763E-2</v>
      </c>
      <c r="P15" s="16">
        <f>P27</f>
        <v>2.300000000000324E-2</v>
      </c>
      <c r="Q15" s="16">
        <f>Q27</f>
        <v>5.5000000000013927E-3</v>
      </c>
      <c r="R15" s="16">
        <f>R27</f>
        <v>2.8500000000008185E-2</v>
      </c>
      <c r="S15" s="16"/>
      <c r="T15" s="23">
        <f>T27</f>
        <v>3.786</v>
      </c>
      <c r="U15" s="23">
        <f>U27</f>
        <v>11.992000000000001</v>
      </c>
      <c r="W15" s="16">
        <f>W27</f>
        <v>4.3399999999998329E-2</v>
      </c>
      <c r="X15" s="16">
        <f>X27</f>
        <v>-7.9999999999955662E-3</v>
      </c>
      <c r="Y15" s="16">
        <f>R15+X15</f>
        <v>2.0500000000012619E-2</v>
      </c>
      <c r="Z15" s="16"/>
      <c r="AA15" s="16">
        <f>AA27</f>
        <v>-86.513000000000005</v>
      </c>
      <c r="AB15" s="16">
        <f>AB27</f>
        <v>3.2399999999995543E-2</v>
      </c>
      <c r="AC15" s="16"/>
      <c r="AD15" s="16">
        <f>AD27</f>
        <v>-77.899300000000011</v>
      </c>
      <c r="AE15" s="16">
        <f>AE27</f>
        <v>3.8299999999992451E-2</v>
      </c>
      <c r="AF15" s="16">
        <f>AF27</f>
        <v>3.0299999999996885E-2</v>
      </c>
      <c r="AG15" s="16"/>
      <c r="AH15" s="16"/>
      <c r="AI15" s="16"/>
    </row>
    <row r="16" spans="1:37" s="15" customFormat="1">
      <c r="B16" s="15" t="str">
        <f>B26</f>
        <v>Zn_Mg_C_PBE0_250</v>
      </c>
      <c r="C16" s="24">
        <f>-C26</f>
        <v>-0.25000000000000011</v>
      </c>
      <c r="D16" s="24">
        <f>D26</f>
        <v>3.4586000000000001</v>
      </c>
      <c r="E16" s="24">
        <f>E26</f>
        <v>4.3509000000000002</v>
      </c>
      <c r="F16" s="24">
        <f>-F26</f>
        <v>-0.10136291730000006</v>
      </c>
      <c r="G16" s="24">
        <f>-G26</f>
        <v>-9.2765538899999667E-2</v>
      </c>
      <c r="H16" s="24">
        <f>H26</f>
        <v>0.494423</v>
      </c>
      <c r="I16" s="66"/>
      <c r="J16" s="16">
        <f>J26</f>
        <v>-31.221599999999999</v>
      </c>
      <c r="K16" s="16">
        <f>K26</f>
        <v>-58.505299999999998</v>
      </c>
      <c r="L16" s="16">
        <f>L26</f>
        <v>-18.986699999999999</v>
      </c>
      <c r="M16" s="16">
        <f>M26</f>
        <v>-77.49199999999999</v>
      </c>
      <c r="N16" s="16"/>
      <c r="O16" s="16">
        <f>O26</f>
        <v>2.4800000000002598E-2</v>
      </c>
      <c r="P16" s="16">
        <f>P26</f>
        <v>2.0600000000001728E-2</v>
      </c>
      <c r="Q16" s="16">
        <f>Q26</f>
        <v>7.0000000000014495E-3</v>
      </c>
      <c r="R16" s="16">
        <f>R26</f>
        <v>2.760000000000673E-2</v>
      </c>
      <c r="S16" s="16"/>
      <c r="T16" s="23">
        <f>T26</f>
        <v>3.73</v>
      </c>
      <c r="U16" s="23">
        <f>U26</f>
        <v>11.929</v>
      </c>
      <c r="W16" s="16">
        <f>W26</f>
        <v>2.9499999999998749E-2</v>
      </c>
      <c r="X16" s="16">
        <f>X26</f>
        <v>-4.6999999999961517E-3</v>
      </c>
      <c r="Y16" s="16">
        <f>R16+X16</f>
        <v>2.2900000000010579E-2</v>
      </c>
      <c r="Z16" s="16"/>
      <c r="AA16" s="16">
        <f>AA26</f>
        <v>-86.52170000000001</v>
      </c>
      <c r="AB16" s="16">
        <f>AB26</f>
        <v>2.3699999999990951E-2</v>
      </c>
      <c r="AC16" s="16"/>
      <c r="AD16" s="16">
        <f>AD26</f>
        <v>-77.911299999999997</v>
      </c>
      <c r="AE16" s="16">
        <f>AE26</f>
        <v>2.6300000000006207E-2</v>
      </c>
      <c r="AF16" s="16">
        <f>AF26</f>
        <v>2.1600000000010056E-2</v>
      </c>
      <c r="AG16" s="16"/>
      <c r="AH16" s="16"/>
      <c r="AI16" s="16"/>
    </row>
    <row r="17" spans="1:37" s="15" customFormat="1">
      <c r="B17" s="15" t="str">
        <f>B25</f>
        <v>Zn_Mg_C_PBE0_188</v>
      </c>
      <c r="C17" s="24">
        <f>-C25</f>
        <v>-0.18749567084574342</v>
      </c>
      <c r="D17" s="24">
        <f>D25</f>
        <v>3.4672000000000001</v>
      </c>
      <c r="E17" s="24">
        <f>E25</f>
        <v>4.3193000000000001</v>
      </c>
      <c r="F17" s="24">
        <f>-F25</f>
        <v>-7.1752211599999824E-2</v>
      </c>
      <c r="G17" s="24">
        <f>-G25</f>
        <v>-6.6884360499999879E-2</v>
      </c>
      <c r="H17" s="24">
        <f>H25</f>
        <v>0.49495699999999998</v>
      </c>
      <c r="I17" s="66"/>
      <c r="J17" s="16">
        <f>J25</f>
        <v>-31.2316</v>
      </c>
      <c r="K17" s="16">
        <f>K25</f>
        <v>-58.513399999999997</v>
      </c>
      <c r="L17" s="16">
        <f>L25</f>
        <v>-18.989999999999998</v>
      </c>
      <c r="M17" s="16">
        <f>M25</f>
        <v>-77.503399999999999</v>
      </c>
      <c r="N17" s="16"/>
      <c r="O17" s="16">
        <f>O25</f>
        <v>1.4800000000001035E-2</v>
      </c>
      <c r="P17" s="16">
        <f>P25</f>
        <v>1.2500000000002842E-2</v>
      </c>
      <c r="Q17" s="16">
        <f>Q25</f>
        <v>3.700000000002035E-3</v>
      </c>
      <c r="R17" s="16">
        <f>R25</f>
        <v>1.6199999999997772E-2</v>
      </c>
      <c r="S17" s="16"/>
      <c r="T17" s="23">
        <f>T25</f>
        <v>3.6960000000000002</v>
      </c>
      <c r="U17" s="23">
        <f>U25</f>
        <v>11.89</v>
      </c>
      <c r="W17" s="16">
        <f>W25</f>
        <v>1.7299999999998761E-2</v>
      </c>
      <c r="X17" s="16">
        <f>X25</f>
        <v>-2.4999999999977263E-3</v>
      </c>
      <c r="Y17" s="16">
        <f>R17+X17</f>
        <v>1.3700000000000045E-2</v>
      </c>
      <c r="Z17" s="16"/>
      <c r="AA17" s="16">
        <f>AA25</f>
        <v>-86.531100000000009</v>
      </c>
      <c r="AB17" s="16">
        <f>AB25</f>
        <v>1.4299999999991542E-2</v>
      </c>
      <c r="AC17" s="16"/>
      <c r="AD17" s="16">
        <f>AD25</f>
        <v>-77.921099999999996</v>
      </c>
      <c r="AE17" s="16">
        <f>AE25</f>
        <v>1.6500000000007731E-2</v>
      </c>
      <c r="AF17" s="16">
        <f>AF25</f>
        <v>1.4000000000010004E-2</v>
      </c>
      <c r="AG17" s="16"/>
      <c r="AH17" s="16"/>
      <c r="AI17" s="16"/>
    </row>
    <row r="18" spans="1:37" s="15" customFormat="1">
      <c r="B18" s="15" t="str">
        <f>B24</f>
        <v>Zn_Mg_C_PBE0_125</v>
      </c>
      <c r="C18" s="24">
        <f>-C24</f>
        <v>-0.12499999999999982</v>
      </c>
      <c r="D18" s="24">
        <f>D24</f>
        <v>3.4727999999999999</v>
      </c>
      <c r="E18" s="24">
        <f>E24</f>
        <v>4.2991999999999999</v>
      </c>
      <c r="F18" s="24">
        <f>-F24</f>
        <v>-4.6048731199999873E-2</v>
      </c>
      <c r="G18" s="24">
        <f>-G24</f>
        <v>-4.3585289599999917E-2</v>
      </c>
      <c r="H18" s="24">
        <f>H24</f>
        <v>0.49627399999999999</v>
      </c>
      <c r="I18" s="66"/>
      <c r="J18" s="16">
        <f>J24</f>
        <v>-31.239599999999999</v>
      </c>
      <c r="K18" s="16">
        <f>K24</f>
        <v>-58.517400000000002</v>
      </c>
      <c r="L18" s="16">
        <f>L24</f>
        <v>-18.9892</v>
      </c>
      <c r="M18" s="16">
        <f>M24</f>
        <v>-77.506600000000006</v>
      </c>
      <c r="N18" s="16"/>
      <c r="O18" s="16">
        <f>O24</f>
        <v>6.8000000000019156E-3</v>
      </c>
      <c r="P18" s="16">
        <f>P24</f>
        <v>8.4999999999979536E-3</v>
      </c>
      <c r="Q18" s="16">
        <f>Q24</f>
        <v>4.5000000000001705E-3</v>
      </c>
      <c r="R18" s="16">
        <f>R24</f>
        <v>1.2999999999991019E-2</v>
      </c>
      <c r="S18" s="16"/>
      <c r="T18" s="23">
        <f>T24</f>
        <v>3.6739999999999999</v>
      </c>
      <c r="U18" s="23">
        <f>U24</f>
        <v>11.866</v>
      </c>
      <c r="W18" s="16">
        <f>W24</f>
        <v>7.899999999999352E-3</v>
      </c>
      <c r="X18" s="16">
        <f>X24</f>
        <v>-1.0999999999974364E-3</v>
      </c>
      <c r="Y18" s="16">
        <f>R18+X18</f>
        <v>1.1899999999993582E-2</v>
      </c>
      <c r="Z18" s="16"/>
      <c r="AA18" s="16">
        <f>AA24</f>
        <v>-86.539099999999991</v>
      </c>
      <c r="AB18" s="16">
        <f>AB24</f>
        <v>6.3000000000101863E-3</v>
      </c>
      <c r="AC18" s="16"/>
      <c r="AD18" s="16">
        <f>AD24</f>
        <v>-77.930499999999995</v>
      </c>
      <c r="AE18" s="16">
        <f>AE24</f>
        <v>7.1000000000083219E-3</v>
      </c>
      <c r="AF18" s="16">
        <f>AF24</f>
        <v>6.0000000000108855E-3</v>
      </c>
      <c r="AH18" s="16"/>
      <c r="AI18" s="16"/>
    </row>
    <row r="19" spans="1:37" s="15" customFormat="1">
      <c r="B19" s="15" t="str">
        <f>B23</f>
        <v>Zn_Mg_C_PBE0_063</v>
      </c>
      <c r="C19" s="24">
        <f>-C23</f>
        <v>-6.2495670845743603E-2</v>
      </c>
      <c r="D19" s="24">
        <f>D23</f>
        <v>3.476</v>
      </c>
      <c r="E19" s="24">
        <f>E23</f>
        <v>4.2876000000000003</v>
      </c>
      <c r="F19" s="24">
        <f>-F23</f>
        <v>-2.2492749600000122E-2</v>
      </c>
      <c r="G19" s="24">
        <f>-G23</f>
        <v>-2.1515176799999858E-2</v>
      </c>
      <c r="H19" s="24">
        <f>H23</f>
        <v>0.49802800000000003</v>
      </c>
      <c r="I19" s="66"/>
      <c r="J19" s="16">
        <f>J23</f>
        <v>-31.244700000000002</v>
      </c>
      <c r="K19" s="16">
        <f>K23</f>
        <v>-58.525700000000001</v>
      </c>
      <c r="L19" s="16">
        <f>L23</f>
        <v>-18.995200000000001</v>
      </c>
      <c r="M19" s="16">
        <f>M23</f>
        <v>-77.520899999999997</v>
      </c>
      <c r="N19" s="16"/>
      <c r="O19" s="16">
        <f>O23</f>
        <v>1.6999999999995907E-3</v>
      </c>
      <c r="P19" s="16">
        <f>P23</f>
        <v>1.9999999999953388E-4</v>
      </c>
      <c r="Q19" s="16">
        <f>Q23</f>
        <v>-1.5000000000000568E-3</v>
      </c>
      <c r="R19" s="16">
        <f>R23</f>
        <v>-1.300000000000523E-3</v>
      </c>
      <c r="S19" s="16"/>
      <c r="T19" s="23">
        <f>T23</f>
        <v>3.6629999999999998</v>
      </c>
      <c r="U19" s="23">
        <f>U23</f>
        <v>11.852</v>
      </c>
      <c r="W19" s="16">
        <f>W23</f>
        <v>1.9999999999988916E-3</v>
      </c>
      <c r="X19" s="16">
        <f>X23</f>
        <v>-2.9999999999930083E-4</v>
      </c>
      <c r="Y19" s="16">
        <f>R19+X19</f>
        <v>-1.5999999999998238E-3</v>
      </c>
      <c r="Z19" s="16"/>
      <c r="AA19" s="16">
        <f>AA23</f>
        <v>-86.543800000000005</v>
      </c>
      <c r="AB19" s="16">
        <f>AB23</f>
        <v>1.5999999999962711E-3</v>
      </c>
      <c r="AC19" s="16"/>
      <c r="AD19" s="16">
        <f>AD23</f>
        <v>-77.936099999999996</v>
      </c>
      <c r="AE19" s="16">
        <f>AE23</f>
        <v>1.5000000000071623E-3</v>
      </c>
      <c r="AF19" s="16">
        <f>AF23</f>
        <v>1.2000000000078614E-3</v>
      </c>
      <c r="AH19" s="16"/>
      <c r="AI19" s="16"/>
    </row>
    <row r="20" spans="1:37" s="15" customFormat="1">
      <c r="B20" s="15" t="str">
        <f>B22</f>
        <v>Zn_Mg_C_PBE0_031</v>
      </c>
      <c r="C20" s="24">
        <f>-C22</f>
        <v>-3.1247835422871559E-2</v>
      </c>
      <c r="D20" s="24">
        <f>D22</f>
        <v>3.4769000000000001</v>
      </c>
      <c r="E20" s="24">
        <f>E22</f>
        <v>4.2847</v>
      </c>
      <c r="F20" s="24">
        <f>-F22</f>
        <v>-1.1135935299999839E-2</v>
      </c>
      <c r="G20" s="24">
        <f>-G22</f>
        <v>-1.0728888800000265E-2</v>
      </c>
      <c r="H20" s="24">
        <f>H22</f>
        <v>0.49898999999999999</v>
      </c>
      <c r="I20" s="66"/>
      <c r="J20" s="16">
        <f>J22</f>
        <v>-31.245999999999999</v>
      </c>
      <c r="K20" s="16">
        <f>K22</f>
        <v>-58.524000000000001</v>
      </c>
      <c r="L20" s="16">
        <f>L22</f>
        <v>-18.991900000000001</v>
      </c>
      <c r="M20" s="16">
        <f>M22</f>
        <v>-77.515900000000002</v>
      </c>
      <c r="N20" s="16"/>
      <c r="O20" s="16">
        <f>O22</f>
        <v>4.0000000000262048E-4</v>
      </c>
      <c r="P20" s="16">
        <f>P22</f>
        <v>1.8999999999991246E-3</v>
      </c>
      <c r="Q20" s="16">
        <f>Q22</f>
        <v>1.7999999999993577E-3</v>
      </c>
      <c r="R20" s="16">
        <f>R22</f>
        <v>3.6999999999949296E-3</v>
      </c>
      <c r="S20" s="16"/>
      <c r="T20" s="23">
        <f>T22</f>
        <v>3.66</v>
      </c>
      <c r="U20" s="23">
        <f>U22</f>
        <v>11.849</v>
      </c>
      <c r="W20" s="16">
        <f>W22</f>
        <v>4.9999999999883471E-4</v>
      </c>
      <c r="X20" s="16">
        <f>X22</f>
        <v>-9.9999999996214228E-5</v>
      </c>
      <c r="Y20" s="16">
        <f>R20+X20</f>
        <v>3.5999999999987153E-3</v>
      </c>
      <c r="Z20" s="16"/>
      <c r="AA20" s="16">
        <f>AA22</f>
        <v>-86.545000000000002</v>
      </c>
      <c r="AB20" s="16">
        <f>AB22</f>
        <v>3.9999999999906777E-4</v>
      </c>
      <c r="AC20" s="16"/>
      <c r="AD20" s="16">
        <f>AD22</f>
        <v>-77.937100000000001</v>
      </c>
      <c r="AE20" s="16">
        <f>AE22</f>
        <v>5.0000000000238742E-4</v>
      </c>
      <c r="AF20" s="16">
        <f>AF22</f>
        <v>4.000000000061732E-4</v>
      </c>
      <c r="AH20" s="16"/>
      <c r="AI20" s="16"/>
    </row>
    <row r="21" spans="1:37">
      <c r="A21" s="8" t="s">
        <v>11</v>
      </c>
      <c r="B21" s="8" t="str">
        <f>Mg_PBE0!B45</f>
        <v>Zn_Mg_C_PBE0_000</v>
      </c>
      <c r="C21" s="1">
        <f>(0.5-AV45)/(0.5-AV$63)</f>
        <v>0</v>
      </c>
      <c r="D21" s="1">
        <f>J45</f>
        <v>3.4771000000000001</v>
      </c>
      <c r="E21" s="1">
        <f>L45</f>
        <v>4.2836999999999996</v>
      </c>
      <c r="F21" s="1">
        <f>E21*ABS(AS45-AV45)</f>
        <v>0</v>
      </c>
      <c r="G21" s="1">
        <f>E21*(ABS(MOD(AT45-AU45+2.5,1)-0.5))</f>
        <v>0</v>
      </c>
      <c r="H21" s="1">
        <f>MOD(AS45-AT45,1)</f>
        <v>0.5</v>
      </c>
      <c r="J21" s="2">
        <f>R45</f>
        <v>-31.246400000000001</v>
      </c>
      <c r="K21" s="2">
        <f>R69</f>
        <v>-58.5259</v>
      </c>
      <c r="L21" s="2">
        <f>AW69</f>
        <v>-18.9937</v>
      </c>
      <c r="M21" s="2">
        <f>K21+L21</f>
        <v>-77.519599999999997</v>
      </c>
      <c r="N21" s="2"/>
      <c r="O21" s="2">
        <f>J21-J$21</f>
        <v>0</v>
      </c>
      <c r="P21" s="2">
        <f>K21-K$21</f>
        <v>0</v>
      </c>
      <c r="Q21" s="2">
        <f>L21-L$21</f>
        <v>0</v>
      </c>
      <c r="R21" s="2">
        <f>M21-M$21</f>
        <v>0</v>
      </c>
      <c r="T21" s="18">
        <f>Z47</f>
        <v>3.6629999999999998</v>
      </c>
      <c r="U21" s="18">
        <f>V116</f>
        <v>11.848000000000001</v>
      </c>
      <c r="W21" s="2">
        <f>R92-R$92</f>
        <v>0</v>
      </c>
      <c r="X21" s="2">
        <f>O21-W21</f>
        <v>0</v>
      </c>
      <c r="Y21" s="2">
        <f>R21+X21</f>
        <v>0</v>
      </c>
      <c r="Z21" s="2"/>
      <c r="AA21" s="2">
        <f>R182+AW182</f>
        <v>-86.545400000000001</v>
      </c>
      <c r="AB21" s="2">
        <f>AA21-AA$21</f>
        <v>0</v>
      </c>
      <c r="AD21" s="2">
        <f>R116+AW116</f>
        <v>-77.937600000000003</v>
      </c>
      <c r="AE21" s="2">
        <f>AD21-AD$21</f>
        <v>0</v>
      </c>
      <c r="AF21" s="2">
        <f>AE21+X21</f>
        <v>0</v>
      </c>
      <c r="AG21" s="1">
        <f>C21</f>
        <v>0</v>
      </c>
      <c r="AH21" s="2">
        <f>R140+AW140</f>
        <v>-77.696700000000007</v>
      </c>
      <c r="AI21" s="2">
        <f>AH21-AH$21</f>
        <v>0</v>
      </c>
      <c r="AJ21" s="2">
        <f>J21-R235</f>
        <v>2.5900000000000034E-2</v>
      </c>
      <c r="AK21" s="2">
        <f>AI21+AJ21-AJ$21</f>
        <v>0</v>
      </c>
    </row>
    <row r="22" spans="1:37">
      <c r="B22" s="8" t="str">
        <f>Mg_PBE0!B46</f>
        <v>Zn_Mg_C_PBE0_031</v>
      </c>
      <c r="C22" s="1">
        <f>(0.5-AV46)/(0.5-AV$63)</f>
        <v>3.1247835422871559E-2</v>
      </c>
      <c r="D22" s="1">
        <f>Mg_PBE0!J46</f>
        <v>3.4769000000000001</v>
      </c>
      <c r="E22" s="1">
        <f>L46</f>
        <v>4.2847</v>
      </c>
      <c r="F22" s="1">
        <f>E22*ABS(AS46-AV46)</f>
        <v>1.1135935299999839E-2</v>
      </c>
      <c r="G22" s="1">
        <f>E22*(ABS(MOD(AT46-AU46+2.5,1)-0.5))</f>
        <v>1.0728888800000265E-2</v>
      </c>
      <c r="H22" s="1">
        <f>MOD(AS46-AT46,1)</f>
        <v>0.49898999999999999</v>
      </c>
      <c r="J22" s="2">
        <f>R46</f>
        <v>-31.245999999999999</v>
      </c>
      <c r="K22" s="2">
        <f>R70</f>
        <v>-58.524000000000001</v>
      </c>
      <c r="L22" s="2">
        <f>AW70</f>
        <v>-18.991900000000001</v>
      </c>
      <c r="M22" s="2">
        <f>K22+L22</f>
        <v>-77.515900000000002</v>
      </c>
      <c r="N22" s="2"/>
      <c r="O22" s="2">
        <f>J22-J$21</f>
        <v>4.0000000000262048E-4</v>
      </c>
      <c r="P22" s="2">
        <f>K22-K$21</f>
        <v>1.8999999999991246E-3</v>
      </c>
      <c r="Q22" s="2">
        <f>L22-L$21</f>
        <v>1.7999999999993577E-3</v>
      </c>
      <c r="R22" s="2">
        <f>M22-M$21</f>
        <v>3.6999999999949296E-3</v>
      </c>
      <c r="T22" s="18">
        <f>Z46</f>
        <v>3.66</v>
      </c>
      <c r="U22" s="18">
        <f>V117</f>
        <v>11.849</v>
      </c>
      <c r="W22" s="2">
        <f>R93-R$92</f>
        <v>4.9999999999883471E-4</v>
      </c>
      <c r="X22" s="2">
        <f>O22-W22</f>
        <v>-9.9999999996214228E-5</v>
      </c>
      <c r="Y22" s="2">
        <f>R22+X22</f>
        <v>3.5999999999987153E-3</v>
      </c>
      <c r="Z22" s="2"/>
      <c r="AA22" s="2">
        <f>R183+AW183</f>
        <v>-86.545000000000002</v>
      </c>
      <c r="AB22" s="2">
        <f>AA22-AA$21</f>
        <v>3.9999999999906777E-4</v>
      </c>
      <c r="AD22" s="2">
        <f>R117+AW117</f>
        <v>-77.937100000000001</v>
      </c>
      <c r="AE22" s="2">
        <f>AD22-AD$21</f>
        <v>5.0000000000238742E-4</v>
      </c>
      <c r="AF22" s="2">
        <f>AE22+X22</f>
        <v>4.000000000061732E-4</v>
      </c>
      <c r="AG22" s="1"/>
      <c r="AH22" s="2"/>
      <c r="AI22" s="2"/>
      <c r="AJ22" s="2">
        <f>J22-R236</f>
        <v>2.5900000000000034E-2</v>
      </c>
      <c r="AK22" s="2"/>
    </row>
    <row r="23" spans="1:37">
      <c r="B23" s="8" t="str">
        <f>Mg_PBE0!B47</f>
        <v>Zn_Mg_C_PBE0_063</v>
      </c>
      <c r="C23" s="1">
        <f>(0.5-AV47)/(0.5-AV$63)</f>
        <v>6.2495670845743603E-2</v>
      </c>
      <c r="D23" s="1">
        <f>Mg_PBE0!J47</f>
        <v>3.476</v>
      </c>
      <c r="E23" s="1">
        <f>L47</f>
        <v>4.2876000000000003</v>
      </c>
      <c r="F23" s="1">
        <f>E23*ABS(AS47-AV47)</f>
        <v>2.2492749600000122E-2</v>
      </c>
      <c r="G23" s="1">
        <f>E23*(ABS(MOD(AT47-AU47+2.5,1)-0.5))</f>
        <v>2.1515176799999858E-2</v>
      </c>
      <c r="H23" s="1">
        <f>MOD(AS47-AT47,1)</f>
        <v>0.49802800000000003</v>
      </c>
      <c r="J23" s="2">
        <f>R47</f>
        <v>-31.244700000000002</v>
      </c>
      <c r="K23" s="2">
        <f>R71</f>
        <v>-58.525700000000001</v>
      </c>
      <c r="L23" s="2">
        <f>AW71</f>
        <v>-18.995200000000001</v>
      </c>
      <c r="M23" s="2">
        <f>K23+L23</f>
        <v>-77.520899999999997</v>
      </c>
      <c r="N23" s="2"/>
      <c r="O23" s="2">
        <f>J23-J$21</f>
        <v>1.6999999999995907E-3</v>
      </c>
      <c r="P23" s="2">
        <f>K23-K$21</f>
        <v>1.9999999999953388E-4</v>
      </c>
      <c r="Q23" s="2">
        <f>L23-L$21</f>
        <v>-1.5000000000000568E-3</v>
      </c>
      <c r="R23" s="2">
        <f>M23-M$21</f>
        <v>-1.300000000000523E-3</v>
      </c>
      <c r="T23" s="18">
        <f>Z47</f>
        <v>3.6629999999999998</v>
      </c>
      <c r="U23" s="18">
        <f>V118</f>
        <v>11.852</v>
      </c>
      <c r="W23" s="2">
        <f>R94-R$92</f>
        <v>1.9999999999988916E-3</v>
      </c>
      <c r="X23" s="2">
        <f>O23-W23</f>
        <v>-2.9999999999930083E-4</v>
      </c>
      <c r="Y23" s="2">
        <f>R23+X23</f>
        <v>-1.5999999999998238E-3</v>
      </c>
      <c r="Z23" s="2"/>
      <c r="AA23" s="2">
        <f>R184+AW184</f>
        <v>-86.543800000000005</v>
      </c>
      <c r="AB23" s="2">
        <f>AA23-AA$21</f>
        <v>1.5999999999962711E-3</v>
      </c>
      <c r="AD23" s="2">
        <f>R118+AW118</f>
        <v>-77.936099999999996</v>
      </c>
      <c r="AE23" s="2">
        <f>AD23-AD$21</f>
        <v>1.5000000000071623E-3</v>
      </c>
      <c r="AF23" s="2">
        <f>AE23+X23</f>
        <v>1.2000000000078614E-3</v>
      </c>
      <c r="AG23" s="1"/>
      <c r="AH23" s="2"/>
      <c r="AI23" s="2"/>
      <c r="AJ23" s="2">
        <f>J23-R237</f>
        <v>2.5900000000000034E-2</v>
      </c>
      <c r="AK23" s="2"/>
    </row>
    <row r="24" spans="1:37">
      <c r="B24" s="8" t="str">
        <f>Mg_PBE0!B48</f>
        <v>Zn_Mg_C_PBE0_125</v>
      </c>
      <c r="C24" s="1">
        <f>(0.5-AV48)/(0.5-AV$63)</f>
        <v>0.12499999999999982</v>
      </c>
      <c r="D24" s="1">
        <f>Mg_PBE0!J48</f>
        <v>3.4727999999999999</v>
      </c>
      <c r="E24" s="1">
        <f>L48</f>
        <v>4.2991999999999999</v>
      </c>
      <c r="F24" s="1">
        <f>E24*ABS(AS48-AV48)</f>
        <v>4.6048731199999873E-2</v>
      </c>
      <c r="G24" s="1">
        <f>E24*(ABS(MOD(AT48-AU48+2.5,1)-0.5))</f>
        <v>4.3585289599999917E-2</v>
      </c>
      <c r="H24" s="1">
        <f>MOD(AS48-AT48,1)</f>
        <v>0.49627399999999999</v>
      </c>
      <c r="J24" s="2">
        <f>R48</f>
        <v>-31.239599999999999</v>
      </c>
      <c r="K24" s="2">
        <f>R72</f>
        <v>-58.517400000000002</v>
      </c>
      <c r="L24" s="2">
        <f>AW72</f>
        <v>-18.9892</v>
      </c>
      <c r="M24" s="2">
        <f>K24+L24</f>
        <v>-77.506600000000006</v>
      </c>
      <c r="N24" s="2"/>
      <c r="O24" s="2">
        <f>J24-J$21</f>
        <v>6.8000000000019156E-3</v>
      </c>
      <c r="P24" s="2">
        <f>K24-K$21</f>
        <v>8.4999999999979536E-3</v>
      </c>
      <c r="Q24" s="2">
        <f>L24-L$21</f>
        <v>4.5000000000001705E-3</v>
      </c>
      <c r="R24" s="2">
        <f>M24-M$21</f>
        <v>1.2999999999991019E-2</v>
      </c>
      <c r="T24" s="18">
        <f>Z48</f>
        <v>3.6739999999999999</v>
      </c>
      <c r="U24" s="18">
        <f>V119</f>
        <v>11.866</v>
      </c>
      <c r="W24" s="2">
        <f>R95-R$92</f>
        <v>7.899999999999352E-3</v>
      </c>
      <c r="X24" s="2">
        <f>O24-W24</f>
        <v>-1.0999999999974364E-3</v>
      </c>
      <c r="Y24" s="2">
        <f>R24+X24</f>
        <v>1.1899999999993582E-2</v>
      </c>
      <c r="Z24" s="2"/>
      <c r="AA24" s="2">
        <f>R185+AW185</f>
        <v>-86.539099999999991</v>
      </c>
      <c r="AB24" s="2">
        <f>AA24-AA$21</f>
        <v>6.3000000000101863E-3</v>
      </c>
      <c r="AD24" s="2">
        <f>R119+AW119</f>
        <v>-77.930499999999995</v>
      </c>
      <c r="AE24" s="2">
        <f>AD24-AD$21</f>
        <v>7.1000000000083219E-3</v>
      </c>
      <c r="AF24" s="2">
        <f>AE24+X24</f>
        <v>6.0000000000108855E-3</v>
      </c>
      <c r="AG24" s="1"/>
      <c r="AH24" s="2"/>
      <c r="AI24" s="2"/>
      <c r="AJ24" s="2">
        <f>J24-R238</f>
        <v>2.5900000000000034E-2</v>
      </c>
      <c r="AK24" s="2"/>
    </row>
    <row r="25" spans="1:37">
      <c r="B25" s="8" t="str">
        <f>Mg_PBE0!B49</f>
        <v>Zn_Mg_C_PBE0_188</v>
      </c>
      <c r="C25" s="1">
        <f>(0.5-AV49)/(0.5-AV$63)</f>
        <v>0.18749567084574342</v>
      </c>
      <c r="D25" s="1">
        <f>Mg_PBE0!J49</f>
        <v>3.4672000000000001</v>
      </c>
      <c r="E25" s="1">
        <f>L49</f>
        <v>4.3193000000000001</v>
      </c>
      <c r="F25" s="1">
        <f>E25*ABS(AS49-AV49)</f>
        <v>7.1752211599999824E-2</v>
      </c>
      <c r="G25" s="1">
        <f>E25*(ABS(MOD(AT49-AU49+2.5,1)-0.5))</f>
        <v>6.6884360499999879E-2</v>
      </c>
      <c r="H25" s="1">
        <f>MOD(AS49-AT49,1)</f>
        <v>0.49495699999999998</v>
      </c>
      <c r="J25" s="2">
        <f>R49</f>
        <v>-31.2316</v>
      </c>
      <c r="K25" s="2">
        <f>R73</f>
        <v>-58.513399999999997</v>
      </c>
      <c r="L25" s="2">
        <f>AW73</f>
        <v>-18.989999999999998</v>
      </c>
      <c r="M25" s="2">
        <f>K25+L25</f>
        <v>-77.503399999999999</v>
      </c>
      <c r="N25" s="2"/>
      <c r="O25" s="2">
        <f>J25-J$21</f>
        <v>1.4800000000001035E-2</v>
      </c>
      <c r="P25" s="2">
        <f>K25-K$21</f>
        <v>1.2500000000002842E-2</v>
      </c>
      <c r="Q25" s="2">
        <f>L25-L$21</f>
        <v>3.700000000002035E-3</v>
      </c>
      <c r="R25" s="2">
        <f>M25-M$21</f>
        <v>1.6199999999997772E-2</v>
      </c>
      <c r="T25" s="18">
        <f>Z49</f>
        <v>3.6960000000000002</v>
      </c>
      <c r="U25" s="18">
        <f>V120</f>
        <v>11.89</v>
      </c>
      <c r="W25" s="2">
        <f>R96-R$92</f>
        <v>1.7299999999998761E-2</v>
      </c>
      <c r="X25" s="2">
        <f>O25-W25</f>
        <v>-2.4999999999977263E-3</v>
      </c>
      <c r="Y25" s="2">
        <f>R25+X25</f>
        <v>1.3700000000000045E-2</v>
      </c>
      <c r="Z25" s="2"/>
      <c r="AA25" s="2">
        <f>R186+AW186</f>
        <v>-86.531100000000009</v>
      </c>
      <c r="AB25" s="2">
        <f>AA25-AA$21</f>
        <v>1.4299999999991542E-2</v>
      </c>
      <c r="AD25" s="2">
        <f>R120+AW120</f>
        <v>-77.921099999999996</v>
      </c>
      <c r="AE25" s="2">
        <f>AD25-AD$21</f>
        <v>1.6500000000007731E-2</v>
      </c>
      <c r="AF25" s="2">
        <f>AE25+X25</f>
        <v>1.4000000000010004E-2</v>
      </c>
      <c r="AG25" s="1"/>
      <c r="AH25" s="2"/>
      <c r="AI25" s="2"/>
      <c r="AJ25" s="2">
        <f>J25-R239</f>
        <v>2.57000000000005E-2</v>
      </c>
      <c r="AK25" s="2"/>
    </row>
    <row r="26" spans="1:37">
      <c r="B26" s="8" t="str">
        <f>Mg_PBE0!B50</f>
        <v>Zn_Mg_C_PBE0_250</v>
      </c>
      <c r="C26" s="1">
        <f>(0.5-AV50)/(0.5-AV$63)</f>
        <v>0.25000000000000011</v>
      </c>
      <c r="D26" s="1">
        <f>Mg_PBE0!J50</f>
        <v>3.4586000000000001</v>
      </c>
      <c r="E26" s="1">
        <f>L50</f>
        <v>4.3509000000000002</v>
      </c>
      <c r="F26" s="1">
        <f>E26*ABS(AS50-AV50)</f>
        <v>0.10136291730000006</v>
      </c>
      <c r="G26" s="1">
        <f>E26*(ABS(MOD(AT50-AU50+2.5,1)-0.5))</f>
        <v>9.2765538899999667E-2</v>
      </c>
      <c r="H26" s="1">
        <f>MOD(AS50-AT50,1)</f>
        <v>0.494423</v>
      </c>
      <c r="J26" s="2">
        <f>R50</f>
        <v>-31.221599999999999</v>
      </c>
      <c r="K26" s="2">
        <f>R74</f>
        <v>-58.505299999999998</v>
      </c>
      <c r="L26" s="2">
        <f>AW74</f>
        <v>-18.986699999999999</v>
      </c>
      <c r="M26" s="2">
        <f>K26+L26</f>
        <v>-77.49199999999999</v>
      </c>
      <c r="N26" s="2"/>
      <c r="O26" s="2">
        <f>J26-J$21</f>
        <v>2.4800000000002598E-2</v>
      </c>
      <c r="P26" s="2">
        <f>K26-K$21</f>
        <v>2.0600000000001728E-2</v>
      </c>
      <c r="Q26" s="2">
        <f>L26-L$21</f>
        <v>7.0000000000014495E-3</v>
      </c>
      <c r="R26" s="2">
        <f>M26-M$21</f>
        <v>2.760000000000673E-2</v>
      </c>
      <c r="T26" s="18">
        <f>Z50</f>
        <v>3.73</v>
      </c>
      <c r="U26" s="18">
        <f>V121</f>
        <v>11.929</v>
      </c>
      <c r="W26" s="2">
        <f>R97-R$92</f>
        <v>2.9499999999998749E-2</v>
      </c>
      <c r="X26" s="2">
        <f>O26-W26</f>
        <v>-4.6999999999961517E-3</v>
      </c>
      <c r="Y26" s="2">
        <f>R26+X26</f>
        <v>2.2900000000010579E-2</v>
      </c>
      <c r="Z26" s="2"/>
      <c r="AA26" s="2">
        <f>R187+AW187</f>
        <v>-86.52170000000001</v>
      </c>
      <c r="AB26" s="2">
        <f>AA26-AA$21</f>
        <v>2.3699999999990951E-2</v>
      </c>
      <c r="AD26" s="2">
        <f>R121+AW121</f>
        <v>-77.911299999999997</v>
      </c>
      <c r="AE26" s="2">
        <f>AD26-AD$21</f>
        <v>2.6300000000006207E-2</v>
      </c>
      <c r="AF26" s="2">
        <f>AE26+X26</f>
        <v>2.1600000000010056E-2</v>
      </c>
      <c r="AG26" s="1"/>
      <c r="AH26" s="2"/>
      <c r="AI26" s="2"/>
      <c r="AJ26" s="2">
        <f>J26-R240</f>
        <v>2.5600000000000733E-2</v>
      </c>
      <c r="AK26" s="2"/>
    </row>
    <row r="27" spans="1:37">
      <c r="B27" s="8" t="str">
        <f>Mg_PBE0!B51</f>
        <v>Zn_Mg_C_PBE0_313</v>
      </c>
      <c r="C27" s="1">
        <f>(0.5-AV51)/(0.5-AV$63)</f>
        <v>0.3124956708457437</v>
      </c>
      <c r="D27" s="1">
        <f>Mg_PBE0!J51</f>
        <v>3.4464000000000001</v>
      </c>
      <c r="E27" s="1">
        <f>L51</f>
        <v>4.3971999999999998</v>
      </c>
      <c r="F27" s="1">
        <f>E27*ABS(AS51-AV51)</f>
        <v>0.13721022880000003</v>
      </c>
      <c r="G27" s="1">
        <f>E27*(ABS(MOD(AT51-AU51+2.5,1)-0.5))</f>
        <v>0.12349975920000024</v>
      </c>
      <c r="H27" s="1">
        <f>MOD(AS51-AT51,1)</f>
        <v>0.495112</v>
      </c>
      <c r="J27" s="2">
        <f>R51</f>
        <v>-31.210999999999999</v>
      </c>
      <c r="K27" s="2">
        <f>R75</f>
        <v>-58.502899999999997</v>
      </c>
      <c r="L27" s="2">
        <f>AW75</f>
        <v>-18.988199999999999</v>
      </c>
      <c r="M27" s="2">
        <f>K27+L27</f>
        <v>-77.491099999999989</v>
      </c>
      <c r="N27" s="2"/>
      <c r="O27" s="2">
        <f>J27-J$21</f>
        <v>3.5400000000002763E-2</v>
      </c>
      <c r="P27" s="2">
        <f>K27-K$21</f>
        <v>2.300000000000324E-2</v>
      </c>
      <c r="Q27" s="2">
        <f>L27-L$21</f>
        <v>5.5000000000013927E-3</v>
      </c>
      <c r="R27" s="2">
        <f>M27-M$21</f>
        <v>2.8500000000008185E-2</v>
      </c>
      <c r="T27" s="18">
        <f>Z51</f>
        <v>3.786</v>
      </c>
      <c r="U27" s="18">
        <f>V122</f>
        <v>11.992000000000001</v>
      </c>
      <c r="W27" s="2">
        <f>R98-R$92</f>
        <v>4.3399999999998329E-2</v>
      </c>
      <c r="X27" s="2">
        <f>O27-W27</f>
        <v>-7.9999999999955662E-3</v>
      </c>
      <c r="Y27" s="2">
        <f>R27+X27</f>
        <v>2.0500000000012619E-2</v>
      </c>
      <c r="Z27" s="2"/>
      <c r="AA27" s="2">
        <f>R188+AW188</f>
        <v>-86.513000000000005</v>
      </c>
      <c r="AB27" s="2">
        <f>AA27-AA$21</f>
        <v>3.2399999999995543E-2</v>
      </c>
      <c r="AD27" s="2">
        <f>R122+AW122</f>
        <v>-77.899300000000011</v>
      </c>
      <c r="AE27" s="2">
        <f>AD27-AD$21</f>
        <v>3.8299999999992451E-2</v>
      </c>
      <c r="AF27" s="2">
        <f>AE27+X27</f>
        <v>3.0299999999996885E-2</v>
      </c>
      <c r="AG27" s="1"/>
      <c r="AH27" s="2"/>
      <c r="AI27" s="2"/>
      <c r="AJ27" s="2">
        <f>J27-R241</f>
        <v>2.5300000000001432E-2</v>
      </c>
      <c r="AK27" s="2"/>
    </row>
    <row r="28" spans="1:37">
      <c r="B28" s="8" t="str">
        <f>Mg_PBE0!B52</f>
        <v>Zn_Mg_C_PBE0_375</v>
      </c>
      <c r="C28" s="1">
        <f>(0.5-AV52)/(0.5-AV$63)</f>
        <v>0.37499999999999994</v>
      </c>
      <c r="D28" s="1">
        <f>Mg_PBE0!J52</f>
        <v>3.4285000000000001</v>
      </c>
      <c r="E28" s="1">
        <f>L52</f>
        <v>4.4686000000000003</v>
      </c>
      <c r="F28" s="1">
        <f>E28*ABS(AS52-AV52)</f>
        <v>0.18459339739999994</v>
      </c>
      <c r="G28" s="1">
        <f>E28*(ABS(MOD(AT52-AU52+2.5,1)-0.5))</f>
        <v>0.16269725739999963</v>
      </c>
      <c r="H28" s="1">
        <f>MOD(AS52-AT52,1)</f>
        <v>0.497998</v>
      </c>
      <c r="J28" s="2">
        <f>R52</f>
        <v>-31.202100000000002</v>
      </c>
      <c r="K28" s="2">
        <f>R76</f>
        <v>-58.4998</v>
      </c>
      <c r="L28" s="2">
        <f>AW76</f>
        <v>-18.9833</v>
      </c>
      <c r="M28" s="2">
        <f>K28+L28</f>
        <v>-77.483100000000007</v>
      </c>
      <c r="N28" s="2"/>
      <c r="O28" s="2">
        <f>J28-J$21</f>
        <v>4.4299999999999784E-2</v>
      </c>
      <c r="P28" s="2">
        <f>K28-K$21</f>
        <v>2.6099999999999568E-2</v>
      </c>
      <c r="Q28" s="2">
        <f>L28-L$21</f>
        <v>1.0400000000000631E-2</v>
      </c>
      <c r="R28" s="2">
        <f>M28-M$21</f>
        <v>3.6499999999989541E-2</v>
      </c>
      <c r="T28" s="18">
        <f>Z52</f>
        <v>3.8809999999999998</v>
      </c>
      <c r="U28" s="18">
        <f>V123</f>
        <v>12.097</v>
      </c>
      <c r="W28" s="2">
        <f>R99-R$92</f>
        <v>5.7399999999997675E-2</v>
      </c>
      <c r="X28" s="2">
        <f>O28-W28</f>
        <v>-1.3099999999997891E-2</v>
      </c>
      <c r="Y28" s="2">
        <f>R28+X28</f>
        <v>2.339999999999165E-2</v>
      </c>
      <c r="Z28" s="2"/>
      <c r="AA28" s="2">
        <f>R189+AW189</f>
        <v>-86.506599999999992</v>
      </c>
      <c r="AB28" s="2">
        <f>AA28-AA$21</f>
        <v>3.8800000000009049E-2</v>
      </c>
      <c r="AD28" s="2">
        <f>R123+AW123</f>
        <v>-77.887</v>
      </c>
      <c r="AE28" s="2">
        <f>AD28-AD$21</f>
        <v>5.0600000000002865E-2</v>
      </c>
      <c r="AF28" s="2">
        <f>AE28+X28</f>
        <v>3.7500000000004974E-2</v>
      </c>
      <c r="AG28" s="1">
        <f>C28</f>
        <v>0.37499999999999994</v>
      </c>
      <c r="AH28" s="2">
        <f>R147+AW147</f>
        <v>-77.660300000000007</v>
      </c>
      <c r="AI28" s="2">
        <f>AH28-AH$21</f>
        <v>3.6400000000000432E-2</v>
      </c>
      <c r="AJ28" s="2">
        <f>J28-R242</f>
        <v>2.4799999999999045E-2</v>
      </c>
      <c r="AK28" s="2">
        <f>AI28+AJ28-AJ$21</f>
        <v>3.5299999999999443E-2</v>
      </c>
    </row>
    <row r="29" spans="1:37">
      <c r="A29" s="8" t="s">
        <v>70</v>
      </c>
      <c r="B29" s="8" t="str">
        <f>Mg_PBE0!B53</f>
        <v>Zn_Mg_C_PBE0_438</v>
      </c>
      <c r="C29" s="1">
        <f>(0.5-AV53)/(0.5-AV$63)</f>
        <v>0.43749567084574353</v>
      </c>
      <c r="D29" s="1">
        <f>Mg_PBE0!J53</f>
        <v>3.4032</v>
      </c>
      <c r="E29" s="1">
        <f>L53</f>
        <v>4.5755999999999997</v>
      </c>
      <c r="F29" s="1">
        <f>E29*ABS(AS53-AV53)</f>
        <v>0.2473843896</v>
      </c>
      <c r="G29" s="1">
        <f>E29*(ABS(MOD(AT53-AU53+2.5,1)-0.5))</f>
        <v>0.21312687239999964</v>
      </c>
      <c r="H29" s="1">
        <f>MOD(AS53-AT53,1)</f>
        <v>0.50353700000000001</v>
      </c>
      <c r="J29" s="2">
        <f>R53</f>
        <v>-31.198599999999999</v>
      </c>
      <c r="K29" s="2">
        <f>R77</f>
        <v>-58.498399999999997</v>
      </c>
      <c r="L29" s="2">
        <f>AW77</f>
        <v>-18.974499999999999</v>
      </c>
      <c r="M29" s="2">
        <f>K29+L29</f>
        <v>-77.472899999999996</v>
      </c>
      <c r="N29" s="2"/>
      <c r="O29" s="2">
        <f>J29-J$21</f>
        <v>4.7800000000002285E-2</v>
      </c>
      <c r="P29" s="2">
        <f>K29-K$21</f>
        <v>2.7500000000003411E-2</v>
      </c>
      <c r="Q29" s="2">
        <f>L29-L$21</f>
        <v>1.9200000000001438E-2</v>
      </c>
      <c r="R29" s="2">
        <f>M29-M$21</f>
        <v>4.6700000000001296E-2</v>
      </c>
      <c r="T29" s="18">
        <f>Z53</f>
        <v>4.0430000000000001</v>
      </c>
      <c r="U29" s="18">
        <f>V124</f>
        <v>12.275</v>
      </c>
      <c r="W29" s="2">
        <f>R100-R$92</f>
        <v>6.7799999999998306E-2</v>
      </c>
      <c r="X29" s="2">
        <f>O29-W29</f>
        <v>-1.9999999999996021E-2</v>
      </c>
      <c r="Y29" s="2">
        <f>R29+X29</f>
        <v>2.6700000000005275E-2</v>
      </c>
      <c r="Z29" s="2"/>
      <c r="AA29" s="2">
        <f>R190+AW190</f>
        <v>-86.5047</v>
      </c>
      <c r="AB29" s="2">
        <f>AA29-AA$21</f>
        <v>4.0700000000001069E-2</v>
      </c>
      <c r="AD29" s="2">
        <f>R124+AW124</f>
        <v>-77.880300000000005</v>
      </c>
      <c r="AE29" s="2">
        <f>AD29-AD$21</f>
        <v>5.7299999999997908E-2</v>
      </c>
      <c r="AF29" s="2">
        <f>AE29+X29</f>
        <v>3.7300000000001887E-2</v>
      </c>
      <c r="AG29" s="1">
        <f>C29</f>
        <v>0.43749567084574353</v>
      </c>
      <c r="AH29" s="2">
        <f>R148+AW148</f>
        <v>-77.6601</v>
      </c>
      <c r="AI29" s="2">
        <f>AH29-AH$21</f>
        <v>3.6600000000007071E-2</v>
      </c>
      <c r="AJ29" s="2">
        <f>J29-R243</f>
        <v>2.4000000000000909E-2</v>
      </c>
      <c r="AK29" s="2">
        <f>AI29+AJ29-AJ$21</f>
        <v>3.4700000000007947E-2</v>
      </c>
    </row>
    <row r="30" spans="1:37">
      <c r="B30" s="8" t="str">
        <f>Mg_PBE0!B54</f>
        <v>Zn_Mg_C_PBE0_500</v>
      </c>
      <c r="C30" s="1">
        <f>(0.5-AV54)/(0.5-AV$63)</f>
        <v>0.50000000000000022</v>
      </c>
      <c r="D30" s="1">
        <f>Mg_PBE0!J54</f>
        <v>3.3809</v>
      </c>
      <c r="E30" s="1">
        <f>L54</f>
        <v>4.6786000000000003</v>
      </c>
      <c r="F30" s="1">
        <f>E30*ABS(AS54-AV54)</f>
        <v>0.30582136760000017</v>
      </c>
      <c r="G30" s="1">
        <f>E30*(ABS(MOD(AT54-AU54+2.5,1)-0.5))</f>
        <v>0.26209985059999946</v>
      </c>
      <c r="H30" s="1">
        <f>MOD(AS54-AT54,1)</f>
        <v>0.50761800000000001</v>
      </c>
      <c r="J30" s="2">
        <f>R54</f>
        <v>-31.203299999999999</v>
      </c>
      <c r="K30" s="2">
        <f>R78</f>
        <v>-58.513100000000001</v>
      </c>
      <c r="L30" s="2">
        <f>AW78</f>
        <v>-18.971599999999999</v>
      </c>
      <c r="M30" s="2">
        <f>K30+L30</f>
        <v>-77.484700000000004</v>
      </c>
      <c r="N30" s="2"/>
      <c r="O30" s="2">
        <f>J30-J$21</f>
        <v>4.3100000000002581E-2</v>
      </c>
      <c r="P30" s="2">
        <f>K30-K$21</f>
        <v>1.279999999999859E-2</v>
      </c>
      <c r="Q30" s="2">
        <f>L30-L$21</f>
        <v>2.2100000000001785E-2</v>
      </c>
      <c r="R30" s="2">
        <f>M30-M$21</f>
        <v>3.489999999999327E-2</v>
      </c>
      <c r="T30" s="18">
        <f>Z54</f>
        <v>4.2119999999999997</v>
      </c>
      <c r="U30" s="18">
        <f>V125</f>
        <v>12.45</v>
      </c>
      <c r="W30" s="2">
        <f>R101-R$92</f>
        <v>6.8799999999999528E-2</v>
      </c>
      <c r="X30" s="2">
        <f>O30-W30</f>
        <v>-2.5699999999996948E-2</v>
      </c>
      <c r="Y30" s="2">
        <f>R30+X30</f>
        <v>9.1999999999963222E-3</v>
      </c>
      <c r="Z30" s="2"/>
      <c r="AA30" s="2">
        <f>R191+AW191</f>
        <v>-86.513199999999998</v>
      </c>
      <c r="AB30" s="2">
        <f>AA30-AA$21</f>
        <v>3.2200000000003115E-2</v>
      </c>
      <c r="AD30" s="2">
        <f>R125+AW125</f>
        <v>-77.882900000000006</v>
      </c>
      <c r="AE30" s="2">
        <f>AD30-AD$21</f>
        <v>5.4699999999996862E-2</v>
      </c>
      <c r="AF30" s="2">
        <f>AE30+X30</f>
        <v>2.8999999999999915E-2</v>
      </c>
      <c r="AG30" s="1">
        <f>C30</f>
        <v>0.50000000000000022</v>
      </c>
      <c r="AH30" s="2">
        <f>R149+AW149</f>
        <v>-77.668499999999995</v>
      </c>
      <c r="AI30" s="2">
        <f>AH30-AH$21</f>
        <v>2.8200000000012437E-2</v>
      </c>
      <c r="AJ30" s="2">
        <f>J30-R244</f>
        <v>2.3300000000002541E-2</v>
      </c>
      <c r="AK30" s="2">
        <f>AI30+AJ30-AJ$21</f>
        <v>2.5600000000014944E-2</v>
      </c>
    </row>
    <row r="31" spans="1:37">
      <c r="B31" s="8" t="str">
        <f>Mg_PBE0!B55</f>
        <v>Zn_Mg_C_PBE0_563</v>
      </c>
      <c r="C31" s="1">
        <f>(0.5-AV55)/(0.5-AV$63)</f>
        <v>0.56249567084574381</v>
      </c>
      <c r="D31" s="1">
        <f>Mg_PBE0!J55</f>
        <v>3.3618999999999999</v>
      </c>
      <c r="E31" s="1">
        <f>L55</f>
        <v>4.7667999999999999</v>
      </c>
      <c r="F31" s="1">
        <f>E31*ABS(AS55-AV55)</f>
        <v>0.35717632399999999</v>
      </c>
      <c r="G31" s="1">
        <f>E31*(ABS(MOD(AT55-AU55+2.5,1)-0.5))</f>
        <v>0.30709155640000058</v>
      </c>
      <c r="H31" s="1">
        <f>MOD(AS55-AT55,1)</f>
        <v>0.50996399999999997</v>
      </c>
      <c r="J31" s="2">
        <f>R55</f>
        <v>-31.214200000000002</v>
      </c>
      <c r="K31" s="2">
        <f>R79</f>
        <v>-58.5289</v>
      </c>
      <c r="L31" s="2">
        <f>AW79</f>
        <v>-18.960699999999999</v>
      </c>
      <c r="M31" s="2">
        <f>K31+L31</f>
        <v>-77.489599999999996</v>
      </c>
      <c r="N31" s="2"/>
      <c r="O31" s="2">
        <f>J31-J$21</f>
        <v>3.2199999999999562E-2</v>
      </c>
      <c r="P31" s="2">
        <f>K31-K$21</f>
        <v>-3.0000000000001137E-3</v>
      </c>
      <c r="Q31" s="2">
        <f>L31-L$21</f>
        <v>3.3000000000001251E-2</v>
      </c>
      <c r="R31" s="2">
        <f>M31-M$21</f>
        <v>3.0000000000001137E-2</v>
      </c>
      <c r="T31" s="18">
        <f>Z55</f>
        <v>4.2619999999999996</v>
      </c>
      <c r="U31" s="18">
        <f>V126</f>
        <v>12.487</v>
      </c>
      <c r="W31" s="2">
        <f>R102-R$92</f>
        <v>6.25E-2</v>
      </c>
      <c r="X31" s="2">
        <f>O31-W31</f>
        <v>-3.0300000000000438E-2</v>
      </c>
      <c r="Y31" s="2">
        <f>R31+X31</f>
        <v>-2.9999999999930083E-4</v>
      </c>
      <c r="Z31" s="2"/>
      <c r="AA31" s="2">
        <f>R192+AW192</f>
        <v>-86.526900000000012</v>
      </c>
      <c r="AB31" s="2">
        <f>AA31-AA$21</f>
        <v>1.8499999999988859E-2</v>
      </c>
      <c r="AD31" s="2">
        <f>R126+AW126</f>
        <v>-77.889300000000006</v>
      </c>
      <c r="AE31" s="2">
        <f>AD31-AD$21</f>
        <v>4.8299999999997567E-2</v>
      </c>
      <c r="AF31" s="2">
        <f>AE31+X31</f>
        <v>1.7999999999997129E-2</v>
      </c>
      <c r="AG31" s="1"/>
      <c r="AH31" s="2"/>
      <c r="AI31" s="2"/>
      <c r="AJ31" s="2">
        <f>J31-R245</f>
        <v>2.2699999999996834E-2</v>
      </c>
      <c r="AK31" s="2"/>
    </row>
    <row r="32" spans="1:37">
      <c r="B32" s="8" t="str">
        <f>Mg_PBE0!B56</f>
        <v>Zn_Mg_C_PBE0_625</v>
      </c>
      <c r="C32" s="1">
        <f>(0.5-AV56)/(0.5-AV$63)</f>
        <v>0.62500000000000011</v>
      </c>
      <c r="D32" s="1">
        <f>Mg_PBE0!J56</f>
        <v>3.3452999999999999</v>
      </c>
      <c r="E32" s="1">
        <f>L56</f>
        <v>4.8429000000000002</v>
      </c>
      <c r="F32" s="1">
        <f>E32*ABS(AS56-AV56)</f>
        <v>0.40332639780000012</v>
      </c>
      <c r="G32" s="1">
        <f>E32*(ABS(MOD(AT56-AU56+2.5,1)-0.5))</f>
        <v>0.3492796338000001</v>
      </c>
      <c r="H32" s="1">
        <f>MOD(AS56-AT56,1)</f>
        <v>0.51109700000000002</v>
      </c>
      <c r="J32" s="2">
        <f>R56</f>
        <v>-31.228899999999999</v>
      </c>
      <c r="K32" s="2">
        <f>R80</f>
        <v>-58.5443</v>
      </c>
      <c r="L32" s="2">
        <f>AW80</f>
        <v>-18.948399999999999</v>
      </c>
      <c r="M32" s="2">
        <f>K32+L32</f>
        <v>-77.492699999999999</v>
      </c>
      <c r="N32" s="2"/>
      <c r="O32" s="2">
        <f>J32-J$21</f>
        <v>1.7500000000001847E-2</v>
      </c>
      <c r="P32" s="2">
        <f>K32-K$21</f>
        <v>-1.839999999999975E-2</v>
      </c>
      <c r="Q32" s="2">
        <f>L32-L$21</f>
        <v>4.5300000000001006E-2</v>
      </c>
      <c r="R32" s="2">
        <f>M32-M$21</f>
        <v>2.6899999999997704E-2</v>
      </c>
      <c r="T32" s="18">
        <f>Z56</f>
        <v>4.2350000000000003</v>
      </c>
      <c r="U32" s="18">
        <f>V127</f>
        <v>12.474</v>
      </c>
      <c r="W32" s="2">
        <f>R103-R$92</f>
        <v>5.1199999999997914E-2</v>
      </c>
      <c r="X32" s="2">
        <f>O32-W32</f>
        <v>-3.3699999999996066E-2</v>
      </c>
      <c r="Y32" s="2">
        <f>R32+X32</f>
        <v>-6.7999999999983629E-3</v>
      </c>
      <c r="Z32" s="2"/>
      <c r="AA32" s="2">
        <f>R193+AW193</f>
        <v>-86.5428</v>
      </c>
      <c r="AB32" s="2">
        <f>AA32-AA$21</f>
        <v>2.6000000000010459E-3</v>
      </c>
      <c r="AD32" s="2">
        <f>R127+AW127</f>
        <v>-77.902299999999997</v>
      </c>
      <c r="AE32" s="2">
        <f>AD32-AD$21</f>
        <v>3.5300000000006548E-2</v>
      </c>
      <c r="AF32" s="2">
        <f>AE32+X32</f>
        <v>1.6000000000104819E-3</v>
      </c>
      <c r="AH32" s="2"/>
      <c r="AI32" s="2"/>
      <c r="AJ32" s="2">
        <f>J32-R246</f>
        <v>2.2200000000001552E-2</v>
      </c>
      <c r="AK32" s="2"/>
    </row>
    <row r="33" spans="1:63">
      <c r="B33" s="8" t="str">
        <f>Mg_PBE0!B57</f>
        <v>Zn_Mg_C_PBE0_688</v>
      </c>
      <c r="C33" s="1">
        <f>(0.5-AV57)/(0.5-AV$63)</f>
        <v>0.6874956708457437</v>
      </c>
      <c r="D33" s="1">
        <f>Mg_PBE0!J57</f>
        <v>3.33</v>
      </c>
      <c r="E33" s="1">
        <f>L57</f>
        <v>4.9104000000000001</v>
      </c>
      <c r="F33" s="1">
        <f>E33*ABS(AS57-AV57)</f>
        <v>0.44616876480000001</v>
      </c>
      <c r="G33" s="1">
        <f>E33*(ABS(MOD(AT57-AU57+2.5,1)-0.5))</f>
        <v>0.38929651200000009</v>
      </c>
      <c r="H33" s="1">
        <f>MOD(AS57-AT57,1)</f>
        <v>0.511459</v>
      </c>
      <c r="J33" s="2">
        <f>R57</f>
        <v>-31.245200000000001</v>
      </c>
      <c r="K33" s="2">
        <f>R81</f>
        <v>-58.561</v>
      </c>
      <c r="L33" s="2">
        <f>AW81</f>
        <v>-18.934200000000001</v>
      </c>
      <c r="M33" s="2">
        <f>K33+L33</f>
        <v>-77.495199999999997</v>
      </c>
      <c r="N33" s="2"/>
      <c r="O33" s="2">
        <f>J33-J$21</f>
        <v>1.200000000000756E-3</v>
      </c>
      <c r="P33" s="2">
        <f>K33-K$21</f>
        <v>-3.5099999999999909E-2</v>
      </c>
      <c r="Q33" s="2">
        <f>L33-L$21</f>
        <v>5.9499999999999886E-2</v>
      </c>
      <c r="R33" s="2">
        <f>M33-M$21</f>
        <v>2.4399999999999977E-2</v>
      </c>
      <c r="T33" s="18">
        <f>Z57</f>
        <v>4.2149999999999999</v>
      </c>
      <c r="U33" s="18">
        <f>V128</f>
        <v>12.467000000000001</v>
      </c>
      <c r="W33" s="2">
        <f>R104-R$92</f>
        <v>3.7899999999996936E-2</v>
      </c>
      <c r="X33" s="2">
        <f>O33-W33</f>
        <v>-3.669999999999618E-2</v>
      </c>
      <c r="Y33" s="2">
        <f>R33+X33</f>
        <v>-1.2299999999996203E-2</v>
      </c>
      <c r="Z33" s="2"/>
      <c r="AA33" s="2">
        <f>R194+AW194</f>
        <v>-86.556700000000006</v>
      </c>
      <c r="AB33" s="2">
        <f>AA33-AA$21</f>
        <v>-1.1300000000005639E-2</v>
      </c>
      <c r="AD33" s="2">
        <f>R128+AW128</f>
        <v>-77.914899999999989</v>
      </c>
      <c r="AE33" s="2">
        <f>AD33-AD$21</f>
        <v>2.2700000000014597E-2</v>
      </c>
      <c r="AF33" s="2">
        <f>AE33+X33</f>
        <v>-1.3999999999981583E-2</v>
      </c>
      <c r="AH33" s="2"/>
      <c r="AI33" s="2"/>
      <c r="AJ33" s="2">
        <f>J33-R247</f>
        <v>2.1699999999999164E-2</v>
      </c>
      <c r="AK33" s="2"/>
    </row>
    <row r="34" spans="1:63">
      <c r="B34" s="8" t="str">
        <f>Mg_PBE0!B58</f>
        <v>Zn_Mg_C_PBE0_750</v>
      </c>
      <c r="C34" s="1">
        <f>(0.5-AV58)/(0.5-AV$63)</f>
        <v>0.74999999999999989</v>
      </c>
      <c r="D34" s="1">
        <f>Mg_PBE0!J58</f>
        <v>3.3159999999999998</v>
      </c>
      <c r="E34" s="1">
        <f>L58</f>
        <v>4.9698000000000002</v>
      </c>
      <c r="F34" s="1">
        <f>E34*ABS(AS58-AV58)</f>
        <v>0.48566376540000006</v>
      </c>
      <c r="G34" s="1">
        <f>E34*(ABS(MOD(AT58-AU58+2.5,1)-0.5))</f>
        <v>0.42652314539999991</v>
      </c>
      <c r="H34" s="1">
        <f>MOD(AS58-AT58,1)</f>
        <v>0.51110100000000003</v>
      </c>
      <c r="J34" s="2">
        <f>R58</f>
        <v>-31.261600000000001</v>
      </c>
      <c r="K34" s="2">
        <f>R82</f>
        <v>-58.583500000000001</v>
      </c>
      <c r="L34" s="2">
        <f>AW82</f>
        <v>-18.928100000000001</v>
      </c>
      <c r="M34" s="2">
        <f>K34+L34</f>
        <v>-77.511600000000001</v>
      </c>
      <c r="N34" s="2"/>
      <c r="O34" s="2">
        <f>J34-J$21</f>
        <v>-1.5200000000000102E-2</v>
      </c>
      <c r="P34" s="2">
        <f>K34-K$21</f>
        <v>-5.7600000000000762E-2</v>
      </c>
      <c r="Q34" s="2">
        <f>L34-L$21</f>
        <v>6.5599999999999881E-2</v>
      </c>
      <c r="R34" s="2">
        <f>M34-M$21</f>
        <v>7.9999999999955662E-3</v>
      </c>
      <c r="T34" s="18">
        <f>Z58</f>
        <v>4.2030000000000003</v>
      </c>
      <c r="U34" s="18">
        <f>V129</f>
        <v>12.441000000000001</v>
      </c>
      <c r="W34" s="2">
        <f>R105-R$92</f>
        <v>2.3699999999998056E-2</v>
      </c>
      <c r="X34" s="2">
        <f>O34-W34</f>
        <v>-3.8899999999998158E-2</v>
      </c>
      <c r="Y34" s="2">
        <f>R34+X34</f>
        <v>-3.0900000000002592E-2</v>
      </c>
      <c r="Z34" s="2"/>
      <c r="AA34" s="2">
        <f>R195+AW195</f>
        <v>-86.572199999999995</v>
      </c>
      <c r="AB34" s="2">
        <f>AA34-AA$21</f>
        <v>-2.6799999999994384E-2</v>
      </c>
      <c r="AD34" s="2">
        <f>R129+AW129</f>
        <v>-77.931600000000003</v>
      </c>
      <c r="AE34" s="2">
        <f>AD34-AD$21</f>
        <v>6.0000000000002274E-3</v>
      </c>
      <c r="AF34" s="2">
        <f>AE34+X34</f>
        <v>-3.2899999999997931E-2</v>
      </c>
      <c r="AH34" s="2"/>
      <c r="AI34" s="2"/>
      <c r="AJ34" s="2">
        <f>J34-R248</f>
        <v>2.120000000000033E-2</v>
      </c>
      <c r="AK34" s="2"/>
    </row>
    <row r="35" spans="1:63">
      <c r="B35" s="8" t="str">
        <f>Mg_PBE0!B59</f>
        <v>Zn_Mg_C_PBE0_813</v>
      </c>
      <c r="C35" s="1">
        <f>(0.5-AV59)/(0.5-AV$63)</f>
        <v>0.81249567084574348</v>
      </c>
      <c r="D35" s="1">
        <f>Mg_PBE0!J59</f>
        <v>3.3037999999999998</v>
      </c>
      <c r="E35" s="1">
        <f>L59</f>
        <v>5.0168999999999997</v>
      </c>
      <c r="F35" s="1">
        <f>E35*ABS(AS59-AV59)</f>
        <v>0.51923409929999997</v>
      </c>
      <c r="G35" s="1">
        <f>E35*(ABS(MOD(AT59-AU59+2.5,1)-0.5))</f>
        <v>0.4583991699000004</v>
      </c>
      <c r="H35" s="1">
        <f>MOD(AS59-AT59,1)</f>
        <v>0.50965700000000003</v>
      </c>
      <c r="J35" s="2">
        <f>R59</f>
        <v>-31.276700000000002</v>
      </c>
      <c r="K35" s="2">
        <f>R83</f>
        <v>-58.603000000000002</v>
      </c>
      <c r="L35" s="2">
        <f>AW83</f>
        <v>-18.918800000000001</v>
      </c>
      <c r="M35" s="2">
        <f>K35+L35</f>
        <v>-77.521799999999999</v>
      </c>
      <c r="N35" s="2"/>
      <c r="O35" s="2">
        <f>J35-J$21</f>
        <v>-3.0300000000000438E-2</v>
      </c>
      <c r="P35" s="2">
        <f>K35-K$21</f>
        <v>-7.7100000000001501E-2</v>
      </c>
      <c r="Q35" s="2">
        <f>L35-L$21</f>
        <v>7.4899999999999523E-2</v>
      </c>
      <c r="R35" s="2">
        <f>M35-M$21</f>
        <v>-2.2000000000019782E-3</v>
      </c>
      <c r="T35" s="18">
        <f>Z59</f>
        <v>4.202</v>
      </c>
      <c r="U35" s="18">
        <f>V130</f>
        <v>12.433</v>
      </c>
      <c r="W35" s="2">
        <f>R106-R$92</f>
        <v>1.0699999999999932E-2</v>
      </c>
      <c r="X35" s="2">
        <f>O35-W35</f>
        <v>-4.1000000000000369E-2</v>
      </c>
      <c r="Y35" s="2">
        <f>R35+X35</f>
        <v>-4.3200000000002348E-2</v>
      </c>
      <c r="Z35" s="2"/>
      <c r="AA35" s="2">
        <f>R196+AW196</f>
        <v>-86.586100000000002</v>
      </c>
      <c r="AB35" s="2">
        <f>AA35-AA$21</f>
        <v>-4.0700000000001069E-2</v>
      </c>
      <c r="AC35" s="9"/>
      <c r="AD35" s="2">
        <f>R130+AW130</f>
        <v>-77.942300000000003</v>
      </c>
      <c r="AE35" s="2">
        <f>AD35-AD$21</f>
        <v>-4.6999999999997044E-3</v>
      </c>
      <c r="AF35" s="2">
        <f>AE35+X35</f>
        <v>-4.5700000000000074E-2</v>
      </c>
      <c r="AH35" s="2"/>
      <c r="AI35" s="2"/>
      <c r="AJ35" s="2">
        <f>J35-R249</f>
        <v>2.0899999999997476E-2</v>
      </c>
      <c r="AK35" s="2"/>
    </row>
    <row r="36" spans="1:63">
      <c r="B36" s="8" t="str">
        <f>Mg_PBE0!B60</f>
        <v>Zn_Mg_C_PBE0_875</v>
      </c>
      <c r="C36" s="1">
        <f>(0.5-AV60)/(0.5-AV$63)</f>
        <v>0.87500000000000022</v>
      </c>
      <c r="D36" s="1">
        <f>Mg_PBE0!J60</f>
        <v>3.2915999999999999</v>
      </c>
      <c r="E36" s="1">
        <f>L60</f>
        <v>5.0631000000000004</v>
      </c>
      <c r="F36" s="1">
        <f>E36*ABS(AS60-AV60)</f>
        <v>0.55428287249999997</v>
      </c>
      <c r="G36" s="1">
        <f>E36*(ABS(MOD(AT60-AU60+2.5,1)-0.5))</f>
        <v>0.49118145719999939</v>
      </c>
      <c r="H36" s="1">
        <f>MOD(AS60-AT60,1)</f>
        <v>0.50841599999999998</v>
      </c>
      <c r="J36" s="2">
        <f>R60</f>
        <v>-31.289100000000001</v>
      </c>
      <c r="K36" s="2">
        <f>R84</f>
        <v>-58.618200000000002</v>
      </c>
      <c r="L36" s="2">
        <f>AW84</f>
        <v>-18.9099</v>
      </c>
      <c r="M36" s="2">
        <f>K36+L36</f>
        <v>-77.528099999999995</v>
      </c>
      <c r="N36" s="2"/>
      <c r="O36" s="2">
        <f>J36-J$21</f>
        <v>-4.269999999999996E-2</v>
      </c>
      <c r="P36" s="2">
        <f>K36-K$21</f>
        <v>-9.2300000000001603E-2</v>
      </c>
      <c r="Q36" s="2">
        <f>L36-L$21</f>
        <v>8.3800000000000097E-2</v>
      </c>
      <c r="R36" s="2">
        <f>M36-M$21</f>
        <v>-8.4999999999979536E-3</v>
      </c>
      <c r="T36" s="18">
        <f>Z60</f>
        <v>4.2030000000000003</v>
      </c>
      <c r="U36" s="18">
        <f>V131</f>
        <v>12.426</v>
      </c>
      <c r="W36" s="2">
        <f>R107-R$92</f>
        <v>9.9999999999766942E-5</v>
      </c>
      <c r="X36" s="2">
        <f>O36-W36</f>
        <v>-4.2799999999999727E-2</v>
      </c>
      <c r="Y36" s="2">
        <f>R36+X36</f>
        <v>-5.1299999999997681E-2</v>
      </c>
      <c r="Z36" s="2"/>
      <c r="AA36" s="2">
        <f>R197+AW197</f>
        <v>-86.599199999999996</v>
      </c>
      <c r="AB36" s="2">
        <f>AA36-AA$21</f>
        <v>-5.3799999999995407E-2</v>
      </c>
      <c r="AD36" s="2">
        <f>R131+AW131</f>
        <v>-77.952399999999997</v>
      </c>
      <c r="AE36" s="2">
        <f>AD36-AD$21</f>
        <v>-1.4799999999993929E-2</v>
      </c>
      <c r="AF36" s="2">
        <f>AE36+X36</f>
        <v>-5.7599999999993656E-2</v>
      </c>
      <c r="AH36" s="2"/>
      <c r="AI36" s="2"/>
      <c r="AJ36" s="2">
        <f>J36-R250</f>
        <v>2.0699999999997942E-2</v>
      </c>
      <c r="AK36" s="2"/>
    </row>
    <row r="37" spans="1:63">
      <c r="B37" s="8" t="str">
        <f>Mg_PBE0!B61</f>
        <v>Zn_Mg_C_PBE0_938</v>
      </c>
      <c r="C37" s="1">
        <f>(0.5-AV61)/(0.5-AV$63)</f>
        <v>0.93749567084574381</v>
      </c>
      <c r="D37" s="1">
        <f>Mg_PBE0!J61</f>
        <v>3.2793000000000001</v>
      </c>
      <c r="E37" s="1">
        <f>L61</f>
        <v>5.1067</v>
      </c>
      <c r="F37" s="1">
        <f>E37*ABS(AS61-AV61)</f>
        <v>0.58880251000000006</v>
      </c>
      <c r="G37" s="1">
        <f>E37*(ABS(MOD(AT61-AU61+2.5,1)-0.5))</f>
        <v>0.52311502790000053</v>
      </c>
      <c r="H37" s="1">
        <f>MOD(AS61-AT61,1)</f>
        <v>0.507023</v>
      </c>
      <c r="J37" s="2">
        <f>R61</f>
        <v>-31.2974</v>
      </c>
      <c r="K37" s="2">
        <f>R85</f>
        <v>-58.630400000000002</v>
      </c>
      <c r="L37" s="2">
        <f>AW85</f>
        <v>-18.903600000000001</v>
      </c>
      <c r="M37" s="2">
        <f>K37+L37</f>
        <v>-77.534000000000006</v>
      </c>
      <c r="N37" s="2"/>
      <c r="O37" s="2">
        <f>J37-J$21</f>
        <v>-5.099999999999838E-2</v>
      </c>
      <c r="P37" s="2">
        <f>K37-K$21</f>
        <v>-0.10450000000000159</v>
      </c>
      <c r="Q37" s="2">
        <f>L37-L$21</f>
        <v>9.0099999999999625E-2</v>
      </c>
      <c r="R37" s="2">
        <f>M37-M$21</f>
        <v>-1.4400000000009072E-2</v>
      </c>
      <c r="T37" s="18">
        <f>Z61</f>
        <v>4.2080000000000002</v>
      </c>
      <c r="U37" s="18">
        <f>V132</f>
        <v>12.423</v>
      </c>
      <c r="W37" s="2">
        <f>R108-R$92</f>
        <v>-6.7000000000021487E-3</v>
      </c>
      <c r="X37" s="2">
        <f>O37-W37</f>
        <v>-4.4299999999996231E-2</v>
      </c>
      <c r="Y37" s="2">
        <f>R37+X37</f>
        <v>-5.8700000000005303E-2</v>
      </c>
      <c r="Z37" s="2"/>
      <c r="AA37" s="2">
        <f>R198+AW198</f>
        <v>-86.604600000000005</v>
      </c>
      <c r="AB37" s="2">
        <f>AA37-AA$21</f>
        <v>-5.9200000000004138E-2</v>
      </c>
      <c r="AD37" s="2">
        <f>R132+AW132</f>
        <v>-77.958600000000004</v>
      </c>
      <c r="AE37" s="2">
        <f>AD37-AD$21</f>
        <v>-2.1000000000000796E-2</v>
      </c>
      <c r="AF37" s="2">
        <f>AE37+X37</f>
        <v>-6.5299999999997027E-2</v>
      </c>
      <c r="AH37" s="2"/>
      <c r="AI37" s="2"/>
      <c r="AJ37" s="2">
        <f>J37-R251</f>
        <v>2.0399999999998641E-2</v>
      </c>
      <c r="AK37" s="2"/>
    </row>
    <row r="38" spans="1:63">
      <c r="B38" s="8" t="str">
        <f>Mg_PBE0!B62</f>
        <v>Zn_Mg_C_PBE0_969</v>
      </c>
      <c r="C38" s="1">
        <f>(0.5-AV62)/(0.5-AV$63)</f>
        <v>0.96875216457712843</v>
      </c>
      <c r="D38" s="1">
        <f>Mg_PBE0!J62</f>
        <v>3.2730999999999999</v>
      </c>
      <c r="E38" s="1">
        <f>L62</f>
        <v>5.1287000000000003</v>
      </c>
      <c r="F38" s="1">
        <f>E38*ABS(AS62-AV62)</f>
        <v>0.60636107229999991</v>
      </c>
      <c r="G38" s="1">
        <f>E38*(ABS(MOD(AT62-AU62+2.5,1)-0.5))</f>
        <v>0.53916484489999983</v>
      </c>
      <c r="H38" s="1">
        <f>MOD(AS62-AT62,1)</f>
        <v>0.50634199999999996</v>
      </c>
      <c r="J38" s="2">
        <f>R62</f>
        <v>-31.299700000000001</v>
      </c>
      <c r="K38" s="2">
        <f>R86</f>
        <v>-58.640700000000002</v>
      </c>
      <c r="L38" s="2">
        <f>AW86</f>
        <v>-18.9056</v>
      </c>
      <c r="M38" s="2">
        <f>K38+L38</f>
        <v>-77.546300000000002</v>
      </c>
      <c r="N38" s="2"/>
      <c r="O38" s="2">
        <f>J38-J$21</f>
        <v>-5.3300000000000125E-2</v>
      </c>
      <c r="P38" s="2">
        <f>K38-K$21</f>
        <v>-0.11480000000000246</v>
      </c>
      <c r="Q38" s="2">
        <f>L38-L$21</f>
        <v>8.8100000000000733E-2</v>
      </c>
      <c r="R38" s="2">
        <f>M38-M$21</f>
        <v>-2.6700000000005275E-2</v>
      </c>
      <c r="T38" s="18">
        <f>Z62</f>
        <v>4.21</v>
      </c>
      <c r="U38" s="18">
        <f>V133</f>
        <v>12.422000000000001</v>
      </c>
      <c r="W38" s="2">
        <f>R109-R$92</f>
        <v>-8.3000000000019725E-3</v>
      </c>
      <c r="X38" s="2">
        <f>O38-W38</f>
        <v>-4.4999999999998153E-2</v>
      </c>
      <c r="Y38" s="2">
        <f>R38+X38</f>
        <v>-7.1700000000003428E-2</v>
      </c>
      <c r="Z38" s="2"/>
      <c r="AA38" s="2">
        <f>R199+AW199</f>
        <v>-86.605699999999999</v>
      </c>
      <c r="AB38" s="2">
        <f>AA38-AA$21</f>
        <v>-6.0299999999998022E-2</v>
      </c>
      <c r="AD38" s="2">
        <f>R133+AW133</f>
        <v>-77.960499999999996</v>
      </c>
      <c r="AE38" s="2">
        <f>AD38-AD$21</f>
        <v>-2.2899999999992815E-2</v>
      </c>
      <c r="AF38" s="2">
        <f>AE38+X38</f>
        <v>-6.7899999999990968E-2</v>
      </c>
      <c r="AH38" s="2"/>
      <c r="AI38" s="2"/>
      <c r="AJ38" s="2">
        <f>J38-R252</f>
        <v>2.0299999999998875E-2</v>
      </c>
      <c r="AK38" s="2"/>
    </row>
    <row r="39" spans="1:63">
      <c r="A39" s="8" t="s">
        <v>12</v>
      </c>
      <c r="B39" s="8" t="str">
        <f>Mg_PBE0!B63</f>
        <v>Zn_Mg_C_PBE0_999</v>
      </c>
      <c r="C39" s="1">
        <f>(0.5-AV63)/(0.5-AV$63)</f>
        <v>1</v>
      </c>
      <c r="D39" s="1">
        <f>Mg_PBE0!J63</f>
        <v>3.2669000000000001</v>
      </c>
      <c r="E39" s="1">
        <f>L63</f>
        <v>5.1501999999999999</v>
      </c>
      <c r="F39" s="1">
        <f>E39*ABS(AS63-AV63)</f>
        <v>0.6234111092000002</v>
      </c>
      <c r="G39" s="1">
        <f>E39*(ABS(MOD(AT63-AU63+2.5,1)-0.5))</f>
        <v>0.55517610940000073</v>
      </c>
      <c r="H39" s="1">
        <f>MOD(AS63-AT63,1)</f>
        <v>0.50555000000000005</v>
      </c>
      <c r="J39" s="2">
        <f>R63</f>
        <v>-31.3004</v>
      </c>
      <c r="K39" s="2">
        <f>R87</f>
        <v>-58.635300000000001</v>
      </c>
      <c r="L39" s="2">
        <f>AW87</f>
        <v>-18.899999999999999</v>
      </c>
      <c r="M39" s="2">
        <f>K39+L39</f>
        <v>-77.535300000000007</v>
      </c>
      <c r="N39" s="2"/>
      <c r="O39" s="2">
        <f>J39-J$21</f>
        <v>-5.3999999999998494E-2</v>
      </c>
      <c r="P39" s="2">
        <f>K39-K$21</f>
        <v>-0.10940000000000083</v>
      </c>
      <c r="Q39" s="2">
        <f>L39-L$21</f>
        <v>9.3700000000001893E-2</v>
      </c>
      <c r="R39" s="2">
        <f>M39-M$21</f>
        <v>-1.5700000000009595E-2</v>
      </c>
      <c r="T39" s="18">
        <f>Z63</f>
        <v>4.2130000000000001</v>
      </c>
      <c r="U39" s="18">
        <f>V134</f>
        <v>12.422000000000001</v>
      </c>
      <c r="W39" s="2">
        <f>R110-R$92</f>
        <v>-8.3000000000019725E-3</v>
      </c>
      <c r="X39" s="2">
        <f>O39-W39</f>
        <v>-4.5699999999996521E-2</v>
      </c>
      <c r="Y39" s="2">
        <f>R39+X39</f>
        <v>-6.1400000000006116E-2</v>
      </c>
      <c r="Z39" s="2"/>
      <c r="AA39" s="2">
        <f>R200+AW200</f>
        <v>-86.604199999999992</v>
      </c>
      <c r="AB39" s="2">
        <f>AA39-AA$21</f>
        <v>-5.879999999999086E-2</v>
      </c>
      <c r="AD39" s="2">
        <f>R134+AW134</f>
        <v>-77.960099999999997</v>
      </c>
      <c r="AE39" s="2">
        <f>AD39-AD$21</f>
        <v>-2.2499999999993747E-2</v>
      </c>
      <c r="AF39" s="2">
        <f>AE39+X39</f>
        <v>-6.8199999999990268E-2</v>
      </c>
      <c r="AG39" s="1">
        <f>C39</f>
        <v>1</v>
      </c>
      <c r="AH39" s="2">
        <f>R158+AW158</f>
        <v>-77.765500000000003</v>
      </c>
      <c r="AI39" s="2">
        <f>AH39-AH$21</f>
        <v>-6.8799999999995975E-2</v>
      </c>
      <c r="AJ39" s="2">
        <f>J39-R253</f>
        <v>2.0199999999999108E-2</v>
      </c>
      <c r="AK39" s="2">
        <f>AI39+AJ39-AJ$21</f>
        <v>-7.4499999999996902E-2</v>
      </c>
    </row>
    <row r="40" spans="1:63">
      <c r="A40" s="8" t="s">
        <v>826</v>
      </c>
      <c r="B40" s="8" t="str">
        <f>Mg_PBE0!B64</f>
        <v>Zn_Mg_C_PBE0_ver</v>
      </c>
      <c r="C40" s="1">
        <f>(0.5-AV64)/(0.5-AV$63)</f>
        <v>0</v>
      </c>
      <c r="D40" s="1">
        <f>Mg_PBE0!J64</f>
        <v>3.2669999999999999</v>
      </c>
      <c r="E40" s="1">
        <f>L64</f>
        <v>5.1501999999999999</v>
      </c>
      <c r="F40" s="1">
        <f>E40*ABS(AS64-AV64)</f>
        <v>0</v>
      </c>
      <c r="G40" s="1">
        <f>E40*(ABS(MOD(AT64-AU64+2.5,1)-0.5))</f>
        <v>0</v>
      </c>
      <c r="H40" s="1">
        <f>MOD(AS64-AT64,1)</f>
        <v>0.5</v>
      </c>
      <c r="J40" s="2">
        <f>R64</f>
        <v>-30.731100000000001</v>
      </c>
      <c r="K40" s="2">
        <f>R88</f>
        <v>0</v>
      </c>
      <c r="L40" s="2">
        <f>AW88</f>
        <v>0</v>
      </c>
      <c r="M40" s="2">
        <f>K40+L40</f>
        <v>0</v>
      </c>
      <c r="N40" s="2"/>
      <c r="O40" s="2">
        <f>J40-J$21</f>
        <v>0.51529999999999987</v>
      </c>
      <c r="P40" s="2">
        <f>K40-K$21</f>
        <v>58.5259</v>
      </c>
      <c r="Q40" s="2">
        <f>L40-L$21</f>
        <v>18.9937</v>
      </c>
      <c r="R40" s="2">
        <f>M40-M$21</f>
        <v>77.519599999999997</v>
      </c>
      <c r="T40" s="18">
        <f>Z64</f>
        <v>4.0629999999999997</v>
      </c>
      <c r="U40" s="18">
        <f>V135</f>
        <v>12.416</v>
      </c>
      <c r="W40" s="2">
        <f>R111-R$92</f>
        <v>0.56059999999999732</v>
      </c>
      <c r="X40" s="2">
        <f>O40-W40</f>
        <v>-4.5299999999997453E-2</v>
      </c>
      <c r="Y40" s="2">
        <f>R40+X40</f>
        <v>77.474299999999999</v>
      </c>
      <c r="Z40" s="2"/>
      <c r="AA40" s="2">
        <f>R201+AW201</f>
        <v>-85.996499999999997</v>
      </c>
      <c r="AB40" s="2">
        <f>AA40-AA$21</f>
        <v>0.54890000000000327</v>
      </c>
      <c r="AD40" s="2">
        <f>R135+AW135</f>
        <v>-77.366900000000001</v>
      </c>
      <c r="AE40" s="2">
        <f>AD40-AD$21</f>
        <v>0.57070000000000221</v>
      </c>
      <c r="AF40" s="2">
        <f>AE40+X40</f>
        <v>0.52540000000000475</v>
      </c>
      <c r="AG40" s="1">
        <f>C40</f>
        <v>0</v>
      </c>
      <c r="AH40" s="2">
        <f>R159+AW159</f>
        <v>-77.168999999999997</v>
      </c>
      <c r="AI40" s="2">
        <f>AH40-AH$21</f>
        <v>0.52770000000001005</v>
      </c>
      <c r="AJ40" s="2">
        <f>J40-R254</f>
        <v>2.0099999999999341E-2</v>
      </c>
      <c r="AK40" s="2">
        <f>AI40+AJ40-AJ$21</f>
        <v>0.52190000000000936</v>
      </c>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300</v>
      </c>
      <c r="C45" s="20">
        <v>4</v>
      </c>
      <c r="D45" s="20">
        <v>520</v>
      </c>
      <c r="E45" s="20">
        <v>0</v>
      </c>
      <c r="F45" s="20">
        <v>6</v>
      </c>
      <c r="G45" s="20">
        <v>6</v>
      </c>
      <c r="H45" s="20">
        <v>4</v>
      </c>
      <c r="I45" s="19">
        <v>21.3</v>
      </c>
      <c r="J45" s="1">
        <v>3.4771000000000001</v>
      </c>
      <c r="K45" s="1">
        <v>3.4771000000000001</v>
      </c>
      <c r="L45" s="1">
        <v>4.2836999999999996</v>
      </c>
      <c r="M45" s="18">
        <v>44.853000000000002</v>
      </c>
      <c r="N45" s="8">
        <v>26</v>
      </c>
      <c r="O45" s="8">
        <v>26</v>
      </c>
      <c r="P45" s="8">
        <v>20</v>
      </c>
      <c r="Q45" s="8">
        <v>1</v>
      </c>
      <c r="R45" s="2">
        <v>-31.246400000000001</v>
      </c>
      <c r="S45" s="8" t="s">
        <v>16</v>
      </c>
      <c r="T45" s="8">
        <v>1.4410000000000001</v>
      </c>
      <c r="U45" s="8">
        <v>5.0999999999999996</v>
      </c>
      <c r="V45" s="8">
        <v>3.6589999999999998</v>
      </c>
      <c r="W45" s="8" t="s">
        <v>16</v>
      </c>
      <c r="X45" s="8">
        <v>1.4410000000000001</v>
      </c>
      <c r="Y45" s="8">
        <v>5.0999999999999996</v>
      </c>
      <c r="Z45" s="8">
        <v>3.6589999999999998</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6.3E-2</v>
      </c>
      <c r="AR45" s="8">
        <v>0.313</v>
      </c>
      <c r="AS45" s="8">
        <v>0.5</v>
      </c>
      <c r="AT45" s="8">
        <v>0</v>
      </c>
      <c r="AU45" s="8">
        <v>0</v>
      </c>
      <c r="AV45" s="8">
        <v>0.5</v>
      </c>
    </row>
    <row r="46" spans="1:63">
      <c r="B46" s="8" t="s">
        <v>301</v>
      </c>
      <c r="C46" s="20">
        <v>4</v>
      </c>
      <c r="D46" s="20">
        <v>520</v>
      </c>
      <c r="E46" s="20">
        <v>0</v>
      </c>
      <c r="F46" s="20">
        <v>6</v>
      </c>
      <c r="G46" s="20">
        <v>6</v>
      </c>
      <c r="H46" s="20">
        <v>4</v>
      </c>
      <c r="I46" s="19">
        <v>21.3</v>
      </c>
      <c r="J46" s="1">
        <v>3.4769000000000001</v>
      </c>
      <c r="K46" s="1">
        <v>3.4769000000000001</v>
      </c>
      <c r="L46" s="1">
        <v>4.2847</v>
      </c>
      <c r="M46" s="18">
        <v>44.856000000000002</v>
      </c>
      <c r="N46" s="8">
        <v>26</v>
      </c>
      <c r="O46" s="8">
        <v>26</v>
      </c>
      <c r="P46" s="8">
        <v>20</v>
      </c>
      <c r="Q46" s="8">
        <v>1</v>
      </c>
      <c r="R46" s="2">
        <v>-31.245999999999999</v>
      </c>
      <c r="S46" s="8" t="s">
        <v>16</v>
      </c>
      <c r="T46" s="8">
        <v>1.4390000000000001</v>
      </c>
      <c r="U46" s="8">
        <v>5.0990000000000002</v>
      </c>
      <c r="V46" s="8">
        <v>3.66</v>
      </c>
      <c r="W46" s="8" t="s">
        <v>16</v>
      </c>
      <c r="X46" s="8">
        <v>1.4390000000000001</v>
      </c>
      <c r="Y46" s="8">
        <v>5.0990000000000002</v>
      </c>
      <c r="Z46" s="8">
        <v>3.66</v>
      </c>
      <c r="AA46" s="8">
        <v>5.6800000000000003E-2</v>
      </c>
      <c r="AB46" s="8">
        <v>2.9999999999999997E-4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6.2E-2</v>
      </c>
      <c r="AR46" s="8">
        <v>0.314</v>
      </c>
      <c r="AS46" s="8">
        <v>0.49898999999999999</v>
      </c>
      <c r="AT46" s="8">
        <v>0</v>
      </c>
      <c r="AU46" s="8">
        <v>0.99749600000000005</v>
      </c>
      <c r="AV46" s="8">
        <v>0.49639100000000003</v>
      </c>
    </row>
    <row r="47" spans="1:63">
      <c r="B47" s="8" t="s">
        <v>302</v>
      </c>
      <c r="C47" s="20">
        <v>4</v>
      </c>
      <c r="D47" s="20">
        <v>520</v>
      </c>
      <c r="E47" s="20">
        <v>0</v>
      </c>
      <c r="F47" s="20">
        <v>6</v>
      </c>
      <c r="G47" s="20">
        <v>6</v>
      </c>
      <c r="H47" s="20">
        <v>4</v>
      </c>
      <c r="I47" s="19">
        <v>21.3</v>
      </c>
      <c r="J47" s="1">
        <v>3.476</v>
      </c>
      <c r="K47" s="1">
        <v>3.476</v>
      </c>
      <c r="L47" s="1">
        <v>4.2876000000000003</v>
      </c>
      <c r="M47" s="18">
        <v>44.866</v>
      </c>
      <c r="N47" s="8">
        <v>26</v>
      </c>
      <c r="O47" s="8">
        <v>26</v>
      </c>
      <c r="P47" s="8">
        <v>20</v>
      </c>
      <c r="Q47" s="8">
        <v>1</v>
      </c>
      <c r="R47" s="2">
        <v>-31.244700000000002</v>
      </c>
      <c r="S47" s="8" t="s">
        <v>16</v>
      </c>
      <c r="T47" s="8">
        <v>1.4330000000000001</v>
      </c>
      <c r="U47" s="8">
        <v>5.0960000000000001</v>
      </c>
      <c r="V47" s="8">
        <v>3.6629999999999998</v>
      </c>
      <c r="W47" s="8" t="s">
        <v>16</v>
      </c>
      <c r="X47" s="8">
        <v>1.4330000000000001</v>
      </c>
      <c r="Y47" s="8">
        <v>5.0960000000000001</v>
      </c>
      <c r="Z47" s="8">
        <v>3.6629999999999998</v>
      </c>
      <c r="AA47" s="8">
        <v>0.112</v>
      </c>
      <c r="AB47" s="8">
        <v>2.0000000000000001E-4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6.3E-2</v>
      </c>
      <c r="AR47" s="8">
        <v>0.316</v>
      </c>
      <c r="AS47" s="8">
        <v>0.49802800000000003</v>
      </c>
      <c r="AT47" s="8">
        <v>0</v>
      </c>
      <c r="AU47" s="8">
        <v>0.99498200000000003</v>
      </c>
      <c r="AV47" s="8">
        <v>0.492782</v>
      </c>
    </row>
    <row r="48" spans="1:63">
      <c r="B48" s="8" t="s">
        <v>303</v>
      </c>
      <c r="C48" s="20">
        <v>4</v>
      </c>
      <c r="D48" s="20">
        <v>520</v>
      </c>
      <c r="E48" s="20">
        <v>0</v>
      </c>
      <c r="F48" s="20">
        <v>6</v>
      </c>
      <c r="G48" s="20">
        <v>6</v>
      </c>
      <c r="H48" s="20">
        <v>4</v>
      </c>
      <c r="I48" s="19">
        <v>21.3</v>
      </c>
      <c r="J48" s="1">
        <v>3.4727999999999999</v>
      </c>
      <c r="K48" s="1">
        <v>3.4727999999999999</v>
      </c>
      <c r="L48" s="1">
        <v>4.2991999999999999</v>
      </c>
      <c r="M48" s="18">
        <v>44.902999999999999</v>
      </c>
      <c r="N48" s="8">
        <v>26</v>
      </c>
      <c r="O48" s="8">
        <v>26</v>
      </c>
      <c r="P48" s="8">
        <v>20</v>
      </c>
      <c r="Q48" s="8">
        <v>1</v>
      </c>
      <c r="R48" s="2">
        <v>-31.239599999999999</v>
      </c>
      <c r="S48" s="8" t="s">
        <v>16</v>
      </c>
      <c r="T48" s="8">
        <v>1.409</v>
      </c>
      <c r="U48" s="8">
        <v>5.0839999999999996</v>
      </c>
      <c r="V48" s="8">
        <v>3.6739999999999999</v>
      </c>
      <c r="W48" s="8" t="s">
        <v>16</v>
      </c>
      <c r="X48" s="8">
        <v>1.409</v>
      </c>
      <c r="Y48" s="8">
        <v>5.0839999999999996</v>
      </c>
      <c r="Z48" s="8">
        <v>3.6739999999999999</v>
      </c>
      <c r="AA48" s="8">
        <v>0.215</v>
      </c>
      <c r="AB48" s="8">
        <v>1.6000000000000001E-3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6.5000000000000002E-2</v>
      </c>
      <c r="AR48" s="8">
        <v>0.307</v>
      </c>
      <c r="AS48" s="8">
        <v>0.49627399999999999</v>
      </c>
      <c r="AT48" s="8">
        <v>0</v>
      </c>
      <c r="AU48" s="8">
        <v>0.98986200000000002</v>
      </c>
      <c r="AV48" s="8">
        <v>0.48556300000000002</v>
      </c>
    </row>
    <row r="49" spans="2:48">
      <c r="B49" s="8" t="s">
        <v>304</v>
      </c>
      <c r="C49" s="20">
        <v>4</v>
      </c>
      <c r="D49" s="20">
        <v>520</v>
      </c>
      <c r="E49" s="20">
        <v>0</v>
      </c>
      <c r="F49" s="20">
        <v>6</v>
      </c>
      <c r="G49" s="20">
        <v>6</v>
      </c>
      <c r="H49" s="20">
        <v>4</v>
      </c>
      <c r="I49" s="19">
        <v>21.3</v>
      </c>
      <c r="J49" s="1">
        <v>3.4672000000000001</v>
      </c>
      <c r="K49" s="1">
        <v>3.4672000000000001</v>
      </c>
      <c r="L49" s="1">
        <v>4.3193000000000001</v>
      </c>
      <c r="M49" s="18">
        <v>44.966999999999999</v>
      </c>
      <c r="N49" s="8">
        <v>26</v>
      </c>
      <c r="O49" s="8">
        <v>26</v>
      </c>
      <c r="P49" s="8">
        <v>20</v>
      </c>
      <c r="Q49" s="8">
        <v>1</v>
      </c>
      <c r="R49" s="2">
        <v>-31.2316</v>
      </c>
      <c r="S49" s="8" t="s">
        <v>16</v>
      </c>
      <c r="T49" s="8">
        <v>1.367</v>
      </c>
      <c r="U49" s="8">
        <v>5.0629999999999997</v>
      </c>
      <c r="V49" s="8">
        <v>3.6960000000000002</v>
      </c>
      <c r="W49" s="8" t="s">
        <v>16</v>
      </c>
      <c r="X49" s="8">
        <v>1.367</v>
      </c>
      <c r="Y49" s="8">
        <v>5.0629999999999997</v>
      </c>
      <c r="Z49" s="8">
        <v>3.6960000000000002</v>
      </c>
      <c r="AA49" s="8">
        <v>0.2984</v>
      </c>
      <c r="AB49" s="8">
        <v>5.0000000000000001E-4</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7.6999999999999999E-2</v>
      </c>
      <c r="AR49" s="8">
        <v>0.32500000000000001</v>
      </c>
      <c r="AS49" s="8">
        <v>0.49495699999999998</v>
      </c>
      <c r="AT49" s="8">
        <v>0</v>
      </c>
      <c r="AU49" s="8">
        <v>0.98451500000000003</v>
      </c>
      <c r="AV49" s="8">
        <v>0.47834500000000002</v>
      </c>
    </row>
    <row r="50" spans="2:48">
      <c r="B50" s="8" t="s">
        <v>305</v>
      </c>
      <c r="C50" s="20">
        <v>4</v>
      </c>
      <c r="D50" s="20">
        <v>520</v>
      </c>
      <c r="E50" s="20">
        <v>0</v>
      </c>
      <c r="F50" s="20">
        <v>6</v>
      </c>
      <c r="G50" s="20">
        <v>6</v>
      </c>
      <c r="H50" s="20">
        <v>4</v>
      </c>
      <c r="I50" s="19">
        <v>21.4</v>
      </c>
      <c r="J50" s="1">
        <v>3.4586000000000001</v>
      </c>
      <c r="K50" s="1">
        <v>3.4586000000000001</v>
      </c>
      <c r="L50" s="1">
        <v>4.3509000000000002</v>
      </c>
      <c r="M50" s="18">
        <v>45.072000000000003</v>
      </c>
      <c r="N50" s="8">
        <v>26</v>
      </c>
      <c r="O50" s="8">
        <v>26</v>
      </c>
      <c r="P50" s="8">
        <v>20</v>
      </c>
      <c r="Q50" s="8">
        <v>1</v>
      </c>
      <c r="R50" s="2">
        <v>-31.221599999999999</v>
      </c>
      <c r="S50" s="8" t="s">
        <v>16</v>
      </c>
      <c r="T50" s="8">
        <v>1.3</v>
      </c>
      <c r="U50" s="8">
        <v>5.03</v>
      </c>
      <c r="V50" s="8">
        <v>3.73</v>
      </c>
      <c r="W50" s="8" t="s">
        <v>16</v>
      </c>
      <c r="X50" s="8">
        <v>1.3</v>
      </c>
      <c r="Y50" s="8">
        <v>5.03</v>
      </c>
      <c r="Z50" s="8">
        <v>3.73</v>
      </c>
      <c r="AA50" s="8">
        <v>0.3458</v>
      </c>
      <c r="AB50" s="8">
        <v>4.0000000000000002E-4</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7.6999999999999999E-2</v>
      </c>
      <c r="AR50" s="8">
        <v>0.32300000000000001</v>
      </c>
      <c r="AS50" s="8">
        <v>0.494423</v>
      </c>
      <c r="AT50" s="8">
        <v>0</v>
      </c>
      <c r="AU50" s="8">
        <v>0.97867899999999997</v>
      </c>
      <c r="AV50" s="8">
        <v>0.47112599999999999</v>
      </c>
    </row>
    <row r="51" spans="2:48">
      <c r="B51" s="8" t="s">
        <v>306</v>
      </c>
      <c r="C51" s="20">
        <v>4</v>
      </c>
      <c r="D51" s="20">
        <v>520</v>
      </c>
      <c r="E51" s="20">
        <v>0</v>
      </c>
      <c r="F51" s="20">
        <v>6</v>
      </c>
      <c r="G51" s="20">
        <v>6</v>
      </c>
      <c r="H51" s="20">
        <v>4</v>
      </c>
      <c r="I51" s="19">
        <v>21.4</v>
      </c>
      <c r="J51" s="1">
        <v>3.4464000000000001</v>
      </c>
      <c r="K51" s="1">
        <v>3.4464000000000001</v>
      </c>
      <c r="L51" s="1">
        <v>4.3971999999999998</v>
      </c>
      <c r="M51" s="18">
        <v>45.23</v>
      </c>
      <c r="N51" s="8">
        <v>26</v>
      </c>
      <c r="O51" s="8">
        <v>26</v>
      </c>
      <c r="P51" s="8">
        <v>20</v>
      </c>
      <c r="Q51" s="8">
        <v>1</v>
      </c>
      <c r="R51" s="2">
        <v>-31.210999999999999</v>
      </c>
      <c r="S51" s="8" t="s">
        <v>16</v>
      </c>
      <c r="T51" s="8">
        <v>1.1990000000000001</v>
      </c>
      <c r="U51" s="8">
        <v>4.9850000000000003</v>
      </c>
      <c r="V51" s="8">
        <v>3.786</v>
      </c>
      <c r="W51" s="8" t="s">
        <v>16</v>
      </c>
      <c r="X51" s="8">
        <v>1.1990000000000001</v>
      </c>
      <c r="Y51" s="8">
        <v>4.9850000000000003</v>
      </c>
      <c r="Z51" s="8">
        <v>3.786</v>
      </c>
      <c r="AA51" s="8">
        <v>0.33079999999999998</v>
      </c>
      <c r="AB51" s="8">
        <v>1E-4</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7.6999999999999999E-2</v>
      </c>
      <c r="AR51" s="8">
        <v>0.32100000000000001</v>
      </c>
      <c r="AS51" s="8">
        <v>0.495112</v>
      </c>
      <c r="AT51" s="8">
        <v>0</v>
      </c>
      <c r="AU51" s="8">
        <v>0.97191399999999994</v>
      </c>
      <c r="AV51" s="8">
        <v>0.46390799999999999</v>
      </c>
    </row>
    <row r="52" spans="2:48">
      <c r="B52" s="8" t="s">
        <v>307</v>
      </c>
      <c r="C52" s="20">
        <v>4</v>
      </c>
      <c r="D52" s="20">
        <v>520</v>
      </c>
      <c r="E52" s="20">
        <v>0</v>
      </c>
      <c r="F52" s="20">
        <v>6</v>
      </c>
      <c r="G52" s="20">
        <v>6</v>
      </c>
      <c r="H52" s="20">
        <v>4</v>
      </c>
      <c r="I52" s="19">
        <v>21.4</v>
      </c>
      <c r="J52" s="1">
        <v>3.4285000000000001</v>
      </c>
      <c r="K52" s="1">
        <v>3.4285000000000001</v>
      </c>
      <c r="L52" s="1">
        <v>4.4686000000000003</v>
      </c>
      <c r="M52" s="18">
        <v>45.49</v>
      </c>
      <c r="N52" s="8">
        <v>26</v>
      </c>
      <c r="O52" s="8">
        <v>26</v>
      </c>
      <c r="P52" s="8">
        <v>20</v>
      </c>
      <c r="Q52" s="8">
        <v>1</v>
      </c>
      <c r="R52" s="2">
        <v>-31.202100000000002</v>
      </c>
      <c r="S52" s="8" t="s">
        <v>16</v>
      </c>
      <c r="T52" s="8">
        <v>1.038</v>
      </c>
      <c r="U52" s="8">
        <v>4.9180000000000001</v>
      </c>
      <c r="V52" s="8">
        <v>3.8809999999999998</v>
      </c>
      <c r="W52" s="8" t="s">
        <v>16</v>
      </c>
      <c r="X52" s="8">
        <v>1.038</v>
      </c>
      <c r="Y52" s="8">
        <v>4.9180000000000001</v>
      </c>
      <c r="Z52" s="8">
        <v>3.8809999999999998</v>
      </c>
      <c r="AA52" s="8">
        <v>0.21379999999999999</v>
      </c>
      <c r="AB52" s="8">
        <v>5.9999999999999995E-4</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7.9000000000000001E-2</v>
      </c>
      <c r="AR52" s="8">
        <v>0.315</v>
      </c>
      <c r="AS52" s="8">
        <v>0.497998</v>
      </c>
      <c r="AT52" s="8">
        <v>0</v>
      </c>
      <c r="AU52" s="8">
        <v>0.96359099999999998</v>
      </c>
      <c r="AV52" s="8">
        <v>0.45668900000000001</v>
      </c>
    </row>
    <row r="53" spans="2:48">
      <c r="B53" s="8" t="s">
        <v>308</v>
      </c>
      <c r="C53" s="20">
        <v>4</v>
      </c>
      <c r="D53" s="20">
        <v>520</v>
      </c>
      <c r="E53" s="20">
        <v>0</v>
      </c>
      <c r="F53" s="20">
        <v>6</v>
      </c>
      <c r="G53" s="20">
        <v>6</v>
      </c>
      <c r="H53" s="20">
        <v>4</v>
      </c>
      <c r="I53" s="19">
        <v>21.5</v>
      </c>
      <c r="J53" s="1">
        <v>3.4032</v>
      </c>
      <c r="K53" s="1">
        <v>3.4032</v>
      </c>
      <c r="L53" s="1">
        <v>4.5755999999999997</v>
      </c>
      <c r="M53" s="18">
        <v>45.895000000000003</v>
      </c>
      <c r="N53" s="8">
        <v>26</v>
      </c>
      <c r="O53" s="8">
        <v>26</v>
      </c>
      <c r="P53" s="8">
        <v>20</v>
      </c>
      <c r="Q53" s="8">
        <v>1</v>
      </c>
      <c r="R53" s="2">
        <v>-31.198599999999999</v>
      </c>
      <c r="S53" s="8" t="s">
        <v>16</v>
      </c>
      <c r="T53" s="8">
        <v>0.78800000000000003</v>
      </c>
      <c r="U53" s="8">
        <v>4.8310000000000004</v>
      </c>
      <c r="V53" s="8">
        <v>4.0430000000000001</v>
      </c>
      <c r="W53" s="8" t="s">
        <v>16</v>
      </c>
      <c r="X53" s="8">
        <v>0.78800000000000003</v>
      </c>
      <c r="Y53" s="8">
        <v>4.8310000000000004</v>
      </c>
      <c r="Z53" s="8">
        <v>4.0430000000000001</v>
      </c>
      <c r="AA53" s="8">
        <v>3.1300000000000001E-2</v>
      </c>
      <c r="AB53" s="8">
        <v>0</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7.6999999999999999E-2</v>
      </c>
      <c r="AR53" s="8">
        <v>0.32500000000000001</v>
      </c>
      <c r="AS53" s="8">
        <v>0.50353700000000001</v>
      </c>
      <c r="AT53" s="8">
        <v>0</v>
      </c>
      <c r="AU53" s="8">
        <v>0.95342099999999996</v>
      </c>
      <c r="AV53" s="8">
        <v>0.44947100000000001</v>
      </c>
    </row>
    <row r="54" spans="2:48">
      <c r="B54" s="8" t="s">
        <v>309</v>
      </c>
      <c r="C54" s="20">
        <v>4</v>
      </c>
      <c r="D54" s="20">
        <v>520</v>
      </c>
      <c r="E54" s="20">
        <v>0</v>
      </c>
      <c r="F54" s="20">
        <v>6</v>
      </c>
      <c r="G54" s="20">
        <v>6</v>
      </c>
      <c r="H54" s="20">
        <v>4</v>
      </c>
      <c r="I54" s="19">
        <v>21.5</v>
      </c>
      <c r="J54" s="1">
        <v>3.3809</v>
      </c>
      <c r="K54" s="1">
        <v>3.3809</v>
      </c>
      <c r="L54" s="1">
        <v>4.6786000000000003</v>
      </c>
      <c r="M54" s="18">
        <v>46.314999999999998</v>
      </c>
      <c r="N54" s="8">
        <v>26</v>
      </c>
      <c r="O54" s="8">
        <v>26</v>
      </c>
      <c r="P54" s="8">
        <v>20</v>
      </c>
      <c r="Q54" s="8">
        <v>1</v>
      </c>
      <c r="R54" s="2">
        <v>-31.203299999999999</v>
      </c>
      <c r="S54" s="8" t="s">
        <v>16</v>
      </c>
      <c r="T54" s="8">
        <v>0.53900000000000003</v>
      </c>
      <c r="U54" s="8">
        <v>4.7510000000000003</v>
      </c>
      <c r="V54" s="8">
        <v>4.2119999999999997</v>
      </c>
      <c r="W54" s="8" t="s">
        <v>16</v>
      </c>
      <c r="X54" s="8">
        <v>0.53900000000000003</v>
      </c>
      <c r="Y54" s="8">
        <v>4.7510000000000003</v>
      </c>
      <c r="Z54" s="8">
        <v>4.2119999999999997</v>
      </c>
      <c r="AA54" s="8">
        <v>0.2298</v>
      </c>
      <c r="AB54" s="8">
        <v>4.0000000000000002E-4</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7.5999999999999998E-2</v>
      </c>
      <c r="AR54" s="8">
        <v>0.32800000000000001</v>
      </c>
      <c r="AS54" s="8">
        <v>0.50761800000000001</v>
      </c>
      <c r="AT54" s="8">
        <v>0</v>
      </c>
      <c r="AU54" s="8">
        <v>0.94397900000000001</v>
      </c>
      <c r="AV54" s="8">
        <v>0.44225199999999998</v>
      </c>
    </row>
    <row r="55" spans="2:48">
      <c r="B55" s="8" t="s">
        <v>310</v>
      </c>
      <c r="C55" s="20">
        <v>4</v>
      </c>
      <c r="D55" s="20">
        <v>520</v>
      </c>
      <c r="E55" s="20">
        <v>0</v>
      </c>
      <c r="F55" s="20">
        <v>6</v>
      </c>
      <c r="G55" s="20">
        <v>6</v>
      </c>
      <c r="H55" s="20">
        <v>4</v>
      </c>
      <c r="I55" s="19">
        <v>21.6</v>
      </c>
      <c r="J55" s="1">
        <v>3.3618999999999999</v>
      </c>
      <c r="K55" s="1">
        <v>3.3618999999999999</v>
      </c>
      <c r="L55" s="1">
        <v>4.7667999999999999</v>
      </c>
      <c r="M55" s="18">
        <v>46.658999999999999</v>
      </c>
      <c r="N55" s="8">
        <v>26</v>
      </c>
      <c r="O55" s="8">
        <v>26</v>
      </c>
      <c r="P55" s="8">
        <v>20</v>
      </c>
      <c r="Q55" s="8">
        <v>1</v>
      </c>
      <c r="R55" s="2">
        <v>-31.214200000000002</v>
      </c>
      <c r="S55" s="8" t="s">
        <v>61</v>
      </c>
      <c r="T55" s="8">
        <v>0.43099999999999999</v>
      </c>
      <c r="U55" s="8">
        <v>4.6929999999999996</v>
      </c>
      <c r="V55" s="8">
        <v>4.2619999999999996</v>
      </c>
      <c r="W55" s="8" t="s">
        <v>61</v>
      </c>
      <c r="X55" s="8">
        <v>0.43099999999999999</v>
      </c>
      <c r="Y55" s="8">
        <v>4.6929999999999996</v>
      </c>
      <c r="Z55" s="8">
        <v>4.2619999999999996</v>
      </c>
      <c r="AA55" s="8">
        <v>0.35980000000000001</v>
      </c>
      <c r="AB55" s="8">
        <v>6.9999999999999999E-4</v>
      </c>
      <c r="AC55" s="8" t="s">
        <v>17</v>
      </c>
      <c r="AD55" s="8" t="s">
        <v>17</v>
      </c>
      <c r="AE55" s="8">
        <v>0</v>
      </c>
      <c r="AF55" s="8">
        <v>0</v>
      </c>
      <c r="AG55" s="8">
        <v>0</v>
      </c>
      <c r="AH55" s="8">
        <v>0</v>
      </c>
      <c r="AI55" s="8">
        <v>0</v>
      </c>
      <c r="AJ55" s="8">
        <v>0</v>
      </c>
      <c r="AK55" s="8">
        <v>0</v>
      </c>
      <c r="AL55" s="8">
        <v>0</v>
      </c>
      <c r="AM55" s="8">
        <v>0</v>
      </c>
      <c r="AN55" s="8">
        <v>0</v>
      </c>
      <c r="AO55" s="8">
        <v>0</v>
      </c>
      <c r="AP55" s="8">
        <v>0</v>
      </c>
      <c r="AQ55" s="8">
        <v>7.4999999999999997E-2</v>
      </c>
      <c r="AR55" s="8">
        <v>0.32800000000000001</v>
      </c>
      <c r="AS55" s="8">
        <v>0.50996399999999997</v>
      </c>
      <c r="AT55" s="8">
        <v>0</v>
      </c>
      <c r="AU55" s="8">
        <v>0.93557699999999999</v>
      </c>
      <c r="AV55" s="8">
        <v>0.43503399999999998</v>
      </c>
    </row>
    <row r="56" spans="2:48">
      <c r="B56" s="8" t="s">
        <v>311</v>
      </c>
      <c r="C56" s="20">
        <v>4</v>
      </c>
      <c r="D56" s="20">
        <v>520</v>
      </c>
      <c r="E56" s="20">
        <v>0</v>
      </c>
      <c r="F56" s="20">
        <v>6</v>
      </c>
      <c r="G56" s="20">
        <v>6</v>
      </c>
      <c r="H56" s="20">
        <v>4</v>
      </c>
      <c r="I56" s="19">
        <v>21.6</v>
      </c>
      <c r="J56" s="1">
        <v>3.3452999999999999</v>
      </c>
      <c r="K56" s="1">
        <v>3.3452999999999999</v>
      </c>
      <c r="L56" s="1">
        <v>4.8429000000000002</v>
      </c>
      <c r="M56" s="18">
        <v>46.936</v>
      </c>
      <c r="N56" s="8">
        <v>26</v>
      </c>
      <c r="O56" s="8">
        <v>26</v>
      </c>
      <c r="P56" s="8">
        <v>20</v>
      </c>
      <c r="Q56" s="8">
        <v>1</v>
      </c>
      <c r="R56" s="2">
        <v>-31.228899999999999</v>
      </c>
      <c r="S56" s="8" t="s">
        <v>61</v>
      </c>
      <c r="T56" s="8">
        <v>0.41299999999999998</v>
      </c>
      <c r="U56" s="8">
        <v>4.6479999999999997</v>
      </c>
      <c r="V56" s="8">
        <v>4.2350000000000003</v>
      </c>
      <c r="W56" s="8" t="s">
        <v>61</v>
      </c>
      <c r="X56" s="8">
        <v>0.41299999999999998</v>
      </c>
      <c r="Y56" s="8">
        <v>4.6479999999999997</v>
      </c>
      <c r="Z56" s="8">
        <v>4.2350000000000003</v>
      </c>
      <c r="AA56" s="8">
        <v>0.43390000000000001</v>
      </c>
      <c r="AB56" s="8">
        <v>6.9999999999999999E-4</v>
      </c>
      <c r="AC56" s="8" t="s">
        <v>17</v>
      </c>
      <c r="AD56" s="8" t="s">
        <v>17</v>
      </c>
      <c r="AE56" s="8">
        <v>0</v>
      </c>
      <c r="AF56" s="8">
        <v>0</v>
      </c>
      <c r="AG56" s="8">
        <v>0</v>
      </c>
      <c r="AH56" s="8">
        <v>0</v>
      </c>
      <c r="AI56" s="8">
        <v>0</v>
      </c>
      <c r="AJ56" s="8">
        <v>0</v>
      </c>
      <c r="AK56" s="8">
        <v>0</v>
      </c>
      <c r="AL56" s="8">
        <v>0</v>
      </c>
      <c r="AM56" s="8">
        <v>0</v>
      </c>
      <c r="AN56" s="8">
        <v>0</v>
      </c>
      <c r="AO56" s="8">
        <v>0</v>
      </c>
      <c r="AP56" s="8">
        <v>0</v>
      </c>
      <c r="AQ56" s="8">
        <v>7.5999999999999998E-2</v>
      </c>
      <c r="AR56" s="8">
        <v>0.32400000000000001</v>
      </c>
      <c r="AS56" s="8">
        <v>0.51109700000000002</v>
      </c>
      <c r="AT56" s="8">
        <v>0</v>
      </c>
      <c r="AU56" s="8">
        <v>0.92787799999999998</v>
      </c>
      <c r="AV56" s="8">
        <v>0.427815</v>
      </c>
    </row>
    <row r="57" spans="2:48">
      <c r="B57" s="8" t="s">
        <v>312</v>
      </c>
      <c r="C57" s="20">
        <v>4</v>
      </c>
      <c r="D57" s="20">
        <v>520</v>
      </c>
      <c r="E57" s="20">
        <v>0</v>
      </c>
      <c r="F57" s="20">
        <v>6</v>
      </c>
      <c r="G57" s="20">
        <v>6</v>
      </c>
      <c r="H57" s="20">
        <v>4</v>
      </c>
      <c r="I57" s="19">
        <v>21.7</v>
      </c>
      <c r="J57" s="1">
        <v>3.33</v>
      </c>
      <c r="K57" s="1">
        <v>3.33</v>
      </c>
      <c r="L57" s="1">
        <v>4.9104000000000001</v>
      </c>
      <c r="M57" s="18">
        <v>47.155000000000001</v>
      </c>
      <c r="N57" s="8">
        <v>26</v>
      </c>
      <c r="O57" s="8">
        <v>26</v>
      </c>
      <c r="P57" s="8">
        <v>20</v>
      </c>
      <c r="Q57" s="8">
        <v>1</v>
      </c>
      <c r="R57" s="2">
        <v>-31.245200000000001</v>
      </c>
      <c r="S57" s="8" t="s">
        <v>61</v>
      </c>
      <c r="T57" s="8">
        <v>0.39900000000000002</v>
      </c>
      <c r="U57" s="8">
        <v>4.6139999999999999</v>
      </c>
      <c r="V57" s="8">
        <v>4.2149999999999999</v>
      </c>
      <c r="W57" s="8" t="s">
        <v>61</v>
      </c>
      <c r="X57" s="8">
        <v>0.39900000000000002</v>
      </c>
      <c r="Y57" s="8">
        <v>4.6139999999999999</v>
      </c>
      <c r="Z57" s="8">
        <v>4.2149999999999999</v>
      </c>
      <c r="AA57" s="8">
        <v>0.46529999999999999</v>
      </c>
      <c r="AB57" s="8">
        <v>6.9999999999999999E-4</v>
      </c>
      <c r="AC57" s="8" t="s">
        <v>17</v>
      </c>
      <c r="AD57" s="8" t="s">
        <v>17</v>
      </c>
      <c r="AE57" s="8">
        <v>0</v>
      </c>
      <c r="AF57" s="8">
        <v>0</v>
      </c>
      <c r="AG57" s="8">
        <v>0</v>
      </c>
      <c r="AH57" s="8">
        <v>0</v>
      </c>
      <c r="AI57" s="8">
        <v>0</v>
      </c>
      <c r="AJ57" s="8">
        <v>0</v>
      </c>
      <c r="AK57" s="8">
        <v>0</v>
      </c>
      <c r="AL57" s="8">
        <v>0</v>
      </c>
      <c r="AM57" s="8">
        <v>0</v>
      </c>
      <c r="AN57" s="8">
        <v>0</v>
      </c>
      <c r="AO57" s="8">
        <v>0</v>
      </c>
      <c r="AP57" s="8">
        <v>0</v>
      </c>
      <c r="AQ57" s="8">
        <v>7.4999999999999997E-2</v>
      </c>
      <c r="AR57" s="8">
        <v>0.32600000000000001</v>
      </c>
      <c r="AS57" s="8">
        <v>0.511459</v>
      </c>
      <c r="AT57" s="8">
        <v>0</v>
      </c>
      <c r="AU57" s="8">
        <v>0.92071999999999998</v>
      </c>
      <c r="AV57" s="8">
        <v>0.420597</v>
      </c>
    </row>
    <row r="58" spans="2:48">
      <c r="B58" s="8" t="s">
        <v>313</v>
      </c>
      <c r="C58" s="20">
        <v>4</v>
      </c>
      <c r="D58" s="20">
        <v>520</v>
      </c>
      <c r="E58" s="20">
        <v>0</v>
      </c>
      <c r="F58" s="20">
        <v>6</v>
      </c>
      <c r="G58" s="20">
        <v>6</v>
      </c>
      <c r="H58" s="20">
        <v>4</v>
      </c>
      <c r="I58" s="19">
        <v>21.7</v>
      </c>
      <c r="J58" s="1">
        <v>3.3159999999999998</v>
      </c>
      <c r="K58" s="1">
        <v>3.3159999999999998</v>
      </c>
      <c r="L58" s="1">
        <v>4.9698000000000002</v>
      </c>
      <c r="M58" s="18">
        <v>47.325000000000003</v>
      </c>
      <c r="N58" s="8">
        <v>26</v>
      </c>
      <c r="O58" s="8">
        <v>26</v>
      </c>
      <c r="P58" s="8">
        <v>20</v>
      </c>
      <c r="Q58" s="8">
        <v>1</v>
      </c>
      <c r="R58" s="2">
        <v>-31.261600000000001</v>
      </c>
      <c r="S58" s="8" t="s">
        <v>61</v>
      </c>
      <c r="T58" s="8">
        <v>0.38400000000000001</v>
      </c>
      <c r="U58" s="8">
        <v>4.5860000000000003</v>
      </c>
      <c r="V58" s="8">
        <v>4.2030000000000003</v>
      </c>
      <c r="W58" s="8" t="s">
        <v>61</v>
      </c>
      <c r="X58" s="8">
        <v>0.38400000000000001</v>
      </c>
      <c r="Y58" s="8">
        <v>4.5860000000000003</v>
      </c>
      <c r="Z58" s="8">
        <v>4.2030000000000003</v>
      </c>
      <c r="AA58" s="8">
        <v>0.4531</v>
      </c>
      <c r="AB58" s="8">
        <v>8.0000000000000004E-4</v>
      </c>
      <c r="AC58" s="8" t="s">
        <v>17</v>
      </c>
      <c r="AD58" s="8" t="s">
        <v>17</v>
      </c>
      <c r="AE58" s="8">
        <v>0</v>
      </c>
      <c r="AF58" s="8">
        <v>0</v>
      </c>
      <c r="AG58" s="8">
        <v>0</v>
      </c>
      <c r="AH58" s="8">
        <v>0</v>
      </c>
      <c r="AI58" s="8">
        <v>0</v>
      </c>
      <c r="AJ58" s="8">
        <v>0</v>
      </c>
      <c r="AK58" s="8">
        <v>0</v>
      </c>
      <c r="AL58" s="8">
        <v>0</v>
      </c>
      <c r="AM58" s="8">
        <v>0</v>
      </c>
      <c r="AN58" s="8">
        <v>0</v>
      </c>
      <c r="AO58" s="8">
        <v>0</v>
      </c>
      <c r="AP58" s="8">
        <v>0</v>
      </c>
      <c r="AQ58" s="8">
        <v>7.4999999999999997E-2</v>
      </c>
      <c r="AR58" s="8">
        <v>0.32500000000000001</v>
      </c>
      <c r="AS58" s="8">
        <v>0.51110100000000003</v>
      </c>
      <c r="AT58" s="8">
        <v>0</v>
      </c>
      <c r="AU58" s="8">
        <v>0.91417700000000002</v>
      </c>
      <c r="AV58" s="8">
        <v>0.41337800000000002</v>
      </c>
    </row>
    <row r="59" spans="2:48">
      <c r="B59" s="8" t="s">
        <v>314</v>
      </c>
      <c r="C59" s="20">
        <v>4</v>
      </c>
      <c r="D59" s="20">
        <v>520</v>
      </c>
      <c r="E59" s="20">
        <v>0</v>
      </c>
      <c r="F59" s="20">
        <v>6</v>
      </c>
      <c r="G59" s="20">
        <v>6</v>
      </c>
      <c r="H59" s="20">
        <v>4</v>
      </c>
      <c r="I59" s="19">
        <v>21.7</v>
      </c>
      <c r="J59" s="1">
        <v>3.3037999999999998</v>
      </c>
      <c r="K59" s="1">
        <v>3.3037999999999998</v>
      </c>
      <c r="L59" s="1">
        <v>5.0168999999999997</v>
      </c>
      <c r="M59" s="18">
        <v>47.423999999999999</v>
      </c>
      <c r="N59" s="8">
        <v>26</v>
      </c>
      <c r="O59" s="8">
        <v>26</v>
      </c>
      <c r="P59" s="8">
        <v>20</v>
      </c>
      <c r="Q59" s="8">
        <v>1</v>
      </c>
      <c r="R59" s="2">
        <v>-31.276700000000002</v>
      </c>
      <c r="S59" s="8" t="s">
        <v>61</v>
      </c>
      <c r="T59" s="8">
        <v>0.36399999999999999</v>
      </c>
      <c r="U59" s="8">
        <v>4.5670000000000002</v>
      </c>
      <c r="V59" s="8">
        <v>4.202</v>
      </c>
      <c r="W59" s="8" t="s">
        <v>61</v>
      </c>
      <c r="X59" s="8">
        <v>0.36399999999999999</v>
      </c>
      <c r="Y59" s="8">
        <v>4.5670000000000002</v>
      </c>
      <c r="Z59" s="8">
        <v>4.202</v>
      </c>
      <c r="AA59" s="8">
        <v>0.38340000000000002</v>
      </c>
      <c r="AB59" s="8">
        <v>1.1999999999999999E-3</v>
      </c>
      <c r="AC59" s="8" t="s">
        <v>17</v>
      </c>
      <c r="AD59" s="8" t="s">
        <v>17</v>
      </c>
      <c r="AE59" s="8">
        <v>0</v>
      </c>
      <c r="AF59" s="8">
        <v>0</v>
      </c>
      <c r="AG59" s="8">
        <v>0</v>
      </c>
      <c r="AH59" s="8">
        <v>0</v>
      </c>
      <c r="AI59" s="8">
        <v>0</v>
      </c>
      <c r="AJ59" s="8">
        <v>0</v>
      </c>
      <c r="AK59" s="8">
        <v>0</v>
      </c>
      <c r="AL59" s="8">
        <v>0</v>
      </c>
      <c r="AM59" s="8">
        <v>0</v>
      </c>
      <c r="AN59" s="8">
        <v>0</v>
      </c>
      <c r="AO59" s="8">
        <v>0</v>
      </c>
      <c r="AP59" s="8">
        <v>0</v>
      </c>
      <c r="AQ59" s="8">
        <v>7.4999999999999997E-2</v>
      </c>
      <c r="AR59" s="8">
        <v>0.32600000000000001</v>
      </c>
      <c r="AS59" s="8">
        <v>0.50965700000000003</v>
      </c>
      <c r="AT59" s="8">
        <v>0</v>
      </c>
      <c r="AU59" s="8">
        <v>0.90862900000000002</v>
      </c>
      <c r="AV59" s="8">
        <v>0.40616000000000002</v>
      </c>
    </row>
    <row r="60" spans="2:48">
      <c r="B60" s="8" t="s">
        <v>315</v>
      </c>
      <c r="C60" s="20">
        <v>4</v>
      </c>
      <c r="D60" s="20">
        <v>520</v>
      </c>
      <c r="E60" s="20">
        <v>0</v>
      </c>
      <c r="F60" s="20">
        <v>6</v>
      </c>
      <c r="G60" s="20">
        <v>6</v>
      </c>
      <c r="H60" s="20">
        <v>4</v>
      </c>
      <c r="I60" s="19">
        <v>21.7</v>
      </c>
      <c r="J60" s="1">
        <v>3.2915999999999999</v>
      </c>
      <c r="K60" s="1">
        <v>3.2915999999999999</v>
      </c>
      <c r="L60" s="1">
        <v>5.0631000000000004</v>
      </c>
      <c r="M60" s="18">
        <v>47.506</v>
      </c>
      <c r="N60" s="8">
        <v>26</v>
      </c>
      <c r="O60" s="8">
        <v>26</v>
      </c>
      <c r="P60" s="8">
        <v>20</v>
      </c>
      <c r="Q60" s="8">
        <v>1</v>
      </c>
      <c r="R60" s="2">
        <v>-31.289100000000001</v>
      </c>
      <c r="S60" s="8" t="s">
        <v>61</v>
      </c>
      <c r="T60" s="8">
        <v>0.34699999999999998</v>
      </c>
      <c r="U60" s="8">
        <v>4.55</v>
      </c>
      <c r="V60" s="8">
        <v>4.2030000000000003</v>
      </c>
      <c r="W60" s="8" t="s">
        <v>61</v>
      </c>
      <c r="X60" s="8">
        <v>0.34699999999999998</v>
      </c>
      <c r="Y60" s="8">
        <v>4.55</v>
      </c>
      <c r="Z60" s="8">
        <v>4.2030000000000003</v>
      </c>
      <c r="AA60" s="8">
        <v>0.2878</v>
      </c>
      <c r="AB60" s="8">
        <v>5.9999999999999995E-4</v>
      </c>
      <c r="AC60" s="8" t="s">
        <v>17</v>
      </c>
      <c r="AD60" s="8" t="s">
        <v>17</v>
      </c>
      <c r="AE60" s="8">
        <v>0</v>
      </c>
      <c r="AF60" s="8">
        <v>0</v>
      </c>
      <c r="AG60" s="8">
        <v>0</v>
      </c>
      <c r="AH60" s="8">
        <v>0</v>
      </c>
      <c r="AI60" s="8">
        <v>0</v>
      </c>
      <c r="AJ60" s="8">
        <v>0</v>
      </c>
      <c r="AK60" s="8">
        <v>0</v>
      </c>
      <c r="AL60" s="8">
        <v>0</v>
      </c>
      <c r="AM60" s="8">
        <v>0</v>
      </c>
      <c r="AN60" s="8">
        <v>0</v>
      </c>
      <c r="AO60" s="8">
        <v>0</v>
      </c>
      <c r="AP60" s="8">
        <v>0</v>
      </c>
      <c r="AQ60" s="8">
        <v>8.2000000000000003E-2</v>
      </c>
      <c r="AR60" s="8">
        <v>0.313</v>
      </c>
      <c r="AS60" s="8">
        <v>0.50841599999999998</v>
      </c>
      <c r="AT60" s="8">
        <v>0</v>
      </c>
      <c r="AU60" s="8">
        <v>0.90298800000000001</v>
      </c>
      <c r="AV60" s="8">
        <v>0.39894099999999999</v>
      </c>
    </row>
    <row r="61" spans="2:48">
      <c r="B61" s="8" t="s">
        <v>316</v>
      </c>
      <c r="C61" s="20">
        <v>4</v>
      </c>
      <c r="D61" s="20">
        <v>520</v>
      </c>
      <c r="E61" s="20">
        <v>0</v>
      </c>
      <c r="F61" s="20">
        <v>6</v>
      </c>
      <c r="G61" s="20">
        <v>6</v>
      </c>
      <c r="H61" s="20">
        <v>4</v>
      </c>
      <c r="I61" s="19">
        <v>21.7</v>
      </c>
      <c r="J61" s="1">
        <v>3.2793000000000001</v>
      </c>
      <c r="K61" s="1">
        <v>3.2793000000000001</v>
      </c>
      <c r="L61" s="1">
        <v>5.1067</v>
      </c>
      <c r="M61" s="18">
        <v>47.558999999999997</v>
      </c>
      <c r="N61" s="8">
        <v>26</v>
      </c>
      <c r="O61" s="8">
        <v>26</v>
      </c>
      <c r="P61" s="8">
        <v>20</v>
      </c>
      <c r="Q61" s="8">
        <v>1</v>
      </c>
      <c r="R61" s="2">
        <v>-31.2974</v>
      </c>
      <c r="S61" s="8" t="s">
        <v>61</v>
      </c>
      <c r="T61" s="8">
        <v>0.32800000000000001</v>
      </c>
      <c r="U61" s="8">
        <v>4.5359999999999996</v>
      </c>
      <c r="V61" s="8">
        <v>4.2080000000000002</v>
      </c>
      <c r="W61" s="8" t="s">
        <v>61</v>
      </c>
      <c r="X61" s="8">
        <v>0.32800000000000001</v>
      </c>
      <c r="Y61" s="8">
        <v>4.5359999999999996</v>
      </c>
      <c r="Z61" s="8">
        <v>4.2080000000000002</v>
      </c>
      <c r="AA61" s="8">
        <v>0.1595</v>
      </c>
      <c r="AB61" s="8">
        <v>4.0000000000000002E-4</v>
      </c>
      <c r="AC61" s="8" t="s">
        <v>17</v>
      </c>
      <c r="AD61" s="8" t="s">
        <v>17</v>
      </c>
      <c r="AE61" s="8">
        <v>0</v>
      </c>
      <c r="AF61" s="8">
        <v>0</v>
      </c>
      <c r="AG61" s="8">
        <v>0</v>
      </c>
      <c r="AH61" s="8">
        <v>0</v>
      </c>
      <c r="AI61" s="8">
        <v>0</v>
      </c>
      <c r="AJ61" s="8">
        <v>0</v>
      </c>
      <c r="AK61" s="8">
        <v>0</v>
      </c>
      <c r="AL61" s="8">
        <v>0</v>
      </c>
      <c r="AM61" s="8">
        <v>0</v>
      </c>
      <c r="AN61" s="8">
        <v>0</v>
      </c>
      <c r="AO61" s="8">
        <v>0</v>
      </c>
      <c r="AP61" s="8">
        <v>0</v>
      </c>
      <c r="AQ61" s="8">
        <v>8.2000000000000003E-2</v>
      </c>
      <c r="AR61" s="8">
        <v>0.32100000000000001</v>
      </c>
      <c r="AS61" s="8">
        <v>0.507023</v>
      </c>
      <c r="AT61" s="8">
        <v>0</v>
      </c>
      <c r="AU61" s="8">
        <v>0.897563</v>
      </c>
      <c r="AV61" s="8">
        <v>0.39172299999999999</v>
      </c>
    </row>
    <row r="62" spans="2:48">
      <c r="B62" s="8" t="s">
        <v>317</v>
      </c>
      <c r="C62" s="20">
        <v>4</v>
      </c>
      <c r="D62" s="20">
        <v>520</v>
      </c>
      <c r="E62" s="20">
        <v>0</v>
      </c>
      <c r="F62" s="20">
        <v>6</v>
      </c>
      <c r="G62" s="20">
        <v>6</v>
      </c>
      <c r="H62" s="20">
        <v>4</v>
      </c>
      <c r="I62" s="19">
        <v>21.7</v>
      </c>
      <c r="J62" s="1">
        <v>3.2730999999999999</v>
      </c>
      <c r="K62" s="1">
        <v>3.2730999999999999</v>
      </c>
      <c r="L62" s="1">
        <v>5.1287000000000003</v>
      </c>
      <c r="M62" s="18">
        <v>47.582000000000001</v>
      </c>
      <c r="N62" s="8">
        <v>26</v>
      </c>
      <c r="O62" s="8">
        <v>26</v>
      </c>
      <c r="P62" s="8">
        <v>20</v>
      </c>
      <c r="Q62" s="8">
        <v>1</v>
      </c>
      <c r="R62" s="2">
        <v>-31.299700000000001</v>
      </c>
      <c r="S62" s="8" t="s">
        <v>61</v>
      </c>
      <c r="T62" s="8">
        <v>0.31900000000000001</v>
      </c>
      <c r="U62" s="8">
        <v>4.5289999999999999</v>
      </c>
      <c r="V62" s="8">
        <v>4.21</v>
      </c>
      <c r="W62" s="8" t="s">
        <v>61</v>
      </c>
      <c r="X62" s="8">
        <v>0.31900000000000001</v>
      </c>
      <c r="Y62" s="8">
        <v>4.5289999999999999</v>
      </c>
      <c r="Z62" s="8">
        <v>4.21</v>
      </c>
      <c r="AA62" s="8">
        <v>8.4599999999999995E-2</v>
      </c>
      <c r="AB62" s="8">
        <v>8.0000000000000004E-4</v>
      </c>
      <c r="AC62" s="8" t="s">
        <v>17</v>
      </c>
      <c r="AD62" s="8" t="s">
        <v>17</v>
      </c>
      <c r="AE62" s="8">
        <v>0</v>
      </c>
      <c r="AF62" s="8">
        <v>0</v>
      </c>
      <c r="AG62" s="8">
        <v>0</v>
      </c>
      <c r="AH62" s="8">
        <v>0</v>
      </c>
      <c r="AI62" s="8">
        <v>0</v>
      </c>
      <c r="AJ62" s="8">
        <v>0</v>
      </c>
      <c r="AK62" s="8">
        <v>0</v>
      </c>
      <c r="AL62" s="8">
        <v>0</v>
      </c>
      <c r="AM62" s="8">
        <v>0</v>
      </c>
      <c r="AN62" s="8">
        <v>0</v>
      </c>
      <c r="AO62" s="8">
        <v>0</v>
      </c>
      <c r="AP62" s="8">
        <v>0</v>
      </c>
      <c r="AQ62" s="8">
        <v>8.2000000000000003E-2</v>
      </c>
      <c r="AR62" s="8">
        <v>0.31900000000000001</v>
      </c>
      <c r="AS62" s="8">
        <v>0.50634199999999996</v>
      </c>
      <c r="AT62" s="8">
        <v>0</v>
      </c>
      <c r="AU62" s="8">
        <v>0.89487300000000003</v>
      </c>
      <c r="AV62" s="8">
        <v>0.38811299999999999</v>
      </c>
    </row>
    <row r="63" spans="2:48">
      <c r="B63" s="8" t="s">
        <v>318</v>
      </c>
      <c r="C63" s="20">
        <v>4</v>
      </c>
      <c r="D63" s="20">
        <v>520</v>
      </c>
      <c r="E63" s="20">
        <v>0</v>
      </c>
      <c r="F63" s="20">
        <v>6</v>
      </c>
      <c r="G63" s="20">
        <v>6</v>
      </c>
      <c r="H63" s="20">
        <v>4</v>
      </c>
      <c r="I63" s="19">
        <v>21.7</v>
      </c>
      <c r="J63" s="1">
        <v>3.2669000000000001</v>
      </c>
      <c r="K63" s="1">
        <v>3.2669000000000001</v>
      </c>
      <c r="L63" s="1">
        <v>5.1501999999999999</v>
      </c>
      <c r="M63" s="18">
        <v>47.603000000000002</v>
      </c>
      <c r="N63" s="8">
        <v>26</v>
      </c>
      <c r="O63" s="8">
        <v>26</v>
      </c>
      <c r="P63" s="8">
        <v>20</v>
      </c>
      <c r="Q63" s="8">
        <v>1</v>
      </c>
      <c r="R63" s="2">
        <v>-31.3004</v>
      </c>
      <c r="S63" s="8" t="s">
        <v>61</v>
      </c>
      <c r="T63" s="8">
        <v>0.308</v>
      </c>
      <c r="U63" s="8">
        <v>4.5209999999999999</v>
      </c>
      <c r="V63" s="8">
        <v>4.2130000000000001</v>
      </c>
      <c r="W63" s="8" t="s">
        <v>61</v>
      </c>
      <c r="X63" s="8">
        <v>0.308</v>
      </c>
      <c r="Y63" s="8">
        <v>4.5209999999999999</v>
      </c>
      <c r="Z63" s="8">
        <v>4.2130000000000001</v>
      </c>
      <c r="AA63" s="8">
        <v>4.4000000000000003E-3</v>
      </c>
      <c r="AB63" s="8">
        <v>1E-4</v>
      </c>
      <c r="AC63" s="8" t="s">
        <v>17</v>
      </c>
      <c r="AD63" s="8" t="s">
        <v>17</v>
      </c>
      <c r="AE63" s="8">
        <v>0</v>
      </c>
      <c r="AF63" s="8">
        <v>0</v>
      </c>
      <c r="AG63" s="8">
        <v>0</v>
      </c>
      <c r="AH63" s="8">
        <v>0</v>
      </c>
      <c r="AI63" s="8">
        <v>0</v>
      </c>
      <c r="AJ63" s="8">
        <v>0</v>
      </c>
      <c r="AK63" s="8">
        <v>0</v>
      </c>
      <c r="AL63" s="8">
        <v>0</v>
      </c>
      <c r="AM63" s="8">
        <v>0</v>
      </c>
      <c r="AN63" s="8">
        <v>0</v>
      </c>
      <c r="AO63" s="8">
        <v>0</v>
      </c>
      <c r="AP63" s="8">
        <v>0</v>
      </c>
      <c r="AQ63" s="8">
        <v>8.2000000000000003E-2</v>
      </c>
      <c r="AR63" s="8">
        <v>0.32200000000000001</v>
      </c>
      <c r="AS63" s="8">
        <v>0.50555000000000005</v>
      </c>
      <c r="AT63" s="8">
        <v>0</v>
      </c>
      <c r="AU63" s="8">
        <v>0.89220299999999997</v>
      </c>
      <c r="AV63" s="8">
        <v>0.38450400000000001</v>
      </c>
    </row>
    <row r="64" spans="2:48">
      <c r="B64" s="8" t="s">
        <v>836</v>
      </c>
      <c r="C64" s="20">
        <v>4</v>
      </c>
      <c r="D64" s="20">
        <v>520</v>
      </c>
      <c r="E64" s="20">
        <v>0</v>
      </c>
      <c r="F64" s="20">
        <v>6</v>
      </c>
      <c r="G64" s="20">
        <v>6</v>
      </c>
      <c r="H64" s="20">
        <v>4</v>
      </c>
      <c r="I64" s="19">
        <v>21.7</v>
      </c>
      <c r="J64" s="1">
        <v>3.2669999999999999</v>
      </c>
      <c r="K64" s="1">
        <v>3.2669999999999999</v>
      </c>
      <c r="L64" s="1">
        <v>5.1501999999999999</v>
      </c>
      <c r="M64" s="18">
        <v>47.603000000000002</v>
      </c>
      <c r="N64" s="8">
        <v>26</v>
      </c>
      <c r="O64" s="8">
        <v>26</v>
      </c>
      <c r="P64" s="8">
        <v>20</v>
      </c>
      <c r="Q64" s="8">
        <v>1</v>
      </c>
      <c r="R64" s="2">
        <v>-30.731100000000001</v>
      </c>
      <c r="S64" s="8" t="s">
        <v>61</v>
      </c>
      <c r="T64" s="8">
        <v>0.41399999999999998</v>
      </c>
      <c r="U64" s="8">
        <v>4.4779999999999998</v>
      </c>
      <c r="V64" s="8">
        <v>4.0629999999999997</v>
      </c>
      <c r="W64" s="8" t="s">
        <v>61</v>
      </c>
      <c r="X64" s="8">
        <v>0.41399999999999998</v>
      </c>
      <c r="Y64" s="8">
        <v>4.4779999999999998</v>
      </c>
      <c r="Z64" s="8">
        <v>4.0629999999999997</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0.08</v>
      </c>
      <c r="AR64" s="8">
        <v>0.32200000000000001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472</v>
      </c>
      <c r="C69" s="20">
        <v>4</v>
      </c>
      <c r="D69" s="20">
        <v>400</v>
      </c>
      <c r="E69" s="20">
        <v>0</v>
      </c>
      <c r="F69" s="20">
        <v>3</v>
      </c>
      <c r="G69" s="20">
        <v>3</v>
      </c>
      <c r="H69" s="20">
        <v>2</v>
      </c>
      <c r="I69" s="19">
        <v>10.7</v>
      </c>
      <c r="J69" s="1">
        <v>3.4771000000000001</v>
      </c>
      <c r="K69" s="1">
        <v>3.4771000000000001</v>
      </c>
      <c r="L69" s="1">
        <v>4.2836999999999996</v>
      </c>
      <c r="M69" s="18">
        <v>44.853000000000002</v>
      </c>
      <c r="N69" s="8">
        <v>26</v>
      </c>
      <c r="O69" s="8">
        <v>816</v>
      </c>
      <c r="P69" s="8">
        <v>1</v>
      </c>
      <c r="Q69" s="8">
        <v>1</v>
      </c>
      <c r="R69" s="2">
        <v>-58.5259</v>
      </c>
      <c r="S69" s="8" t="s">
        <v>16</v>
      </c>
      <c r="T69" s="8">
        <v>-2.4830000000000001</v>
      </c>
      <c r="U69" s="8">
        <v>9.3699999999999992</v>
      </c>
      <c r="V69" s="8">
        <v>11.853</v>
      </c>
      <c r="W69" s="8" t="s">
        <v>16</v>
      </c>
      <c r="X69" s="8">
        <v>-2.4830000000000001</v>
      </c>
      <c r="Y69" s="8">
        <v>9.3699999999999992</v>
      </c>
      <c r="Z69" s="8">
        <v>11.853</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0.30299999999999999</v>
      </c>
      <c r="AS69" s="8">
        <v>0.5</v>
      </c>
      <c r="AT69" s="8">
        <v>0</v>
      </c>
      <c r="AU69" s="8">
        <v>0</v>
      </c>
      <c r="AV69" s="8">
        <v>0.5</v>
      </c>
      <c r="AW69" s="2">
        <v>-18.9937</v>
      </c>
    </row>
    <row r="70" spans="1:63">
      <c r="B70" s="8" t="s">
        <v>746</v>
      </c>
      <c r="C70" s="20">
        <v>4</v>
      </c>
      <c r="D70" s="20">
        <v>400</v>
      </c>
      <c r="E70" s="20">
        <v>0</v>
      </c>
      <c r="F70" s="20">
        <v>3</v>
      </c>
      <c r="G70" s="20">
        <v>3</v>
      </c>
      <c r="H70" s="20">
        <v>2</v>
      </c>
      <c r="I70" s="19">
        <v>10.7</v>
      </c>
      <c r="J70" s="1">
        <v>3.4769000000000001</v>
      </c>
      <c r="K70" s="1">
        <v>3.4769000000000001</v>
      </c>
      <c r="L70" s="1">
        <v>4.2847</v>
      </c>
      <c r="M70" s="18">
        <v>44.856000000000002</v>
      </c>
      <c r="N70" s="8">
        <v>26</v>
      </c>
      <c r="O70" s="8">
        <v>816</v>
      </c>
      <c r="P70" s="8">
        <v>1</v>
      </c>
      <c r="Q70" s="8">
        <v>1</v>
      </c>
      <c r="R70" s="2">
        <v>-58.524000000000001</v>
      </c>
      <c r="S70" s="8" t="s">
        <v>16</v>
      </c>
      <c r="T70" s="8">
        <v>-2.4849999999999999</v>
      </c>
      <c r="U70" s="8">
        <v>9.3689999999999998</v>
      </c>
      <c r="V70" s="8">
        <v>11.853999999999999</v>
      </c>
      <c r="W70" s="8" t="s">
        <v>16</v>
      </c>
      <c r="X70" s="8">
        <v>-2.4849999999999999</v>
      </c>
      <c r="Y70" s="8">
        <v>9.3689999999999998</v>
      </c>
      <c r="Z70" s="8">
        <v>11.853999999999999</v>
      </c>
      <c r="AA70" s="8">
        <v>5.0200000000000002E-2</v>
      </c>
      <c r="AB70" s="8">
        <v>2.0000000000000001E-4</v>
      </c>
      <c r="AC70" s="8" t="s">
        <v>17</v>
      </c>
      <c r="AD70" s="8" t="s">
        <v>17</v>
      </c>
      <c r="AE70" s="8">
        <v>0.33333000000000002</v>
      </c>
      <c r="AF70" s="8">
        <v>0.33333000000000002</v>
      </c>
      <c r="AG70" s="8">
        <v>0.5</v>
      </c>
      <c r="AH70" s="8">
        <v>0</v>
      </c>
      <c r="AI70" s="8">
        <v>0</v>
      </c>
      <c r="AJ70" s="8">
        <v>0</v>
      </c>
      <c r="AK70" s="8">
        <v>0.33333000000000002</v>
      </c>
      <c r="AL70" s="8">
        <v>0.33333000000000002</v>
      </c>
      <c r="AM70" s="8">
        <v>0.5</v>
      </c>
      <c r="AN70" s="8">
        <v>0</v>
      </c>
      <c r="AO70" s="8">
        <v>0</v>
      </c>
      <c r="AP70" s="8">
        <v>0</v>
      </c>
      <c r="AQ70" s="8">
        <v>0.01</v>
      </c>
      <c r="AR70" s="8">
        <v>0.30299999999999999</v>
      </c>
      <c r="AS70" s="8">
        <v>0.49898999999999999</v>
      </c>
      <c r="AT70" s="8">
        <v>0</v>
      </c>
      <c r="AU70" s="8">
        <v>0.99749600000000005</v>
      </c>
      <c r="AV70" s="8">
        <v>0.49639100000000003</v>
      </c>
      <c r="AW70" s="2">
        <v>-18.991900000000001</v>
      </c>
    </row>
    <row r="71" spans="1:63">
      <c r="B71" s="8" t="s">
        <v>747</v>
      </c>
      <c r="C71" s="20">
        <v>4</v>
      </c>
      <c r="D71" s="20">
        <v>400</v>
      </c>
      <c r="E71" s="20">
        <v>0</v>
      </c>
      <c r="F71" s="20">
        <v>3</v>
      </c>
      <c r="G71" s="20">
        <v>3</v>
      </c>
      <c r="H71" s="20">
        <v>2</v>
      </c>
      <c r="I71" s="19">
        <v>10.7</v>
      </c>
      <c r="J71" s="1">
        <v>3.476</v>
      </c>
      <c r="K71" s="1">
        <v>3.476</v>
      </c>
      <c r="L71" s="1">
        <v>4.2876000000000003</v>
      </c>
      <c r="M71" s="18">
        <v>44.866</v>
      </c>
      <c r="N71" s="8">
        <v>26</v>
      </c>
      <c r="O71" s="8">
        <v>816</v>
      </c>
      <c r="P71" s="8">
        <v>1</v>
      </c>
      <c r="Q71" s="8">
        <v>1</v>
      </c>
      <c r="R71" s="2">
        <v>-58.525700000000001</v>
      </c>
      <c r="S71" s="8" t="s">
        <v>16</v>
      </c>
      <c r="T71" s="8">
        <v>-2.4910000000000001</v>
      </c>
      <c r="U71" s="8">
        <v>9.3659999999999997</v>
      </c>
      <c r="V71" s="8">
        <v>11.856999999999999</v>
      </c>
      <c r="W71" s="8" t="s">
        <v>16</v>
      </c>
      <c r="X71" s="8">
        <v>-2.4910000000000001</v>
      </c>
      <c r="Y71" s="8">
        <v>9.3659999999999997</v>
      </c>
      <c r="Z71" s="8">
        <v>11.856999999999999</v>
      </c>
      <c r="AA71" s="8">
        <v>9.9599999999999994E-2</v>
      </c>
      <c r="AB71" s="8">
        <v>1.6000000000000001E-3</v>
      </c>
      <c r="AC71" s="8" t="s">
        <v>17</v>
      </c>
      <c r="AD71" s="8" t="s">
        <v>17</v>
      </c>
      <c r="AE71" s="8">
        <v>0.33333000000000002</v>
      </c>
      <c r="AF71" s="8">
        <v>0.33333000000000002</v>
      </c>
      <c r="AG71" s="8">
        <v>0.5</v>
      </c>
      <c r="AH71" s="8">
        <v>0</v>
      </c>
      <c r="AI71" s="8">
        <v>0</v>
      </c>
      <c r="AJ71" s="8">
        <v>0</v>
      </c>
      <c r="AK71" s="8">
        <v>0.33333000000000002</v>
      </c>
      <c r="AL71" s="8">
        <v>0.33333000000000002</v>
      </c>
      <c r="AM71" s="8">
        <v>0.5</v>
      </c>
      <c r="AN71" s="8">
        <v>0</v>
      </c>
      <c r="AO71" s="8">
        <v>0</v>
      </c>
      <c r="AP71" s="8">
        <v>0</v>
      </c>
      <c r="AQ71" s="8">
        <v>0.01</v>
      </c>
      <c r="AR71" s="8">
        <v>0.307</v>
      </c>
      <c r="AS71" s="8">
        <v>0.49802800000000003</v>
      </c>
      <c r="AT71" s="8">
        <v>0</v>
      </c>
      <c r="AU71" s="8">
        <v>0.99498200000000003</v>
      </c>
      <c r="AV71" s="8">
        <v>0.492782</v>
      </c>
      <c r="AW71" s="2">
        <v>-18.995200000000001</v>
      </c>
    </row>
    <row r="72" spans="1:63">
      <c r="B72" s="8" t="s">
        <v>748</v>
      </c>
      <c r="C72" s="20">
        <v>4</v>
      </c>
      <c r="D72" s="20">
        <v>400</v>
      </c>
      <c r="E72" s="20">
        <v>0</v>
      </c>
      <c r="F72" s="20">
        <v>3</v>
      </c>
      <c r="G72" s="20">
        <v>3</v>
      </c>
      <c r="H72" s="20">
        <v>2</v>
      </c>
      <c r="I72" s="19">
        <v>10.7</v>
      </c>
      <c r="J72" s="1">
        <v>3.4727999999999999</v>
      </c>
      <c r="K72" s="1">
        <v>3.4727999999999999</v>
      </c>
      <c r="L72" s="1">
        <v>4.2991999999999999</v>
      </c>
      <c r="M72" s="18">
        <v>44.902999999999999</v>
      </c>
      <c r="N72" s="8">
        <v>26</v>
      </c>
      <c r="O72" s="8">
        <v>816</v>
      </c>
      <c r="P72" s="8">
        <v>1</v>
      </c>
      <c r="Q72" s="8">
        <v>1</v>
      </c>
      <c r="R72" s="2">
        <v>-58.517400000000002</v>
      </c>
      <c r="S72" s="8" t="s">
        <v>16</v>
      </c>
      <c r="T72" s="8">
        <v>-2.5150000000000001</v>
      </c>
      <c r="U72" s="8">
        <v>9.3559999999999999</v>
      </c>
      <c r="V72" s="8">
        <v>11.871</v>
      </c>
      <c r="W72" s="8" t="s">
        <v>16</v>
      </c>
      <c r="X72" s="8">
        <v>-2.5150000000000001</v>
      </c>
      <c r="Y72" s="8">
        <v>9.3559999999999999</v>
      </c>
      <c r="Z72" s="8">
        <v>11.871</v>
      </c>
      <c r="AA72" s="8">
        <v>0.19020000000000001</v>
      </c>
      <c r="AB72" s="8">
        <v>2E-3</v>
      </c>
      <c r="AC72" s="8" t="s">
        <v>17</v>
      </c>
      <c r="AD72" s="8" t="s">
        <v>17</v>
      </c>
      <c r="AE72" s="8">
        <v>0.33333000000000002</v>
      </c>
      <c r="AF72" s="8">
        <v>0.33333000000000002</v>
      </c>
      <c r="AG72" s="8">
        <v>0.5</v>
      </c>
      <c r="AH72" s="8">
        <v>0</v>
      </c>
      <c r="AI72" s="8">
        <v>0</v>
      </c>
      <c r="AJ72" s="8">
        <v>0</v>
      </c>
      <c r="AK72" s="8">
        <v>0.33333000000000002</v>
      </c>
      <c r="AL72" s="8">
        <v>0.33333000000000002</v>
      </c>
      <c r="AM72" s="8">
        <v>0.5</v>
      </c>
      <c r="AN72" s="8">
        <v>0</v>
      </c>
      <c r="AO72" s="8">
        <v>0</v>
      </c>
      <c r="AP72" s="8">
        <v>0</v>
      </c>
      <c r="AQ72" s="8">
        <v>0.01</v>
      </c>
      <c r="AR72" s="8">
        <v>0.30299999999999999</v>
      </c>
      <c r="AS72" s="8">
        <v>0.49627399999999999</v>
      </c>
      <c r="AT72" s="8">
        <v>0</v>
      </c>
      <c r="AU72" s="8">
        <v>0.98986200000000002</v>
      </c>
      <c r="AV72" s="8">
        <v>0.48556300000000002</v>
      </c>
      <c r="AW72" s="2">
        <v>-18.9892</v>
      </c>
    </row>
    <row r="73" spans="1:63">
      <c r="B73" s="8" t="s">
        <v>749</v>
      </c>
      <c r="C73" s="20">
        <v>4</v>
      </c>
      <c r="D73" s="20">
        <v>400</v>
      </c>
      <c r="E73" s="20">
        <v>0</v>
      </c>
      <c r="F73" s="20">
        <v>3</v>
      </c>
      <c r="G73" s="20">
        <v>3</v>
      </c>
      <c r="H73" s="20">
        <v>2</v>
      </c>
      <c r="I73" s="19">
        <v>10.7</v>
      </c>
      <c r="J73" s="1">
        <v>3.4672000000000001</v>
      </c>
      <c r="K73" s="1">
        <v>3.4672000000000001</v>
      </c>
      <c r="L73" s="1">
        <v>4.3193000000000001</v>
      </c>
      <c r="M73" s="18">
        <v>44.966999999999999</v>
      </c>
      <c r="N73" s="8">
        <v>26</v>
      </c>
      <c r="O73" s="8">
        <v>816</v>
      </c>
      <c r="P73" s="8">
        <v>1</v>
      </c>
      <c r="Q73" s="8">
        <v>1</v>
      </c>
      <c r="R73" s="2">
        <v>-58.513399999999997</v>
      </c>
      <c r="S73" s="8" t="s">
        <v>16</v>
      </c>
      <c r="T73" s="8">
        <v>-2.5590000000000002</v>
      </c>
      <c r="U73" s="8">
        <v>9.3369999999999997</v>
      </c>
      <c r="V73" s="8">
        <v>11.896000000000001</v>
      </c>
      <c r="W73" s="8" t="s">
        <v>16</v>
      </c>
      <c r="X73" s="8">
        <v>-2.5590000000000002</v>
      </c>
      <c r="Y73" s="8">
        <v>9.3369999999999997</v>
      </c>
      <c r="Z73" s="8">
        <v>11.896000000000001</v>
      </c>
      <c r="AA73" s="8">
        <v>0.26040000000000002</v>
      </c>
      <c r="AB73" s="8">
        <v>1.8E-3</v>
      </c>
      <c r="AC73" s="8" t="s">
        <v>17</v>
      </c>
      <c r="AD73" s="8" t="s">
        <v>17</v>
      </c>
      <c r="AE73" s="8">
        <v>0.33333000000000002</v>
      </c>
      <c r="AF73" s="8">
        <v>0.33333000000000002</v>
      </c>
      <c r="AG73" s="8">
        <v>0.5</v>
      </c>
      <c r="AH73" s="8">
        <v>0</v>
      </c>
      <c r="AI73" s="8">
        <v>0</v>
      </c>
      <c r="AJ73" s="8">
        <v>0</v>
      </c>
      <c r="AK73" s="8">
        <v>0.33333000000000002</v>
      </c>
      <c r="AL73" s="8">
        <v>0.33333000000000002</v>
      </c>
      <c r="AM73" s="8">
        <v>0.5</v>
      </c>
      <c r="AN73" s="8">
        <v>0</v>
      </c>
      <c r="AO73" s="8">
        <v>0</v>
      </c>
      <c r="AP73" s="8">
        <v>0</v>
      </c>
      <c r="AQ73" s="8">
        <v>0.01</v>
      </c>
      <c r="AR73" s="8">
        <v>0.30099999999999999</v>
      </c>
      <c r="AS73" s="8">
        <v>0.49495699999999998</v>
      </c>
      <c r="AT73" s="8">
        <v>0</v>
      </c>
      <c r="AU73" s="8">
        <v>0.98451500000000003</v>
      </c>
      <c r="AV73" s="8">
        <v>0.47834500000000002</v>
      </c>
      <c r="AW73" s="2">
        <v>-18.989999999999998</v>
      </c>
    </row>
    <row r="74" spans="1:63">
      <c r="B74" s="8" t="s">
        <v>750</v>
      </c>
      <c r="C74" s="20">
        <v>4</v>
      </c>
      <c r="D74" s="20">
        <v>400</v>
      </c>
      <c r="E74" s="20">
        <v>0</v>
      </c>
      <c r="F74" s="20">
        <v>3</v>
      </c>
      <c r="G74" s="20">
        <v>3</v>
      </c>
      <c r="H74" s="20">
        <v>2</v>
      </c>
      <c r="I74" s="19">
        <v>10.7</v>
      </c>
      <c r="J74" s="1">
        <v>3.4586000000000001</v>
      </c>
      <c r="K74" s="1">
        <v>3.4586000000000001</v>
      </c>
      <c r="L74" s="1">
        <v>4.3509000000000002</v>
      </c>
      <c r="M74" s="18">
        <v>45.072000000000003</v>
      </c>
      <c r="N74" s="8">
        <v>26</v>
      </c>
      <c r="O74" s="8">
        <v>816</v>
      </c>
      <c r="P74" s="8">
        <v>1</v>
      </c>
      <c r="Q74" s="8">
        <v>1</v>
      </c>
      <c r="R74" s="2">
        <v>-58.505299999999998</v>
      </c>
      <c r="S74" s="8" t="s">
        <v>16</v>
      </c>
      <c r="T74" s="8">
        <v>-2.6269999999999998</v>
      </c>
      <c r="U74" s="8">
        <v>9.3089999999999993</v>
      </c>
      <c r="V74" s="8">
        <v>11.935</v>
      </c>
      <c r="W74" s="8" t="s">
        <v>16</v>
      </c>
      <c r="X74" s="8">
        <v>-2.6269999999999998</v>
      </c>
      <c r="Y74" s="8">
        <v>9.3089999999999993</v>
      </c>
      <c r="Z74" s="8">
        <v>11.935</v>
      </c>
      <c r="AA74" s="8">
        <v>0.29320000000000002</v>
      </c>
      <c r="AB74" s="8">
        <v>5.0000000000000001E-4</v>
      </c>
      <c r="AC74" s="8" t="s">
        <v>17</v>
      </c>
      <c r="AD74" s="8" t="s">
        <v>17</v>
      </c>
      <c r="AE74" s="8">
        <v>0.33333000000000002</v>
      </c>
      <c r="AF74" s="8">
        <v>0.33333000000000002</v>
      </c>
      <c r="AG74" s="8">
        <v>0.5</v>
      </c>
      <c r="AH74" s="8">
        <v>0</v>
      </c>
      <c r="AI74" s="8">
        <v>0</v>
      </c>
      <c r="AJ74" s="8">
        <v>0</v>
      </c>
      <c r="AK74" s="8">
        <v>0.33333000000000002</v>
      </c>
      <c r="AL74" s="8">
        <v>0.33333000000000002</v>
      </c>
      <c r="AM74" s="8">
        <v>0.5</v>
      </c>
      <c r="AN74" s="8">
        <v>0</v>
      </c>
      <c r="AO74" s="8">
        <v>0</v>
      </c>
      <c r="AP74" s="8">
        <v>0</v>
      </c>
      <c r="AQ74" s="8">
        <v>0.01</v>
      </c>
      <c r="AR74" s="8">
        <v>0.30399999999999999</v>
      </c>
      <c r="AS74" s="8">
        <v>0.494423</v>
      </c>
      <c r="AT74" s="8">
        <v>0</v>
      </c>
      <c r="AU74" s="8">
        <v>0.97867899999999997</v>
      </c>
      <c r="AV74" s="8">
        <v>0.47112599999999999</v>
      </c>
      <c r="AW74" s="2">
        <v>-18.986699999999999</v>
      </c>
    </row>
    <row r="75" spans="1:63">
      <c r="B75" s="8" t="s">
        <v>751</v>
      </c>
      <c r="C75" s="20">
        <v>4</v>
      </c>
      <c r="D75" s="20">
        <v>400</v>
      </c>
      <c r="E75" s="20">
        <v>0</v>
      </c>
      <c r="F75" s="20">
        <v>3</v>
      </c>
      <c r="G75" s="20">
        <v>3</v>
      </c>
      <c r="H75" s="20">
        <v>2</v>
      </c>
      <c r="I75" s="19">
        <v>10.7</v>
      </c>
      <c r="J75" s="1">
        <v>3.4464000000000001</v>
      </c>
      <c r="K75" s="1">
        <v>3.4464000000000001</v>
      </c>
      <c r="L75" s="1">
        <v>4.3971999999999998</v>
      </c>
      <c r="M75" s="18">
        <v>45.23</v>
      </c>
      <c r="N75" s="8">
        <v>26</v>
      </c>
      <c r="O75" s="8">
        <v>816</v>
      </c>
      <c r="P75" s="8">
        <v>1</v>
      </c>
      <c r="Q75" s="8">
        <v>1</v>
      </c>
      <c r="R75" s="2">
        <v>-58.502899999999997</v>
      </c>
      <c r="S75" s="8" t="s">
        <v>16</v>
      </c>
      <c r="T75" s="8">
        <v>-2.73</v>
      </c>
      <c r="U75" s="8">
        <v>9.2669999999999995</v>
      </c>
      <c r="V75" s="8">
        <v>11.997</v>
      </c>
      <c r="W75" s="8" t="s">
        <v>16</v>
      </c>
      <c r="X75" s="8">
        <v>-2.73</v>
      </c>
      <c r="Y75" s="8">
        <v>9.2669999999999995</v>
      </c>
      <c r="Z75" s="8">
        <v>11.997</v>
      </c>
      <c r="AA75" s="8">
        <v>0.26340000000000002</v>
      </c>
      <c r="AB75" s="8">
        <v>2.5999999999999999E-3</v>
      </c>
      <c r="AC75" s="8" t="s">
        <v>17</v>
      </c>
      <c r="AD75" s="8" t="s">
        <v>17</v>
      </c>
      <c r="AE75" s="8">
        <v>0.33333000000000002</v>
      </c>
      <c r="AF75" s="8">
        <v>0.33333000000000002</v>
      </c>
      <c r="AG75" s="8">
        <v>0.5</v>
      </c>
      <c r="AH75" s="8">
        <v>0</v>
      </c>
      <c r="AI75" s="8">
        <v>0</v>
      </c>
      <c r="AJ75" s="8">
        <v>0</v>
      </c>
      <c r="AK75" s="8">
        <v>0.33333000000000002</v>
      </c>
      <c r="AL75" s="8">
        <v>0.33333000000000002</v>
      </c>
      <c r="AM75" s="8">
        <v>0.5</v>
      </c>
      <c r="AN75" s="8">
        <v>0</v>
      </c>
      <c r="AO75" s="8">
        <v>0</v>
      </c>
      <c r="AP75" s="8">
        <v>0</v>
      </c>
      <c r="AQ75" s="8">
        <v>0.01</v>
      </c>
      <c r="AR75" s="8">
        <v>0.308</v>
      </c>
      <c r="AS75" s="8">
        <v>0.495112</v>
      </c>
      <c r="AT75" s="8">
        <v>0</v>
      </c>
      <c r="AU75" s="8">
        <v>0.97191399999999994</v>
      </c>
      <c r="AV75" s="8">
        <v>0.46390799999999999</v>
      </c>
      <c r="AW75" s="2">
        <v>-18.988199999999999</v>
      </c>
    </row>
    <row r="76" spans="1:63">
      <c r="B76" s="8" t="s">
        <v>664</v>
      </c>
      <c r="C76" s="20">
        <v>4</v>
      </c>
      <c r="D76" s="20">
        <v>400</v>
      </c>
      <c r="E76" s="20">
        <v>0</v>
      </c>
      <c r="F76" s="20">
        <v>3</v>
      </c>
      <c r="G76" s="20">
        <v>3</v>
      </c>
      <c r="H76" s="20">
        <v>2</v>
      </c>
      <c r="I76" s="19">
        <v>10.7</v>
      </c>
      <c r="J76" s="1">
        <v>3.4285000000000001</v>
      </c>
      <c r="K76" s="1">
        <v>3.4285000000000001</v>
      </c>
      <c r="L76" s="1">
        <v>4.4686000000000003</v>
      </c>
      <c r="M76" s="18">
        <v>45.49</v>
      </c>
      <c r="N76" s="8">
        <v>26</v>
      </c>
      <c r="O76" s="8">
        <v>816</v>
      </c>
      <c r="P76" s="8">
        <v>1</v>
      </c>
      <c r="Q76" s="8">
        <v>1</v>
      </c>
      <c r="R76" s="2">
        <v>-58.4998</v>
      </c>
      <c r="S76" s="8" t="s">
        <v>16</v>
      </c>
      <c r="T76" s="8">
        <v>-2.899</v>
      </c>
      <c r="U76" s="8">
        <v>9.2040000000000006</v>
      </c>
      <c r="V76" s="8">
        <v>12.103</v>
      </c>
      <c r="W76" s="8" t="s">
        <v>16</v>
      </c>
      <c r="X76" s="8">
        <v>-2.899</v>
      </c>
      <c r="Y76" s="8">
        <v>9.2040000000000006</v>
      </c>
      <c r="Z76" s="8">
        <v>12.103</v>
      </c>
      <c r="AA76" s="8">
        <v>0.12759999999999999</v>
      </c>
      <c r="AB76" s="8">
        <v>5.9999999999999995E-4</v>
      </c>
      <c r="AC76" s="8" t="s">
        <v>17</v>
      </c>
      <c r="AD76" s="8" t="s">
        <v>17</v>
      </c>
      <c r="AE76" s="8">
        <v>0.33333000000000002</v>
      </c>
      <c r="AF76" s="8">
        <v>0.33333000000000002</v>
      </c>
      <c r="AG76" s="8">
        <v>0.5</v>
      </c>
      <c r="AH76" s="8">
        <v>0</v>
      </c>
      <c r="AI76" s="8">
        <v>0</v>
      </c>
      <c r="AJ76" s="8">
        <v>0</v>
      </c>
      <c r="AK76" s="8">
        <v>0.33333000000000002</v>
      </c>
      <c r="AL76" s="8">
        <v>0.33333000000000002</v>
      </c>
      <c r="AM76" s="8">
        <v>0.5</v>
      </c>
      <c r="AN76" s="8">
        <v>0</v>
      </c>
      <c r="AO76" s="8">
        <v>0</v>
      </c>
      <c r="AP76" s="8">
        <v>0</v>
      </c>
      <c r="AQ76" s="8">
        <v>0.01</v>
      </c>
      <c r="AR76" s="8">
        <v>0.30399999999999999</v>
      </c>
      <c r="AS76" s="8">
        <v>0.497998</v>
      </c>
      <c r="AT76" s="8">
        <v>0</v>
      </c>
      <c r="AU76" s="8">
        <v>0.96359099999999998</v>
      </c>
      <c r="AV76" s="8">
        <v>0.45668900000000001</v>
      </c>
      <c r="AW76" s="2">
        <v>-18.9833</v>
      </c>
    </row>
    <row r="77" spans="1:63">
      <c r="B77" s="8" t="s">
        <v>752</v>
      </c>
      <c r="C77" s="20">
        <v>4</v>
      </c>
      <c r="D77" s="20">
        <v>400</v>
      </c>
      <c r="E77" s="20">
        <v>0</v>
      </c>
      <c r="F77" s="20">
        <v>3</v>
      </c>
      <c r="G77" s="20">
        <v>3</v>
      </c>
      <c r="H77" s="20">
        <v>2</v>
      </c>
      <c r="I77" s="19">
        <v>10.7</v>
      </c>
      <c r="J77" s="1">
        <v>3.4032</v>
      </c>
      <c r="K77" s="1">
        <v>3.4032</v>
      </c>
      <c r="L77" s="1">
        <v>4.5755999999999997</v>
      </c>
      <c r="M77" s="18">
        <v>45.895000000000003</v>
      </c>
      <c r="N77" s="8">
        <v>26</v>
      </c>
      <c r="O77" s="8">
        <v>816</v>
      </c>
      <c r="P77" s="8">
        <v>1</v>
      </c>
      <c r="Q77" s="8">
        <v>1</v>
      </c>
      <c r="R77" s="2">
        <v>-58.498399999999997</v>
      </c>
      <c r="S77" s="8" t="s">
        <v>16</v>
      </c>
      <c r="T77" s="8">
        <v>-3.1589999999999998</v>
      </c>
      <c r="U77" s="8">
        <v>9.1140000000000008</v>
      </c>
      <c r="V77" s="8">
        <v>12.273</v>
      </c>
      <c r="W77" s="8" t="s">
        <v>16</v>
      </c>
      <c r="X77" s="8">
        <v>-3.1589999999999998</v>
      </c>
      <c r="Y77" s="8">
        <v>9.1140000000000008</v>
      </c>
      <c r="Z77" s="8">
        <v>12.273</v>
      </c>
      <c r="AA77" s="8">
        <v>0.17549999999999999</v>
      </c>
      <c r="AB77" s="8">
        <v>3.0999999999999999E-3</v>
      </c>
      <c r="AC77" s="8" t="s">
        <v>17</v>
      </c>
      <c r="AD77" s="8" t="s">
        <v>17</v>
      </c>
      <c r="AE77" s="8">
        <v>0.33333000000000002</v>
      </c>
      <c r="AF77" s="8">
        <v>0.33333000000000002</v>
      </c>
      <c r="AG77" s="8">
        <v>0.5</v>
      </c>
      <c r="AH77" s="8">
        <v>0</v>
      </c>
      <c r="AI77" s="8">
        <v>0</v>
      </c>
      <c r="AJ77" s="8">
        <v>0</v>
      </c>
      <c r="AK77" s="8">
        <v>0.33333000000000002</v>
      </c>
      <c r="AL77" s="8">
        <v>0.33333000000000002</v>
      </c>
      <c r="AM77" s="8">
        <v>0.5</v>
      </c>
      <c r="AN77" s="8">
        <v>0</v>
      </c>
      <c r="AO77" s="8">
        <v>0</v>
      </c>
      <c r="AP77" s="8">
        <v>0</v>
      </c>
      <c r="AQ77" s="8">
        <v>0.01</v>
      </c>
      <c r="AR77" s="8">
        <v>0.30399999999999999</v>
      </c>
      <c r="AS77" s="8">
        <v>0.50353700000000001</v>
      </c>
      <c r="AT77" s="8">
        <v>0</v>
      </c>
      <c r="AU77" s="8">
        <v>0.95342099999999996</v>
      </c>
      <c r="AV77" s="8">
        <v>0.44947100000000001</v>
      </c>
      <c r="AW77" s="2">
        <v>-18.974499999999999</v>
      </c>
    </row>
    <row r="78" spans="1:63">
      <c r="B78" s="8" t="s">
        <v>629</v>
      </c>
      <c r="C78" s="20">
        <v>4</v>
      </c>
      <c r="D78" s="20">
        <v>400</v>
      </c>
      <c r="E78" s="20">
        <v>0</v>
      </c>
      <c r="F78" s="20">
        <v>3</v>
      </c>
      <c r="G78" s="20">
        <v>3</v>
      </c>
      <c r="H78" s="20">
        <v>2</v>
      </c>
      <c r="I78" s="19">
        <v>10.8</v>
      </c>
      <c r="J78" s="1">
        <v>3.3809</v>
      </c>
      <c r="K78" s="1">
        <v>3.3809</v>
      </c>
      <c r="L78" s="1">
        <v>4.6786000000000003</v>
      </c>
      <c r="M78" s="18">
        <v>46.314999999999998</v>
      </c>
      <c r="N78" s="8">
        <v>26</v>
      </c>
      <c r="O78" s="8">
        <v>816</v>
      </c>
      <c r="P78" s="8">
        <v>1</v>
      </c>
      <c r="Q78" s="8">
        <v>1</v>
      </c>
      <c r="R78" s="2">
        <v>-58.513100000000001</v>
      </c>
      <c r="S78" s="8" t="s">
        <v>16</v>
      </c>
      <c r="T78" s="8">
        <v>-3.359</v>
      </c>
      <c r="U78" s="8">
        <v>9.0239999999999991</v>
      </c>
      <c r="V78" s="8">
        <v>12.384</v>
      </c>
      <c r="W78" s="8" t="s">
        <v>16</v>
      </c>
      <c r="X78" s="8">
        <v>-3.359</v>
      </c>
      <c r="Y78" s="8">
        <v>9.0239999999999991</v>
      </c>
      <c r="Z78" s="8">
        <v>12.384</v>
      </c>
      <c r="AA78" s="8">
        <v>0.39979999999999999</v>
      </c>
      <c r="AB78" s="8">
        <v>4.7000000000000002E-3</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0.01</v>
      </c>
      <c r="AR78" s="8">
        <v>0.31</v>
      </c>
      <c r="AS78" s="8">
        <v>0.50761800000000001</v>
      </c>
      <c r="AT78" s="8">
        <v>0</v>
      </c>
      <c r="AU78" s="8">
        <v>0.94397900000000001</v>
      </c>
      <c r="AV78" s="8">
        <v>0.44225199999999998</v>
      </c>
      <c r="AW78" s="2">
        <v>-18.971599999999999</v>
      </c>
    </row>
    <row r="79" spans="1:63">
      <c r="B79" s="8" t="s">
        <v>753</v>
      </c>
      <c r="C79" s="20">
        <v>4</v>
      </c>
      <c r="D79" s="20">
        <v>400</v>
      </c>
      <c r="E79" s="20">
        <v>0</v>
      </c>
      <c r="F79" s="20">
        <v>3</v>
      </c>
      <c r="G79" s="20">
        <v>3</v>
      </c>
      <c r="H79" s="20">
        <v>2</v>
      </c>
      <c r="I79" s="19">
        <v>10.8</v>
      </c>
      <c r="J79" s="1">
        <v>3.3618999999999999</v>
      </c>
      <c r="K79" s="1">
        <v>3.3618999999999999</v>
      </c>
      <c r="L79" s="1">
        <v>4.7667999999999999</v>
      </c>
      <c r="M79" s="18">
        <v>46.658999999999999</v>
      </c>
      <c r="N79" s="8">
        <v>26</v>
      </c>
      <c r="O79" s="8">
        <v>816</v>
      </c>
      <c r="P79" s="8">
        <v>1</v>
      </c>
      <c r="Q79" s="8">
        <v>1</v>
      </c>
      <c r="R79" s="2">
        <v>-58.5289</v>
      </c>
      <c r="S79" s="8" t="s">
        <v>61</v>
      </c>
      <c r="T79" s="8">
        <v>-3.411</v>
      </c>
      <c r="U79" s="8">
        <v>8.9540000000000006</v>
      </c>
      <c r="V79" s="8">
        <v>12.364000000000001</v>
      </c>
      <c r="W79" s="8" t="s">
        <v>61</v>
      </c>
      <c r="X79" s="8">
        <v>-3.411</v>
      </c>
      <c r="Y79" s="8">
        <v>8.9540000000000006</v>
      </c>
      <c r="Z79" s="8">
        <v>12.364000000000001</v>
      </c>
      <c r="AA79" s="8">
        <v>0.54830000000000001</v>
      </c>
      <c r="AB79" s="8">
        <v>3.2800000000000003E-2</v>
      </c>
      <c r="AC79" s="8" t="s">
        <v>17</v>
      </c>
      <c r="AD79" s="8" t="s">
        <v>17</v>
      </c>
      <c r="AE79" s="8">
        <v>0</v>
      </c>
      <c r="AF79" s="8">
        <v>0</v>
      </c>
      <c r="AG79" s="8">
        <v>0</v>
      </c>
      <c r="AH79" s="8">
        <v>0</v>
      </c>
      <c r="AI79" s="8">
        <v>0</v>
      </c>
      <c r="AJ79" s="8">
        <v>0</v>
      </c>
      <c r="AK79" s="8">
        <v>0</v>
      </c>
      <c r="AL79" s="8">
        <v>0</v>
      </c>
      <c r="AM79" s="8">
        <v>0</v>
      </c>
      <c r="AN79" s="8">
        <v>0</v>
      </c>
      <c r="AO79" s="8">
        <v>0</v>
      </c>
      <c r="AP79" s="8">
        <v>0</v>
      </c>
      <c r="AQ79" s="8">
        <v>0.01</v>
      </c>
      <c r="AR79" s="8">
        <v>0.308</v>
      </c>
      <c r="AS79" s="8">
        <v>0.50996399999999997</v>
      </c>
      <c r="AT79" s="8">
        <v>0</v>
      </c>
      <c r="AU79" s="8">
        <v>0.93557699999999999</v>
      </c>
      <c r="AV79" s="8">
        <v>0.43503399999999998</v>
      </c>
      <c r="AW79" s="2">
        <v>-18.960699999999999</v>
      </c>
    </row>
    <row r="80" spans="1:63">
      <c r="B80" s="8" t="s">
        <v>754</v>
      </c>
      <c r="C80" s="20">
        <v>4</v>
      </c>
      <c r="D80" s="20">
        <v>400</v>
      </c>
      <c r="E80" s="20">
        <v>0</v>
      </c>
      <c r="F80" s="20">
        <v>3</v>
      </c>
      <c r="G80" s="20">
        <v>3</v>
      </c>
      <c r="H80" s="20">
        <v>2</v>
      </c>
      <c r="I80" s="19">
        <v>10.8</v>
      </c>
      <c r="J80" s="1">
        <v>3.3452999999999999</v>
      </c>
      <c r="K80" s="1">
        <v>3.3452999999999999</v>
      </c>
      <c r="L80" s="1">
        <v>4.8429000000000002</v>
      </c>
      <c r="M80" s="18">
        <v>46.936</v>
      </c>
      <c r="N80" s="8">
        <v>26</v>
      </c>
      <c r="O80" s="8">
        <v>816</v>
      </c>
      <c r="P80" s="8">
        <v>1</v>
      </c>
      <c r="Q80" s="8">
        <v>1</v>
      </c>
      <c r="R80" s="2">
        <v>-58.5443</v>
      </c>
      <c r="S80" s="8" t="s">
        <v>61</v>
      </c>
      <c r="T80" s="8">
        <v>-3.363</v>
      </c>
      <c r="U80" s="8">
        <v>8.8979999999999997</v>
      </c>
      <c r="V80" s="8">
        <v>12.260999999999999</v>
      </c>
      <c r="W80" s="8" t="s">
        <v>61</v>
      </c>
      <c r="X80" s="8">
        <v>-3.363</v>
      </c>
      <c r="Y80" s="8">
        <v>8.8979999999999997</v>
      </c>
      <c r="Z80" s="8">
        <v>12.260999999999999</v>
      </c>
      <c r="AA80" s="8">
        <v>0.63729999999999998</v>
      </c>
      <c r="AB80" s="8">
        <v>4.2599999999999999E-2</v>
      </c>
      <c r="AC80" s="8" t="s">
        <v>17</v>
      </c>
      <c r="AD80" s="8" t="s">
        <v>17</v>
      </c>
      <c r="AE80" s="8">
        <v>0</v>
      </c>
      <c r="AF80" s="8">
        <v>0</v>
      </c>
      <c r="AG80" s="8">
        <v>0</v>
      </c>
      <c r="AH80" s="8">
        <v>0</v>
      </c>
      <c r="AI80" s="8">
        <v>0</v>
      </c>
      <c r="AJ80" s="8">
        <v>0</v>
      </c>
      <c r="AK80" s="8">
        <v>0</v>
      </c>
      <c r="AL80" s="8">
        <v>0</v>
      </c>
      <c r="AM80" s="8">
        <v>0</v>
      </c>
      <c r="AN80" s="8">
        <v>0</v>
      </c>
      <c r="AO80" s="8">
        <v>0</v>
      </c>
      <c r="AP80" s="8">
        <v>0</v>
      </c>
      <c r="AQ80" s="8">
        <v>0.01</v>
      </c>
      <c r="AR80" s="8">
        <v>0.31</v>
      </c>
      <c r="AS80" s="8">
        <v>0.51109700000000002</v>
      </c>
      <c r="AT80" s="8">
        <v>0</v>
      </c>
      <c r="AU80" s="8">
        <v>0.92787799999999998</v>
      </c>
      <c r="AV80" s="8">
        <v>0.427815</v>
      </c>
      <c r="AW80" s="2">
        <v>-18.948399999999999</v>
      </c>
    </row>
    <row r="81" spans="1:63">
      <c r="B81" s="8" t="s">
        <v>755</v>
      </c>
      <c r="C81" s="20">
        <v>4</v>
      </c>
      <c r="D81" s="20">
        <v>400</v>
      </c>
      <c r="E81" s="20">
        <v>0</v>
      </c>
      <c r="F81" s="20">
        <v>3</v>
      </c>
      <c r="G81" s="20">
        <v>3</v>
      </c>
      <c r="H81" s="20">
        <v>2</v>
      </c>
      <c r="I81" s="19">
        <v>10.8</v>
      </c>
      <c r="J81" s="1">
        <v>3.33</v>
      </c>
      <c r="K81" s="1">
        <v>3.33</v>
      </c>
      <c r="L81" s="1">
        <v>4.9104000000000001</v>
      </c>
      <c r="M81" s="18">
        <v>47.155000000000001</v>
      </c>
      <c r="N81" s="8">
        <v>26</v>
      </c>
      <c r="O81" s="8">
        <v>816</v>
      </c>
      <c r="P81" s="8">
        <v>1</v>
      </c>
      <c r="Q81" s="8">
        <v>1</v>
      </c>
      <c r="R81" s="2">
        <v>-58.561</v>
      </c>
      <c r="S81" s="8" t="s">
        <v>61</v>
      </c>
      <c r="T81" s="8">
        <v>-3.4620000000000002</v>
      </c>
      <c r="U81" s="8">
        <v>8.8510000000000009</v>
      </c>
      <c r="V81" s="8">
        <v>12.314</v>
      </c>
      <c r="W81" s="8" t="s">
        <v>61</v>
      </c>
      <c r="X81" s="8">
        <v>-3.4620000000000002</v>
      </c>
      <c r="Y81" s="8">
        <v>8.8510000000000009</v>
      </c>
      <c r="Z81" s="8">
        <v>12.314</v>
      </c>
      <c r="AA81" s="8">
        <v>0.66839999999999999</v>
      </c>
      <c r="AB81" s="8">
        <v>2.7099999999999999E-2</v>
      </c>
      <c r="AC81" s="8" t="s">
        <v>17</v>
      </c>
      <c r="AD81" s="8" t="s">
        <v>17</v>
      </c>
      <c r="AE81" s="8">
        <v>0</v>
      </c>
      <c r="AF81" s="8">
        <v>0</v>
      </c>
      <c r="AG81" s="8">
        <v>0</v>
      </c>
      <c r="AH81" s="8">
        <v>0</v>
      </c>
      <c r="AI81" s="8">
        <v>0</v>
      </c>
      <c r="AJ81" s="8">
        <v>0</v>
      </c>
      <c r="AK81" s="8">
        <v>0</v>
      </c>
      <c r="AL81" s="8">
        <v>0</v>
      </c>
      <c r="AM81" s="8">
        <v>0</v>
      </c>
      <c r="AN81" s="8">
        <v>0</v>
      </c>
      <c r="AO81" s="8">
        <v>0</v>
      </c>
      <c r="AP81" s="8">
        <v>0</v>
      </c>
      <c r="AQ81" s="8">
        <v>1.2E-2</v>
      </c>
      <c r="AR81" s="8">
        <v>0.316</v>
      </c>
      <c r="AS81" s="8">
        <v>0.511459</v>
      </c>
      <c r="AT81" s="8">
        <v>0</v>
      </c>
      <c r="AU81" s="8">
        <v>0.92071999999999998</v>
      </c>
      <c r="AV81" s="8">
        <v>0.420597</v>
      </c>
      <c r="AW81" s="2">
        <v>-18.934200000000001</v>
      </c>
    </row>
    <row r="82" spans="1:63">
      <c r="B82" s="8" t="s">
        <v>756</v>
      </c>
      <c r="C82" s="20">
        <v>4</v>
      </c>
      <c r="D82" s="20">
        <v>400</v>
      </c>
      <c r="E82" s="20">
        <v>0</v>
      </c>
      <c r="F82" s="20">
        <v>3</v>
      </c>
      <c r="G82" s="20">
        <v>3</v>
      </c>
      <c r="H82" s="20">
        <v>2</v>
      </c>
      <c r="I82" s="19">
        <v>10.9</v>
      </c>
      <c r="J82" s="1">
        <v>3.3159999999999998</v>
      </c>
      <c r="K82" s="1">
        <v>3.3159999999999998</v>
      </c>
      <c r="L82" s="1">
        <v>4.9698000000000002</v>
      </c>
      <c r="M82" s="18">
        <v>47.325000000000003</v>
      </c>
      <c r="N82" s="8">
        <v>26</v>
      </c>
      <c r="O82" s="8">
        <v>816</v>
      </c>
      <c r="P82" s="8">
        <v>1</v>
      </c>
      <c r="Q82" s="8">
        <v>1</v>
      </c>
      <c r="R82" s="2">
        <v>-58.583500000000001</v>
      </c>
      <c r="S82" s="8" t="s">
        <v>61</v>
      </c>
      <c r="T82" s="8">
        <v>-3.4729999999999999</v>
      </c>
      <c r="U82" s="8">
        <v>8.8170000000000002</v>
      </c>
      <c r="V82" s="8">
        <v>12.289</v>
      </c>
      <c r="W82" s="8" t="s">
        <v>61</v>
      </c>
      <c r="X82" s="8">
        <v>-3.4729999999999999</v>
      </c>
      <c r="Y82" s="8">
        <v>8.8170000000000002</v>
      </c>
      <c r="Z82" s="8">
        <v>12.289</v>
      </c>
      <c r="AA82" s="8">
        <v>0.66</v>
      </c>
      <c r="AB82" s="8">
        <v>3.04E-2</v>
      </c>
      <c r="AC82" s="8" t="s">
        <v>17</v>
      </c>
      <c r="AD82" s="8" t="s">
        <v>17</v>
      </c>
      <c r="AE82" s="8">
        <v>0</v>
      </c>
      <c r="AF82" s="8">
        <v>0</v>
      </c>
      <c r="AG82" s="8">
        <v>0</v>
      </c>
      <c r="AH82" s="8">
        <v>0</v>
      </c>
      <c r="AI82" s="8">
        <v>0</v>
      </c>
      <c r="AJ82" s="8">
        <v>0</v>
      </c>
      <c r="AK82" s="8">
        <v>0</v>
      </c>
      <c r="AL82" s="8">
        <v>0</v>
      </c>
      <c r="AM82" s="8">
        <v>0</v>
      </c>
      <c r="AN82" s="8">
        <v>0</v>
      </c>
      <c r="AO82" s="8">
        <v>0</v>
      </c>
      <c r="AP82" s="8">
        <v>0</v>
      </c>
      <c r="AQ82" s="8">
        <v>1.2E-2</v>
      </c>
      <c r="AR82" s="8">
        <v>0.315</v>
      </c>
      <c r="AS82" s="8">
        <v>0.51110100000000003</v>
      </c>
      <c r="AT82" s="8">
        <v>0</v>
      </c>
      <c r="AU82" s="8">
        <v>0.91417700000000002</v>
      </c>
      <c r="AV82" s="8">
        <v>0.41337800000000002</v>
      </c>
      <c r="AW82" s="2">
        <v>-18.928100000000001</v>
      </c>
    </row>
    <row r="83" spans="1:63">
      <c r="B83" s="8" t="s">
        <v>757</v>
      </c>
      <c r="C83" s="20">
        <v>4</v>
      </c>
      <c r="D83" s="20">
        <v>400</v>
      </c>
      <c r="E83" s="20">
        <v>0</v>
      </c>
      <c r="F83" s="20">
        <v>3</v>
      </c>
      <c r="G83" s="20">
        <v>3</v>
      </c>
      <c r="H83" s="20">
        <v>2</v>
      </c>
      <c r="I83" s="19">
        <v>10.9</v>
      </c>
      <c r="J83" s="1">
        <v>3.3037999999999998</v>
      </c>
      <c r="K83" s="1">
        <v>3.3037999999999998</v>
      </c>
      <c r="L83" s="1">
        <v>5.0168999999999997</v>
      </c>
      <c r="M83" s="18">
        <v>47.423999999999999</v>
      </c>
      <c r="N83" s="8">
        <v>26</v>
      </c>
      <c r="O83" s="8">
        <v>816</v>
      </c>
      <c r="P83" s="8">
        <v>1</v>
      </c>
      <c r="Q83" s="8">
        <v>1</v>
      </c>
      <c r="R83" s="2">
        <v>-58.603000000000002</v>
      </c>
      <c r="S83" s="8" t="s">
        <v>61</v>
      </c>
      <c r="T83" s="8">
        <v>-3.4950000000000001</v>
      </c>
      <c r="U83" s="8">
        <v>8.7940000000000005</v>
      </c>
      <c r="V83" s="8">
        <v>12.288</v>
      </c>
      <c r="W83" s="8" t="s">
        <v>61</v>
      </c>
      <c r="X83" s="8">
        <v>-3.4950000000000001</v>
      </c>
      <c r="Y83" s="8">
        <v>8.7940000000000005</v>
      </c>
      <c r="Z83" s="8">
        <v>12.288</v>
      </c>
      <c r="AA83" s="8">
        <v>0.59289999999999998</v>
      </c>
      <c r="AB83" s="8">
        <v>3.2000000000000001E-2</v>
      </c>
      <c r="AC83" s="8" t="s">
        <v>17</v>
      </c>
      <c r="AD83" s="8" t="s">
        <v>17</v>
      </c>
      <c r="AE83" s="8">
        <v>0</v>
      </c>
      <c r="AF83" s="8">
        <v>0</v>
      </c>
      <c r="AG83" s="8">
        <v>0</v>
      </c>
      <c r="AH83" s="8">
        <v>0</v>
      </c>
      <c r="AI83" s="8">
        <v>0</v>
      </c>
      <c r="AJ83" s="8">
        <v>0</v>
      </c>
      <c r="AK83" s="8">
        <v>0</v>
      </c>
      <c r="AL83" s="8">
        <v>0</v>
      </c>
      <c r="AM83" s="8">
        <v>0</v>
      </c>
      <c r="AN83" s="8">
        <v>0</v>
      </c>
      <c r="AO83" s="8">
        <v>0</v>
      </c>
      <c r="AP83" s="8">
        <v>0</v>
      </c>
      <c r="AQ83" s="8">
        <v>1.2E-2</v>
      </c>
      <c r="AR83" s="8">
        <v>0.316</v>
      </c>
      <c r="AS83" s="8">
        <v>0.50965700000000003</v>
      </c>
      <c r="AT83" s="8">
        <v>0</v>
      </c>
      <c r="AU83" s="8">
        <v>0.90862900000000002</v>
      </c>
      <c r="AV83" s="8">
        <v>0.40616000000000002</v>
      </c>
      <c r="AW83" s="2">
        <v>-18.918800000000001</v>
      </c>
    </row>
    <row r="84" spans="1:63">
      <c r="B84" s="8" t="s">
        <v>758</v>
      </c>
      <c r="C84" s="20">
        <v>4</v>
      </c>
      <c r="D84" s="20">
        <v>400</v>
      </c>
      <c r="E84" s="20">
        <v>0</v>
      </c>
      <c r="F84" s="20">
        <v>3</v>
      </c>
      <c r="G84" s="20">
        <v>3</v>
      </c>
      <c r="H84" s="20">
        <v>2</v>
      </c>
      <c r="I84" s="19">
        <v>10.9</v>
      </c>
      <c r="J84" s="1">
        <v>3.2915999999999999</v>
      </c>
      <c r="K84" s="1">
        <v>3.2915999999999999</v>
      </c>
      <c r="L84" s="1">
        <v>5.0631000000000004</v>
      </c>
      <c r="M84" s="18">
        <v>47.506</v>
      </c>
      <c r="N84" s="8">
        <v>26</v>
      </c>
      <c r="O84" s="8">
        <v>816</v>
      </c>
      <c r="P84" s="8">
        <v>1</v>
      </c>
      <c r="Q84" s="8">
        <v>1</v>
      </c>
      <c r="R84" s="2">
        <v>-58.618200000000002</v>
      </c>
      <c r="S84" s="8" t="s">
        <v>61</v>
      </c>
      <c r="T84" s="8">
        <v>-3.51</v>
      </c>
      <c r="U84" s="8">
        <v>8.7720000000000002</v>
      </c>
      <c r="V84" s="8">
        <v>12.282</v>
      </c>
      <c r="W84" s="8" t="s">
        <v>61</v>
      </c>
      <c r="X84" s="8">
        <v>-3.51</v>
      </c>
      <c r="Y84" s="8">
        <v>8.7720000000000002</v>
      </c>
      <c r="Z84" s="8">
        <v>12.282</v>
      </c>
      <c r="AA84" s="8">
        <v>0.49840000000000001</v>
      </c>
      <c r="AB84" s="8">
        <v>3.1199999999999999E-2</v>
      </c>
      <c r="AC84" s="8" t="s">
        <v>17</v>
      </c>
      <c r="AD84" s="8" t="s">
        <v>17</v>
      </c>
      <c r="AE84" s="8">
        <v>0</v>
      </c>
      <c r="AF84" s="8">
        <v>0</v>
      </c>
      <c r="AG84" s="8">
        <v>0</v>
      </c>
      <c r="AH84" s="8">
        <v>0</v>
      </c>
      <c r="AI84" s="8">
        <v>0</v>
      </c>
      <c r="AJ84" s="8">
        <v>0</v>
      </c>
      <c r="AK84" s="8">
        <v>0</v>
      </c>
      <c r="AL84" s="8">
        <v>0</v>
      </c>
      <c r="AM84" s="8">
        <v>0</v>
      </c>
      <c r="AN84" s="8">
        <v>0</v>
      </c>
      <c r="AO84" s="8">
        <v>0</v>
      </c>
      <c r="AP84" s="8">
        <v>0</v>
      </c>
      <c r="AQ84" s="8">
        <v>1.2E-2</v>
      </c>
      <c r="AR84" s="8">
        <v>0.314</v>
      </c>
      <c r="AS84" s="8">
        <v>0.50841599999999998</v>
      </c>
      <c r="AT84" s="8">
        <v>0</v>
      </c>
      <c r="AU84" s="8">
        <v>0.90298800000000001</v>
      </c>
      <c r="AV84" s="8">
        <v>0.39894099999999999</v>
      </c>
      <c r="AW84" s="2">
        <v>-18.9099</v>
      </c>
    </row>
    <row r="85" spans="1:63">
      <c r="B85" s="8" t="s">
        <v>759</v>
      </c>
      <c r="C85" s="20">
        <v>4</v>
      </c>
      <c r="D85" s="20">
        <v>400</v>
      </c>
      <c r="E85" s="20">
        <v>0</v>
      </c>
      <c r="F85" s="20">
        <v>3</v>
      </c>
      <c r="G85" s="20">
        <v>3</v>
      </c>
      <c r="H85" s="20">
        <v>2</v>
      </c>
      <c r="I85" s="19">
        <v>10.9</v>
      </c>
      <c r="J85" s="1">
        <v>3.2793000000000001</v>
      </c>
      <c r="K85" s="1">
        <v>3.2793000000000001</v>
      </c>
      <c r="L85" s="1">
        <v>5.1067</v>
      </c>
      <c r="M85" s="18">
        <v>47.558999999999997</v>
      </c>
      <c r="N85" s="8">
        <v>26</v>
      </c>
      <c r="O85" s="8">
        <v>816</v>
      </c>
      <c r="P85" s="8">
        <v>1</v>
      </c>
      <c r="Q85" s="8">
        <v>1</v>
      </c>
      <c r="R85" s="2">
        <v>-58.630400000000002</v>
      </c>
      <c r="S85" s="8" t="s">
        <v>61</v>
      </c>
      <c r="T85" s="8">
        <v>-3.5259999999999998</v>
      </c>
      <c r="U85" s="8">
        <v>8.7539999999999996</v>
      </c>
      <c r="V85" s="8">
        <v>12.281000000000001</v>
      </c>
      <c r="W85" s="8" t="s">
        <v>61</v>
      </c>
      <c r="X85" s="8">
        <v>-3.5259999999999998</v>
      </c>
      <c r="Y85" s="8">
        <v>8.7539999999999996</v>
      </c>
      <c r="Z85" s="8">
        <v>12.281000000000001</v>
      </c>
      <c r="AA85" s="8">
        <v>0.36930000000000002</v>
      </c>
      <c r="AB85" s="8">
        <v>0.03</v>
      </c>
      <c r="AC85" s="8" t="s">
        <v>17</v>
      </c>
      <c r="AD85" s="8" t="s">
        <v>17</v>
      </c>
      <c r="AE85" s="8">
        <v>0</v>
      </c>
      <c r="AF85" s="8">
        <v>0</v>
      </c>
      <c r="AG85" s="8">
        <v>0</v>
      </c>
      <c r="AH85" s="8">
        <v>0</v>
      </c>
      <c r="AI85" s="8">
        <v>0</v>
      </c>
      <c r="AJ85" s="8">
        <v>0</v>
      </c>
      <c r="AK85" s="8">
        <v>0</v>
      </c>
      <c r="AL85" s="8">
        <v>0</v>
      </c>
      <c r="AM85" s="8">
        <v>0</v>
      </c>
      <c r="AN85" s="8">
        <v>0</v>
      </c>
      <c r="AO85" s="8">
        <v>0</v>
      </c>
      <c r="AP85" s="8">
        <v>0</v>
      </c>
      <c r="AQ85" s="8">
        <v>1.2E-2</v>
      </c>
      <c r="AR85" s="8">
        <v>0.315</v>
      </c>
      <c r="AS85" s="8">
        <v>0.507023</v>
      </c>
      <c r="AT85" s="8">
        <v>0</v>
      </c>
      <c r="AU85" s="8">
        <v>0.897563</v>
      </c>
      <c r="AV85" s="8">
        <v>0.39172299999999999</v>
      </c>
      <c r="AW85" s="2">
        <v>-18.903600000000001</v>
      </c>
    </row>
    <row r="86" spans="1:63">
      <c r="B86" s="8" t="s">
        <v>760</v>
      </c>
      <c r="C86" s="20">
        <v>4</v>
      </c>
      <c r="D86" s="20">
        <v>400</v>
      </c>
      <c r="E86" s="20">
        <v>0</v>
      </c>
      <c r="F86" s="20">
        <v>3</v>
      </c>
      <c r="G86" s="20">
        <v>3</v>
      </c>
      <c r="H86" s="20">
        <v>2</v>
      </c>
      <c r="I86" s="19">
        <v>10.9</v>
      </c>
      <c r="J86" s="1">
        <v>3.2730999999999999</v>
      </c>
      <c r="K86" s="1">
        <v>3.2730999999999999</v>
      </c>
      <c r="L86" s="1">
        <v>5.1287000000000003</v>
      </c>
      <c r="M86" s="18">
        <v>47.582000000000001</v>
      </c>
      <c r="N86" s="8">
        <v>26</v>
      </c>
      <c r="O86" s="8">
        <v>816</v>
      </c>
      <c r="P86" s="8">
        <v>1</v>
      </c>
      <c r="Q86" s="8">
        <v>1</v>
      </c>
      <c r="R86" s="2">
        <v>-58.640700000000002</v>
      </c>
      <c r="S86" s="8" t="s">
        <v>61</v>
      </c>
      <c r="T86" s="8">
        <v>-3.4889999999999999</v>
      </c>
      <c r="U86" s="8">
        <v>8.7479999999999993</v>
      </c>
      <c r="V86" s="8">
        <v>12.238</v>
      </c>
      <c r="W86" s="8" t="s">
        <v>61</v>
      </c>
      <c r="X86" s="8">
        <v>-3.4889999999999999</v>
      </c>
      <c r="Y86" s="8">
        <v>8.7479999999999993</v>
      </c>
      <c r="Z86" s="8">
        <v>12.238</v>
      </c>
      <c r="AA86" s="8">
        <v>0.29089999999999999</v>
      </c>
      <c r="AB86" s="8">
        <v>4.0300000000000002E-2</v>
      </c>
      <c r="AC86" s="8" t="s">
        <v>17</v>
      </c>
      <c r="AD86" s="8" t="s">
        <v>17</v>
      </c>
      <c r="AE86" s="8">
        <v>0</v>
      </c>
      <c r="AF86" s="8">
        <v>0</v>
      </c>
      <c r="AG86" s="8">
        <v>0</v>
      </c>
      <c r="AH86" s="8">
        <v>0</v>
      </c>
      <c r="AI86" s="8">
        <v>0</v>
      </c>
      <c r="AJ86" s="8">
        <v>0</v>
      </c>
      <c r="AK86" s="8">
        <v>0</v>
      </c>
      <c r="AL86" s="8">
        <v>0</v>
      </c>
      <c r="AM86" s="8">
        <v>0</v>
      </c>
      <c r="AN86" s="8">
        <v>0</v>
      </c>
      <c r="AO86" s="8">
        <v>0</v>
      </c>
      <c r="AP86" s="8">
        <v>0</v>
      </c>
      <c r="AQ86" s="8">
        <v>1.2E-2</v>
      </c>
      <c r="AR86" s="8">
        <v>0.316</v>
      </c>
      <c r="AS86" s="8">
        <v>0.50634199999999996</v>
      </c>
      <c r="AT86" s="8">
        <v>0</v>
      </c>
      <c r="AU86" s="8">
        <v>0.89487300000000003</v>
      </c>
      <c r="AV86" s="8">
        <v>0.38811299999999999</v>
      </c>
      <c r="AW86" s="2">
        <v>-18.9056</v>
      </c>
    </row>
    <row r="87" spans="1:63">
      <c r="B87" s="8" t="s">
        <v>473</v>
      </c>
      <c r="C87" s="20">
        <v>4</v>
      </c>
      <c r="D87" s="20">
        <v>400</v>
      </c>
      <c r="E87" s="20">
        <v>0</v>
      </c>
      <c r="F87" s="20">
        <v>3</v>
      </c>
      <c r="G87" s="20">
        <v>3</v>
      </c>
      <c r="H87" s="20">
        <v>2</v>
      </c>
      <c r="I87" s="19">
        <v>10.9</v>
      </c>
      <c r="J87" s="1">
        <v>3.2669000000000001</v>
      </c>
      <c r="K87" s="1">
        <v>3.2669000000000001</v>
      </c>
      <c r="L87" s="1">
        <v>5.1501999999999999</v>
      </c>
      <c r="M87" s="18">
        <v>47.603000000000002</v>
      </c>
      <c r="N87" s="8">
        <v>26</v>
      </c>
      <c r="O87" s="8">
        <v>816</v>
      </c>
      <c r="P87" s="8">
        <v>1</v>
      </c>
      <c r="Q87" s="8">
        <v>1</v>
      </c>
      <c r="R87" s="2">
        <v>-58.635300000000001</v>
      </c>
      <c r="S87" s="8" t="s">
        <v>61</v>
      </c>
      <c r="T87" s="8">
        <v>-3.5270000000000001</v>
      </c>
      <c r="U87" s="8">
        <v>8.7360000000000007</v>
      </c>
      <c r="V87" s="8">
        <v>12.263</v>
      </c>
      <c r="W87" s="8" t="s">
        <v>61</v>
      </c>
      <c r="X87" s="8">
        <v>-3.5270000000000001</v>
      </c>
      <c r="Y87" s="8">
        <v>8.7360000000000007</v>
      </c>
      <c r="Z87" s="8">
        <v>12.263</v>
      </c>
      <c r="AA87" s="8">
        <v>0.20619999999999999</v>
      </c>
      <c r="AB87" s="8">
        <v>3.2399999999999998E-2</v>
      </c>
      <c r="AC87" s="8" t="s">
        <v>17</v>
      </c>
      <c r="AD87" s="8" t="s">
        <v>17</v>
      </c>
      <c r="AE87" s="8">
        <v>0</v>
      </c>
      <c r="AF87" s="8">
        <v>0</v>
      </c>
      <c r="AG87" s="8">
        <v>0</v>
      </c>
      <c r="AH87" s="8">
        <v>0</v>
      </c>
      <c r="AI87" s="8">
        <v>0</v>
      </c>
      <c r="AJ87" s="8">
        <v>0</v>
      </c>
      <c r="AK87" s="8">
        <v>0</v>
      </c>
      <c r="AL87" s="8">
        <v>0</v>
      </c>
      <c r="AM87" s="8">
        <v>0</v>
      </c>
      <c r="AN87" s="8">
        <v>0</v>
      </c>
      <c r="AO87" s="8">
        <v>0</v>
      </c>
      <c r="AP87" s="8">
        <v>0</v>
      </c>
      <c r="AQ87" s="8">
        <v>8.0000000000000002E-3</v>
      </c>
      <c r="AR87" s="8">
        <v>0.30199999999999999</v>
      </c>
      <c r="AS87" s="8">
        <v>0.50555000000000005</v>
      </c>
      <c r="AT87" s="8">
        <v>0</v>
      </c>
      <c r="AU87" s="8">
        <v>0.89220299999999997</v>
      </c>
      <c r="AV87" s="8">
        <v>0.38450400000000001</v>
      </c>
      <c r="AW87" s="2">
        <v>-18.899999999999999</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B92" s="8" t="s">
        <v>727</v>
      </c>
      <c r="C92" s="20">
        <v>4</v>
      </c>
      <c r="D92" s="20">
        <v>520</v>
      </c>
      <c r="E92" s="20">
        <v>0</v>
      </c>
      <c r="F92" s="20">
        <v>3</v>
      </c>
      <c r="G92" s="20">
        <v>3</v>
      </c>
      <c r="H92" s="20">
        <v>2</v>
      </c>
      <c r="I92" s="19">
        <v>10.7</v>
      </c>
      <c r="J92" s="1">
        <v>3.4771000000000001</v>
      </c>
      <c r="K92" s="1">
        <v>3.4771000000000001</v>
      </c>
      <c r="L92" s="1">
        <v>4.2836999999999996</v>
      </c>
      <c r="M92" s="18">
        <v>44.853000000000002</v>
      </c>
      <c r="N92" s="8">
        <v>26</v>
      </c>
      <c r="O92" s="8">
        <v>26</v>
      </c>
      <c r="P92" s="8">
        <v>20</v>
      </c>
      <c r="Q92" s="8">
        <v>1</v>
      </c>
      <c r="R92" s="2">
        <v>-31.328499999999998</v>
      </c>
      <c r="S92" s="8" t="s">
        <v>16</v>
      </c>
      <c r="T92" s="8">
        <v>1.42</v>
      </c>
      <c r="U92" s="8">
        <v>5.1719999999999997</v>
      </c>
      <c r="V92" s="8">
        <v>3.7519999999999998</v>
      </c>
      <c r="W92" s="8" t="s">
        <v>16</v>
      </c>
      <c r="X92" s="8">
        <v>1.42</v>
      </c>
      <c r="Y92" s="8">
        <v>5.1719999999999997</v>
      </c>
      <c r="Z92" s="8">
        <v>3.7519999999999998</v>
      </c>
      <c r="AA92" s="8">
        <v>0</v>
      </c>
      <c r="AB92" s="8">
        <v>1E-4</v>
      </c>
      <c r="AC92" s="8" t="s">
        <v>17</v>
      </c>
      <c r="AD92" s="8" t="s">
        <v>17</v>
      </c>
      <c r="AE92" s="8">
        <v>0.33333000000000002</v>
      </c>
      <c r="AF92" s="8">
        <v>0.33333000000000002</v>
      </c>
      <c r="AG92" s="8">
        <v>0.5</v>
      </c>
      <c r="AH92" s="8">
        <v>0</v>
      </c>
      <c r="AI92" s="8">
        <v>0</v>
      </c>
      <c r="AJ92" s="8">
        <v>0</v>
      </c>
      <c r="AK92" s="8">
        <v>0.33333000000000002</v>
      </c>
      <c r="AL92" s="8">
        <v>0.33333000000000002</v>
      </c>
      <c r="AM92" s="8">
        <v>0.5</v>
      </c>
      <c r="AN92" s="8">
        <v>0</v>
      </c>
      <c r="AO92" s="8">
        <v>0</v>
      </c>
      <c r="AP92" s="8">
        <v>0</v>
      </c>
      <c r="AQ92" s="8">
        <v>4.0000000000000001E-3</v>
      </c>
      <c r="AR92" s="8">
        <v>0.29799999999999999</v>
      </c>
      <c r="AS92" s="8">
        <v>0.5</v>
      </c>
      <c r="AT92" s="8">
        <v>0</v>
      </c>
      <c r="AU92" s="8">
        <v>0</v>
      </c>
      <c r="AV92" s="8">
        <v>0.5</v>
      </c>
      <c r="AW92" s="2"/>
    </row>
    <row r="93" spans="1:63">
      <c r="B93" s="8" t="s">
        <v>728</v>
      </c>
      <c r="C93" s="20">
        <v>4</v>
      </c>
      <c r="D93" s="20">
        <v>520</v>
      </c>
      <c r="E93" s="20">
        <v>0</v>
      </c>
      <c r="F93" s="20">
        <v>3</v>
      </c>
      <c r="G93" s="20">
        <v>3</v>
      </c>
      <c r="H93" s="20">
        <v>2</v>
      </c>
      <c r="I93" s="19">
        <v>10.7</v>
      </c>
      <c r="J93" s="1">
        <v>3.4769000000000001</v>
      </c>
      <c r="K93" s="1">
        <v>3.4769000000000001</v>
      </c>
      <c r="L93" s="1">
        <v>4.2847</v>
      </c>
      <c r="M93" s="18">
        <v>44.856000000000002</v>
      </c>
      <c r="N93" s="8">
        <v>26</v>
      </c>
      <c r="O93" s="8">
        <v>26</v>
      </c>
      <c r="P93" s="8">
        <v>20</v>
      </c>
      <c r="Q93" s="8">
        <v>1</v>
      </c>
      <c r="R93" s="2">
        <v>-31.327999999999999</v>
      </c>
      <c r="S93" s="8" t="s">
        <v>16</v>
      </c>
      <c r="T93" s="8">
        <v>1.4179999999999999</v>
      </c>
      <c r="U93" s="8">
        <v>5.1710000000000003</v>
      </c>
      <c r="V93" s="8">
        <v>3.7530000000000001</v>
      </c>
      <c r="W93" s="8" t="s">
        <v>16</v>
      </c>
      <c r="X93" s="8">
        <v>1.4179999999999999</v>
      </c>
      <c r="Y93" s="8">
        <v>5.1710000000000003</v>
      </c>
      <c r="Z93" s="8">
        <v>3.7530000000000001</v>
      </c>
      <c r="AA93" s="8">
        <v>5.67E-2</v>
      </c>
      <c r="AB93" s="8">
        <v>2.9999999999999997E-4</v>
      </c>
      <c r="AC93" s="8" t="s">
        <v>17</v>
      </c>
      <c r="AD93" s="8" t="s">
        <v>17</v>
      </c>
      <c r="AE93" s="8">
        <v>0.33333000000000002</v>
      </c>
      <c r="AF93" s="8">
        <v>0.33333000000000002</v>
      </c>
      <c r="AG93" s="8">
        <v>0.5</v>
      </c>
      <c r="AH93" s="8">
        <v>0</v>
      </c>
      <c r="AI93" s="8">
        <v>0</v>
      </c>
      <c r="AJ93" s="8">
        <v>0</v>
      </c>
      <c r="AK93" s="8">
        <v>0.33333000000000002</v>
      </c>
      <c r="AL93" s="8">
        <v>0.33333000000000002</v>
      </c>
      <c r="AM93" s="8">
        <v>0.5</v>
      </c>
      <c r="AN93" s="8">
        <v>0</v>
      </c>
      <c r="AO93" s="8">
        <v>0</v>
      </c>
      <c r="AP93" s="8">
        <v>0</v>
      </c>
      <c r="AQ93" s="8">
        <v>4.0000000000000001E-3</v>
      </c>
      <c r="AR93" s="8">
        <v>0.29299999999999998</v>
      </c>
      <c r="AS93" s="8">
        <v>0.49898999999999999</v>
      </c>
      <c r="AT93" s="8">
        <v>0</v>
      </c>
      <c r="AU93" s="8">
        <v>0.99749600000000005</v>
      </c>
      <c r="AV93" s="8">
        <v>0.49639100000000003</v>
      </c>
      <c r="AW93" s="2"/>
    </row>
    <row r="94" spans="1:63">
      <c r="B94" s="8" t="s">
        <v>729</v>
      </c>
      <c r="C94" s="20">
        <v>4</v>
      </c>
      <c r="D94" s="20">
        <v>520</v>
      </c>
      <c r="E94" s="20">
        <v>0</v>
      </c>
      <c r="F94" s="20">
        <v>3</v>
      </c>
      <c r="G94" s="20">
        <v>3</v>
      </c>
      <c r="H94" s="20">
        <v>2</v>
      </c>
      <c r="I94" s="19">
        <v>10.7</v>
      </c>
      <c r="J94" s="1">
        <v>3.476</v>
      </c>
      <c r="K94" s="1">
        <v>3.476</v>
      </c>
      <c r="L94" s="1">
        <v>4.2876000000000003</v>
      </c>
      <c r="M94" s="18">
        <v>44.866</v>
      </c>
      <c r="N94" s="8">
        <v>26</v>
      </c>
      <c r="O94" s="8">
        <v>26</v>
      </c>
      <c r="P94" s="8">
        <v>20</v>
      </c>
      <c r="Q94" s="8">
        <v>1</v>
      </c>
      <c r="R94" s="2">
        <v>-31.326499999999999</v>
      </c>
      <c r="S94" s="8" t="s">
        <v>16</v>
      </c>
      <c r="T94" s="8">
        <v>1.4119999999999999</v>
      </c>
      <c r="U94" s="8">
        <v>5.1680000000000001</v>
      </c>
      <c r="V94" s="8">
        <v>3.7549999999999999</v>
      </c>
      <c r="W94" s="8" t="s">
        <v>16</v>
      </c>
      <c r="X94" s="8">
        <v>1.4119999999999999</v>
      </c>
      <c r="Y94" s="8">
        <v>5.1680000000000001</v>
      </c>
      <c r="Z94" s="8">
        <v>3.7549999999999999</v>
      </c>
      <c r="AA94" s="8">
        <v>0.1119</v>
      </c>
      <c r="AB94" s="8">
        <v>2.0000000000000001E-4</v>
      </c>
      <c r="AC94" s="8" t="s">
        <v>17</v>
      </c>
      <c r="AD94" s="8" t="s">
        <v>17</v>
      </c>
      <c r="AE94" s="8">
        <v>0.33333000000000002</v>
      </c>
      <c r="AF94" s="8">
        <v>0.33333000000000002</v>
      </c>
      <c r="AG94" s="8">
        <v>0.5</v>
      </c>
      <c r="AH94" s="8">
        <v>0</v>
      </c>
      <c r="AI94" s="8">
        <v>0</v>
      </c>
      <c r="AJ94" s="8">
        <v>0</v>
      </c>
      <c r="AK94" s="8">
        <v>0.33333000000000002</v>
      </c>
      <c r="AL94" s="8">
        <v>0.33333000000000002</v>
      </c>
      <c r="AM94" s="8">
        <v>0.5</v>
      </c>
      <c r="AN94" s="8">
        <v>0</v>
      </c>
      <c r="AO94" s="8">
        <v>0</v>
      </c>
      <c r="AP94" s="8">
        <v>0</v>
      </c>
      <c r="AQ94" s="8">
        <v>4.0000000000000001E-3</v>
      </c>
      <c r="AR94" s="8">
        <v>0.28599999999999998</v>
      </c>
      <c r="AS94" s="8">
        <v>0.49802800000000003</v>
      </c>
      <c r="AT94" s="8">
        <v>0</v>
      </c>
      <c r="AU94" s="8">
        <v>0.99498200000000003</v>
      </c>
      <c r="AV94" s="8">
        <v>0.492782</v>
      </c>
      <c r="AW94" s="2"/>
    </row>
    <row r="95" spans="1:63">
      <c r="B95" s="8" t="s">
        <v>730</v>
      </c>
      <c r="C95" s="20">
        <v>4</v>
      </c>
      <c r="D95" s="20">
        <v>520</v>
      </c>
      <c r="E95" s="20">
        <v>0</v>
      </c>
      <c r="F95" s="20">
        <v>3</v>
      </c>
      <c r="G95" s="20">
        <v>3</v>
      </c>
      <c r="H95" s="20">
        <v>2</v>
      </c>
      <c r="I95" s="19">
        <v>10.7</v>
      </c>
      <c r="J95" s="1">
        <v>3.4727999999999999</v>
      </c>
      <c r="K95" s="1">
        <v>3.4727999999999999</v>
      </c>
      <c r="L95" s="1">
        <v>4.2991999999999999</v>
      </c>
      <c r="M95" s="18">
        <v>44.902999999999999</v>
      </c>
      <c r="N95" s="8">
        <v>26</v>
      </c>
      <c r="O95" s="8">
        <v>26</v>
      </c>
      <c r="P95" s="8">
        <v>20</v>
      </c>
      <c r="Q95" s="8">
        <v>1</v>
      </c>
      <c r="R95" s="2">
        <v>-31.320599999999999</v>
      </c>
      <c r="S95" s="8" t="s">
        <v>16</v>
      </c>
      <c r="T95" s="8">
        <v>1.389</v>
      </c>
      <c r="U95" s="8">
        <v>5.1559999999999997</v>
      </c>
      <c r="V95" s="8">
        <v>3.7669999999999999</v>
      </c>
      <c r="W95" s="8" t="s">
        <v>16</v>
      </c>
      <c r="X95" s="8">
        <v>1.389</v>
      </c>
      <c r="Y95" s="8">
        <v>5.1559999999999997</v>
      </c>
      <c r="Z95" s="8">
        <v>3.7669999999999999</v>
      </c>
      <c r="AA95" s="8">
        <v>0.21429999999999999</v>
      </c>
      <c r="AB95" s="8">
        <v>1.6000000000000001E-3</v>
      </c>
      <c r="AC95" s="8" t="s">
        <v>17</v>
      </c>
      <c r="AD95" s="8" t="s">
        <v>17</v>
      </c>
      <c r="AE95" s="8">
        <v>0.33333000000000002</v>
      </c>
      <c r="AF95" s="8">
        <v>0.33333000000000002</v>
      </c>
      <c r="AG95" s="8">
        <v>0.5</v>
      </c>
      <c r="AH95" s="8">
        <v>0</v>
      </c>
      <c r="AI95" s="8">
        <v>0</v>
      </c>
      <c r="AJ95" s="8">
        <v>0</v>
      </c>
      <c r="AK95" s="8">
        <v>0.33333000000000002</v>
      </c>
      <c r="AL95" s="8">
        <v>0.33333000000000002</v>
      </c>
      <c r="AM95" s="8">
        <v>0.5</v>
      </c>
      <c r="AN95" s="8">
        <v>0</v>
      </c>
      <c r="AO95" s="8">
        <v>0</v>
      </c>
      <c r="AP95" s="8">
        <v>0</v>
      </c>
      <c r="AQ95" s="8">
        <v>4.0000000000000001E-3</v>
      </c>
      <c r="AR95" s="8">
        <v>0.29799999999999999</v>
      </c>
      <c r="AS95" s="8">
        <v>0.49627399999999999</v>
      </c>
      <c r="AT95" s="8">
        <v>0</v>
      </c>
      <c r="AU95" s="8">
        <v>0.98986200000000002</v>
      </c>
      <c r="AV95" s="8">
        <v>0.48556300000000002</v>
      </c>
      <c r="AW95" s="2"/>
    </row>
    <row r="96" spans="1:63">
      <c r="B96" s="8" t="s">
        <v>731</v>
      </c>
      <c r="C96" s="20">
        <v>4</v>
      </c>
      <c r="D96" s="20">
        <v>520</v>
      </c>
      <c r="E96" s="20">
        <v>0</v>
      </c>
      <c r="F96" s="20">
        <v>3</v>
      </c>
      <c r="G96" s="20">
        <v>3</v>
      </c>
      <c r="H96" s="20">
        <v>2</v>
      </c>
      <c r="I96" s="19">
        <v>10.7</v>
      </c>
      <c r="J96" s="1">
        <v>3.4672000000000001</v>
      </c>
      <c r="K96" s="1">
        <v>3.4672000000000001</v>
      </c>
      <c r="L96" s="1">
        <v>4.3193000000000001</v>
      </c>
      <c r="M96" s="18">
        <v>44.966999999999999</v>
      </c>
      <c r="N96" s="8">
        <v>26</v>
      </c>
      <c r="O96" s="8">
        <v>26</v>
      </c>
      <c r="P96" s="8">
        <v>20</v>
      </c>
      <c r="Q96" s="8">
        <v>1</v>
      </c>
      <c r="R96" s="2">
        <v>-31.311199999999999</v>
      </c>
      <c r="S96" s="8" t="s">
        <v>16</v>
      </c>
      <c r="T96" s="8">
        <v>1.347</v>
      </c>
      <c r="U96" s="8">
        <v>5.1360000000000001</v>
      </c>
      <c r="V96" s="8">
        <v>3.7890000000000001</v>
      </c>
      <c r="W96" s="8" t="s">
        <v>16</v>
      </c>
      <c r="X96" s="8">
        <v>1.347</v>
      </c>
      <c r="Y96" s="8">
        <v>5.1360000000000001</v>
      </c>
      <c r="Z96" s="8">
        <v>3.7890000000000001</v>
      </c>
      <c r="AA96" s="8">
        <v>0.2954</v>
      </c>
      <c r="AB96" s="8">
        <v>5.0000000000000001E-4</v>
      </c>
      <c r="AC96" s="8" t="s">
        <v>17</v>
      </c>
      <c r="AD96" s="8" t="s">
        <v>17</v>
      </c>
      <c r="AE96" s="8">
        <v>0.33333000000000002</v>
      </c>
      <c r="AF96" s="8">
        <v>0.33333000000000002</v>
      </c>
      <c r="AG96" s="8">
        <v>0.5</v>
      </c>
      <c r="AH96" s="8">
        <v>0</v>
      </c>
      <c r="AI96" s="8">
        <v>0</v>
      </c>
      <c r="AJ96" s="8">
        <v>0</v>
      </c>
      <c r="AK96" s="8">
        <v>0.33333000000000002</v>
      </c>
      <c r="AL96" s="8">
        <v>0.33333000000000002</v>
      </c>
      <c r="AM96" s="8">
        <v>0.5</v>
      </c>
      <c r="AN96" s="8">
        <v>0</v>
      </c>
      <c r="AO96" s="8">
        <v>0</v>
      </c>
      <c r="AP96" s="8">
        <v>0</v>
      </c>
      <c r="AQ96" s="8">
        <v>5.0000000000000001E-3</v>
      </c>
      <c r="AR96" s="8">
        <v>0.30199999999999999</v>
      </c>
      <c r="AS96" s="8">
        <v>0.49495699999999998</v>
      </c>
      <c r="AT96" s="8">
        <v>0</v>
      </c>
      <c r="AU96" s="8">
        <v>0.98451500000000003</v>
      </c>
      <c r="AV96" s="8">
        <v>0.47834500000000002</v>
      </c>
      <c r="AW96" s="2"/>
    </row>
    <row r="97" spans="1:49">
      <c r="B97" s="8" t="s">
        <v>732</v>
      </c>
      <c r="C97" s="20">
        <v>4</v>
      </c>
      <c r="D97" s="20">
        <v>520</v>
      </c>
      <c r="E97" s="20">
        <v>0</v>
      </c>
      <c r="F97" s="20">
        <v>3</v>
      </c>
      <c r="G97" s="20">
        <v>3</v>
      </c>
      <c r="H97" s="20">
        <v>2</v>
      </c>
      <c r="I97" s="19">
        <v>10.7</v>
      </c>
      <c r="J97" s="1">
        <v>3.4586000000000001</v>
      </c>
      <c r="K97" s="1">
        <v>3.4586000000000001</v>
      </c>
      <c r="L97" s="1">
        <v>4.3509000000000002</v>
      </c>
      <c r="M97" s="18">
        <v>45.072000000000003</v>
      </c>
      <c r="N97" s="8">
        <v>26</v>
      </c>
      <c r="O97" s="8">
        <v>26</v>
      </c>
      <c r="P97" s="8">
        <v>20</v>
      </c>
      <c r="Q97" s="8">
        <v>1</v>
      </c>
      <c r="R97" s="2">
        <v>-31.298999999999999</v>
      </c>
      <c r="S97" s="8" t="s">
        <v>16</v>
      </c>
      <c r="T97" s="8">
        <v>1.2789999999999999</v>
      </c>
      <c r="U97" s="8">
        <v>5.1040000000000001</v>
      </c>
      <c r="V97" s="8">
        <v>3.8239999999999998</v>
      </c>
      <c r="W97" s="8" t="s">
        <v>16</v>
      </c>
      <c r="X97" s="8">
        <v>1.2789999999999999</v>
      </c>
      <c r="Y97" s="8">
        <v>5.1040000000000001</v>
      </c>
      <c r="Z97" s="8">
        <v>3.8239999999999998</v>
      </c>
      <c r="AA97" s="8">
        <v>0.34139999999999998</v>
      </c>
      <c r="AB97" s="8">
        <v>4.0000000000000002E-4</v>
      </c>
      <c r="AC97" s="8" t="s">
        <v>17</v>
      </c>
      <c r="AD97" s="8" t="s">
        <v>17</v>
      </c>
      <c r="AE97" s="8">
        <v>0.33333000000000002</v>
      </c>
      <c r="AF97" s="8">
        <v>0.33333000000000002</v>
      </c>
      <c r="AG97" s="8">
        <v>0.5</v>
      </c>
      <c r="AH97" s="8">
        <v>0</v>
      </c>
      <c r="AI97" s="8">
        <v>0</v>
      </c>
      <c r="AJ97" s="8">
        <v>0</v>
      </c>
      <c r="AK97" s="8">
        <v>0.33333000000000002</v>
      </c>
      <c r="AL97" s="8">
        <v>0.33333000000000002</v>
      </c>
      <c r="AM97" s="8">
        <v>0.5</v>
      </c>
      <c r="AN97" s="8">
        <v>0</v>
      </c>
      <c r="AO97" s="8">
        <v>0</v>
      </c>
      <c r="AP97" s="8">
        <v>0</v>
      </c>
      <c r="AQ97" s="8">
        <v>5.0000000000000001E-3</v>
      </c>
      <c r="AR97" s="8">
        <v>0.29199999999999998</v>
      </c>
      <c r="AS97" s="8">
        <v>0.494423</v>
      </c>
      <c r="AT97" s="8">
        <v>0</v>
      </c>
      <c r="AU97" s="8">
        <v>0.97867899999999997</v>
      </c>
      <c r="AV97" s="8">
        <v>0.47112599999999999</v>
      </c>
      <c r="AW97" s="2"/>
    </row>
    <row r="98" spans="1:49">
      <c r="B98" s="8" t="s">
        <v>733</v>
      </c>
      <c r="C98" s="20">
        <v>4</v>
      </c>
      <c r="D98" s="20">
        <v>520</v>
      </c>
      <c r="E98" s="20">
        <v>0</v>
      </c>
      <c r="F98" s="20">
        <v>3</v>
      </c>
      <c r="G98" s="20">
        <v>3</v>
      </c>
      <c r="H98" s="20">
        <v>2</v>
      </c>
      <c r="I98" s="19">
        <v>10.7</v>
      </c>
      <c r="J98" s="1">
        <v>3.4464000000000001</v>
      </c>
      <c r="K98" s="1">
        <v>3.4464000000000001</v>
      </c>
      <c r="L98" s="1">
        <v>4.3971999999999998</v>
      </c>
      <c r="M98" s="18">
        <v>45.23</v>
      </c>
      <c r="N98" s="8">
        <v>26</v>
      </c>
      <c r="O98" s="8">
        <v>26</v>
      </c>
      <c r="P98" s="8">
        <v>20</v>
      </c>
      <c r="Q98" s="8">
        <v>1</v>
      </c>
      <c r="R98" s="2">
        <v>-31.2851</v>
      </c>
      <c r="S98" s="8" t="s">
        <v>16</v>
      </c>
      <c r="T98" s="8">
        <v>1.179</v>
      </c>
      <c r="U98" s="8">
        <v>5.0599999999999996</v>
      </c>
      <c r="V98" s="8">
        <v>3.8809999999999998</v>
      </c>
      <c r="W98" s="8" t="s">
        <v>16</v>
      </c>
      <c r="X98" s="8">
        <v>1.179</v>
      </c>
      <c r="Y98" s="8">
        <v>5.0599999999999996</v>
      </c>
      <c r="Z98" s="8">
        <v>3.8809999999999998</v>
      </c>
      <c r="AA98" s="8">
        <v>0.3271</v>
      </c>
      <c r="AB98" s="8">
        <v>1E-4</v>
      </c>
      <c r="AC98" s="8" t="s">
        <v>17</v>
      </c>
      <c r="AD98" s="8" t="s">
        <v>17</v>
      </c>
      <c r="AE98" s="8">
        <v>0.33333000000000002</v>
      </c>
      <c r="AF98" s="8">
        <v>0.33333000000000002</v>
      </c>
      <c r="AG98" s="8">
        <v>0.5</v>
      </c>
      <c r="AH98" s="8">
        <v>0</v>
      </c>
      <c r="AI98" s="8">
        <v>0</v>
      </c>
      <c r="AJ98" s="8">
        <v>0</v>
      </c>
      <c r="AK98" s="8">
        <v>0.33333000000000002</v>
      </c>
      <c r="AL98" s="8">
        <v>0.33333000000000002</v>
      </c>
      <c r="AM98" s="8">
        <v>0.5</v>
      </c>
      <c r="AN98" s="8">
        <v>0</v>
      </c>
      <c r="AO98" s="8">
        <v>0</v>
      </c>
      <c r="AP98" s="8">
        <v>0</v>
      </c>
      <c r="AQ98" s="8">
        <v>5.0000000000000001E-3</v>
      </c>
      <c r="AR98" s="8">
        <v>0.29399999999999998</v>
      </c>
      <c r="AS98" s="8">
        <v>0.495112</v>
      </c>
      <c r="AT98" s="8">
        <v>0</v>
      </c>
      <c r="AU98" s="8">
        <v>0.97191399999999994</v>
      </c>
      <c r="AV98" s="8">
        <v>0.46390799999999999</v>
      </c>
      <c r="AW98" s="2"/>
    </row>
    <row r="99" spans="1:49">
      <c r="B99" s="8" t="s">
        <v>734</v>
      </c>
      <c r="C99" s="20">
        <v>4</v>
      </c>
      <c r="D99" s="20">
        <v>520</v>
      </c>
      <c r="E99" s="20">
        <v>0</v>
      </c>
      <c r="F99" s="20">
        <v>3</v>
      </c>
      <c r="G99" s="20">
        <v>3</v>
      </c>
      <c r="H99" s="20">
        <v>2</v>
      </c>
      <c r="I99" s="19">
        <v>10.7</v>
      </c>
      <c r="J99" s="1">
        <v>3.4285000000000001</v>
      </c>
      <c r="K99" s="1">
        <v>3.4285000000000001</v>
      </c>
      <c r="L99" s="1">
        <v>4.4686000000000003</v>
      </c>
      <c r="M99" s="18">
        <v>45.49</v>
      </c>
      <c r="N99" s="8">
        <v>26</v>
      </c>
      <c r="O99" s="8">
        <v>26</v>
      </c>
      <c r="P99" s="8">
        <v>22</v>
      </c>
      <c r="Q99" s="8">
        <v>1</v>
      </c>
      <c r="R99" s="2">
        <v>-31.271100000000001</v>
      </c>
      <c r="S99" s="8" t="s">
        <v>16</v>
      </c>
      <c r="T99" s="8">
        <v>1.018</v>
      </c>
      <c r="U99" s="8">
        <v>4.9950000000000001</v>
      </c>
      <c r="V99" s="8">
        <v>3.976</v>
      </c>
      <c r="W99" s="8" t="s">
        <v>16</v>
      </c>
      <c r="X99" s="8">
        <v>1.018</v>
      </c>
      <c r="Y99" s="8">
        <v>4.9950000000000001</v>
      </c>
      <c r="Z99" s="8">
        <v>3.976</v>
      </c>
      <c r="AA99" s="8">
        <v>0.2145</v>
      </c>
      <c r="AB99" s="8">
        <v>4.0000000000000002E-4</v>
      </c>
      <c r="AC99" s="8" t="s">
        <v>17</v>
      </c>
      <c r="AD99" s="8" t="s">
        <v>17</v>
      </c>
      <c r="AE99" s="8">
        <v>0.33333000000000002</v>
      </c>
      <c r="AF99" s="8">
        <v>0.33333000000000002</v>
      </c>
      <c r="AG99" s="8">
        <v>0.5</v>
      </c>
      <c r="AH99" s="8">
        <v>0</v>
      </c>
      <c r="AI99" s="8">
        <v>0</v>
      </c>
      <c r="AJ99" s="8">
        <v>0</v>
      </c>
      <c r="AK99" s="8">
        <v>0.33333000000000002</v>
      </c>
      <c r="AL99" s="8">
        <v>0.33333000000000002</v>
      </c>
      <c r="AM99" s="8">
        <v>0.5</v>
      </c>
      <c r="AN99" s="8">
        <v>0</v>
      </c>
      <c r="AO99" s="8">
        <v>0</v>
      </c>
      <c r="AP99" s="8">
        <v>0</v>
      </c>
      <c r="AQ99" s="8">
        <v>6.0000000000000001E-3</v>
      </c>
      <c r="AR99" s="8">
        <v>0.30599999999999999</v>
      </c>
      <c r="AS99" s="8">
        <v>0.497998</v>
      </c>
      <c r="AT99" s="8">
        <v>0</v>
      </c>
      <c r="AU99" s="8">
        <v>0.96359099999999998</v>
      </c>
      <c r="AV99" s="8">
        <v>0.45668900000000001</v>
      </c>
      <c r="AW99" s="2"/>
    </row>
    <row r="100" spans="1:49">
      <c r="B100" s="8" t="s">
        <v>735</v>
      </c>
      <c r="C100" s="20">
        <v>4</v>
      </c>
      <c r="D100" s="20">
        <v>520</v>
      </c>
      <c r="E100" s="20">
        <v>0</v>
      </c>
      <c r="F100" s="20">
        <v>3</v>
      </c>
      <c r="G100" s="20">
        <v>3</v>
      </c>
      <c r="H100" s="20">
        <v>2</v>
      </c>
      <c r="I100" s="19">
        <v>10.7</v>
      </c>
      <c r="J100" s="1">
        <v>3.4032</v>
      </c>
      <c r="K100" s="1">
        <v>3.4032</v>
      </c>
      <c r="L100" s="1">
        <v>4.5755999999999997</v>
      </c>
      <c r="M100" s="18">
        <v>45.895000000000003</v>
      </c>
      <c r="N100" s="8">
        <v>26</v>
      </c>
      <c r="O100" s="8">
        <v>26</v>
      </c>
      <c r="P100" s="8">
        <v>21</v>
      </c>
      <c r="Q100" s="8">
        <v>1</v>
      </c>
      <c r="R100" s="2">
        <v>-31.2607</v>
      </c>
      <c r="S100" s="8" t="s">
        <v>16</v>
      </c>
      <c r="T100" s="8">
        <v>0.77</v>
      </c>
      <c r="U100" s="8">
        <v>4.91</v>
      </c>
      <c r="V100" s="8">
        <v>4.1390000000000002</v>
      </c>
      <c r="W100" s="8" t="s">
        <v>16</v>
      </c>
      <c r="X100" s="8">
        <v>0.77</v>
      </c>
      <c r="Y100" s="8">
        <v>4.91</v>
      </c>
      <c r="Z100" s="8">
        <v>4.1390000000000002</v>
      </c>
      <c r="AA100" s="8">
        <v>3.6999999999999998E-2</v>
      </c>
      <c r="AB100" s="8">
        <v>0</v>
      </c>
      <c r="AC100" s="8" t="s">
        <v>17</v>
      </c>
      <c r="AD100" s="8" t="s">
        <v>17</v>
      </c>
      <c r="AE100" s="8">
        <v>0.33333000000000002</v>
      </c>
      <c r="AF100" s="8">
        <v>0.33333000000000002</v>
      </c>
      <c r="AG100" s="8">
        <v>0.5</v>
      </c>
      <c r="AH100" s="8">
        <v>0</v>
      </c>
      <c r="AI100" s="8">
        <v>0</v>
      </c>
      <c r="AJ100" s="8">
        <v>0</v>
      </c>
      <c r="AK100" s="8">
        <v>0.33333000000000002</v>
      </c>
      <c r="AL100" s="8">
        <v>0.33333000000000002</v>
      </c>
      <c r="AM100" s="8">
        <v>0.5</v>
      </c>
      <c r="AN100" s="8">
        <v>0</v>
      </c>
      <c r="AO100" s="8">
        <v>0</v>
      </c>
      <c r="AP100" s="8">
        <v>0</v>
      </c>
      <c r="AQ100" s="8">
        <v>5.0000000000000001E-3</v>
      </c>
      <c r="AR100" s="8">
        <v>0.30399999999999999</v>
      </c>
      <c r="AS100" s="8">
        <v>0.50353700000000001</v>
      </c>
      <c r="AT100" s="8">
        <v>0</v>
      </c>
      <c r="AU100" s="8">
        <v>0.95342099999999996</v>
      </c>
      <c r="AV100" s="8">
        <v>0.44947100000000001</v>
      </c>
      <c r="AW100" s="2"/>
    </row>
    <row r="101" spans="1:49">
      <c r="B101" s="8" t="s">
        <v>736</v>
      </c>
      <c r="C101" s="20">
        <v>4</v>
      </c>
      <c r="D101" s="20">
        <v>520</v>
      </c>
      <c r="E101" s="20">
        <v>0</v>
      </c>
      <c r="F101" s="20">
        <v>3</v>
      </c>
      <c r="G101" s="20">
        <v>3</v>
      </c>
      <c r="H101" s="20">
        <v>2</v>
      </c>
      <c r="I101" s="19">
        <v>10.8</v>
      </c>
      <c r="J101" s="1">
        <v>3.3809</v>
      </c>
      <c r="K101" s="1">
        <v>3.3809</v>
      </c>
      <c r="L101" s="1">
        <v>4.6786000000000003</v>
      </c>
      <c r="M101" s="18">
        <v>46.314999999999998</v>
      </c>
      <c r="N101" s="8">
        <v>26</v>
      </c>
      <c r="O101" s="8">
        <v>26</v>
      </c>
      <c r="P101" s="8">
        <v>20</v>
      </c>
      <c r="Q101" s="8">
        <v>1</v>
      </c>
      <c r="R101" s="2">
        <v>-31.259699999999999</v>
      </c>
      <c r="S101" s="8" t="s">
        <v>16</v>
      </c>
      <c r="T101" s="8">
        <v>0.52400000000000002</v>
      </c>
      <c r="U101" s="8">
        <v>4.8310000000000004</v>
      </c>
      <c r="V101" s="8">
        <v>4.3070000000000004</v>
      </c>
      <c r="W101" s="8" t="s">
        <v>16</v>
      </c>
      <c r="X101" s="8">
        <v>0.52400000000000002</v>
      </c>
      <c r="Y101" s="8">
        <v>4.8310000000000004</v>
      </c>
      <c r="Z101" s="8">
        <v>4.3070000000000004</v>
      </c>
      <c r="AA101" s="8">
        <v>0.23630000000000001</v>
      </c>
      <c r="AB101" s="8">
        <v>5.0000000000000001E-4</v>
      </c>
      <c r="AC101" s="8" t="s">
        <v>17</v>
      </c>
      <c r="AD101" s="8" t="s">
        <v>17</v>
      </c>
      <c r="AE101" s="8">
        <v>0.33333000000000002</v>
      </c>
      <c r="AF101" s="8">
        <v>0.33333000000000002</v>
      </c>
      <c r="AG101" s="8">
        <v>0.5</v>
      </c>
      <c r="AH101" s="8">
        <v>0</v>
      </c>
      <c r="AI101" s="8">
        <v>0</v>
      </c>
      <c r="AJ101" s="8">
        <v>0</v>
      </c>
      <c r="AK101" s="8">
        <v>0.33333000000000002</v>
      </c>
      <c r="AL101" s="8">
        <v>0.33333000000000002</v>
      </c>
      <c r="AM101" s="8">
        <v>0.5</v>
      </c>
      <c r="AN101" s="8">
        <v>0</v>
      </c>
      <c r="AO101" s="8">
        <v>0</v>
      </c>
      <c r="AP101" s="8">
        <v>0</v>
      </c>
      <c r="AQ101" s="8">
        <v>5.0000000000000001E-3</v>
      </c>
      <c r="AR101" s="8">
        <v>0.29299999999999998</v>
      </c>
      <c r="AS101" s="8">
        <v>0.50761800000000001</v>
      </c>
      <c r="AT101" s="8">
        <v>0</v>
      </c>
      <c r="AU101" s="8">
        <v>0.94397900000000001</v>
      </c>
      <c r="AV101" s="8">
        <v>0.44225199999999998</v>
      </c>
      <c r="AW101" s="2"/>
    </row>
    <row r="102" spans="1:49">
      <c r="B102" s="8" t="s">
        <v>737</v>
      </c>
      <c r="C102" s="20">
        <v>4</v>
      </c>
      <c r="D102" s="20">
        <v>520</v>
      </c>
      <c r="E102" s="20">
        <v>0</v>
      </c>
      <c r="F102" s="20">
        <v>3</v>
      </c>
      <c r="G102" s="20">
        <v>3</v>
      </c>
      <c r="H102" s="20">
        <v>2</v>
      </c>
      <c r="I102" s="19">
        <v>10.8</v>
      </c>
      <c r="J102" s="1">
        <v>3.3618999999999999</v>
      </c>
      <c r="K102" s="1">
        <v>3.3618999999999999</v>
      </c>
      <c r="L102" s="1">
        <v>4.7667999999999999</v>
      </c>
      <c r="M102" s="18">
        <v>46.658999999999999</v>
      </c>
      <c r="N102" s="8">
        <v>26</v>
      </c>
      <c r="O102" s="8">
        <v>26</v>
      </c>
      <c r="P102" s="8">
        <v>20</v>
      </c>
      <c r="Q102" s="8">
        <v>1</v>
      </c>
      <c r="R102" s="2">
        <v>-31.265999999999998</v>
      </c>
      <c r="S102" s="8" t="s">
        <v>61</v>
      </c>
      <c r="T102" s="8">
        <v>0.41499999999999998</v>
      </c>
      <c r="U102" s="8">
        <v>4.7729999999999997</v>
      </c>
      <c r="V102" s="8">
        <v>4.3579999999999997</v>
      </c>
      <c r="W102" s="8" t="s">
        <v>61</v>
      </c>
      <c r="X102" s="8">
        <v>0.41499999999999998</v>
      </c>
      <c r="Y102" s="8">
        <v>4.7729999999999997</v>
      </c>
      <c r="Z102" s="8">
        <v>4.3579999999999997</v>
      </c>
      <c r="AA102" s="8">
        <v>0.36649999999999999</v>
      </c>
      <c r="AB102" s="8">
        <v>6.9999999999999999E-4</v>
      </c>
      <c r="AC102" s="8" t="s">
        <v>17</v>
      </c>
      <c r="AD102" s="8" t="s">
        <v>17</v>
      </c>
      <c r="AE102" s="8">
        <v>0</v>
      </c>
      <c r="AF102" s="8">
        <v>0</v>
      </c>
      <c r="AG102" s="8">
        <v>0</v>
      </c>
      <c r="AH102" s="8">
        <v>0</v>
      </c>
      <c r="AI102" s="8">
        <v>0</v>
      </c>
      <c r="AJ102" s="8">
        <v>0</v>
      </c>
      <c r="AK102" s="8">
        <v>0</v>
      </c>
      <c r="AL102" s="8">
        <v>0</v>
      </c>
      <c r="AM102" s="8">
        <v>0</v>
      </c>
      <c r="AN102" s="8">
        <v>0</v>
      </c>
      <c r="AO102" s="8">
        <v>0</v>
      </c>
      <c r="AP102" s="8">
        <v>0</v>
      </c>
      <c r="AQ102" s="8">
        <v>5.0000000000000001E-3</v>
      </c>
      <c r="AR102" s="8">
        <v>0.30399999999999999</v>
      </c>
      <c r="AS102" s="8">
        <v>0.50996399999999997</v>
      </c>
      <c r="AT102" s="8">
        <v>0</v>
      </c>
      <c r="AU102" s="8">
        <v>0.93557699999999999</v>
      </c>
      <c r="AV102" s="8">
        <v>0.43503399999999998</v>
      </c>
      <c r="AW102" s="2"/>
    </row>
    <row r="103" spans="1:49">
      <c r="B103" s="8" t="s">
        <v>738</v>
      </c>
      <c r="C103" s="20">
        <v>4</v>
      </c>
      <c r="D103" s="20">
        <v>520</v>
      </c>
      <c r="E103" s="20">
        <v>0</v>
      </c>
      <c r="F103" s="20">
        <v>3</v>
      </c>
      <c r="G103" s="20">
        <v>3</v>
      </c>
      <c r="H103" s="20">
        <v>2</v>
      </c>
      <c r="I103" s="19">
        <v>10.8</v>
      </c>
      <c r="J103" s="1">
        <v>3.3452999999999999</v>
      </c>
      <c r="K103" s="1">
        <v>3.3452999999999999</v>
      </c>
      <c r="L103" s="1">
        <v>4.8429000000000002</v>
      </c>
      <c r="M103" s="18">
        <v>46.936</v>
      </c>
      <c r="N103" s="8">
        <v>26</v>
      </c>
      <c r="O103" s="8">
        <v>26</v>
      </c>
      <c r="P103" s="8">
        <v>20</v>
      </c>
      <c r="Q103" s="8">
        <v>1</v>
      </c>
      <c r="R103" s="2">
        <v>-31.2773</v>
      </c>
      <c r="S103" s="8" t="s">
        <v>61</v>
      </c>
      <c r="T103" s="8">
        <v>0.39700000000000002</v>
      </c>
      <c r="U103" s="8">
        <v>4.7290000000000001</v>
      </c>
      <c r="V103" s="8">
        <v>4.3319999999999999</v>
      </c>
      <c r="W103" s="8" t="s">
        <v>61</v>
      </c>
      <c r="X103" s="8">
        <v>0.39700000000000002</v>
      </c>
      <c r="Y103" s="8">
        <v>4.7290000000000001</v>
      </c>
      <c r="Z103" s="8">
        <v>4.3319999999999999</v>
      </c>
      <c r="AA103" s="8">
        <v>0.44350000000000001</v>
      </c>
      <c r="AB103" s="8">
        <v>5.9999999999999995E-4</v>
      </c>
      <c r="AC103" s="8" t="s">
        <v>17</v>
      </c>
      <c r="AD103" s="8" t="s">
        <v>17</v>
      </c>
      <c r="AE103" s="8">
        <v>0</v>
      </c>
      <c r="AF103" s="8">
        <v>0</v>
      </c>
      <c r="AG103" s="8">
        <v>0</v>
      </c>
      <c r="AH103" s="8">
        <v>0</v>
      </c>
      <c r="AI103" s="8">
        <v>0</v>
      </c>
      <c r="AJ103" s="8">
        <v>0</v>
      </c>
      <c r="AK103" s="8">
        <v>0</v>
      </c>
      <c r="AL103" s="8">
        <v>0</v>
      </c>
      <c r="AM103" s="8">
        <v>0</v>
      </c>
      <c r="AN103" s="8">
        <v>0</v>
      </c>
      <c r="AO103" s="8">
        <v>0</v>
      </c>
      <c r="AP103" s="8">
        <v>0</v>
      </c>
      <c r="AQ103" s="8">
        <v>5.0000000000000001E-3</v>
      </c>
      <c r="AR103" s="8">
        <v>0.30099999999999999</v>
      </c>
      <c r="AS103" s="8">
        <v>0.51109700000000002</v>
      </c>
      <c r="AT103" s="8">
        <v>0</v>
      </c>
      <c r="AU103" s="8">
        <v>0.92787799999999998</v>
      </c>
      <c r="AV103" s="8">
        <v>0.427815</v>
      </c>
      <c r="AW103" s="2"/>
    </row>
    <row r="104" spans="1:49">
      <c r="B104" s="8" t="s">
        <v>739</v>
      </c>
      <c r="C104" s="20">
        <v>4</v>
      </c>
      <c r="D104" s="20">
        <v>520</v>
      </c>
      <c r="E104" s="20">
        <v>0</v>
      </c>
      <c r="F104" s="20">
        <v>3</v>
      </c>
      <c r="G104" s="20">
        <v>3</v>
      </c>
      <c r="H104" s="20">
        <v>2</v>
      </c>
      <c r="I104" s="19">
        <v>10.8</v>
      </c>
      <c r="J104" s="1">
        <v>3.33</v>
      </c>
      <c r="K104" s="1">
        <v>3.33</v>
      </c>
      <c r="L104" s="1">
        <v>4.9104000000000001</v>
      </c>
      <c r="M104" s="18">
        <v>47.155000000000001</v>
      </c>
      <c r="N104" s="8">
        <v>26</v>
      </c>
      <c r="O104" s="8">
        <v>26</v>
      </c>
      <c r="P104" s="8">
        <v>20</v>
      </c>
      <c r="Q104" s="8">
        <v>1</v>
      </c>
      <c r="R104" s="2">
        <v>-31.290600000000001</v>
      </c>
      <c r="S104" s="8" t="s">
        <v>61</v>
      </c>
      <c r="T104" s="8">
        <v>0.38400000000000001</v>
      </c>
      <c r="U104" s="8">
        <v>4.6959999999999997</v>
      </c>
      <c r="V104" s="8">
        <v>4.3120000000000003</v>
      </c>
      <c r="W104" s="8" t="s">
        <v>61</v>
      </c>
      <c r="X104" s="8">
        <v>0.38400000000000001</v>
      </c>
      <c r="Y104" s="8">
        <v>4.6959999999999997</v>
      </c>
      <c r="Z104" s="8">
        <v>4.3120000000000003</v>
      </c>
      <c r="AA104" s="8">
        <v>0.47720000000000001</v>
      </c>
      <c r="AB104" s="8">
        <v>6.9999999999999999E-4</v>
      </c>
      <c r="AC104" s="8" t="s">
        <v>17</v>
      </c>
      <c r="AD104" s="8" t="s">
        <v>17</v>
      </c>
      <c r="AE104" s="8">
        <v>0</v>
      </c>
      <c r="AF104" s="8">
        <v>0</v>
      </c>
      <c r="AG104" s="8">
        <v>0</v>
      </c>
      <c r="AH104" s="8">
        <v>0</v>
      </c>
      <c r="AI104" s="8">
        <v>0</v>
      </c>
      <c r="AJ104" s="8">
        <v>0</v>
      </c>
      <c r="AK104" s="8">
        <v>0</v>
      </c>
      <c r="AL104" s="8">
        <v>0</v>
      </c>
      <c r="AM104" s="8">
        <v>0</v>
      </c>
      <c r="AN104" s="8">
        <v>0</v>
      </c>
      <c r="AO104" s="8">
        <v>0</v>
      </c>
      <c r="AP104" s="8">
        <v>0</v>
      </c>
      <c r="AQ104" s="8">
        <v>5.0000000000000001E-3</v>
      </c>
      <c r="AR104" s="8">
        <v>0.30399999999999999</v>
      </c>
      <c r="AS104" s="8">
        <v>0.511459</v>
      </c>
      <c r="AT104" s="8">
        <v>0</v>
      </c>
      <c r="AU104" s="8">
        <v>0.92071999999999998</v>
      </c>
      <c r="AV104" s="8">
        <v>0.420597</v>
      </c>
      <c r="AW104" s="2"/>
    </row>
    <row r="105" spans="1:49">
      <c r="B105" s="8" t="s">
        <v>740</v>
      </c>
      <c r="C105" s="20">
        <v>4</v>
      </c>
      <c r="D105" s="20">
        <v>520</v>
      </c>
      <c r="E105" s="20">
        <v>0</v>
      </c>
      <c r="F105" s="20">
        <v>3</v>
      </c>
      <c r="G105" s="20">
        <v>3</v>
      </c>
      <c r="H105" s="20">
        <v>2</v>
      </c>
      <c r="I105" s="19">
        <v>10.9</v>
      </c>
      <c r="J105" s="1">
        <v>3.3159999999999998</v>
      </c>
      <c r="K105" s="1">
        <v>3.3159999999999998</v>
      </c>
      <c r="L105" s="1">
        <v>4.9698000000000002</v>
      </c>
      <c r="M105" s="18">
        <v>47.325000000000003</v>
      </c>
      <c r="N105" s="8">
        <v>26</v>
      </c>
      <c r="O105" s="8">
        <v>26</v>
      </c>
      <c r="P105" s="8">
        <v>20</v>
      </c>
      <c r="Q105" s="8">
        <v>1</v>
      </c>
      <c r="R105" s="2">
        <v>-31.3048</v>
      </c>
      <c r="S105" s="8" t="s">
        <v>61</v>
      </c>
      <c r="T105" s="8">
        <v>0.36899999999999999</v>
      </c>
      <c r="U105" s="8">
        <v>4.6689999999999996</v>
      </c>
      <c r="V105" s="8">
        <v>4.3</v>
      </c>
      <c r="W105" s="8" t="s">
        <v>61</v>
      </c>
      <c r="X105" s="8">
        <v>0.36899999999999999</v>
      </c>
      <c r="Y105" s="8">
        <v>4.6689999999999996</v>
      </c>
      <c r="Z105" s="8">
        <v>4.3</v>
      </c>
      <c r="AA105" s="8">
        <v>0.46710000000000002</v>
      </c>
      <c r="AB105" s="8">
        <v>8.9999999999999998E-4</v>
      </c>
      <c r="AC105" s="8" t="s">
        <v>17</v>
      </c>
      <c r="AD105" s="8" t="s">
        <v>17</v>
      </c>
      <c r="AE105" s="8">
        <v>0</v>
      </c>
      <c r="AF105" s="8">
        <v>0</v>
      </c>
      <c r="AG105" s="8">
        <v>0</v>
      </c>
      <c r="AH105" s="8">
        <v>0</v>
      </c>
      <c r="AI105" s="8">
        <v>0</v>
      </c>
      <c r="AJ105" s="8">
        <v>0</v>
      </c>
      <c r="AK105" s="8">
        <v>0</v>
      </c>
      <c r="AL105" s="8">
        <v>0</v>
      </c>
      <c r="AM105" s="8">
        <v>0</v>
      </c>
      <c r="AN105" s="8">
        <v>0</v>
      </c>
      <c r="AO105" s="8">
        <v>0</v>
      </c>
      <c r="AP105" s="8">
        <v>0</v>
      </c>
      <c r="AQ105" s="8">
        <v>5.0000000000000001E-3</v>
      </c>
      <c r="AR105" s="8">
        <v>0.30199999999999999</v>
      </c>
      <c r="AS105" s="8">
        <v>0.51110100000000003</v>
      </c>
      <c r="AT105" s="8">
        <v>0</v>
      </c>
      <c r="AU105" s="8">
        <v>0.91417700000000002</v>
      </c>
      <c r="AV105" s="8">
        <v>0.41337800000000002</v>
      </c>
      <c r="AW105" s="2"/>
    </row>
    <row r="106" spans="1:49">
      <c r="B106" s="8" t="s">
        <v>741</v>
      </c>
      <c r="C106" s="20">
        <v>4</v>
      </c>
      <c r="D106" s="20">
        <v>520</v>
      </c>
      <c r="E106" s="20">
        <v>0</v>
      </c>
      <c r="F106" s="20">
        <v>3</v>
      </c>
      <c r="G106" s="20">
        <v>3</v>
      </c>
      <c r="H106" s="20">
        <v>2</v>
      </c>
      <c r="I106" s="19">
        <v>10.9</v>
      </c>
      <c r="J106" s="1">
        <v>3.3037999999999998</v>
      </c>
      <c r="K106" s="1">
        <v>3.3037999999999998</v>
      </c>
      <c r="L106" s="1">
        <v>5.0168999999999997</v>
      </c>
      <c r="M106" s="18">
        <v>47.423999999999999</v>
      </c>
      <c r="N106" s="8">
        <v>26</v>
      </c>
      <c r="O106" s="8">
        <v>26</v>
      </c>
      <c r="P106" s="8">
        <v>20</v>
      </c>
      <c r="Q106" s="8">
        <v>1</v>
      </c>
      <c r="R106" s="2">
        <v>-31.317799999999998</v>
      </c>
      <c r="S106" s="8" t="s">
        <v>61</v>
      </c>
      <c r="T106" s="8">
        <v>0.35</v>
      </c>
      <c r="U106" s="8">
        <v>4.649</v>
      </c>
      <c r="V106" s="8">
        <v>4.3</v>
      </c>
      <c r="W106" s="8" t="s">
        <v>61</v>
      </c>
      <c r="X106" s="8">
        <v>0.35</v>
      </c>
      <c r="Y106" s="8">
        <v>4.649</v>
      </c>
      <c r="Z106" s="8">
        <v>4.3</v>
      </c>
      <c r="AA106" s="8">
        <v>0.39979999999999999</v>
      </c>
      <c r="AB106" s="8">
        <v>1.1000000000000001E-3</v>
      </c>
      <c r="AC106" s="8" t="s">
        <v>17</v>
      </c>
      <c r="AD106" s="8" t="s">
        <v>17</v>
      </c>
      <c r="AE106" s="8">
        <v>0</v>
      </c>
      <c r="AF106" s="8">
        <v>0</v>
      </c>
      <c r="AG106" s="8">
        <v>0</v>
      </c>
      <c r="AH106" s="8">
        <v>0</v>
      </c>
      <c r="AI106" s="8">
        <v>0</v>
      </c>
      <c r="AJ106" s="8">
        <v>0</v>
      </c>
      <c r="AK106" s="8">
        <v>0</v>
      </c>
      <c r="AL106" s="8">
        <v>0</v>
      </c>
      <c r="AM106" s="8">
        <v>0</v>
      </c>
      <c r="AN106" s="8">
        <v>0</v>
      </c>
      <c r="AO106" s="8">
        <v>0</v>
      </c>
      <c r="AP106" s="8">
        <v>0</v>
      </c>
      <c r="AQ106" s="8">
        <v>5.0000000000000001E-3</v>
      </c>
      <c r="AR106" s="8">
        <v>0.30199999999999999</v>
      </c>
      <c r="AS106" s="8">
        <v>0.50965700000000003</v>
      </c>
      <c r="AT106" s="8">
        <v>0</v>
      </c>
      <c r="AU106" s="8">
        <v>0.90862900000000002</v>
      </c>
      <c r="AV106" s="8">
        <v>0.40616000000000002</v>
      </c>
      <c r="AW106" s="2"/>
    </row>
    <row r="107" spans="1:49">
      <c r="B107" s="8" t="s">
        <v>742</v>
      </c>
      <c r="C107" s="20">
        <v>4</v>
      </c>
      <c r="D107" s="20">
        <v>520</v>
      </c>
      <c r="E107" s="20">
        <v>0</v>
      </c>
      <c r="F107" s="20">
        <v>3</v>
      </c>
      <c r="G107" s="20">
        <v>3</v>
      </c>
      <c r="H107" s="20">
        <v>2</v>
      </c>
      <c r="I107" s="19">
        <v>10.9</v>
      </c>
      <c r="J107" s="1">
        <v>3.2915999999999999</v>
      </c>
      <c r="K107" s="1">
        <v>3.2915999999999999</v>
      </c>
      <c r="L107" s="1">
        <v>5.0631000000000004</v>
      </c>
      <c r="M107" s="18">
        <v>47.506</v>
      </c>
      <c r="N107" s="8">
        <v>26</v>
      </c>
      <c r="O107" s="8">
        <v>26</v>
      </c>
      <c r="P107" s="8">
        <v>20</v>
      </c>
      <c r="Q107" s="8">
        <v>1</v>
      </c>
      <c r="R107" s="2">
        <v>-31.328399999999998</v>
      </c>
      <c r="S107" s="8" t="s">
        <v>61</v>
      </c>
      <c r="T107" s="8">
        <v>0.33200000000000002</v>
      </c>
      <c r="U107" s="8">
        <v>4.633</v>
      </c>
      <c r="V107" s="8">
        <v>4.3010000000000002</v>
      </c>
      <c r="W107" s="8" t="s">
        <v>61</v>
      </c>
      <c r="X107" s="8">
        <v>0.33200000000000002</v>
      </c>
      <c r="Y107" s="8">
        <v>4.633</v>
      </c>
      <c r="Z107" s="8">
        <v>4.3010000000000002</v>
      </c>
      <c r="AA107" s="8">
        <v>0.30659999999999998</v>
      </c>
      <c r="AB107" s="8">
        <v>5.0000000000000001E-4</v>
      </c>
      <c r="AC107" s="8" t="s">
        <v>17</v>
      </c>
      <c r="AD107" s="8" t="s">
        <v>17</v>
      </c>
      <c r="AE107" s="8">
        <v>0</v>
      </c>
      <c r="AF107" s="8">
        <v>0</v>
      </c>
      <c r="AG107" s="8">
        <v>0</v>
      </c>
      <c r="AH107" s="8">
        <v>0</v>
      </c>
      <c r="AI107" s="8">
        <v>0</v>
      </c>
      <c r="AJ107" s="8">
        <v>0</v>
      </c>
      <c r="AK107" s="8">
        <v>0</v>
      </c>
      <c r="AL107" s="8">
        <v>0</v>
      </c>
      <c r="AM107" s="8">
        <v>0</v>
      </c>
      <c r="AN107" s="8">
        <v>0</v>
      </c>
      <c r="AO107" s="8">
        <v>0</v>
      </c>
      <c r="AP107" s="8">
        <v>0</v>
      </c>
      <c r="AQ107" s="8">
        <v>5.0000000000000001E-3</v>
      </c>
      <c r="AR107" s="8">
        <v>0.29699999999999999</v>
      </c>
      <c r="AS107" s="8">
        <v>0.50841599999999998</v>
      </c>
      <c r="AT107" s="8">
        <v>0</v>
      </c>
      <c r="AU107" s="8">
        <v>0.90298800000000001</v>
      </c>
      <c r="AV107" s="8">
        <v>0.39894099999999999</v>
      </c>
      <c r="AW107" s="2"/>
    </row>
    <row r="108" spans="1:49">
      <c r="B108" s="8" t="s">
        <v>743</v>
      </c>
      <c r="C108" s="20">
        <v>4</v>
      </c>
      <c r="D108" s="20">
        <v>520</v>
      </c>
      <c r="E108" s="20">
        <v>0</v>
      </c>
      <c r="F108" s="20">
        <v>3</v>
      </c>
      <c r="G108" s="20">
        <v>3</v>
      </c>
      <c r="H108" s="20">
        <v>2</v>
      </c>
      <c r="I108" s="19">
        <v>10.9</v>
      </c>
      <c r="J108" s="1">
        <v>3.2793000000000001</v>
      </c>
      <c r="K108" s="1">
        <v>3.2793000000000001</v>
      </c>
      <c r="L108" s="1">
        <v>5.1067</v>
      </c>
      <c r="M108" s="18">
        <v>47.558999999999997</v>
      </c>
      <c r="N108" s="8">
        <v>26</v>
      </c>
      <c r="O108" s="8">
        <v>26</v>
      </c>
      <c r="P108" s="8">
        <v>20</v>
      </c>
      <c r="Q108" s="8">
        <v>1</v>
      </c>
      <c r="R108" s="2">
        <v>-31.3352</v>
      </c>
      <c r="S108" s="8" t="s">
        <v>61</v>
      </c>
      <c r="T108" s="8">
        <v>0.314</v>
      </c>
      <c r="U108" s="8">
        <v>4.6189999999999998</v>
      </c>
      <c r="V108" s="8">
        <v>4.3049999999999997</v>
      </c>
      <c r="W108" s="8" t="s">
        <v>61</v>
      </c>
      <c r="X108" s="8">
        <v>0.314</v>
      </c>
      <c r="Y108" s="8">
        <v>4.6189999999999998</v>
      </c>
      <c r="Z108" s="8">
        <v>4.3049999999999997</v>
      </c>
      <c r="AA108" s="8">
        <v>0.1787</v>
      </c>
      <c r="AB108" s="8">
        <v>5.0000000000000001E-4</v>
      </c>
      <c r="AC108" s="8" t="s">
        <v>17</v>
      </c>
      <c r="AD108" s="8" t="s">
        <v>17</v>
      </c>
      <c r="AE108" s="8">
        <v>0</v>
      </c>
      <c r="AF108" s="8">
        <v>0</v>
      </c>
      <c r="AG108" s="8">
        <v>0</v>
      </c>
      <c r="AH108" s="8">
        <v>0</v>
      </c>
      <c r="AI108" s="8">
        <v>0</v>
      </c>
      <c r="AJ108" s="8">
        <v>0</v>
      </c>
      <c r="AK108" s="8">
        <v>0</v>
      </c>
      <c r="AL108" s="8">
        <v>0</v>
      </c>
      <c r="AM108" s="8">
        <v>0</v>
      </c>
      <c r="AN108" s="8">
        <v>0</v>
      </c>
      <c r="AO108" s="8">
        <v>0</v>
      </c>
      <c r="AP108" s="8">
        <v>0</v>
      </c>
      <c r="AQ108" s="8">
        <v>5.0000000000000001E-3</v>
      </c>
      <c r="AR108" s="8">
        <v>0.28699999999999998</v>
      </c>
      <c r="AS108" s="8">
        <v>0.507023</v>
      </c>
      <c r="AT108" s="8">
        <v>0</v>
      </c>
      <c r="AU108" s="8">
        <v>0.897563</v>
      </c>
      <c r="AV108" s="8">
        <v>0.39172299999999999</v>
      </c>
      <c r="AW108" s="2"/>
    </row>
    <row r="109" spans="1:49">
      <c r="B109" s="8" t="s">
        <v>744</v>
      </c>
      <c r="C109" s="20">
        <v>4</v>
      </c>
      <c r="D109" s="20">
        <v>520</v>
      </c>
      <c r="E109" s="20">
        <v>0</v>
      </c>
      <c r="F109" s="20">
        <v>3</v>
      </c>
      <c r="G109" s="20">
        <v>3</v>
      </c>
      <c r="H109" s="20">
        <v>2</v>
      </c>
      <c r="I109" s="19">
        <v>10.9</v>
      </c>
      <c r="J109" s="1">
        <v>3.2730999999999999</v>
      </c>
      <c r="K109" s="1">
        <v>3.2730999999999999</v>
      </c>
      <c r="L109" s="1">
        <v>5.1287000000000003</v>
      </c>
      <c r="M109" s="18">
        <v>47.582000000000001</v>
      </c>
      <c r="N109" s="8">
        <v>26</v>
      </c>
      <c r="O109" s="8">
        <v>26</v>
      </c>
      <c r="P109" s="8">
        <v>20</v>
      </c>
      <c r="Q109" s="8">
        <v>1</v>
      </c>
      <c r="R109" s="2">
        <v>-31.3368</v>
      </c>
      <c r="S109" s="8" t="s">
        <v>61</v>
      </c>
      <c r="T109" s="8">
        <v>0.30499999999999999</v>
      </c>
      <c r="U109" s="8">
        <v>4.6120000000000001</v>
      </c>
      <c r="V109" s="8">
        <v>4.3070000000000004</v>
      </c>
      <c r="W109" s="8" t="s">
        <v>61</v>
      </c>
      <c r="X109" s="8">
        <v>0.30499999999999999</v>
      </c>
      <c r="Y109" s="8">
        <v>4.6120000000000001</v>
      </c>
      <c r="Z109" s="8">
        <v>4.3070000000000004</v>
      </c>
      <c r="AA109" s="8">
        <v>0.1027</v>
      </c>
      <c r="AB109" s="8">
        <v>8.9999999999999998E-4</v>
      </c>
      <c r="AC109" s="8" t="s">
        <v>17</v>
      </c>
      <c r="AD109" s="8" t="s">
        <v>17</v>
      </c>
      <c r="AE109" s="8">
        <v>0</v>
      </c>
      <c r="AF109" s="8">
        <v>0</v>
      </c>
      <c r="AG109" s="8">
        <v>0</v>
      </c>
      <c r="AH109" s="8">
        <v>0</v>
      </c>
      <c r="AI109" s="8">
        <v>0</v>
      </c>
      <c r="AJ109" s="8">
        <v>0</v>
      </c>
      <c r="AK109" s="8">
        <v>0</v>
      </c>
      <c r="AL109" s="8">
        <v>0</v>
      </c>
      <c r="AM109" s="8">
        <v>0</v>
      </c>
      <c r="AN109" s="8">
        <v>0</v>
      </c>
      <c r="AO109" s="8">
        <v>0</v>
      </c>
      <c r="AP109" s="8">
        <v>0</v>
      </c>
      <c r="AQ109" s="8">
        <v>5.0000000000000001E-3</v>
      </c>
      <c r="AR109" s="8">
        <v>0.29799999999999999</v>
      </c>
      <c r="AS109" s="8">
        <v>0.50634199999999996</v>
      </c>
      <c r="AT109" s="8">
        <v>0</v>
      </c>
      <c r="AU109" s="8">
        <v>0.89487300000000003</v>
      </c>
      <c r="AV109" s="8">
        <v>0.38811299999999999</v>
      </c>
      <c r="AW109" s="2"/>
    </row>
    <row r="110" spans="1:49">
      <c r="B110" s="8" t="s">
        <v>745</v>
      </c>
      <c r="C110" s="20">
        <v>4</v>
      </c>
      <c r="D110" s="20">
        <v>520</v>
      </c>
      <c r="E110" s="20">
        <v>0</v>
      </c>
      <c r="F110" s="20">
        <v>3</v>
      </c>
      <c r="G110" s="20">
        <v>3</v>
      </c>
      <c r="H110" s="20">
        <v>2</v>
      </c>
      <c r="I110" s="19">
        <v>10.9</v>
      </c>
      <c r="J110" s="1">
        <v>3.2669000000000001</v>
      </c>
      <c r="K110" s="1">
        <v>3.2669000000000001</v>
      </c>
      <c r="L110" s="1">
        <v>5.1501999999999999</v>
      </c>
      <c r="M110" s="18">
        <v>47.603000000000002</v>
      </c>
      <c r="N110" s="8">
        <v>26</v>
      </c>
      <c r="O110" s="8">
        <v>26</v>
      </c>
      <c r="P110" s="8">
        <v>20</v>
      </c>
      <c r="Q110" s="8">
        <v>1</v>
      </c>
      <c r="R110" s="2">
        <v>-31.3368</v>
      </c>
      <c r="S110" s="8" t="s">
        <v>61</v>
      </c>
      <c r="T110" s="8">
        <v>0.29399999999999998</v>
      </c>
      <c r="U110" s="8">
        <v>4.6040000000000001</v>
      </c>
      <c r="V110" s="8">
        <v>4.3099999999999996</v>
      </c>
      <c r="W110" s="8" t="s">
        <v>61</v>
      </c>
      <c r="X110" s="8">
        <v>0.29399999999999998</v>
      </c>
      <c r="Y110" s="8">
        <v>4.6040000000000001</v>
      </c>
      <c r="Z110" s="8">
        <v>4.3099999999999996</v>
      </c>
      <c r="AA110" s="8">
        <v>2.35E-2</v>
      </c>
      <c r="AB110" s="8">
        <v>1E-4</v>
      </c>
      <c r="AC110" s="8" t="s">
        <v>17</v>
      </c>
      <c r="AD110" s="8" t="s">
        <v>17</v>
      </c>
      <c r="AE110" s="8">
        <v>0</v>
      </c>
      <c r="AF110" s="8">
        <v>0</v>
      </c>
      <c r="AG110" s="8">
        <v>0</v>
      </c>
      <c r="AH110" s="8">
        <v>0</v>
      </c>
      <c r="AI110" s="8">
        <v>0</v>
      </c>
      <c r="AJ110" s="8">
        <v>0</v>
      </c>
      <c r="AK110" s="8">
        <v>0</v>
      </c>
      <c r="AL110" s="8">
        <v>0</v>
      </c>
      <c r="AM110" s="8">
        <v>0</v>
      </c>
      <c r="AN110" s="8">
        <v>0</v>
      </c>
      <c r="AO110" s="8">
        <v>0</v>
      </c>
      <c r="AP110" s="8">
        <v>0</v>
      </c>
      <c r="AQ110" s="8">
        <v>5.0000000000000001E-3</v>
      </c>
      <c r="AR110" s="8">
        <v>0.29699999999999999</v>
      </c>
      <c r="AS110" s="8">
        <v>0.50555000000000005</v>
      </c>
      <c r="AT110" s="8">
        <v>0</v>
      </c>
      <c r="AU110" s="8">
        <v>0.89220299999999997</v>
      </c>
      <c r="AV110" s="8">
        <v>0.38450400000000001</v>
      </c>
      <c r="AW110" s="2"/>
    </row>
    <row r="111" spans="1:49">
      <c r="B111" s="8" t="s">
        <v>850</v>
      </c>
      <c r="C111" s="20">
        <v>4</v>
      </c>
      <c r="D111" s="20">
        <v>520</v>
      </c>
      <c r="E111" s="20">
        <v>0</v>
      </c>
      <c r="F111" s="20">
        <v>3</v>
      </c>
      <c r="G111" s="20">
        <v>3</v>
      </c>
      <c r="H111" s="20">
        <v>2</v>
      </c>
      <c r="I111" s="19">
        <v>10.9</v>
      </c>
      <c r="J111" s="1">
        <v>3.2669999999999999</v>
      </c>
      <c r="K111" s="1">
        <v>3.2669999999999999</v>
      </c>
      <c r="L111" s="1">
        <v>5.1501999999999999</v>
      </c>
      <c r="M111" s="18">
        <v>47.603000000000002</v>
      </c>
      <c r="N111" s="8">
        <v>26</v>
      </c>
      <c r="O111" s="8">
        <v>26</v>
      </c>
      <c r="P111" s="8">
        <v>20</v>
      </c>
      <c r="Q111" s="8">
        <v>1</v>
      </c>
      <c r="R111" s="2">
        <v>-30.767900000000001</v>
      </c>
      <c r="S111" s="8" t="s">
        <v>61</v>
      </c>
      <c r="T111" s="8">
        <v>0.39900000000000002</v>
      </c>
      <c r="U111" s="8">
        <v>4.5599999999999996</v>
      </c>
      <c r="V111" s="8">
        <v>4.1609999999999996</v>
      </c>
      <c r="W111" s="8" t="s">
        <v>61</v>
      </c>
      <c r="X111" s="8">
        <v>0.39900000000000002</v>
      </c>
      <c r="Y111" s="8">
        <v>4.5599999999999996</v>
      </c>
      <c r="Z111" s="8">
        <v>4.1609999999999996</v>
      </c>
      <c r="AA111" s="8">
        <v>0</v>
      </c>
      <c r="AB111" s="8">
        <v>0</v>
      </c>
      <c r="AC111" s="8" t="s">
        <v>17</v>
      </c>
      <c r="AD111" s="8" t="s">
        <v>17</v>
      </c>
      <c r="AE111" s="8">
        <v>0</v>
      </c>
      <c r="AF111" s="8">
        <v>0</v>
      </c>
      <c r="AG111" s="8">
        <v>0</v>
      </c>
      <c r="AH111" s="8">
        <v>0</v>
      </c>
      <c r="AI111" s="8">
        <v>0</v>
      </c>
      <c r="AJ111" s="8">
        <v>0</v>
      </c>
      <c r="AK111" s="8">
        <v>0</v>
      </c>
      <c r="AL111" s="8">
        <v>0</v>
      </c>
      <c r="AM111" s="8">
        <v>0</v>
      </c>
      <c r="AN111" s="8">
        <v>0</v>
      </c>
      <c r="AO111" s="8">
        <v>0</v>
      </c>
      <c r="AP111" s="8">
        <v>0</v>
      </c>
      <c r="AQ111" s="8">
        <v>5.0000000000000001E-3</v>
      </c>
      <c r="AR111" s="8">
        <v>0.29899999999999999</v>
      </c>
      <c r="AS111" s="8">
        <v>0.5</v>
      </c>
      <c r="AT111" s="8">
        <v>0</v>
      </c>
      <c r="AU111" s="8">
        <v>0</v>
      </c>
      <c r="AV111" s="8">
        <v>0.5</v>
      </c>
      <c r="AW111" s="2"/>
    </row>
    <row r="112" spans="1:49">
      <c r="A112" s="64" t="s">
        <v>718</v>
      </c>
      <c r="C112" s="20"/>
      <c r="D112" s="20"/>
      <c r="E112" s="20"/>
      <c r="F112" s="20"/>
      <c r="G112" s="20"/>
      <c r="H112" s="20"/>
      <c r="R112" s="2"/>
      <c r="AW112" s="2"/>
    </row>
    <row r="113" spans="1:63">
      <c r="A113" s="4"/>
      <c r="B113" s="4" t="s">
        <v>18</v>
      </c>
      <c r="C113" s="21" t="s">
        <v>19</v>
      </c>
      <c r="D113" s="21" t="s">
        <v>20</v>
      </c>
      <c r="E113" s="21" t="s">
        <v>21</v>
      </c>
      <c r="F113" s="110" t="s">
        <v>22</v>
      </c>
      <c r="G113" s="110"/>
      <c r="H113" s="110"/>
      <c r="I113" s="12" t="s">
        <v>23</v>
      </c>
      <c r="J113" s="106" t="s">
        <v>24</v>
      </c>
      <c r="K113" s="106"/>
      <c r="L113" s="106"/>
      <c r="M113" s="12" t="s">
        <v>25</v>
      </c>
      <c r="N113" s="4" t="s">
        <v>26</v>
      </c>
      <c r="O113" s="4" t="s">
        <v>3</v>
      </c>
      <c r="P113" s="4" t="s">
        <v>27</v>
      </c>
      <c r="Q113" s="4" t="s">
        <v>28</v>
      </c>
      <c r="R113" s="6" t="s">
        <v>29</v>
      </c>
      <c r="S113" s="4" t="s">
        <v>30</v>
      </c>
      <c r="T113" s="4"/>
      <c r="U113" s="4"/>
      <c r="V113" s="4"/>
      <c r="W113" s="4" t="s">
        <v>31</v>
      </c>
      <c r="X113" s="4"/>
      <c r="Y113" s="4"/>
      <c r="Z113" s="4"/>
      <c r="AA113" s="5" t="s">
        <v>32</v>
      </c>
      <c r="AB113" s="5" t="s">
        <v>33</v>
      </c>
      <c r="AC113" s="5" t="s">
        <v>34</v>
      </c>
      <c r="AD113" s="13" t="s">
        <v>35</v>
      </c>
      <c r="AE113" s="4" t="s">
        <v>36</v>
      </c>
      <c r="AF113" s="4"/>
      <c r="AG113" s="4"/>
      <c r="AH113" s="4" t="s">
        <v>37</v>
      </c>
      <c r="AI113" s="4"/>
      <c r="AJ113" s="4"/>
      <c r="AK113" s="4" t="s">
        <v>38</v>
      </c>
      <c r="AL113" s="4"/>
      <c r="AM113" s="4"/>
      <c r="AN113" s="4" t="s">
        <v>39</v>
      </c>
      <c r="AO113" s="4"/>
      <c r="AP113" s="4"/>
      <c r="AQ113" s="12" t="s">
        <v>40</v>
      </c>
      <c r="AR113" s="12" t="s">
        <v>41</v>
      </c>
      <c r="AS113" s="107" t="s">
        <v>62</v>
      </c>
      <c r="AT113" s="107"/>
      <c r="AU113" s="107"/>
      <c r="AV113" s="107"/>
      <c r="AW113" s="6" t="s">
        <v>10</v>
      </c>
      <c r="AX113" s="4"/>
      <c r="AY113" s="4"/>
      <c r="AZ113" s="4"/>
      <c r="BA113" s="4"/>
      <c r="BB113" s="4"/>
      <c r="BC113" s="4"/>
      <c r="BD113" s="4"/>
      <c r="BE113" s="4"/>
      <c r="BF113" s="12"/>
      <c r="BG113" s="12"/>
      <c r="BH113" s="4"/>
      <c r="BI113" s="4"/>
      <c r="BJ113" s="12"/>
      <c r="BK113" s="12"/>
    </row>
    <row r="114" spans="1:63">
      <c r="B114" s="4"/>
      <c r="C114" s="21"/>
      <c r="D114" s="21"/>
      <c r="E114" s="21"/>
      <c r="F114" s="21" t="s">
        <v>2</v>
      </c>
      <c r="G114" s="21" t="s">
        <v>46</v>
      </c>
      <c r="H114" s="21" t="s">
        <v>0</v>
      </c>
      <c r="I114" s="12"/>
      <c r="J114" s="5" t="s">
        <v>2</v>
      </c>
      <c r="K114" s="5" t="s">
        <v>46</v>
      </c>
      <c r="L114" s="5" t="s">
        <v>0</v>
      </c>
      <c r="M114" s="12"/>
      <c r="N114" s="4"/>
      <c r="O114" s="4"/>
      <c r="P114" s="4"/>
      <c r="Q114" s="4"/>
      <c r="R114" s="6"/>
      <c r="S114" s="4" t="s">
        <v>47</v>
      </c>
      <c r="T114" s="4" t="s">
        <v>48</v>
      </c>
      <c r="U114" s="4" t="s">
        <v>49</v>
      </c>
      <c r="V114" s="4" t="s">
        <v>50</v>
      </c>
      <c r="W114" s="4" t="s">
        <v>47</v>
      </c>
      <c r="X114" s="4" t="s">
        <v>48</v>
      </c>
      <c r="Y114" s="4" t="s">
        <v>49</v>
      </c>
      <c r="Z114" s="4" t="s">
        <v>50</v>
      </c>
      <c r="AA114" s="14" t="s">
        <v>51</v>
      </c>
      <c r="AB114" s="14" t="s">
        <v>51</v>
      </c>
      <c r="AC114" s="14" t="s">
        <v>52</v>
      </c>
      <c r="AD114" s="13" t="s">
        <v>52</v>
      </c>
      <c r="AE114" s="5" t="s">
        <v>2</v>
      </c>
      <c r="AF114" s="5" t="s">
        <v>46</v>
      </c>
      <c r="AG114" s="5" t="s">
        <v>0</v>
      </c>
      <c r="AH114" s="5" t="s">
        <v>2</v>
      </c>
      <c r="AI114" s="5" t="s">
        <v>46</v>
      </c>
      <c r="AJ114" s="5" t="s">
        <v>0</v>
      </c>
      <c r="AK114" s="5" t="s">
        <v>2</v>
      </c>
      <c r="AL114" s="5" t="s">
        <v>46</v>
      </c>
      <c r="AM114" s="5" t="s">
        <v>0</v>
      </c>
      <c r="AN114" s="5" t="s">
        <v>2</v>
      </c>
      <c r="AO114" s="5" t="s">
        <v>46</v>
      </c>
      <c r="AP114" s="5" t="s">
        <v>0</v>
      </c>
      <c r="AQ114" s="12" t="s">
        <v>53</v>
      </c>
      <c r="AR114" s="12" t="s">
        <v>54</v>
      </c>
      <c r="AS114" s="12" t="s">
        <v>63</v>
      </c>
      <c r="AT114" s="12" t="s">
        <v>76</v>
      </c>
      <c r="AU114" s="12" t="s">
        <v>64</v>
      </c>
      <c r="AV114" s="12" t="s">
        <v>64</v>
      </c>
      <c r="AW114" s="6"/>
      <c r="AX114" s="4"/>
      <c r="AY114" s="4"/>
      <c r="AZ114" s="4"/>
      <c r="BA114" s="4"/>
      <c r="BB114" s="4"/>
      <c r="BC114" s="4"/>
      <c r="BD114" s="4"/>
      <c r="BE114" s="4"/>
      <c r="BF114" s="12"/>
      <c r="BG114" s="12"/>
      <c r="BH114" s="4"/>
      <c r="BI114" s="4"/>
      <c r="BJ114" s="12"/>
      <c r="BK114" s="12"/>
    </row>
    <row r="115" spans="1:63" s="20" customFormat="1">
      <c r="A115" s="21"/>
      <c r="B115" s="21">
        <v>2</v>
      </c>
      <c r="C115" s="21">
        <v>3</v>
      </c>
      <c r="D115" s="21">
        <v>4</v>
      </c>
      <c r="E115" s="21">
        <v>5</v>
      </c>
      <c r="F115" s="21">
        <v>6</v>
      </c>
      <c r="G115" s="21">
        <v>7</v>
      </c>
      <c r="H115" s="21">
        <v>8</v>
      </c>
      <c r="I115" s="21">
        <v>9</v>
      </c>
      <c r="J115" s="21">
        <v>10</v>
      </c>
      <c r="K115" s="21">
        <v>11</v>
      </c>
      <c r="L115" s="21">
        <v>12</v>
      </c>
      <c r="M115" s="21">
        <v>13</v>
      </c>
      <c r="N115" s="21">
        <v>14</v>
      </c>
      <c r="O115" s="21">
        <v>15</v>
      </c>
      <c r="P115" s="21">
        <v>16</v>
      </c>
      <c r="Q115" s="21">
        <v>17</v>
      </c>
      <c r="R115" s="21">
        <v>18</v>
      </c>
      <c r="S115" s="21">
        <v>19</v>
      </c>
      <c r="T115" s="21">
        <v>20</v>
      </c>
      <c r="U115" s="21">
        <v>21</v>
      </c>
      <c r="V115" s="21">
        <v>22</v>
      </c>
      <c r="W115" s="21">
        <v>23</v>
      </c>
      <c r="X115" s="21">
        <v>24</v>
      </c>
      <c r="Y115" s="21">
        <v>25</v>
      </c>
      <c r="Z115" s="21">
        <v>26</v>
      </c>
      <c r="AA115" s="21">
        <v>27</v>
      </c>
      <c r="AB115" s="21">
        <v>28</v>
      </c>
      <c r="AC115" s="21">
        <v>29</v>
      </c>
      <c r="AD115" s="21">
        <v>30</v>
      </c>
      <c r="AE115" s="21">
        <v>31</v>
      </c>
      <c r="AF115" s="21">
        <v>32</v>
      </c>
      <c r="AG115" s="21">
        <v>33</v>
      </c>
      <c r="AH115" s="21">
        <v>34</v>
      </c>
      <c r="AI115" s="21">
        <v>35</v>
      </c>
      <c r="AJ115" s="21">
        <v>36</v>
      </c>
      <c r="AK115" s="21">
        <v>37</v>
      </c>
      <c r="AL115" s="21">
        <v>38</v>
      </c>
      <c r="AM115" s="21">
        <v>39</v>
      </c>
      <c r="AN115" s="21">
        <v>40</v>
      </c>
      <c r="AO115" s="21">
        <v>41</v>
      </c>
      <c r="AP115" s="21">
        <v>42</v>
      </c>
      <c r="AQ115" s="21">
        <v>43</v>
      </c>
      <c r="AR115" s="21">
        <v>44</v>
      </c>
      <c r="AS115" s="21">
        <v>45</v>
      </c>
      <c r="AT115" s="21">
        <v>46</v>
      </c>
      <c r="AU115" s="21">
        <v>47</v>
      </c>
      <c r="AV115" s="21">
        <v>48</v>
      </c>
      <c r="AW115" s="21">
        <v>49</v>
      </c>
      <c r="AX115" s="21"/>
      <c r="AY115" s="21"/>
      <c r="AZ115" s="21"/>
      <c r="BA115" s="21"/>
      <c r="BB115" s="21"/>
      <c r="BC115" s="21"/>
      <c r="BD115" s="21"/>
      <c r="BE115" s="21"/>
      <c r="BF115" s="21"/>
      <c r="BG115" s="21"/>
      <c r="BH115" s="21"/>
      <c r="BI115" s="21"/>
      <c r="BJ115" s="21"/>
      <c r="BK115" s="21"/>
    </row>
    <row r="116" spans="1:63">
      <c r="B116" s="8" t="s">
        <v>472</v>
      </c>
      <c r="C116" s="20">
        <v>4</v>
      </c>
      <c r="D116" s="20">
        <v>520</v>
      </c>
      <c r="E116" s="20">
        <v>0</v>
      </c>
      <c r="F116" s="20">
        <v>3</v>
      </c>
      <c r="G116" s="20">
        <v>3</v>
      </c>
      <c r="H116" s="20">
        <v>2</v>
      </c>
      <c r="I116" s="19">
        <v>10.7</v>
      </c>
      <c r="J116" s="1">
        <v>3.4771000000000001</v>
      </c>
      <c r="K116" s="1">
        <v>3.4771000000000001</v>
      </c>
      <c r="L116" s="1">
        <v>4.2836999999999996</v>
      </c>
      <c r="M116" s="18">
        <v>44.853000000000002</v>
      </c>
      <c r="N116" s="8">
        <v>26</v>
      </c>
      <c r="O116" s="8">
        <v>1352</v>
      </c>
      <c r="P116" s="8">
        <v>1</v>
      </c>
      <c r="Q116" s="8">
        <v>1</v>
      </c>
      <c r="R116" s="2">
        <v>-58.439100000000003</v>
      </c>
      <c r="S116" s="8" t="s">
        <v>16</v>
      </c>
      <c r="T116" s="8">
        <v>-2.4750000000000001</v>
      </c>
      <c r="U116" s="8">
        <v>9.3729999999999993</v>
      </c>
      <c r="V116" s="8">
        <v>11.848000000000001</v>
      </c>
      <c r="W116" s="8" t="s">
        <v>16</v>
      </c>
      <c r="X116" s="8">
        <v>-2.4750000000000001</v>
      </c>
      <c r="Y116" s="8">
        <v>9.3729999999999993</v>
      </c>
      <c r="Z116" s="8">
        <v>11.848000000000001</v>
      </c>
      <c r="AA116" s="8">
        <v>0</v>
      </c>
      <c r="AB116" s="8">
        <v>1E-4</v>
      </c>
      <c r="AC116" s="8" t="s">
        <v>17</v>
      </c>
      <c r="AD116" s="8" t="s">
        <v>17</v>
      </c>
      <c r="AE116" s="8">
        <v>0.33333000000000002</v>
      </c>
      <c r="AF116" s="8">
        <v>0.33333000000000002</v>
      </c>
      <c r="AG116" s="8">
        <v>0.5</v>
      </c>
      <c r="AH116" s="8">
        <v>0</v>
      </c>
      <c r="AI116" s="8">
        <v>0</v>
      </c>
      <c r="AJ116" s="8">
        <v>0</v>
      </c>
      <c r="AK116" s="8">
        <v>0.33333000000000002</v>
      </c>
      <c r="AL116" s="8">
        <v>0.33333000000000002</v>
      </c>
      <c r="AM116" s="8">
        <v>0.5</v>
      </c>
      <c r="AN116" s="8">
        <v>0</v>
      </c>
      <c r="AO116" s="8">
        <v>0</v>
      </c>
      <c r="AP116" s="8">
        <v>0</v>
      </c>
      <c r="AQ116" s="8">
        <v>1.2E-2</v>
      </c>
      <c r="AR116" s="8">
        <v>0.36099999999999999</v>
      </c>
      <c r="AS116" s="8">
        <v>0.5</v>
      </c>
      <c r="AT116" s="8">
        <v>0</v>
      </c>
      <c r="AU116" s="8">
        <v>0</v>
      </c>
      <c r="AV116" s="8">
        <v>0.5</v>
      </c>
      <c r="AW116" s="2">
        <v>-19.4985</v>
      </c>
    </row>
    <row r="117" spans="1:63">
      <c r="B117" s="8" t="s">
        <v>746</v>
      </c>
      <c r="C117" s="20">
        <v>4</v>
      </c>
      <c r="D117" s="20">
        <v>520</v>
      </c>
      <c r="E117" s="20">
        <v>0</v>
      </c>
      <c r="F117" s="20">
        <v>3</v>
      </c>
      <c r="G117" s="20">
        <v>3</v>
      </c>
      <c r="H117" s="20">
        <v>2</v>
      </c>
      <c r="I117" s="19">
        <v>10.7</v>
      </c>
      <c r="J117" s="1">
        <v>3.4769000000000001</v>
      </c>
      <c r="K117" s="1">
        <v>3.4769000000000001</v>
      </c>
      <c r="L117" s="1">
        <v>4.2847</v>
      </c>
      <c r="M117" s="18">
        <v>44.856000000000002</v>
      </c>
      <c r="N117" s="8">
        <v>26</v>
      </c>
      <c r="O117" s="8">
        <v>1352</v>
      </c>
      <c r="P117" s="8">
        <v>1</v>
      </c>
      <c r="Q117" s="8">
        <v>1</v>
      </c>
      <c r="R117" s="2">
        <v>-58.438699999999997</v>
      </c>
      <c r="S117" s="8" t="s">
        <v>16</v>
      </c>
      <c r="T117" s="8">
        <v>-2.4769999999999999</v>
      </c>
      <c r="U117" s="8">
        <v>9.3719999999999999</v>
      </c>
      <c r="V117" s="8">
        <v>11.849</v>
      </c>
      <c r="W117" s="8" t="s">
        <v>16</v>
      </c>
      <c r="X117" s="8">
        <v>-2.4769999999999999</v>
      </c>
      <c r="Y117" s="8">
        <v>9.3719999999999999</v>
      </c>
      <c r="Z117" s="8">
        <v>11.849</v>
      </c>
      <c r="AA117" s="8">
        <v>5.0200000000000002E-2</v>
      </c>
      <c r="AB117" s="8">
        <v>1.1999999999999999E-3</v>
      </c>
      <c r="AC117" s="8" t="s">
        <v>17</v>
      </c>
      <c r="AD117" s="8" t="s">
        <v>17</v>
      </c>
      <c r="AE117" s="8">
        <v>0.33333000000000002</v>
      </c>
      <c r="AF117" s="8">
        <v>0.33333000000000002</v>
      </c>
      <c r="AG117" s="8">
        <v>0.5</v>
      </c>
      <c r="AH117" s="8">
        <v>0</v>
      </c>
      <c r="AI117" s="8">
        <v>0</v>
      </c>
      <c r="AJ117" s="8">
        <v>0</v>
      </c>
      <c r="AK117" s="8">
        <v>0.33333000000000002</v>
      </c>
      <c r="AL117" s="8">
        <v>0.33333000000000002</v>
      </c>
      <c r="AM117" s="8">
        <v>0.5</v>
      </c>
      <c r="AN117" s="8">
        <v>0</v>
      </c>
      <c r="AO117" s="8">
        <v>0</v>
      </c>
      <c r="AP117" s="8">
        <v>0</v>
      </c>
      <c r="AQ117" s="8">
        <v>1.0999999999999999E-2</v>
      </c>
      <c r="AR117" s="8">
        <v>0.36</v>
      </c>
      <c r="AS117" s="8">
        <v>0.49898999999999999</v>
      </c>
      <c r="AT117" s="8">
        <v>0</v>
      </c>
      <c r="AU117" s="8">
        <v>0.99749600000000005</v>
      </c>
      <c r="AV117" s="8">
        <v>0.49639100000000003</v>
      </c>
      <c r="AW117" s="2">
        <v>-19.4984</v>
      </c>
    </row>
    <row r="118" spans="1:63">
      <c r="B118" s="8" t="s">
        <v>747</v>
      </c>
      <c r="C118" s="20">
        <v>4</v>
      </c>
      <c r="D118" s="20">
        <v>520</v>
      </c>
      <c r="E118" s="20">
        <v>0</v>
      </c>
      <c r="F118" s="20">
        <v>3</v>
      </c>
      <c r="G118" s="20">
        <v>3</v>
      </c>
      <c r="H118" s="20">
        <v>2</v>
      </c>
      <c r="I118" s="19">
        <v>10.7</v>
      </c>
      <c r="J118" s="1">
        <v>3.476</v>
      </c>
      <c r="K118" s="1">
        <v>3.476</v>
      </c>
      <c r="L118" s="1">
        <v>4.2876000000000003</v>
      </c>
      <c r="M118" s="18">
        <v>44.866</v>
      </c>
      <c r="N118" s="8">
        <v>26</v>
      </c>
      <c r="O118" s="8">
        <v>1352</v>
      </c>
      <c r="P118" s="8">
        <v>1</v>
      </c>
      <c r="Q118" s="8">
        <v>1</v>
      </c>
      <c r="R118" s="2">
        <v>-58.4377</v>
      </c>
      <c r="S118" s="8" t="s">
        <v>16</v>
      </c>
      <c r="T118" s="8">
        <v>-2.4830000000000001</v>
      </c>
      <c r="U118" s="8">
        <v>9.3689999999999998</v>
      </c>
      <c r="V118" s="8">
        <v>11.852</v>
      </c>
      <c r="W118" s="8" t="s">
        <v>16</v>
      </c>
      <c r="X118" s="8">
        <v>-2.4830000000000001</v>
      </c>
      <c r="Y118" s="8">
        <v>9.3689999999999998</v>
      </c>
      <c r="Z118" s="8">
        <v>11.852</v>
      </c>
      <c r="AA118" s="8">
        <v>9.9000000000000005E-2</v>
      </c>
      <c r="AB118" s="8">
        <v>2.0000000000000001E-4</v>
      </c>
      <c r="AC118" s="8" t="s">
        <v>17</v>
      </c>
      <c r="AD118" s="8" t="s">
        <v>17</v>
      </c>
      <c r="AE118" s="8">
        <v>0.33333000000000002</v>
      </c>
      <c r="AF118" s="8">
        <v>0.33333000000000002</v>
      </c>
      <c r="AG118" s="8">
        <v>0.5</v>
      </c>
      <c r="AH118" s="8">
        <v>0</v>
      </c>
      <c r="AI118" s="8">
        <v>0</v>
      </c>
      <c r="AJ118" s="8">
        <v>0</v>
      </c>
      <c r="AK118" s="8">
        <v>0.33333000000000002</v>
      </c>
      <c r="AL118" s="8">
        <v>0.33333000000000002</v>
      </c>
      <c r="AM118" s="8">
        <v>0.5</v>
      </c>
      <c r="AN118" s="8">
        <v>0</v>
      </c>
      <c r="AO118" s="8">
        <v>0</v>
      </c>
      <c r="AP118" s="8">
        <v>0</v>
      </c>
      <c r="AQ118" s="8">
        <v>1.2E-2</v>
      </c>
      <c r="AR118" s="8">
        <v>0.36299999999999999</v>
      </c>
      <c r="AS118" s="8">
        <v>0.49802800000000003</v>
      </c>
      <c r="AT118" s="8">
        <v>0</v>
      </c>
      <c r="AU118" s="8">
        <v>0.99498200000000003</v>
      </c>
      <c r="AV118" s="8">
        <v>0.492782</v>
      </c>
      <c r="AW118" s="2">
        <v>-19.4984</v>
      </c>
    </row>
    <row r="119" spans="1:63">
      <c r="B119" s="8" t="s">
        <v>748</v>
      </c>
      <c r="C119" s="20">
        <v>4</v>
      </c>
      <c r="D119" s="20">
        <v>520</v>
      </c>
      <c r="E119" s="20">
        <v>0</v>
      </c>
      <c r="F119" s="20">
        <v>3</v>
      </c>
      <c r="G119" s="20">
        <v>3</v>
      </c>
      <c r="H119" s="20">
        <v>2</v>
      </c>
      <c r="I119" s="19">
        <v>10.7</v>
      </c>
      <c r="J119" s="1">
        <v>3.4727999999999999</v>
      </c>
      <c r="K119" s="1">
        <v>3.4727999999999999</v>
      </c>
      <c r="L119" s="1">
        <v>4.2991999999999999</v>
      </c>
      <c r="M119" s="18">
        <v>44.902999999999999</v>
      </c>
      <c r="N119" s="8">
        <v>26</v>
      </c>
      <c r="O119" s="8">
        <v>1352</v>
      </c>
      <c r="P119" s="8">
        <v>1</v>
      </c>
      <c r="Q119" s="8">
        <v>1</v>
      </c>
      <c r="R119" s="2">
        <v>-58.433500000000002</v>
      </c>
      <c r="S119" s="8" t="s">
        <v>16</v>
      </c>
      <c r="T119" s="8">
        <v>-2.5070000000000001</v>
      </c>
      <c r="U119" s="8">
        <v>9.359</v>
      </c>
      <c r="V119" s="8">
        <v>11.866</v>
      </c>
      <c r="W119" s="8" t="s">
        <v>16</v>
      </c>
      <c r="X119" s="8">
        <v>-2.5070000000000001</v>
      </c>
      <c r="Y119" s="8">
        <v>9.359</v>
      </c>
      <c r="Z119" s="8">
        <v>11.866</v>
      </c>
      <c r="AA119" s="8">
        <v>0.18909999999999999</v>
      </c>
      <c r="AB119" s="8">
        <v>6.9999999999999999E-4</v>
      </c>
      <c r="AC119" s="8" t="s">
        <v>17</v>
      </c>
      <c r="AD119" s="8" t="s">
        <v>17</v>
      </c>
      <c r="AE119" s="8">
        <v>0.33333000000000002</v>
      </c>
      <c r="AF119" s="8">
        <v>0.33333000000000002</v>
      </c>
      <c r="AG119" s="8">
        <v>0.5</v>
      </c>
      <c r="AH119" s="8">
        <v>0</v>
      </c>
      <c r="AI119" s="8">
        <v>0</v>
      </c>
      <c r="AJ119" s="8">
        <v>0</v>
      </c>
      <c r="AK119" s="8">
        <v>0.33333000000000002</v>
      </c>
      <c r="AL119" s="8">
        <v>0.33333000000000002</v>
      </c>
      <c r="AM119" s="8">
        <v>0.5</v>
      </c>
      <c r="AN119" s="8">
        <v>0</v>
      </c>
      <c r="AO119" s="8">
        <v>0</v>
      </c>
      <c r="AP119" s="8">
        <v>0</v>
      </c>
      <c r="AQ119" s="8">
        <v>1.0999999999999999E-2</v>
      </c>
      <c r="AR119" s="8">
        <v>0.36499999999999999</v>
      </c>
      <c r="AS119" s="8">
        <v>0.49627399999999999</v>
      </c>
      <c r="AT119" s="8">
        <v>0</v>
      </c>
      <c r="AU119" s="8">
        <v>0.98986200000000002</v>
      </c>
      <c r="AV119" s="8">
        <v>0.48556300000000002</v>
      </c>
      <c r="AW119" s="2">
        <v>-19.497</v>
      </c>
    </row>
    <row r="120" spans="1:63">
      <c r="B120" s="8" t="s">
        <v>749</v>
      </c>
      <c r="C120" s="20">
        <v>4</v>
      </c>
      <c r="D120" s="20">
        <v>520</v>
      </c>
      <c r="E120" s="20">
        <v>0</v>
      </c>
      <c r="F120" s="20">
        <v>3</v>
      </c>
      <c r="G120" s="20">
        <v>3</v>
      </c>
      <c r="H120" s="20">
        <v>2</v>
      </c>
      <c r="I120" s="19">
        <v>10.7</v>
      </c>
      <c r="J120" s="1">
        <v>3.4672000000000001</v>
      </c>
      <c r="K120" s="1">
        <v>3.4672000000000001</v>
      </c>
      <c r="L120" s="1">
        <v>4.3193000000000001</v>
      </c>
      <c r="M120" s="18">
        <v>44.966999999999999</v>
      </c>
      <c r="N120" s="8">
        <v>26</v>
      </c>
      <c r="O120" s="8">
        <v>1352</v>
      </c>
      <c r="P120" s="8">
        <v>1</v>
      </c>
      <c r="Q120" s="8">
        <v>1</v>
      </c>
      <c r="R120" s="2">
        <v>-58.427100000000003</v>
      </c>
      <c r="S120" s="8" t="s">
        <v>16</v>
      </c>
      <c r="T120" s="8">
        <v>-2.5499999999999998</v>
      </c>
      <c r="U120" s="8">
        <v>9.34</v>
      </c>
      <c r="V120" s="8">
        <v>11.89</v>
      </c>
      <c r="W120" s="8" t="s">
        <v>16</v>
      </c>
      <c r="X120" s="8">
        <v>-2.5499999999999998</v>
      </c>
      <c r="Y120" s="8">
        <v>9.34</v>
      </c>
      <c r="Z120" s="8">
        <v>11.89</v>
      </c>
      <c r="AA120" s="8">
        <v>0.25929999999999997</v>
      </c>
      <c r="AB120" s="8">
        <v>2.0000000000000001E-4</v>
      </c>
      <c r="AC120" s="8" t="s">
        <v>17</v>
      </c>
      <c r="AD120" s="8" t="s">
        <v>17</v>
      </c>
      <c r="AE120" s="8">
        <v>0.33333000000000002</v>
      </c>
      <c r="AF120" s="8">
        <v>0.33333000000000002</v>
      </c>
      <c r="AG120" s="8">
        <v>0.5</v>
      </c>
      <c r="AH120" s="8">
        <v>0</v>
      </c>
      <c r="AI120" s="8">
        <v>0</v>
      </c>
      <c r="AJ120" s="8">
        <v>0</v>
      </c>
      <c r="AK120" s="8">
        <v>0.33333000000000002</v>
      </c>
      <c r="AL120" s="8">
        <v>0.33333000000000002</v>
      </c>
      <c r="AM120" s="8">
        <v>0.5</v>
      </c>
      <c r="AN120" s="8">
        <v>0</v>
      </c>
      <c r="AO120" s="8">
        <v>0</v>
      </c>
      <c r="AP120" s="8">
        <v>0</v>
      </c>
      <c r="AQ120" s="8">
        <v>1.2999999999999999E-2</v>
      </c>
      <c r="AR120" s="8">
        <v>0.376</v>
      </c>
      <c r="AS120" s="8">
        <v>0.49495699999999998</v>
      </c>
      <c r="AT120" s="8">
        <v>0</v>
      </c>
      <c r="AU120" s="8">
        <v>0.98451500000000003</v>
      </c>
      <c r="AV120" s="8">
        <v>0.47834500000000002</v>
      </c>
      <c r="AW120" s="2">
        <v>-19.494</v>
      </c>
    </row>
    <row r="121" spans="1:63">
      <c r="B121" s="8" t="s">
        <v>750</v>
      </c>
      <c r="C121" s="20">
        <v>4</v>
      </c>
      <c r="D121" s="20">
        <v>520</v>
      </c>
      <c r="E121" s="20">
        <v>0</v>
      </c>
      <c r="F121" s="20">
        <v>3</v>
      </c>
      <c r="G121" s="20">
        <v>3</v>
      </c>
      <c r="H121" s="20">
        <v>2</v>
      </c>
      <c r="I121" s="19">
        <v>10.7</v>
      </c>
      <c r="J121" s="1">
        <v>3.4586000000000001</v>
      </c>
      <c r="K121" s="1">
        <v>3.4586000000000001</v>
      </c>
      <c r="L121" s="1">
        <v>4.3509000000000002</v>
      </c>
      <c r="M121" s="18">
        <v>45.072000000000003</v>
      </c>
      <c r="N121" s="8">
        <v>26</v>
      </c>
      <c r="O121" s="8">
        <v>1352</v>
      </c>
      <c r="P121" s="8">
        <v>1</v>
      </c>
      <c r="Q121" s="8">
        <v>1</v>
      </c>
      <c r="R121" s="2">
        <v>-58.419499999999999</v>
      </c>
      <c r="S121" s="8" t="s">
        <v>16</v>
      </c>
      <c r="T121" s="8">
        <v>-2.6179999999999999</v>
      </c>
      <c r="U121" s="8">
        <v>9.3109999999999999</v>
      </c>
      <c r="V121" s="8">
        <v>11.929</v>
      </c>
      <c r="W121" s="8" t="s">
        <v>16</v>
      </c>
      <c r="X121" s="8">
        <v>-2.6179999999999999</v>
      </c>
      <c r="Y121" s="8">
        <v>9.3109999999999999</v>
      </c>
      <c r="Z121" s="8">
        <v>11.929</v>
      </c>
      <c r="AA121" s="8">
        <v>0.29310000000000003</v>
      </c>
      <c r="AB121" s="8">
        <v>5.9999999999999995E-4</v>
      </c>
      <c r="AC121" s="8" t="s">
        <v>17</v>
      </c>
      <c r="AD121" s="8" t="s">
        <v>17</v>
      </c>
      <c r="AE121" s="8">
        <v>0.33333000000000002</v>
      </c>
      <c r="AF121" s="8">
        <v>0.33333000000000002</v>
      </c>
      <c r="AG121" s="8">
        <v>0.5</v>
      </c>
      <c r="AH121" s="8">
        <v>0</v>
      </c>
      <c r="AI121" s="8">
        <v>0</v>
      </c>
      <c r="AJ121" s="8">
        <v>0</v>
      </c>
      <c r="AK121" s="8">
        <v>0.33333000000000002</v>
      </c>
      <c r="AL121" s="8">
        <v>0.33333000000000002</v>
      </c>
      <c r="AM121" s="8">
        <v>0.5</v>
      </c>
      <c r="AN121" s="8">
        <v>0</v>
      </c>
      <c r="AO121" s="8">
        <v>0</v>
      </c>
      <c r="AP121" s="8">
        <v>0</v>
      </c>
      <c r="AQ121" s="8">
        <v>1.2999999999999999E-2</v>
      </c>
      <c r="AR121" s="8">
        <v>0.374</v>
      </c>
      <c r="AS121" s="8">
        <v>0.494423</v>
      </c>
      <c r="AT121" s="8">
        <v>0</v>
      </c>
      <c r="AU121" s="8">
        <v>0.97867899999999997</v>
      </c>
      <c r="AV121" s="8">
        <v>0.47112599999999999</v>
      </c>
      <c r="AW121" s="2">
        <v>-19.491800000000001</v>
      </c>
    </row>
    <row r="122" spans="1:63">
      <c r="B122" s="8" t="s">
        <v>751</v>
      </c>
      <c r="C122" s="20">
        <v>4</v>
      </c>
      <c r="D122" s="20">
        <v>520</v>
      </c>
      <c r="E122" s="20">
        <v>0</v>
      </c>
      <c r="F122" s="20">
        <v>3</v>
      </c>
      <c r="G122" s="20">
        <v>3</v>
      </c>
      <c r="H122" s="20">
        <v>2</v>
      </c>
      <c r="I122" s="19">
        <v>10.7</v>
      </c>
      <c r="J122" s="1">
        <v>3.4464000000000001</v>
      </c>
      <c r="K122" s="1">
        <v>3.4464000000000001</v>
      </c>
      <c r="L122" s="1">
        <v>4.3971999999999998</v>
      </c>
      <c r="M122" s="18">
        <v>45.23</v>
      </c>
      <c r="N122" s="8">
        <v>26</v>
      </c>
      <c r="O122" s="8">
        <v>1352</v>
      </c>
      <c r="P122" s="8">
        <v>1</v>
      </c>
      <c r="Q122" s="8">
        <v>1</v>
      </c>
      <c r="R122" s="2">
        <v>-58.411700000000003</v>
      </c>
      <c r="S122" s="8" t="s">
        <v>16</v>
      </c>
      <c r="T122" s="8">
        <v>-2.722</v>
      </c>
      <c r="U122" s="8">
        <v>9.27</v>
      </c>
      <c r="V122" s="8">
        <v>11.992000000000001</v>
      </c>
      <c r="W122" s="8" t="s">
        <v>16</v>
      </c>
      <c r="X122" s="8">
        <v>-2.722</v>
      </c>
      <c r="Y122" s="8">
        <v>9.27</v>
      </c>
      <c r="Z122" s="8">
        <v>11.992000000000001</v>
      </c>
      <c r="AA122" s="8">
        <v>0.26290000000000002</v>
      </c>
      <c r="AB122" s="8">
        <v>0</v>
      </c>
      <c r="AC122" s="8" t="s">
        <v>17</v>
      </c>
      <c r="AD122" s="8" t="s">
        <v>17</v>
      </c>
      <c r="AE122" s="8">
        <v>0.33333000000000002</v>
      </c>
      <c r="AF122" s="8">
        <v>0.33333000000000002</v>
      </c>
      <c r="AG122" s="8">
        <v>0.5</v>
      </c>
      <c r="AH122" s="8">
        <v>0</v>
      </c>
      <c r="AI122" s="8">
        <v>0</v>
      </c>
      <c r="AJ122" s="8">
        <v>0</v>
      </c>
      <c r="AK122" s="8">
        <v>0.33333000000000002</v>
      </c>
      <c r="AL122" s="8">
        <v>0.33333000000000002</v>
      </c>
      <c r="AM122" s="8">
        <v>0.5</v>
      </c>
      <c r="AN122" s="8">
        <v>0</v>
      </c>
      <c r="AO122" s="8">
        <v>0</v>
      </c>
      <c r="AP122" s="8">
        <v>0</v>
      </c>
      <c r="AQ122" s="8">
        <v>1.2999999999999999E-2</v>
      </c>
      <c r="AR122" s="8">
        <v>0.35299999999999998</v>
      </c>
      <c r="AS122" s="8">
        <v>0.495112</v>
      </c>
      <c r="AT122" s="8">
        <v>0</v>
      </c>
      <c r="AU122" s="8">
        <v>0.97191399999999994</v>
      </c>
      <c r="AV122" s="8">
        <v>0.46390799999999999</v>
      </c>
      <c r="AW122" s="2">
        <v>-19.4876</v>
      </c>
    </row>
    <row r="123" spans="1:63">
      <c r="B123" s="8" t="s">
        <v>664</v>
      </c>
      <c r="C123" s="20">
        <v>4</v>
      </c>
      <c r="D123" s="20">
        <v>520</v>
      </c>
      <c r="E123" s="20">
        <v>0</v>
      </c>
      <c r="F123" s="20">
        <v>3</v>
      </c>
      <c r="G123" s="20">
        <v>3</v>
      </c>
      <c r="H123" s="20">
        <v>2</v>
      </c>
      <c r="I123" s="19">
        <v>10.7</v>
      </c>
      <c r="J123" s="1">
        <v>3.4285000000000001</v>
      </c>
      <c r="K123" s="1">
        <v>3.4285000000000001</v>
      </c>
      <c r="L123" s="1">
        <v>4.4686000000000003</v>
      </c>
      <c r="M123" s="18">
        <v>45.49</v>
      </c>
      <c r="N123" s="8">
        <v>26</v>
      </c>
      <c r="O123" s="8">
        <v>1352</v>
      </c>
      <c r="P123" s="8">
        <v>1</v>
      </c>
      <c r="Q123" s="8">
        <v>1</v>
      </c>
      <c r="R123" s="2">
        <v>-58.405200000000001</v>
      </c>
      <c r="S123" s="8" t="s">
        <v>16</v>
      </c>
      <c r="T123" s="8">
        <v>-2.891</v>
      </c>
      <c r="U123" s="8">
        <v>9.2059999999999995</v>
      </c>
      <c r="V123" s="8">
        <v>12.097</v>
      </c>
      <c r="W123" s="8" t="s">
        <v>16</v>
      </c>
      <c r="X123" s="8">
        <v>-2.891</v>
      </c>
      <c r="Y123" s="8">
        <v>9.2059999999999995</v>
      </c>
      <c r="Z123" s="8">
        <v>12.097</v>
      </c>
      <c r="AA123" s="8">
        <v>0.127</v>
      </c>
      <c r="AB123" s="8">
        <v>2.0000000000000001E-4</v>
      </c>
      <c r="AC123" s="8" t="s">
        <v>17</v>
      </c>
      <c r="AD123" s="8" t="s">
        <v>17</v>
      </c>
      <c r="AE123" s="8">
        <v>0.33333000000000002</v>
      </c>
      <c r="AF123" s="8">
        <v>0.33333000000000002</v>
      </c>
      <c r="AG123" s="8">
        <v>0.5</v>
      </c>
      <c r="AH123" s="8">
        <v>0</v>
      </c>
      <c r="AI123" s="8">
        <v>0</v>
      </c>
      <c r="AJ123" s="8">
        <v>0</v>
      </c>
      <c r="AK123" s="8">
        <v>0.33333000000000002</v>
      </c>
      <c r="AL123" s="8">
        <v>0.33333000000000002</v>
      </c>
      <c r="AM123" s="8">
        <v>0.5</v>
      </c>
      <c r="AN123" s="8">
        <v>0</v>
      </c>
      <c r="AO123" s="8">
        <v>0</v>
      </c>
      <c r="AP123" s="8">
        <v>0</v>
      </c>
      <c r="AQ123" s="8">
        <v>1.2999999999999999E-2</v>
      </c>
      <c r="AR123" s="8">
        <v>0.374</v>
      </c>
      <c r="AS123" s="8">
        <v>0.497998</v>
      </c>
      <c r="AT123" s="8">
        <v>0</v>
      </c>
      <c r="AU123" s="8">
        <v>0.96359099999999998</v>
      </c>
      <c r="AV123" s="8">
        <v>0.45668900000000001</v>
      </c>
      <c r="AW123" s="2">
        <v>-19.4818</v>
      </c>
    </row>
    <row r="124" spans="1:63">
      <c r="B124" s="8" t="s">
        <v>752</v>
      </c>
      <c r="C124" s="20">
        <v>4</v>
      </c>
      <c r="D124" s="20">
        <v>520</v>
      </c>
      <c r="E124" s="20">
        <v>0</v>
      </c>
      <c r="F124" s="20">
        <v>3</v>
      </c>
      <c r="G124" s="20">
        <v>3</v>
      </c>
      <c r="H124" s="20">
        <v>2</v>
      </c>
      <c r="I124" s="19">
        <v>10.7</v>
      </c>
      <c r="J124" s="1">
        <v>3.4032</v>
      </c>
      <c r="K124" s="1">
        <v>3.4032</v>
      </c>
      <c r="L124" s="1">
        <v>4.5755999999999997</v>
      </c>
      <c r="M124" s="18">
        <v>45.895000000000003</v>
      </c>
      <c r="N124" s="8">
        <v>26</v>
      </c>
      <c r="O124" s="8">
        <v>1352</v>
      </c>
      <c r="P124" s="8">
        <v>1</v>
      </c>
      <c r="Q124" s="8">
        <v>1</v>
      </c>
      <c r="R124" s="2">
        <v>-58.406300000000002</v>
      </c>
      <c r="S124" s="8" t="s">
        <v>16</v>
      </c>
      <c r="T124" s="8">
        <v>-3.1589999999999998</v>
      </c>
      <c r="U124" s="8">
        <v>9.1159999999999997</v>
      </c>
      <c r="V124" s="8">
        <v>12.275</v>
      </c>
      <c r="W124" s="8" t="s">
        <v>16</v>
      </c>
      <c r="X124" s="8">
        <v>-3.1589999999999998</v>
      </c>
      <c r="Y124" s="8">
        <v>9.1159999999999997</v>
      </c>
      <c r="Z124" s="8">
        <v>12.275</v>
      </c>
      <c r="AA124" s="8">
        <v>0.17660000000000001</v>
      </c>
      <c r="AB124" s="8">
        <v>2.0000000000000001E-4</v>
      </c>
      <c r="AC124" s="8" t="s">
        <v>17</v>
      </c>
      <c r="AD124" s="8" t="s">
        <v>17</v>
      </c>
      <c r="AE124" s="8">
        <v>0.33333000000000002</v>
      </c>
      <c r="AF124" s="8">
        <v>0.33333000000000002</v>
      </c>
      <c r="AG124" s="8">
        <v>0.5</v>
      </c>
      <c r="AH124" s="8">
        <v>0</v>
      </c>
      <c r="AI124" s="8">
        <v>0</v>
      </c>
      <c r="AJ124" s="8">
        <v>0</v>
      </c>
      <c r="AK124" s="8">
        <v>0.33333000000000002</v>
      </c>
      <c r="AL124" s="8">
        <v>0.33333000000000002</v>
      </c>
      <c r="AM124" s="8">
        <v>0.5</v>
      </c>
      <c r="AN124" s="8">
        <v>0</v>
      </c>
      <c r="AO124" s="8">
        <v>0</v>
      </c>
      <c r="AP124" s="8">
        <v>0</v>
      </c>
      <c r="AQ124" s="8">
        <v>1.2999999999999999E-2</v>
      </c>
      <c r="AR124" s="8">
        <v>0.371</v>
      </c>
      <c r="AS124" s="8">
        <v>0.50353700000000001</v>
      </c>
      <c r="AT124" s="8">
        <v>0</v>
      </c>
      <c r="AU124" s="8">
        <v>0.95342099999999996</v>
      </c>
      <c r="AV124" s="8">
        <v>0.44947100000000001</v>
      </c>
      <c r="AW124" s="2">
        <v>-19.474</v>
      </c>
    </row>
    <row r="125" spans="1:63">
      <c r="B125" s="8" t="s">
        <v>629</v>
      </c>
      <c r="C125" s="20">
        <v>4</v>
      </c>
      <c r="D125" s="20">
        <v>520</v>
      </c>
      <c r="E125" s="20">
        <v>0</v>
      </c>
      <c r="F125" s="20">
        <v>3</v>
      </c>
      <c r="G125" s="20">
        <v>3</v>
      </c>
      <c r="H125" s="20">
        <v>2</v>
      </c>
      <c r="I125" s="19">
        <v>10.8</v>
      </c>
      <c r="J125" s="1">
        <v>3.3809</v>
      </c>
      <c r="K125" s="1">
        <v>3.3809</v>
      </c>
      <c r="L125" s="1">
        <v>4.6786000000000003</v>
      </c>
      <c r="M125" s="18">
        <v>46.314999999999998</v>
      </c>
      <c r="N125" s="8">
        <v>26</v>
      </c>
      <c r="O125" s="8">
        <v>1352</v>
      </c>
      <c r="P125" s="8">
        <v>1</v>
      </c>
      <c r="Q125" s="8">
        <v>1</v>
      </c>
      <c r="R125" s="2">
        <v>-58.415199999999999</v>
      </c>
      <c r="S125" s="8" t="s">
        <v>16</v>
      </c>
      <c r="T125" s="8">
        <v>-3.423</v>
      </c>
      <c r="U125" s="8">
        <v>9.0269999999999992</v>
      </c>
      <c r="V125" s="8">
        <v>12.45</v>
      </c>
      <c r="W125" s="8" t="s">
        <v>16</v>
      </c>
      <c r="X125" s="8">
        <v>-3.423</v>
      </c>
      <c r="Y125" s="8">
        <v>9.0269999999999992</v>
      </c>
      <c r="Z125" s="8">
        <v>12.45</v>
      </c>
      <c r="AA125" s="8">
        <v>0.4007</v>
      </c>
      <c r="AB125" s="8">
        <v>2.9999999999999997E-4</v>
      </c>
      <c r="AC125" s="8" t="s">
        <v>17</v>
      </c>
      <c r="AD125" s="8" t="s">
        <v>17</v>
      </c>
      <c r="AE125" s="8">
        <v>0.33333000000000002</v>
      </c>
      <c r="AF125" s="8">
        <v>0.33333000000000002</v>
      </c>
      <c r="AG125" s="8">
        <v>0.5</v>
      </c>
      <c r="AH125" s="8">
        <v>0</v>
      </c>
      <c r="AI125" s="8">
        <v>0</v>
      </c>
      <c r="AJ125" s="8">
        <v>0</v>
      </c>
      <c r="AK125" s="8">
        <v>0.33333000000000002</v>
      </c>
      <c r="AL125" s="8">
        <v>0.33333000000000002</v>
      </c>
      <c r="AM125" s="8">
        <v>0.5</v>
      </c>
      <c r="AN125" s="8">
        <v>0</v>
      </c>
      <c r="AO125" s="8">
        <v>0</v>
      </c>
      <c r="AP125" s="8">
        <v>0</v>
      </c>
      <c r="AQ125" s="8">
        <v>1.4E-2</v>
      </c>
      <c r="AR125" s="8">
        <v>0.376</v>
      </c>
      <c r="AS125" s="8">
        <v>0.50761800000000001</v>
      </c>
      <c r="AT125" s="8">
        <v>0</v>
      </c>
      <c r="AU125" s="8">
        <v>0.94397900000000001</v>
      </c>
      <c r="AV125" s="8">
        <v>0.44225199999999998</v>
      </c>
      <c r="AW125" s="2">
        <v>-19.467700000000001</v>
      </c>
    </row>
    <row r="126" spans="1:63">
      <c r="B126" s="8" t="s">
        <v>753</v>
      </c>
      <c r="C126" s="20">
        <v>4</v>
      </c>
      <c r="D126" s="20">
        <v>520</v>
      </c>
      <c r="E126" s="20">
        <v>0</v>
      </c>
      <c r="F126" s="20">
        <v>3</v>
      </c>
      <c r="G126" s="20">
        <v>3</v>
      </c>
      <c r="H126" s="20">
        <v>2</v>
      </c>
      <c r="I126" s="19">
        <v>10.8</v>
      </c>
      <c r="J126" s="1">
        <v>3.3618999999999999</v>
      </c>
      <c r="K126" s="1">
        <v>3.3618999999999999</v>
      </c>
      <c r="L126" s="1">
        <v>4.7667999999999999</v>
      </c>
      <c r="M126" s="18">
        <v>46.658999999999999</v>
      </c>
      <c r="N126" s="8">
        <v>26</v>
      </c>
      <c r="O126" s="8">
        <v>1352</v>
      </c>
      <c r="P126" s="8">
        <v>1</v>
      </c>
      <c r="Q126" s="8">
        <v>1</v>
      </c>
      <c r="R126" s="2">
        <v>-58.430500000000002</v>
      </c>
      <c r="S126" s="8" t="s">
        <v>61</v>
      </c>
      <c r="T126" s="8">
        <v>-3.5310000000000001</v>
      </c>
      <c r="U126" s="8">
        <v>8.9559999999999995</v>
      </c>
      <c r="V126" s="8">
        <v>12.487</v>
      </c>
      <c r="W126" s="8" t="s">
        <v>61</v>
      </c>
      <c r="X126" s="8">
        <v>-3.5310000000000001</v>
      </c>
      <c r="Y126" s="8">
        <v>8.9559999999999995</v>
      </c>
      <c r="Z126" s="8">
        <v>12.487</v>
      </c>
      <c r="AA126" s="8">
        <v>0.54859999999999998</v>
      </c>
      <c r="AB126" s="8">
        <v>2.9999999999999997E-4</v>
      </c>
      <c r="AC126" s="8" t="s">
        <v>17</v>
      </c>
      <c r="AD126" s="8" t="s">
        <v>17</v>
      </c>
      <c r="AE126" s="8">
        <v>0</v>
      </c>
      <c r="AF126" s="8">
        <v>0</v>
      </c>
      <c r="AG126" s="8">
        <v>0</v>
      </c>
      <c r="AH126" s="8">
        <v>0</v>
      </c>
      <c r="AI126" s="8">
        <v>0</v>
      </c>
      <c r="AJ126" s="8">
        <v>0</v>
      </c>
      <c r="AK126" s="8">
        <v>0</v>
      </c>
      <c r="AL126" s="8">
        <v>0</v>
      </c>
      <c r="AM126" s="8">
        <v>0</v>
      </c>
      <c r="AN126" s="8">
        <v>0</v>
      </c>
      <c r="AO126" s="8">
        <v>0</v>
      </c>
      <c r="AP126" s="8">
        <v>0</v>
      </c>
      <c r="AQ126" s="8">
        <v>1.4E-2</v>
      </c>
      <c r="AR126" s="8">
        <v>0.373</v>
      </c>
      <c r="AS126" s="8">
        <v>0.50996399999999997</v>
      </c>
      <c r="AT126" s="8">
        <v>0</v>
      </c>
      <c r="AU126" s="8">
        <v>0.93557699999999999</v>
      </c>
      <c r="AV126" s="8">
        <v>0.43503399999999998</v>
      </c>
      <c r="AW126" s="2">
        <v>-19.4588</v>
      </c>
    </row>
    <row r="127" spans="1:63">
      <c r="B127" s="8" t="s">
        <v>754</v>
      </c>
      <c r="C127" s="20">
        <v>4</v>
      </c>
      <c r="D127" s="20">
        <v>520</v>
      </c>
      <c r="E127" s="20">
        <v>0</v>
      </c>
      <c r="F127" s="20">
        <v>3</v>
      </c>
      <c r="G127" s="20">
        <v>3</v>
      </c>
      <c r="H127" s="20">
        <v>2</v>
      </c>
      <c r="I127" s="19">
        <v>10.8</v>
      </c>
      <c r="J127" s="1">
        <v>3.3452999999999999</v>
      </c>
      <c r="K127" s="1">
        <v>3.3452999999999999</v>
      </c>
      <c r="L127" s="1">
        <v>4.8429000000000002</v>
      </c>
      <c r="M127" s="18">
        <v>46.936</v>
      </c>
      <c r="N127" s="8">
        <v>26</v>
      </c>
      <c r="O127" s="8">
        <v>1352</v>
      </c>
      <c r="P127" s="8">
        <v>1</v>
      </c>
      <c r="Q127" s="8">
        <v>1</v>
      </c>
      <c r="R127" s="2">
        <v>-58.45</v>
      </c>
      <c r="S127" s="8" t="s">
        <v>61</v>
      </c>
      <c r="T127" s="8">
        <v>-3.5739999999999998</v>
      </c>
      <c r="U127" s="8">
        <v>8.8989999999999991</v>
      </c>
      <c r="V127" s="8">
        <v>12.474</v>
      </c>
      <c r="W127" s="8" t="s">
        <v>61</v>
      </c>
      <c r="X127" s="8">
        <v>-3.5739999999999998</v>
      </c>
      <c r="Y127" s="8">
        <v>8.8989999999999991</v>
      </c>
      <c r="Z127" s="8">
        <v>12.474</v>
      </c>
      <c r="AA127" s="8">
        <v>0.63370000000000004</v>
      </c>
      <c r="AB127" s="8">
        <v>2.0000000000000001E-4</v>
      </c>
      <c r="AC127" s="8" t="s">
        <v>17</v>
      </c>
      <c r="AD127" s="8" t="s">
        <v>17</v>
      </c>
      <c r="AE127" s="8">
        <v>0</v>
      </c>
      <c r="AF127" s="8">
        <v>0</v>
      </c>
      <c r="AG127" s="8">
        <v>0</v>
      </c>
      <c r="AH127" s="8">
        <v>0</v>
      </c>
      <c r="AI127" s="8">
        <v>0</v>
      </c>
      <c r="AJ127" s="8">
        <v>0</v>
      </c>
      <c r="AK127" s="8">
        <v>0</v>
      </c>
      <c r="AL127" s="8">
        <v>0</v>
      </c>
      <c r="AM127" s="8">
        <v>0</v>
      </c>
      <c r="AN127" s="8">
        <v>0</v>
      </c>
      <c r="AO127" s="8">
        <v>0</v>
      </c>
      <c r="AP127" s="8">
        <v>0</v>
      </c>
      <c r="AQ127" s="8">
        <v>1.4E-2</v>
      </c>
      <c r="AR127" s="8">
        <v>0.373</v>
      </c>
      <c r="AS127" s="8">
        <v>0.51109700000000002</v>
      </c>
      <c r="AT127" s="8">
        <v>0</v>
      </c>
      <c r="AU127" s="8">
        <v>0.92787799999999998</v>
      </c>
      <c r="AV127" s="8">
        <v>0.427815</v>
      </c>
      <c r="AW127" s="2">
        <v>-19.452300000000001</v>
      </c>
    </row>
    <row r="128" spans="1:63">
      <c r="B128" s="8" t="s">
        <v>755</v>
      </c>
      <c r="C128" s="20">
        <v>4</v>
      </c>
      <c r="D128" s="20">
        <v>520</v>
      </c>
      <c r="E128" s="20">
        <v>0</v>
      </c>
      <c r="F128" s="20">
        <v>3</v>
      </c>
      <c r="G128" s="20">
        <v>3</v>
      </c>
      <c r="H128" s="20">
        <v>2</v>
      </c>
      <c r="I128" s="19">
        <v>10.8</v>
      </c>
      <c r="J128" s="1">
        <v>3.33</v>
      </c>
      <c r="K128" s="1">
        <v>3.33</v>
      </c>
      <c r="L128" s="1">
        <v>4.9104000000000001</v>
      </c>
      <c r="M128" s="18">
        <v>47.155000000000001</v>
      </c>
      <c r="N128" s="8">
        <v>26</v>
      </c>
      <c r="O128" s="8">
        <v>1352</v>
      </c>
      <c r="P128" s="8">
        <v>1</v>
      </c>
      <c r="Q128" s="8">
        <v>1</v>
      </c>
      <c r="R128" s="2">
        <v>-58.470999999999997</v>
      </c>
      <c r="S128" s="8" t="s">
        <v>61</v>
      </c>
      <c r="T128" s="8">
        <v>-3.6110000000000002</v>
      </c>
      <c r="U128" s="8">
        <v>8.8550000000000004</v>
      </c>
      <c r="V128" s="8">
        <v>12.467000000000001</v>
      </c>
      <c r="W128" s="8" t="s">
        <v>61</v>
      </c>
      <c r="X128" s="8">
        <v>-3.6110000000000002</v>
      </c>
      <c r="Y128" s="8">
        <v>8.8550000000000004</v>
      </c>
      <c r="Z128" s="8">
        <v>12.467000000000001</v>
      </c>
      <c r="AA128" s="8">
        <v>0.67030000000000001</v>
      </c>
      <c r="AB128" s="8">
        <v>8.0000000000000004E-4</v>
      </c>
      <c r="AC128" s="8" t="s">
        <v>17</v>
      </c>
      <c r="AD128" s="8" t="s">
        <v>17</v>
      </c>
      <c r="AE128" s="8">
        <v>0</v>
      </c>
      <c r="AF128" s="8">
        <v>0</v>
      </c>
      <c r="AG128" s="8">
        <v>0</v>
      </c>
      <c r="AH128" s="8">
        <v>0</v>
      </c>
      <c r="AI128" s="8">
        <v>0</v>
      </c>
      <c r="AJ128" s="8">
        <v>0</v>
      </c>
      <c r="AK128" s="8">
        <v>0</v>
      </c>
      <c r="AL128" s="8">
        <v>0</v>
      </c>
      <c r="AM128" s="8">
        <v>0</v>
      </c>
      <c r="AN128" s="8">
        <v>0</v>
      </c>
      <c r="AO128" s="8">
        <v>0</v>
      </c>
      <c r="AP128" s="8">
        <v>0</v>
      </c>
      <c r="AQ128" s="8">
        <v>1.4E-2</v>
      </c>
      <c r="AR128" s="8">
        <v>0.375</v>
      </c>
      <c r="AS128" s="8">
        <v>0.511459</v>
      </c>
      <c r="AT128" s="8">
        <v>0</v>
      </c>
      <c r="AU128" s="8">
        <v>0.92071999999999998</v>
      </c>
      <c r="AV128" s="8">
        <v>0.420597</v>
      </c>
      <c r="AW128" s="2">
        <v>-19.443899999999999</v>
      </c>
    </row>
    <row r="129" spans="1:63">
      <c r="B129" s="8" t="s">
        <v>756</v>
      </c>
      <c r="C129" s="20">
        <v>4</v>
      </c>
      <c r="D129" s="20">
        <v>520</v>
      </c>
      <c r="E129" s="20">
        <v>0</v>
      </c>
      <c r="F129" s="20">
        <v>3</v>
      </c>
      <c r="G129" s="20">
        <v>3</v>
      </c>
      <c r="H129" s="20">
        <v>2</v>
      </c>
      <c r="I129" s="19">
        <v>10.9</v>
      </c>
      <c r="J129" s="1">
        <v>3.3159999999999998</v>
      </c>
      <c r="K129" s="1">
        <v>3.3159999999999998</v>
      </c>
      <c r="L129" s="1">
        <v>4.9698000000000002</v>
      </c>
      <c r="M129" s="18">
        <v>47.325000000000003</v>
      </c>
      <c r="N129" s="8">
        <v>26</v>
      </c>
      <c r="O129" s="8">
        <v>1352</v>
      </c>
      <c r="P129" s="8">
        <v>1</v>
      </c>
      <c r="Q129" s="8">
        <v>1</v>
      </c>
      <c r="R129" s="2">
        <v>-58.492199999999997</v>
      </c>
      <c r="S129" s="8" t="s">
        <v>61</v>
      </c>
      <c r="T129" s="8">
        <v>-3.621</v>
      </c>
      <c r="U129" s="8">
        <v>8.8190000000000008</v>
      </c>
      <c r="V129" s="8">
        <v>12.441000000000001</v>
      </c>
      <c r="W129" s="8" t="s">
        <v>61</v>
      </c>
      <c r="X129" s="8">
        <v>-3.621</v>
      </c>
      <c r="Y129" s="8">
        <v>8.8190000000000008</v>
      </c>
      <c r="Z129" s="8">
        <v>12.441000000000001</v>
      </c>
      <c r="AA129" s="8">
        <v>0.66049999999999998</v>
      </c>
      <c r="AB129" s="8">
        <v>4.0000000000000002E-4</v>
      </c>
      <c r="AC129" s="8" t="s">
        <v>17</v>
      </c>
      <c r="AD129" s="8" t="s">
        <v>17</v>
      </c>
      <c r="AE129" s="8">
        <v>0</v>
      </c>
      <c r="AF129" s="8">
        <v>0</v>
      </c>
      <c r="AG129" s="8">
        <v>0</v>
      </c>
      <c r="AH129" s="8">
        <v>0</v>
      </c>
      <c r="AI129" s="8">
        <v>0</v>
      </c>
      <c r="AJ129" s="8">
        <v>0</v>
      </c>
      <c r="AK129" s="8">
        <v>0</v>
      </c>
      <c r="AL129" s="8">
        <v>0</v>
      </c>
      <c r="AM129" s="8">
        <v>0</v>
      </c>
      <c r="AN129" s="8">
        <v>0</v>
      </c>
      <c r="AO129" s="8">
        <v>0</v>
      </c>
      <c r="AP129" s="8">
        <v>0</v>
      </c>
      <c r="AQ129" s="8">
        <v>1.4E-2</v>
      </c>
      <c r="AR129" s="8">
        <v>0.35199999999999998</v>
      </c>
      <c r="AS129" s="8">
        <v>0.51110100000000003</v>
      </c>
      <c r="AT129" s="8">
        <v>0</v>
      </c>
      <c r="AU129" s="8">
        <v>0.91417700000000002</v>
      </c>
      <c r="AV129" s="8">
        <v>0.41337800000000002</v>
      </c>
      <c r="AW129" s="2">
        <v>-19.439399999999999</v>
      </c>
    </row>
    <row r="130" spans="1:63">
      <c r="B130" s="8" t="s">
        <v>757</v>
      </c>
      <c r="C130" s="20">
        <v>4</v>
      </c>
      <c r="D130" s="20">
        <v>520</v>
      </c>
      <c r="E130" s="20">
        <v>0</v>
      </c>
      <c r="F130" s="20">
        <v>3</v>
      </c>
      <c r="G130" s="20">
        <v>3</v>
      </c>
      <c r="H130" s="20">
        <v>2</v>
      </c>
      <c r="I130" s="19">
        <v>10.9</v>
      </c>
      <c r="J130" s="1">
        <v>3.3037999999999998</v>
      </c>
      <c r="K130" s="1">
        <v>3.3037999999999998</v>
      </c>
      <c r="L130" s="1">
        <v>5.0168999999999997</v>
      </c>
      <c r="M130" s="18">
        <v>47.423999999999999</v>
      </c>
      <c r="N130" s="8">
        <v>26</v>
      </c>
      <c r="O130" s="8">
        <v>1352</v>
      </c>
      <c r="P130" s="8">
        <v>1</v>
      </c>
      <c r="Q130" s="8">
        <v>1</v>
      </c>
      <c r="R130" s="2">
        <v>-58.5122</v>
      </c>
      <c r="S130" s="8" t="s">
        <v>61</v>
      </c>
      <c r="T130" s="8">
        <v>-3.6379999999999999</v>
      </c>
      <c r="U130" s="8">
        <v>8.7949999999999999</v>
      </c>
      <c r="V130" s="8">
        <v>12.433</v>
      </c>
      <c r="W130" s="8" t="s">
        <v>61</v>
      </c>
      <c r="X130" s="8">
        <v>-3.6379999999999999</v>
      </c>
      <c r="Y130" s="8">
        <v>8.7949999999999999</v>
      </c>
      <c r="Z130" s="8">
        <v>12.433</v>
      </c>
      <c r="AA130" s="8">
        <v>0.59199999999999997</v>
      </c>
      <c r="AB130" s="8">
        <v>1E-3</v>
      </c>
      <c r="AC130" s="8" t="s">
        <v>17</v>
      </c>
      <c r="AD130" s="8" t="s">
        <v>17</v>
      </c>
      <c r="AE130" s="8">
        <v>0</v>
      </c>
      <c r="AF130" s="8">
        <v>0</v>
      </c>
      <c r="AG130" s="8">
        <v>0</v>
      </c>
      <c r="AH130" s="8">
        <v>0</v>
      </c>
      <c r="AI130" s="8">
        <v>0</v>
      </c>
      <c r="AJ130" s="8">
        <v>0</v>
      </c>
      <c r="AK130" s="8">
        <v>0</v>
      </c>
      <c r="AL130" s="8">
        <v>0</v>
      </c>
      <c r="AM130" s="8">
        <v>0</v>
      </c>
      <c r="AN130" s="8">
        <v>0</v>
      </c>
      <c r="AO130" s="8">
        <v>0</v>
      </c>
      <c r="AP130" s="8">
        <v>0</v>
      </c>
      <c r="AQ130" s="8">
        <v>1.4E-2</v>
      </c>
      <c r="AR130" s="8">
        <v>0.375</v>
      </c>
      <c r="AS130" s="8">
        <v>0.50965700000000003</v>
      </c>
      <c r="AT130" s="8">
        <v>0</v>
      </c>
      <c r="AU130" s="8">
        <v>0.90862900000000002</v>
      </c>
      <c r="AV130" s="8">
        <v>0.40616000000000002</v>
      </c>
      <c r="AW130" s="2">
        <v>-19.430099999999999</v>
      </c>
    </row>
    <row r="131" spans="1:63">
      <c r="B131" s="8" t="s">
        <v>758</v>
      </c>
      <c r="C131" s="20">
        <v>4</v>
      </c>
      <c r="D131" s="20">
        <v>520</v>
      </c>
      <c r="E131" s="20">
        <v>0</v>
      </c>
      <c r="F131" s="20">
        <v>3</v>
      </c>
      <c r="G131" s="20">
        <v>3</v>
      </c>
      <c r="H131" s="20">
        <v>2</v>
      </c>
      <c r="I131" s="19">
        <v>10.9</v>
      </c>
      <c r="J131" s="1">
        <v>3.2915999999999999</v>
      </c>
      <c r="K131" s="1">
        <v>3.2915999999999999</v>
      </c>
      <c r="L131" s="1">
        <v>5.0631000000000004</v>
      </c>
      <c r="M131" s="18">
        <v>47.506</v>
      </c>
      <c r="N131" s="8">
        <v>26</v>
      </c>
      <c r="O131" s="8">
        <v>1352</v>
      </c>
      <c r="P131" s="8">
        <v>1</v>
      </c>
      <c r="Q131" s="8">
        <v>1</v>
      </c>
      <c r="R131" s="2">
        <v>-58.5291</v>
      </c>
      <c r="S131" s="8" t="s">
        <v>61</v>
      </c>
      <c r="T131" s="8">
        <v>-3.6520000000000001</v>
      </c>
      <c r="U131" s="8">
        <v>8.7739999999999991</v>
      </c>
      <c r="V131" s="8">
        <v>12.426</v>
      </c>
      <c r="W131" s="8" t="s">
        <v>61</v>
      </c>
      <c r="X131" s="8">
        <v>-3.6520000000000001</v>
      </c>
      <c r="Y131" s="8">
        <v>8.7739999999999991</v>
      </c>
      <c r="Z131" s="8">
        <v>12.426</v>
      </c>
      <c r="AA131" s="8">
        <v>0.4975</v>
      </c>
      <c r="AB131" s="8">
        <v>1E-4</v>
      </c>
      <c r="AC131" s="8" t="s">
        <v>17</v>
      </c>
      <c r="AD131" s="8" t="s">
        <v>17</v>
      </c>
      <c r="AE131" s="8">
        <v>0</v>
      </c>
      <c r="AF131" s="8">
        <v>0</v>
      </c>
      <c r="AG131" s="8">
        <v>0</v>
      </c>
      <c r="AH131" s="8">
        <v>0</v>
      </c>
      <c r="AI131" s="8">
        <v>0</v>
      </c>
      <c r="AJ131" s="8">
        <v>0</v>
      </c>
      <c r="AK131" s="8">
        <v>0</v>
      </c>
      <c r="AL131" s="8">
        <v>0</v>
      </c>
      <c r="AM131" s="8">
        <v>0</v>
      </c>
      <c r="AN131" s="8">
        <v>0</v>
      </c>
      <c r="AO131" s="8">
        <v>0</v>
      </c>
      <c r="AP131" s="8">
        <v>0</v>
      </c>
      <c r="AQ131" s="8">
        <v>1.4E-2</v>
      </c>
      <c r="AR131" s="8">
        <v>0.373</v>
      </c>
      <c r="AS131" s="8">
        <v>0.50841599999999998</v>
      </c>
      <c r="AT131" s="8">
        <v>0</v>
      </c>
      <c r="AU131" s="8">
        <v>0.90298800000000001</v>
      </c>
      <c r="AV131" s="8">
        <v>0.39894099999999999</v>
      </c>
      <c r="AW131" s="2">
        <v>-19.423300000000001</v>
      </c>
    </row>
    <row r="132" spans="1:63">
      <c r="B132" s="8" t="s">
        <v>759</v>
      </c>
      <c r="C132" s="20">
        <v>4</v>
      </c>
      <c r="D132" s="20">
        <v>520</v>
      </c>
      <c r="E132" s="20">
        <v>0</v>
      </c>
      <c r="F132" s="20">
        <v>3</v>
      </c>
      <c r="G132" s="20">
        <v>3</v>
      </c>
      <c r="H132" s="20">
        <v>2</v>
      </c>
      <c r="I132" s="19">
        <v>10.9</v>
      </c>
      <c r="J132" s="1">
        <v>3.2793000000000001</v>
      </c>
      <c r="K132" s="1">
        <v>3.2793000000000001</v>
      </c>
      <c r="L132" s="1">
        <v>5.1067</v>
      </c>
      <c r="M132" s="18">
        <v>47.558999999999997</v>
      </c>
      <c r="N132" s="8">
        <v>26</v>
      </c>
      <c r="O132" s="8">
        <v>1352</v>
      </c>
      <c r="P132" s="8">
        <v>1</v>
      </c>
      <c r="Q132" s="8">
        <v>1</v>
      </c>
      <c r="R132" s="2">
        <v>-58.541499999999999</v>
      </c>
      <c r="S132" s="8" t="s">
        <v>61</v>
      </c>
      <c r="T132" s="8">
        <v>-3.6669999999999998</v>
      </c>
      <c r="U132" s="8">
        <v>8.7569999999999997</v>
      </c>
      <c r="V132" s="8">
        <v>12.423</v>
      </c>
      <c r="W132" s="8" t="s">
        <v>61</v>
      </c>
      <c r="X132" s="8">
        <v>-3.6669999999999998</v>
      </c>
      <c r="Y132" s="8">
        <v>8.7569999999999997</v>
      </c>
      <c r="Z132" s="8">
        <v>12.423</v>
      </c>
      <c r="AA132" s="8">
        <v>0.36809999999999998</v>
      </c>
      <c r="AB132" s="8">
        <v>0</v>
      </c>
      <c r="AC132" s="8" t="s">
        <v>17</v>
      </c>
      <c r="AD132" s="8" t="s">
        <v>17</v>
      </c>
      <c r="AE132" s="8">
        <v>0</v>
      </c>
      <c r="AF132" s="8">
        <v>0</v>
      </c>
      <c r="AG132" s="8">
        <v>0</v>
      </c>
      <c r="AH132" s="8">
        <v>0</v>
      </c>
      <c r="AI132" s="8">
        <v>0</v>
      </c>
      <c r="AJ132" s="8">
        <v>0</v>
      </c>
      <c r="AK132" s="8">
        <v>0</v>
      </c>
      <c r="AL132" s="8">
        <v>0</v>
      </c>
      <c r="AM132" s="8">
        <v>0</v>
      </c>
      <c r="AN132" s="8">
        <v>0</v>
      </c>
      <c r="AO132" s="8">
        <v>0</v>
      </c>
      <c r="AP132" s="8">
        <v>0</v>
      </c>
      <c r="AQ132" s="8">
        <v>1.4E-2</v>
      </c>
      <c r="AR132" s="8">
        <v>0.374</v>
      </c>
      <c r="AS132" s="8">
        <v>0.507023</v>
      </c>
      <c r="AT132" s="8">
        <v>0</v>
      </c>
      <c r="AU132" s="8">
        <v>0.897563</v>
      </c>
      <c r="AV132" s="8">
        <v>0.39172299999999999</v>
      </c>
      <c r="AW132" s="2">
        <v>-19.417100000000001</v>
      </c>
    </row>
    <row r="133" spans="1:63">
      <c r="B133" s="8" t="s">
        <v>760</v>
      </c>
      <c r="C133" s="20">
        <v>4</v>
      </c>
      <c r="D133" s="20">
        <v>520</v>
      </c>
      <c r="E133" s="20">
        <v>0</v>
      </c>
      <c r="F133" s="20">
        <v>3</v>
      </c>
      <c r="G133" s="20">
        <v>3</v>
      </c>
      <c r="H133" s="20">
        <v>2</v>
      </c>
      <c r="I133" s="19">
        <v>10.9</v>
      </c>
      <c r="J133" s="1">
        <v>3.2730999999999999</v>
      </c>
      <c r="K133" s="1">
        <v>3.2730999999999999</v>
      </c>
      <c r="L133" s="1">
        <v>5.1287000000000003</v>
      </c>
      <c r="M133" s="18">
        <v>47.582000000000001</v>
      </c>
      <c r="N133" s="8">
        <v>26</v>
      </c>
      <c r="O133" s="8">
        <v>1352</v>
      </c>
      <c r="P133" s="8">
        <v>1</v>
      </c>
      <c r="Q133" s="8">
        <v>1</v>
      </c>
      <c r="R133" s="2">
        <v>-58.545499999999997</v>
      </c>
      <c r="S133" s="8" t="s">
        <v>61</v>
      </c>
      <c r="T133" s="8">
        <v>-3.6739999999999999</v>
      </c>
      <c r="U133" s="8">
        <v>8.7479999999999993</v>
      </c>
      <c r="V133" s="8">
        <v>12.422000000000001</v>
      </c>
      <c r="W133" s="8" t="s">
        <v>61</v>
      </c>
      <c r="X133" s="8">
        <v>-3.6739999999999999</v>
      </c>
      <c r="Y133" s="8">
        <v>8.7479999999999993</v>
      </c>
      <c r="Z133" s="8">
        <v>12.422000000000001</v>
      </c>
      <c r="AA133" s="8">
        <v>0.29239999999999999</v>
      </c>
      <c r="AB133" s="8">
        <v>6.9999999999999999E-4</v>
      </c>
      <c r="AC133" s="8" t="s">
        <v>17</v>
      </c>
      <c r="AD133" s="8" t="s">
        <v>17</v>
      </c>
      <c r="AE133" s="8">
        <v>0</v>
      </c>
      <c r="AF133" s="8">
        <v>0</v>
      </c>
      <c r="AG133" s="8">
        <v>0</v>
      </c>
      <c r="AH133" s="8">
        <v>0</v>
      </c>
      <c r="AI133" s="8">
        <v>0</v>
      </c>
      <c r="AJ133" s="8">
        <v>0</v>
      </c>
      <c r="AK133" s="8">
        <v>0</v>
      </c>
      <c r="AL133" s="8">
        <v>0</v>
      </c>
      <c r="AM133" s="8">
        <v>0</v>
      </c>
      <c r="AN133" s="8">
        <v>0</v>
      </c>
      <c r="AO133" s="8">
        <v>0</v>
      </c>
      <c r="AP133" s="8">
        <v>0</v>
      </c>
      <c r="AQ133" s="8">
        <v>1.4999999999999999E-2</v>
      </c>
      <c r="AR133" s="8">
        <v>0.373</v>
      </c>
      <c r="AS133" s="8">
        <v>0.50634199999999996</v>
      </c>
      <c r="AT133" s="8">
        <v>0</v>
      </c>
      <c r="AU133" s="8">
        <v>0.89487300000000003</v>
      </c>
      <c r="AV133" s="8">
        <v>0.38811299999999999</v>
      </c>
      <c r="AW133" s="2">
        <v>-19.414999999999999</v>
      </c>
    </row>
    <row r="134" spans="1:63">
      <c r="B134" s="8" t="s">
        <v>473</v>
      </c>
      <c r="C134" s="20">
        <v>4</v>
      </c>
      <c r="D134" s="20">
        <v>520</v>
      </c>
      <c r="E134" s="20">
        <v>0</v>
      </c>
      <c r="F134" s="20">
        <v>3</v>
      </c>
      <c r="G134" s="20">
        <v>3</v>
      </c>
      <c r="H134" s="20">
        <v>2</v>
      </c>
      <c r="I134" s="19">
        <v>10.9</v>
      </c>
      <c r="J134" s="1">
        <v>3.2669000000000001</v>
      </c>
      <c r="K134" s="1">
        <v>3.2669000000000001</v>
      </c>
      <c r="L134" s="1">
        <v>5.1501999999999999</v>
      </c>
      <c r="M134" s="18">
        <v>47.603000000000002</v>
      </c>
      <c r="N134" s="8">
        <v>26</v>
      </c>
      <c r="O134" s="8">
        <v>1352</v>
      </c>
      <c r="P134" s="8">
        <v>1</v>
      </c>
      <c r="Q134" s="8">
        <v>1</v>
      </c>
      <c r="R134" s="2">
        <v>-58.547800000000002</v>
      </c>
      <c r="S134" s="8" t="s">
        <v>61</v>
      </c>
      <c r="T134" s="8">
        <v>-3.6829999999999998</v>
      </c>
      <c r="U134" s="8">
        <v>8.7390000000000008</v>
      </c>
      <c r="V134" s="8">
        <v>12.422000000000001</v>
      </c>
      <c r="W134" s="8" t="s">
        <v>61</v>
      </c>
      <c r="X134" s="8">
        <v>-3.6829999999999998</v>
      </c>
      <c r="Y134" s="8">
        <v>8.7390000000000008</v>
      </c>
      <c r="Z134" s="8">
        <v>12.422000000000001</v>
      </c>
      <c r="AA134" s="8">
        <v>0.20349999999999999</v>
      </c>
      <c r="AB134" s="8">
        <v>5.9999999999999995E-4</v>
      </c>
      <c r="AC134" s="8" t="s">
        <v>17</v>
      </c>
      <c r="AD134" s="8" t="s">
        <v>17</v>
      </c>
      <c r="AE134" s="8">
        <v>0</v>
      </c>
      <c r="AF134" s="8">
        <v>0</v>
      </c>
      <c r="AG134" s="8">
        <v>0</v>
      </c>
      <c r="AH134" s="8">
        <v>0</v>
      </c>
      <c r="AI134" s="8">
        <v>0</v>
      </c>
      <c r="AJ134" s="8">
        <v>0</v>
      </c>
      <c r="AK134" s="8">
        <v>0</v>
      </c>
      <c r="AL134" s="8">
        <v>0</v>
      </c>
      <c r="AM134" s="8">
        <v>0</v>
      </c>
      <c r="AN134" s="8">
        <v>0</v>
      </c>
      <c r="AO134" s="8">
        <v>0</v>
      </c>
      <c r="AP134" s="8">
        <v>0</v>
      </c>
      <c r="AQ134" s="8">
        <v>1.4999999999999999E-2</v>
      </c>
      <c r="AR134" s="8">
        <v>0.376</v>
      </c>
      <c r="AS134" s="8">
        <v>0.50555000000000005</v>
      </c>
      <c r="AT134" s="8">
        <v>0</v>
      </c>
      <c r="AU134" s="8">
        <v>0.89220299999999997</v>
      </c>
      <c r="AV134" s="8">
        <v>0.38450400000000001</v>
      </c>
      <c r="AW134" s="2">
        <v>-19.412299999999998</v>
      </c>
    </row>
    <row r="135" spans="1:63">
      <c r="B135" s="8" t="s">
        <v>852</v>
      </c>
      <c r="C135" s="20">
        <v>4</v>
      </c>
      <c r="D135" s="20">
        <v>520</v>
      </c>
      <c r="E135" s="20">
        <v>0</v>
      </c>
      <c r="F135" s="20">
        <v>3</v>
      </c>
      <c r="G135" s="20">
        <v>3</v>
      </c>
      <c r="H135" s="20">
        <v>2</v>
      </c>
      <c r="I135" s="19">
        <v>10.9</v>
      </c>
      <c r="J135" s="1">
        <v>3.2669000000000001</v>
      </c>
      <c r="K135" s="1">
        <v>3.2669000000000001</v>
      </c>
      <c r="L135" s="1">
        <v>5.1501999999999999</v>
      </c>
      <c r="M135" s="18">
        <v>47.603000000000002</v>
      </c>
      <c r="N135" s="8">
        <v>26</v>
      </c>
      <c r="O135" s="8">
        <v>1352</v>
      </c>
      <c r="P135" s="8">
        <v>1</v>
      </c>
      <c r="Q135" s="8">
        <v>1</v>
      </c>
      <c r="R135" s="2">
        <v>-57.942799999999998</v>
      </c>
      <c r="S135" s="8" t="s">
        <v>61</v>
      </c>
      <c r="T135" s="8">
        <v>-3.673</v>
      </c>
      <c r="U135" s="8">
        <v>8.7430000000000003</v>
      </c>
      <c r="V135" s="8">
        <v>12.416</v>
      </c>
      <c r="W135" s="8" t="s">
        <v>61</v>
      </c>
      <c r="X135" s="8">
        <v>-3.673</v>
      </c>
      <c r="Y135" s="8">
        <v>8.7430000000000003</v>
      </c>
      <c r="Z135" s="8">
        <v>12.416</v>
      </c>
      <c r="AA135" s="8">
        <v>0</v>
      </c>
      <c r="AB135" s="8">
        <v>1E-4</v>
      </c>
      <c r="AC135" s="8" t="s">
        <v>17</v>
      </c>
      <c r="AD135" s="8" t="s">
        <v>17</v>
      </c>
      <c r="AE135" s="8">
        <v>0</v>
      </c>
      <c r="AF135" s="8">
        <v>0</v>
      </c>
      <c r="AG135" s="8">
        <v>0</v>
      </c>
      <c r="AH135" s="8">
        <v>0</v>
      </c>
      <c r="AI135" s="8">
        <v>0</v>
      </c>
      <c r="AJ135" s="8">
        <v>0</v>
      </c>
      <c r="AK135" s="8">
        <v>0</v>
      </c>
      <c r="AL135" s="8">
        <v>0</v>
      </c>
      <c r="AM135" s="8">
        <v>0</v>
      </c>
      <c r="AN135" s="8">
        <v>0</v>
      </c>
      <c r="AO135" s="8">
        <v>0</v>
      </c>
      <c r="AP135" s="8">
        <v>0</v>
      </c>
      <c r="AQ135" s="8">
        <v>1.4E-2</v>
      </c>
      <c r="AR135" s="8">
        <v>0.377</v>
      </c>
      <c r="AS135" s="8">
        <v>0.5</v>
      </c>
      <c r="AT135" s="8">
        <v>0</v>
      </c>
      <c r="AU135" s="8">
        <v>0</v>
      </c>
      <c r="AV135" s="8">
        <v>0.5</v>
      </c>
      <c r="AW135" s="2">
        <v>-19.424099999999999</v>
      </c>
    </row>
    <row r="136" spans="1:63">
      <c r="A136" s="64" t="s">
        <v>676</v>
      </c>
      <c r="C136" s="20"/>
      <c r="D136" s="20"/>
      <c r="E136" s="20"/>
      <c r="F136" s="20"/>
      <c r="G136" s="20"/>
      <c r="H136" s="20"/>
      <c r="R136" s="2"/>
      <c r="AW136" s="2"/>
    </row>
    <row r="137" spans="1:63">
      <c r="A137" s="4"/>
      <c r="B137" s="4" t="s">
        <v>18</v>
      </c>
      <c r="C137" s="21" t="s">
        <v>19</v>
      </c>
      <c r="D137" s="21" t="s">
        <v>20</v>
      </c>
      <c r="E137" s="21" t="s">
        <v>21</v>
      </c>
      <c r="F137" s="21" t="s">
        <v>22</v>
      </c>
      <c r="G137" s="21"/>
      <c r="H137" s="21"/>
      <c r="I137" s="12" t="s">
        <v>23</v>
      </c>
      <c r="J137" s="106" t="s">
        <v>24</v>
      </c>
      <c r="K137" s="106"/>
      <c r="L137" s="106"/>
      <c r="M137" s="12" t="s">
        <v>25</v>
      </c>
      <c r="N137" s="4" t="s">
        <v>26</v>
      </c>
      <c r="O137" s="4" t="s">
        <v>3</v>
      </c>
      <c r="P137" s="4" t="s">
        <v>27</v>
      </c>
      <c r="Q137" s="4" t="s">
        <v>28</v>
      </c>
      <c r="R137" s="6" t="s">
        <v>29</v>
      </c>
      <c r="S137" s="4" t="s">
        <v>30</v>
      </c>
      <c r="T137" s="4"/>
      <c r="U137" s="4"/>
      <c r="V137" s="5"/>
      <c r="W137" s="4" t="s">
        <v>31</v>
      </c>
      <c r="X137" s="4"/>
      <c r="Y137" s="4"/>
      <c r="Z137" s="5"/>
      <c r="AA137" s="5" t="s">
        <v>32</v>
      </c>
      <c r="AB137" s="5" t="s">
        <v>33</v>
      </c>
      <c r="AC137" s="5" t="s">
        <v>34</v>
      </c>
      <c r="AD137" s="13" t="s">
        <v>35</v>
      </c>
      <c r="AE137" s="4" t="s">
        <v>36</v>
      </c>
      <c r="AF137" s="4"/>
      <c r="AG137" s="4"/>
      <c r="AH137" s="4" t="s">
        <v>37</v>
      </c>
      <c r="AI137" s="4"/>
      <c r="AJ137" s="4"/>
      <c r="AK137" s="4" t="s">
        <v>38</v>
      </c>
      <c r="AL137" s="4"/>
      <c r="AM137" s="4"/>
      <c r="AN137" s="4" t="s">
        <v>39</v>
      </c>
      <c r="AO137" s="4"/>
      <c r="AP137" s="4"/>
      <c r="AQ137" s="12" t="s">
        <v>40</v>
      </c>
      <c r="AR137" s="12" t="s">
        <v>41</v>
      </c>
      <c r="AS137" s="107" t="s">
        <v>62</v>
      </c>
      <c r="AT137" s="107"/>
      <c r="AU137" s="107"/>
      <c r="AV137" s="107"/>
      <c r="AW137" s="6" t="s">
        <v>10</v>
      </c>
      <c r="AX137" s="4"/>
      <c r="AY137" s="4"/>
      <c r="AZ137" s="4"/>
      <c r="BA137" s="4"/>
      <c r="BB137" s="4"/>
      <c r="BC137" s="4"/>
      <c r="BD137" s="4"/>
      <c r="BE137" s="4"/>
      <c r="BF137" s="12"/>
      <c r="BG137" s="12"/>
      <c r="BH137" s="4"/>
      <c r="BI137" s="4"/>
      <c r="BJ137" s="12"/>
      <c r="BK137" s="12"/>
    </row>
    <row r="138" spans="1:63">
      <c r="B138" s="4"/>
      <c r="C138" s="21"/>
      <c r="D138" s="21"/>
      <c r="E138" s="21"/>
      <c r="F138" s="21" t="s">
        <v>2</v>
      </c>
      <c r="G138" s="21" t="s">
        <v>46</v>
      </c>
      <c r="H138" s="21" t="s">
        <v>0</v>
      </c>
      <c r="I138" s="12"/>
      <c r="J138" s="5" t="s">
        <v>2</v>
      </c>
      <c r="K138" s="5" t="s">
        <v>46</v>
      </c>
      <c r="L138" s="5" t="s">
        <v>0</v>
      </c>
      <c r="M138" s="12"/>
      <c r="N138" s="4"/>
      <c r="O138" s="4"/>
      <c r="P138" s="4"/>
      <c r="Q138" s="4"/>
      <c r="R138" s="6"/>
      <c r="S138" s="4" t="s">
        <v>47</v>
      </c>
      <c r="T138" s="4" t="s">
        <v>48</v>
      </c>
      <c r="U138" s="4" t="s">
        <v>49</v>
      </c>
      <c r="V138" s="5" t="s">
        <v>50</v>
      </c>
      <c r="W138" s="4" t="s">
        <v>47</v>
      </c>
      <c r="X138" s="4" t="s">
        <v>48</v>
      </c>
      <c r="Y138" s="4" t="s">
        <v>49</v>
      </c>
      <c r="Z138" s="5" t="s">
        <v>50</v>
      </c>
      <c r="AA138" s="14" t="s">
        <v>51</v>
      </c>
      <c r="AB138" s="14" t="s">
        <v>51</v>
      </c>
      <c r="AC138" s="14" t="s">
        <v>52</v>
      </c>
      <c r="AD138" s="13" t="s">
        <v>52</v>
      </c>
      <c r="AE138" s="5" t="s">
        <v>2</v>
      </c>
      <c r="AF138" s="5" t="s">
        <v>46</v>
      </c>
      <c r="AG138" s="5" t="s">
        <v>0</v>
      </c>
      <c r="AH138" s="5" t="s">
        <v>2</v>
      </c>
      <c r="AI138" s="5" t="s">
        <v>46</v>
      </c>
      <c r="AJ138" s="5" t="s">
        <v>0</v>
      </c>
      <c r="AK138" s="5" t="s">
        <v>2</v>
      </c>
      <c r="AL138" s="5" t="s">
        <v>46</v>
      </c>
      <c r="AM138" s="5" t="s">
        <v>0</v>
      </c>
      <c r="AN138" s="5" t="s">
        <v>2</v>
      </c>
      <c r="AO138" s="5" t="s">
        <v>46</v>
      </c>
      <c r="AP138" s="5" t="s">
        <v>0</v>
      </c>
      <c r="AQ138" s="12" t="s">
        <v>53</v>
      </c>
      <c r="AR138" s="12" t="s">
        <v>54</v>
      </c>
      <c r="AS138" s="12" t="s">
        <v>63</v>
      </c>
      <c r="AT138" s="12" t="s">
        <v>76</v>
      </c>
      <c r="AU138" s="12" t="s">
        <v>64</v>
      </c>
      <c r="AV138" s="12" t="s">
        <v>64</v>
      </c>
      <c r="AW138" s="6"/>
      <c r="AX138" s="4"/>
      <c r="AY138" s="4"/>
      <c r="AZ138" s="4"/>
      <c r="BA138" s="4"/>
      <c r="BB138" s="4"/>
      <c r="BC138" s="4"/>
      <c r="BD138" s="4"/>
      <c r="BE138" s="4"/>
      <c r="BF138" s="12"/>
      <c r="BG138" s="12"/>
      <c r="BH138" s="4"/>
      <c r="BI138" s="4"/>
      <c r="BJ138" s="12"/>
      <c r="BK138" s="12"/>
    </row>
    <row r="139" spans="1:63" s="20" customFormat="1">
      <c r="A139" s="21"/>
      <c r="B139" s="21">
        <v>2</v>
      </c>
      <c r="C139" s="21">
        <v>3</v>
      </c>
      <c r="D139" s="21">
        <v>4</v>
      </c>
      <c r="E139" s="21">
        <v>5</v>
      </c>
      <c r="F139" s="21">
        <v>6</v>
      </c>
      <c r="G139" s="21">
        <v>7</v>
      </c>
      <c r="H139" s="21">
        <v>8</v>
      </c>
      <c r="I139" s="21">
        <v>9</v>
      </c>
      <c r="J139" s="21">
        <v>10</v>
      </c>
      <c r="K139" s="21">
        <v>11</v>
      </c>
      <c r="L139" s="21">
        <v>12</v>
      </c>
      <c r="M139" s="21">
        <v>13</v>
      </c>
      <c r="N139" s="21">
        <v>14</v>
      </c>
      <c r="O139" s="21">
        <v>15</v>
      </c>
      <c r="P139" s="21">
        <v>16</v>
      </c>
      <c r="Q139" s="21">
        <v>17</v>
      </c>
      <c r="R139" s="21">
        <v>18</v>
      </c>
      <c r="S139" s="21">
        <v>19</v>
      </c>
      <c r="T139" s="21">
        <v>20</v>
      </c>
      <c r="U139" s="21">
        <v>21</v>
      </c>
      <c r="V139" s="21">
        <v>22</v>
      </c>
      <c r="W139" s="21">
        <v>23</v>
      </c>
      <c r="X139" s="21">
        <v>24</v>
      </c>
      <c r="Y139" s="21">
        <v>25</v>
      </c>
      <c r="Z139" s="21">
        <v>26</v>
      </c>
      <c r="AA139" s="21">
        <v>27</v>
      </c>
      <c r="AB139" s="21">
        <v>28</v>
      </c>
      <c r="AC139" s="21">
        <v>29</v>
      </c>
      <c r="AD139" s="21">
        <v>30</v>
      </c>
      <c r="AE139" s="21">
        <v>31</v>
      </c>
      <c r="AF139" s="21">
        <v>32</v>
      </c>
      <c r="AG139" s="21">
        <v>33</v>
      </c>
      <c r="AH139" s="21">
        <v>34</v>
      </c>
      <c r="AI139" s="21">
        <v>35</v>
      </c>
      <c r="AJ139" s="21">
        <v>36</v>
      </c>
      <c r="AK139" s="21">
        <v>37</v>
      </c>
      <c r="AL139" s="21">
        <v>38</v>
      </c>
      <c r="AM139" s="21">
        <v>39</v>
      </c>
      <c r="AN139" s="21">
        <v>40</v>
      </c>
      <c r="AO139" s="21">
        <v>41</v>
      </c>
      <c r="AP139" s="21">
        <v>42</v>
      </c>
      <c r="AQ139" s="21">
        <v>43</v>
      </c>
      <c r="AR139" s="21">
        <v>44</v>
      </c>
      <c r="AS139" s="21">
        <v>45</v>
      </c>
      <c r="AT139" s="21">
        <v>46</v>
      </c>
      <c r="AU139" s="21">
        <v>47</v>
      </c>
      <c r="AV139" s="21">
        <v>48</v>
      </c>
      <c r="AW139" s="21">
        <v>49</v>
      </c>
      <c r="AX139" s="21"/>
      <c r="AY139" s="21"/>
      <c r="AZ139" s="21"/>
      <c r="BA139" s="21"/>
      <c r="BB139" s="21"/>
      <c r="BC139" s="21"/>
      <c r="BD139" s="21"/>
      <c r="BE139" s="21"/>
      <c r="BF139" s="21"/>
      <c r="BG139" s="21"/>
      <c r="BH139" s="21"/>
      <c r="BI139" s="21"/>
      <c r="BJ139" s="21"/>
      <c r="BK139" s="21"/>
    </row>
    <row r="140" spans="1:63">
      <c r="B140" s="8" t="s">
        <v>472</v>
      </c>
      <c r="C140" s="20">
        <v>4</v>
      </c>
      <c r="D140" s="20">
        <v>520</v>
      </c>
      <c r="E140" s="20">
        <v>0</v>
      </c>
      <c r="F140" s="20">
        <v>4</v>
      </c>
      <c r="G140" s="20">
        <v>4</v>
      </c>
      <c r="H140" s="20">
        <v>3</v>
      </c>
      <c r="I140" s="1">
        <v>14.8</v>
      </c>
      <c r="J140" s="1">
        <v>3.4771000000000001</v>
      </c>
      <c r="K140" s="1">
        <v>3.4771000000000001</v>
      </c>
      <c r="L140" s="1">
        <v>4.2836999999999996</v>
      </c>
      <c r="M140" s="18">
        <v>44.853000000000002</v>
      </c>
      <c r="N140" s="8">
        <v>26</v>
      </c>
      <c r="O140" s="8">
        <v>1248</v>
      </c>
      <c r="P140" s="8">
        <v>1</v>
      </c>
      <c r="Q140" s="1">
        <v>1</v>
      </c>
      <c r="R140" s="2">
        <v>-58.180500000000002</v>
      </c>
      <c r="S140" s="8" t="s">
        <v>16</v>
      </c>
      <c r="T140" s="8">
        <v>-2.9660000000000002</v>
      </c>
      <c r="U140" s="8">
        <v>9.3000000000000007</v>
      </c>
      <c r="V140" s="8">
        <v>12.265000000000001</v>
      </c>
      <c r="W140" s="8" t="s">
        <v>16</v>
      </c>
      <c r="X140" s="8">
        <v>-2.9660000000000002</v>
      </c>
      <c r="Y140" s="8">
        <v>9.3000000000000007</v>
      </c>
      <c r="Z140" s="8">
        <v>12.265000000000001</v>
      </c>
      <c r="AA140" s="8">
        <v>0</v>
      </c>
      <c r="AB140" s="8">
        <v>1E-4</v>
      </c>
      <c r="AC140" s="8" t="s">
        <v>17</v>
      </c>
      <c r="AD140" s="8" t="s">
        <v>17</v>
      </c>
      <c r="AE140" s="8">
        <v>0.25</v>
      </c>
      <c r="AF140" s="8">
        <v>0.25</v>
      </c>
      <c r="AG140" s="8">
        <v>0.33333000000000002</v>
      </c>
      <c r="AH140" s="8">
        <v>0</v>
      </c>
      <c r="AI140" s="8">
        <v>0</v>
      </c>
      <c r="AJ140" s="8">
        <v>0</v>
      </c>
      <c r="AK140" s="8">
        <v>0.25</v>
      </c>
      <c r="AL140" s="8">
        <v>0.25</v>
      </c>
      <c r="AM140" s="8">
        <v>0.33333000000000002</v>
      </c>
      <c r="AN140" s="8">
        <v>0</v>
      </c>
      <c r="AO140" s="8">
        <v>0</v>
      </c>
      <c r="AP140" s="8">
        <v>0</v>
      </c>
      <c r="AQ140" s="8">
        <v>2.7E-2</v>
      </c>
      <c r="AR140" s="8">
        <v>0.37</v>
      </c>
      <c r="AS140" s="8">
        <v>0.5</v>
      </c>
      <c r="AT140" s="8">
        <v>0</v>
      </c>
      <c r="AU140" s="8">
        <v>0</v>
      </c>
      <c r="AV140" s="8">
        <v>0.5</v>
      </c>
      <c r="AW140" s="2">
        <v>-19.516200000000001</v>
      </c>
      <c r="AZ140" s="2"/>
    </row>
    <row r="141" spans="1:63">
      <c r="C141" s="20"/>
      <c r="D141" s="20"/>
      <c r="E141" s="20"/>
      <c r="F141" s="20"/>
      <c r="G141" s="20"/>
      <c r="H141" s="20"/>
      <c r="J141" s="1"/>
      <c r="K141" s="1"/>
      <c r="L141" s="1"/>
      <c r="M141" s="18"/>
      <c r="R141" s="2"/>
      <c r="AW141" s="2"/>
    </row>
    <row r="142" spans="1:63">
      <c r="C142" s="20"/>
      <c r="D142" s="20"/>
      <c r="E142" s="20"/>
      <c r="F142" s="20"/>
      <c r="G142" s="20"/>
      <c r="H142" s="20"/>
      <c r="J142" s="1"/>
      <c r="K142" s="1"/>
      <c r="L142" s="1"/>
      <c r="M142" s="18"/>
      <c r="R142" s="2"/>
      <c r="AW142" s="2"/>
    </row>
    <row r="143" spans="1:63">
      <c r="C143" s="20"/>
      <c r="D143" s="20"/>
      <c r="E143" s="20"/>
      <c r="F143" s="20"/>
      <c r="G143" s="20"/>
      <c r="H143" s="20"/>
      <c r="J143" s="1"/>
      <c r="K143" s="1"/>
      <c r="L143" s="1"/>
      <c r="M143" s="18"/>
      <c r="R143" s="2"/>
      <c r="AW143" s="2"/>
    </row>
    <row r="144" spans="1:63">
      <c r="C144" s="20"/>
      <c r="D144" s="20"/>
      <c r="E144" s="20"/>
      <c r="F144" s="20"/>
      <c r="G144" s="20"/>
      <c r="H144" s="20"/>
      <c r="I144" s="1"/>
      <c r="J144" s="1"/>
      <c r="K144" s="1"/>
      <c r="L144" s="1"/>
      <c r="M144" s="18"/>
      <c r="Q144" s="1"/>
      <c r="R144" s="2"/>
      <c r="AW144" s="2"/>
      <c r="AZ144" s="2"/>
    </row>
    <row r="145" spans="1:52">
      <c r="C145" s="20"/>
      <c r="D145" s="20"/>
      <c r="E145" s="20"/>
      <c r="F145" s="20"/>
      <c r="G145" s="20"/>
      <c r="H145" s="20"/>
      <c r="J145" s="1"/>
      <c r="K145" s="1"/>
      <c r="L145" s="1"/>
      <c r="M145" s="18"/>
      <c r="R145" s="2"/>
      <c r="AW145" s="2"/>
    </row>
    <row r="146" spans="1:52">
      <c r="C146" s="20"/>
      <c r="D146" s="20"/>
      <c r="E146" s="20"/>
      <c r="F146" s="20"/>
      <c r="G146" s="20"/>
      <c r="H146" s="20"/>
      <c r="J146" s="1"/>
      <c r="K146" s="1"/>
      <c r="L146" s="1"/>
      <c r="M146" s="18"/>
      <c r="R146" s="2"/>
      <c r="AW146" s="2"/>
    </row>
    <row r="147" spans="1:52">
      <c r="B147" s="8" t="s">
        <v>664</v>
      </c>
      <c r="C147" s="8">
        <v>4</v>
      </c>
      <c r="D147" s="8">
        <v>520</v>
      </c>
      <c r="E147" s="8">
        <v>0</v>
      </c>
      <c r="F147" s="8">
        <v>4</v>
      </c>
      <c r="G147" s="8">
        <v>4</v>
      </c>
      <c r="H147" s="8">
        <v>3</v>
      </c>
      <c r="I147" s="8">
        <v>14.9</v>
      </c>
      <c r="J147" s="8">
        <v>3.4285000000000001</v>
      </c>
      <c r="K147" s="8">
        <v>3.4285000000000001</v>
      </c>
      <c r="L147" s="8">
        <v>4.4686000000000003</v>
      </c>
      <c r="M147" s="8">
        <v>45.49</v>
      </c>
      <c r="N147" s="8">
        <v>26</v>
      </c>
      <c r="O147" s="8">
        <v>1248</v>
      </c>
      <c r="P147" s="8">
        <v>1</v>
      </c>
      <c r="Q147" s="8">
        <v>1</v>
      </c>
      <c r="R147" s="8">
        <v>-58.156100000000002</v>
      </c>
      <c r="S147" s="8" t="s">
        <v>16</v>
      </c>
      <c r="T147" s="8">
        <v>-3.2959999999999998</v>
      </c>
      <c r="U147" s="8">
        <v>9.1280000000000001</v>
      </c>
      <c r="V147" s="8">
        <v>12.423999999999999</v>
      </c>
      <c r="W147" s="8" t="s">
        <v>16</v>
      </c>
      <c r="X147" s="8">
        <v>-3.2959999999999998</v>
      </c>
      <c r="Y147" s="8">
        <v>9.1280000000000001</v>
      </c>
      <c r="Z147" s="8">
        <v>12.423999999999999</v>
      </c>
      <c r="AA147" s="8">
        <v>0.12620000000000001</v>
      </c>
      <c r="AB147" s="8">
        <v>8.0000000000000004E-4</v>
      </c>
      <c r="AC147" s="8" t="s">
        <v>17</v>
      </c>
      <c r="AD147" s="8" t="s">
        <v>17</v>
      </c>
      <c r="AE147" s="8">
        <v>0.25</v>
      </c>
      <c r="AF147" s="8">
        <v>0.25</v>
      </c>
      <c r="AG147" s="8">
        <v>0.33333000000000002</v>
      </c>
      <c r="AH147" s="8">
        <v>0</v>
      </c>
      <c r="AI147" s="8">
        <v>0</v>
      </c>
      <c r="AJ147" s="8">
        <v>0</v>
      </c>
      <c r="AK147" s="8">
        <v>0.25</v>
      </c>
      <c r="AL147" s="8">
        <v>0.25</v>
      </c>
      <c r="AM147" s="8">
        <v>0.33333000000000002</v>
      </c>
      <c r="AN147" s="8">
        <v>0</v>
      </c>
      <c r="AO147" s="8">
        <v>0</v>
      </c>
      <c r="AP147" s="8">
        <v>0</v>
      </c>
      <c r="AQ147" s="8">
        <v>4.5999999999999999E-2</v>
      </c>
      <c r="AR147" s="8">
        <v>0.38600000000000001</v>
      </c>
      <c r="AS147" s="8">
        <v>0.497998</v>
      </c>
      <c r="AT147" s="8">
        <v>0</v>
      </c>
      <c r="AU147" s="8">
        <v>0.96359099999999998</v>
      </c>
      <c r="AV147" s="8">
        <v>0.45668900000000001</v>
      </c>
      <c r="AW147" s="8">
        <v>-19.504200000000001</v>
      </c>
    </row>
    <row r="148" spans="1:52">
      <c r="B148" s="8" t="s">
        <v>752</v>
      </c>
      <c r="C148" s="8">
        <v>4</v>
      </c>
      <c r="D148" s="8">
        <v>520</v>
      </c>
      <c r="E148" s="8">
        <v>0</v>
      </c>
      <c r="F148" s="8">
        <v>4</v>
      </c>
      <c r="G148" s="8">
        <v>4</v>
      </c>
      <c r="H148" s="8">
        <v>3</v>
      </c>
      <c r="I148" s="8">
        <v>14.9</v>
      </c>
      <c r="J148" s="8">
        <v>3.4032</v>
      </c>
      <c r="K148" s="8">
        <v>3.4032</v>
      </c>
      <c r="L148" s="8">
        <v>4.5755999999999997</v>
      </c>
      <c r="M148" s="8">
        <v>45.895000000000003</v>
      </c>
      <c r="N148" s="8">
        <v>26</v>
      </c>
      <c r="O148" s="8">
        <v>1248</v>
      </c>
      <c r="P148" s="8">
        <v>1</v>
      </c>
      <c r="Q148" s="8">
        <v>1</v>
      </c>
      <c r="R148" s="8">
        <v>-58.161200000000001</v>
      </c>
      <c r="S148" s="8" t="s">
        <v>61</v>
      </c>
      <c r="T148" s="8">
        <v>-3.4060000000000001</v>
      </c>
      <c r="U148" s="8">
        <v>9.0359999999999996</v>
      </c>
      <c r="V148" s="8">
        <v>12.442</v>
      </c>
      <c r="W148" s="8" t="s">
        <v>61</v>
      </c>
      <c r="X148" s="8">
        <v>-3.4060000000000001</v>
      </c>
      <c r="Y148" s="8">
        <v>9.0359999999999996</v>
      </c>
      <c r="Z148" s="8">
        <v>12.442</v>
      </c>
      <c r="AA148" s="8">
        <v>0.18260000000000001</v>
      </c>
      <c r="AB148" s="8">
        <v>2.9999999999999997E-4</v>
      </c>
      <c r="AC148" s="8" t="s">
        <v>17</v>
      </c>
      <c r="AD148" s="8" t="s">
        <v>17</v>
      </c>
      <c r="AE148" s="8">
        <v>0</v>
      </c>
      <c r="AF148" s="8">
        <v>0</v>
      </c>
      <c r="AG148" s="8">
        <v>0</v>
      </c>
      <c r="AH148" s="8">
        <v>0</v>
      </c>
      <c r="AI148" s="8">
        <v>0</v>
      </c>
      <c r="AJ148" s="8">
        <v>0</v>
      </c>
      <c r="AK148" s="8">
        <v>0</v>
      </c>
      <c r="AL148" s="8">
        <v>0</v>
      </c>
      <c r="AM148" s="8">
        <v>0</v>
      </c>
      <c r="AN148" s="8">
        <v>0</v>
      </c>
      <c r="AO148" s="8">
        <v>0</v>
      </c>
      <c r="AP148" s="8">
        <v>0</v>
      </c>
      <c r="AQ148" s="8">
        <v>4.5999999999999999E-2</v>
      </c>
      <c r="AR148" s="8">
        <v>0.40100000000000002</v>
      </c>
      <c r="AS148" s="8">
        <v>0.50353700000000001</v>
      </c>
      <c r="AT148" s="8">
        <v>0</v>
      </c>
      <c r="AU148" s="8">
        <v>0.95342099999999996</v>
      </c>
      <c r="AV148" s="8">
        <v>0.44947100000000001</v>
      </c>
      <c r="AW148" s="8">
        <v>-19.498899999999999</v>
      </c>
    </row>
    <row r="149" spans="1:52">
      <c r="B149" s="8" t="s">
        <v>629</v>
      </c>
      <c r="C149" s="8">
        <v>4</v>
      </c>
      <c r="D149" s="8">
        <v>520</v>
      </c>
      <c r="E149" s="8">
        <v>0</v>
      </c>
      <c r="F149" s="8">
        <v>4</v>
      </c>
      <c r="G149" s="8">
        <v>4</v>
      </c>
      <c r="H149" s="8">
        <v>3</v>
      </c>
      <c r="I149" s="8">
        <v>14.9</v>
      </c>
      <c r="J149" s="8">
        <v>3.3809</v>
      </c>
      <c r="K149" s="8">
        <v>3.3809</v>
      </c>
      <c r="L149" s="8">
        <v>4.6786000000000003</v>
      </c>
      <c r="M149" s="8">
        <v>46.314999999999998</v>
      </c>
      <c r="N149" s="8">
        <v>26</v>
      </c>
      <c r="O149" s="8">
        <v>1248</v>
      </c>
      <c r="P149" s="8">
        <v>1</v>
      </c>
      <c r="Q149" s="8">
        <v>1</v>
      </c>
      <c r="R149" s="8">
        <v>-58.174500000000002</v>
      </c>
      <c r="S149" s="8" t="s">
        <v>61</v>
      </c>
      <c r="T149" s="8">
        <v>-3.44</v>
      </c>
      <c r="U149" s="8">
        <v>8.9450000000000003</v>
      </c>
      <c r="V149" s="8">
        <v>12.384</v>
      </c>
      <c r="W149" s="8" t="s">
        <v>61</v>
      </c>
      <c r="X149" s="8">
        <v>-3.44</v>
      </c>
      <c r="Y149" s="8">
        <v>8.9450000000000003</v>
      </c>
      <c r="Z149" s="8">
        <v>12.384</v>
      </c>
      <c r="AA149" s="8">
        <v>0.40720000000000001</v>
      </c>
      <c r="AB149" s="8">
        <v>2.0000000000000001E-4</v>
      </c>
      <c r="AC149" s="8" t="s">
        <v>17</v>
      </c>
      <c r="AD149" s="8" t="s">
        <v>17</v>
      </c>
      <c r="AE149" s="8">
        <v>0</v>
      </c>
      <c r="AF149" s="8">
        <v>0</v>
      </c>
      <c r="AG149" s="8">
        <v>0</v>
      </c>
      <c r="AH149" s="8">
        <v>0</v>
      </c>
      <c r="AI149" s="8">
        <v>0</v>
      </c>
      <c r="AJ149" s="8">
        <v>0</v>
      </c>
      <c r="AK149" s="8">
        <v>0</v>
      </c>
      <c r="AL149" s="8">
        <v>0</v>
      </c>
      <c r="AM149" s="8">
        <v>0</v>
      </c>
      <c r="AN149" s="8">
        <v>0</v>
      </c>
      <c r="AO149" s="8">
        <v>0</v>
      </c>
      <c r="AP149" s="8">
        <v>0</v>
      </c>
      <c r="AQ149" s="8">
        <v>4.5999999999999999E-2</v>
      </c>
      <c r="AR149" s="8">
        <v>0.40500000000000003</v>
      </c>
      <c r="AS149" s="8">
        <v>0.50761800000000001</v>
      </c>
      <c r="AT149" s="8">
        <v>0</v>
      </c>
      <c r="AU149" s="8">
        <v>0.94397900000000001</v>
      </c>
      <c r="AV149" s="8">
        <v>0.44225199999999998</v>
      </c>
      <c r="AW149" s="8">
        <v>-19.494</v>
      </c>
    </row>
    <row r="150" spans="1:52">
      <c r="C150" s="20"/>
      <c r="D150" s="20"/>
      <c r="E150" s="20"/>
      <c r="F150" s="20"/>
      <c r="G150" s="20"/>
      <c r="H150" s="20"/>
      <c r="J150" s="1"/>
      <c r="K150" s="1"/>
      <c r="L150" s="1"/>
      <c r="M150" s="18"/>
      <c r="R150" s="2"/>
      <c r="AW150" s="2"/>
    </row>
    <row r="151" spans="1:52">
      <c r="C151" s="20"/>
      <c r="D151" s="20"/>
      <c r="E151" s="20"/>
      <c r="F151" s="20"/>
      <c r="G151" s="20"/>
      <c r="H151" s="20"/>
      <c r="J151" s="1"/>
      <c r="K151" s="1"/>
      <c r="L151" s="1"/>
      <c r="M151" s="18"/>
      <c r="R151" s="2"/>
      <c r="AW151" s="2"/>
    </row>
    <row r="152" spans="1:52">
      <c r="C152" s="20"/>
      <c r="D152" s="20"/>
      <c r="E152" s="20"/>
      <c r="F152" s="20"/>
      <c r="G152" s="20"/>
      <c r="H152" s="20"/>
      <c r="J152" s="1"/>
      <c r="K152" s="1"/>
      <c r="L152" s="1"/>
      <c r="M152" s="18"/>
      <c r="R152" s="2"/>
      <c r="AW152" s="2"/>
    </row>
    <row r="153" spans="1:52">
      <c r="C153" s="20"/>
      <c r="D153" s="20"/>
      <c r="E153" s="20"/>
      <c r="F153" s="20"/>
      <c r="G153" s="20"/>
      <c r="H153" s="20"/>
      <c r="J153" s="1"/>
      <c r="K153" s="1"/>
      <c r="L153" s="1"/>
      <c r="M153" s="18"/>
      <c r="R153" s="2"/>
      <c r="AW153" s="2"/>
    </row>
    <row r="154" spans="1:52">
      <c r="C154" s="20"/>
      <c r="D154" s="20"/>
      <c r="E154" s="20"/>
      <c r="F154" s="20"/>
      <c r="G154" s="20"/>
      <c r="H154" s="20"/>
      <c r="J154" s="1"/>
      <c r="K154" s="1"/>
      <c r="L154" s="1"/>
      <c r="M154" s="18"/>
      <c r="R154" s="2"/>
      <c r="AW154" s="2"/>
    </row>
    <row r="155" spans="1:52">
      <c r="C155" s="20"/>
      <c r="D155" s="20"/>
      <c r="E155" s="20"/>
      <c r="F155" s="20"/>
      <c r="G155" s="20"/>
      <c r="H155" s="20"/>
      <c r="J155" s="1"/>
      <c r="K155" s="1"/>
      <c r="L155" s="1"/>
      <c r="M155" s="18"/>
      <c r="R155" s="2"/>
      <c r="AW155" s="2"/>
    </row>
    <row r="156" spans="1:52">
      <c r="C156" s="20"/>
      <c r="D156" s="20"/>
      <c r="E156" s="20"/>
      <c r="F156" s="20"/>
      <c r="G156" s="20"/>
      <c r="H156" s="20"/>
      <c r="I156" s="1"/>
      <c r="J156" s="1"/>
      <c r="K156" s="1"/>
      <c r="L156" s="1"/>
      <c r="M156" s="18"/>
      <c r="Q156" s="1"/>
      <c r="R156" s="2"/>
      <c r="AW156" s="2"/>
      <c r="AZ156" s="2"/>
    </row>
    <row r="157" spans="1:52">
      <c r="C157" s="20"/>
      <c r="D157" s="20"/>
      <c r="E157" s="20"/>
      <c r="F157" s="20"/>
      <c r="G157" s="20"/>
      <c r="H157" s="20"/>
      <c r="J157" s="1"/>
      <c r="K157" s="1"/>
      <c r="L157" s="1"/>
      <c r="M157" s="18"/>
      <c r="R157" s="2"/>
      <c r="AW157" s="2"/>
    </row>
    <row r="158" spans="1:52">
      <c r="B158" s="8" t="s">
        <v>473</v>
      </c>
      <c r="C158" s="20">
        <v>4</v>
      </c>
      <c r="D158" s="20">
        <v>520</v>
      </c>
      <c r="E158" s="20">
        <v>0</v>
      </c>
      <c r="F158" s="20">
        <v>4</v>
      </c>
      <c r="G158" s="20">
        <v>4</v>
      </c>
      <c r="H158" s="20">
        <v>3</v>
      </c>
      <c r="I158" s="19">
        <v>15.1</v>
      </c>
      <c r="J158" s="1">
        <v>3.2669000000000001</v>
      </c>
      <c r="K158" s="1">
        <v>3.2669000000000001</v>
      </c>
      <c r="L158" s="1">
        <v>5.1501999999999999</v>
      </c>
      <c r="M158" s="18">
        <v>47.603000000000002</v>
      </c>
      <c r="N158" s="8">
        <v>26</v>
      </c>
      <c r="O158" s="8">
        <v>1248</v>
      </c>
      <c r="P158" s="8">
        <v>1</v>
      </c>
      <c r="Q158" s="8">
        <v>1</v>
      </c>
      <c r="R158" s="2">
        <v>-58.323399999999999</v>
      </c>
      <c r="S158" s="8" t="s">
        <v>61</v>
      </c>
      <c r="T158" s="8">
        <v>-3.6040000000000001</v>
      </c>
      <c r="U158" s="8">
        <v>8.6509999999999998</v>
      </c>
      <c r="V158" s="8">
        <v>12.256</v>
      </c>
      <c r="W158" s="8" t="s">
        <v>61</v>
      </c>
      <c r="X158" s="8">
        <v>-3.6040000000000001</v>
      </c>
      <c r="Y158" s="8">
        <v>8.6509999999999998</v>
      </c>
      <c r="Z158" s="8">
        <v>12.256</v>
      </c>
      <c r="AA158" s="8">
        <v>0.2122</v>
      </c>
      <c r="AB158" s="8">
        <v>8.0000000000000004E-4</v>
      </c>
      <c r="AC158" s="8" t="s">
        <v>17</v>
      </c>
      <c r="AD158" s="8" t="s">
        <v>17</v>
      </c>
      <c r="AE158" s="8">
        <v>0</v>
      </c>
      <c r="AF158" s="8">
        <v>0</v>
      </c>
      <c r="AG158" s="8">
        <v>0</v>
      </c>
      <c r="AH158" s="8">
        <v>0</v>
      </c>
      <c r="AI158" s="8">
        <v>0</v>
      </c>
      <c r="AJ158" s="8">
        <v>0</v>
      </c>
      <c r="AK158" s="8">
        <v>0</v>
      </c>
      <c r="AL158" s="8">
        <v>0</v>
      </c>
      <c r="AM158" s="8">
        <v>0</v>
      </c>
      <c r="AN158" s="8">
        <v>0</v>
      </c>
      <c r="AO158" s="8">
        <v>0</v>
      </c>
      <c r="AP158" s="8">
        <v>0</v>
      </c>
      <c r="AQ158" s="8">
        <v>0.05</v>
      </c>
      <c r="AR158" s="8">
        <v>0.40300000000000002</v>
      </c>
      <c r="AS158" s="8">
        <v>0.50555000000000005</v>
      </c>
      <c r="AT158" s="8">
        <v>0</v>
      </c>
      <c r="AU158" s="8">
        <v>0.89220299999999997</v>
      </c>
      <c r="AV158" s="8">
        <v>0.38450400000000001</v>
      </c>
      <c r="AW158" s="2">
        <v>-19.4421</v>
      </c>
    </row>
    <row r="159" spans="1:52">
      <c r="B159" s="8" t="s">
        <v>852</v>
      </c>
      <c r="C159" s="20">
        <v>4</v>
      </c>
      <c r="D159" s="20">
        <v>520</v>
      </c>
      <c r="E159" s="20">
        <v>0</v>
      </c>
      <c r="F159" s="20">
        <v>4</v>
      </c>
      <c r="G159" s="20">
        <v>4</v>
      </c>
      <c r="H159" s="20">
        <v>3</v>
      </c>
      <c r="I159" s="19">
        <v>15.1</v>
      </c>
      <c r="J159" s="1">
        <v>3.2669000000000001</v>
      </c>
      <c r="K159" s="1">
        <v>3.2669000000000001</v>
      </c>
      <c r="L159" s="1">
        <v>5.1501999999999999</v>
      </c>
      <c r="M159" s="18">
        <v>47.603000000000002</v>
      </c>
      <c r="N159" s="8">
        <v>26</v>
      </c>
      <c r="O159" s="8">
        <v>1248</v>
      </c>
      <c r="P159" s="8">
        <v>1</v>
      </c>
      <c r="Q159" s="8">
        <v>1</v>
      </c>
      <c r="R159" s="2">
        <v>-57.716799999999999</v>
      </c>
      <c r="S159" s="8" t="s">
        <v>61</v>
      </c>
      <c r="T159" s="8">
        <v>-3.593</v>
      </c>
      <c r="U159" s="8">
        <v>8.657</v>
      </c>
      <c r="V159" s="8">
        <v>12.250999999999999</v>
      </c>
      <c r="W159" s="8" t="s">
        <v>61</v>
      </c>
      <c r="X159" s="8">
        <v>-3.593</v>
      </c>
      <c r="Y159" s="8">
        <v>8.657</v>
      </c>
      <c r="Z159" s="8">
        <v>12.250999999999999</v>
      </c>
      <c r="AA159" s="8">
        <v>0</v>
      </c>
      <c r="AB159" s="8">
        <v>1E-4</v>
      </c>
      <c r="AC159" s="8" t="s">
        <v>17</v>
      </c>
      <c r="AD159" s="8" t="s">
        <v>17</v>
      </c>
      <c r="AE159" s="8">
        <v>0</v>
      </c>
      <c r="AF159" s="8">
        <v>0</v>
      </c>
      <c r="AG159" s="8">
        <v>0</v>
      </c>
      <c r="AH159" s="8">
        <v>0</v>
      </c>
      <c r="AI159" s="8">
        <v>0</v>
      </c>
      <c r="AJ159" s="8">
        <v>0</v>
      </c>
      <c r="AK159" s="8">
        <v>0</v>
      </c>
      <c r="AL159" s="8">
        <v>0</v>
      </c>
      <c r="AM159" s="8">
        <v>0</v>
      </c>
      <c r="AN159" s="8">
        <v>0</v>
      </c>
      <c r="AO159" s="8">
        <v>0</v>
      </c>
      <c r="AP159" s="8">
        <v>0</v>
      </c>
      <c r="AQ159" s="8">
        <v>3.4000000000000002E-2</v>
      </c>
      <c r="AR159" s="8">
        <v>0.372</v>
      </c>
      <c r="AS159" s="8">
        <v>0.5</v>
      </c>
      <c r="AT159" s="8">
        <v>0</v>
      </c>
      <c r="AU159" s="8">
        <v>0</v>
      </c>
      <c r="AV159" s="8">
        <v>0.5</v>
      </c>
      <c r="AW159" s="2">
        <v>-19.452200000000001</v>
      </c>
    </row>
    <row r="160" spans="1:52">
      <c r="A160" s="64" t="s">
        <v>782</v>
      </c>
      <c r="C160" s="20"/>
      <c r="D160" s="20"/>
      <c r="E160" s="20"/>
      <c r="F160" s="20"/>
      <c r="G160" s="20"/>
      <c r="H160" s="20"/>
      <c r="R160" s="2"/>
      <c r="AW160" s="2"/>
    </row>
    <row r="161" spans="1:63">
      <c r="A161" s="4"/>
      <c r="B161" s="4" t="s">
        <v>18</v>
      </c>
      <c r="C161" s="21" t="s">
        <v>19</v>
      </c>
      <c r="D161" s="21" t="s">
        <v>20</v>
      </c>
      <c r="E161" s="21" t="s">
        <v>21</v>
      </c>
      <c r="F161" s="21" t="s">
        <v>22</v>
      </c>
      <c r="G161" s="21"/>
      <c r="H161" s="21"/>
      <c r="I161" s="12" t="s">
        <v>23</v>
      </c>
      <c r="J161" s="106" t="s">
        <v>24</v>
      </c>
      <c r="K161" s="106"/>
      <c r="L161" s="106"/>
      <c r="M161" s="12" t="s">
        <v>25</v>
      </c>
      <c r="N161" s="4" t="s">
        <v>26</v>
      </c>
      <c r="O161" s="4" t="s">
        <v>3</v>
      </c>
      <c r="P161" s="4" t="s">
        <v>27</v>
      </c>
      <c r="Q161" s="4" t="s">
        <v>28</v>
      </c>
      <c r="R161" s="6" t="s">
        <v>29</v>
      </c>
      <c r="S161" s="4" t="s">
        <v>30</v>
      </c>
      <c r="T161" s="4"/>
      <c r="U161" s="4"/>
      <c r="V161" s="5"/>
      <c r="W161" s="4" t="s">
        <v>31</v>
      </c>
      <c r="X161" s="4"/>
      <c r="Y161" s="4"/>
      <c r="Z161" s="5"/>
      <c r="AA161" s="5" t="s">
        <v>32</v>
      </c>
      <c r="AB161" s="5" t="s">
        <v>33</v>
      </c>
      <c r="AC161" s="5" t="s">
        <v>34</v>
      </c>
      <c r="AD161" s="13" t="s">
        <v>35</v>
      </c>
      <c r="AE161" s="4" t="s">
        <v>36</v>
      </c>
      <c r="AF161" s="4"/>
      <c r="AG161" s="4"/>
      <c r="AH161" s="4" t="s">
        <v>37</v>
      </c>
      <c r="AI161" s="4"/>
      <c r="AJ161" s="4"/>
      <c r="AK161" s="4" t="s">
        <v>38</v>
      </c>
      <c r="AL161" s="4"/>
      <c r="AM161" s="4"/>
      <c r="AN161" s="4" t="s">
        <v>39</v>
      </c>
      <c r="AO161" s="4"/>
      <c r="AP161" s="4"/>
      <c r="AQ161" s="12" t="s">
        <v>40</v>
      </c>
      <c r="AR161" s="12" t="s">
        <v>41</v>
      </c>
      <c r="AS161" s="107" t="s">
        <v>62</v>
      </c>
      <c r="AT161" s="107"/>
      <c r="AU161" s="107"/>
      <c r="AV161" s="107"/>
      <c r="AW161" s="6" t="s">
        <v>786</v>
      </c>
      <c r="AX161" s="4" t="s">
        <v>785</v>
      </c>
      <c r="AY161" s="4" t="s">
        <v>656</v>
      </c>
      <c r="AZ161" s="4"/>
      <c r="BA161" s="4"/>
      <c r="BB161" s="4"/>
      <c r="BC161" s="4"/>
      <c r="BD161" s="4"/>
      <c r="BE161" s="4"/>
      <c r="BF161" s="12"/>
      <c r="BG161" s="12"/>
      <c r="BH161" s="4"/>
      <c r="BI161" s="4"/>
      <c r="BJ161" s="12"/>
      <c r="BK161" s="12"/>
    </row>
    <row r="162" spans="1:63">
      <c r="B162" s="4"/>
      <c r="C162" s="21"/>
      <c r="D162" s="21"/>
      <c r="E162" s="21"/>
      <c r="F162" s="21" t="s">
        <v>2</v>
      </c>
      <c r="G162" s="21" t="s">
        <v>46</v>
      </c>
      <c r="H162" s="21" t="s">
        <v>0</v>
      </c>
      <c r="I162" s="12"/>
      <c r="J162" s="5" t="s">
        <v>2</v>
      </c>
      <c r="K162" s="5" t="s">
        <v>46</v>
      </c>
      <c r="L162" s="5" t="s">
        <v>0</v>
      </c>
      <c r="M162" s="12"/>
      <c r="N162" s="4"/>
      <c r="O162" s="4"/>
      <c r="P162" s="4"/>
      <c r="Q162" s="4"/>
      <c r="R162" s="6"/>
      <c r="S162" s="4" t="s">
        <v>47</v>
      </c>
      <c r="T162" s="4" t="s">
        <v>48</v>
      </c>
      <c r="U162" s="4" t="s">
        <v>49</v>
      </c>
      <c r="V162" s="5" t="s">
        <v>50</v>
      </c>
      <c r="W162" s="4" t="s">
        <v>47</v>
      </c>
      <c r="X162" s="5" t="s">
        <v>48</v>
      </c>
      <c r="Y162" s="5" t="s">
        <v>49</v>
      </c>
      <c r="Z162" s="5" t="s">
        <v>50</v>
      </c>
      <c r="AA162" s="14" t="s">
        <v>51</v>
      </c>
      <c r="AB162" s="14" t="s">
        <v>51</v>
      </c>
      <c r="AC162" s="14" t="s">
        <v>52</v>
      </c>
      <c r="AD162" s="13" t="s">
        <v>52</v>
      </c>
      <c r="AE162" s="5" t="s">
        <v>2</v>
      </c>
      <c r="AF162" s="5" t="s">
        <v>46</v>
      </c>
      <c r="AG162" s="5" t="s">
        <v>0</v>
      </c>
      <c r="AH162" s="5" t="s">
        <v>2</v>
      </c>
      <c r="AI162" s="5" t="s">
        <v>46</v>
      </c>
      <c r="AJ162" s="5" t="s">
        <v>0</v>
      </c>
      <c r="AK162" s="5" t="s">
        <v>2</v>
      </c>
      <c r="AL162" s="5" t="s">
        <v>46</v>
      </c>
      <c r="AM162" s="5" t="s">
        <v>0</v>
      </c>
      <c r="AN162" s="5" t="s">
        <v>2</v>
      </c>
      <c r="AO162" s="5" t="s">
        <v>46</v>
      </c>
      <c r="AP162" s="5" t="s">
        <v>0</v>
      </c>
      <c r="AQ162" s="12" t="s">
        <v>53</v>
      </c>
      <c r="AR162" s="12" t="s">
        <v>54</v>
      </c>
      <c r="AS162" s="12" t="s">
        <v>63</v>
      </c>
      <c r="AT162" s="12" t="s">
        <v>76</v>
      </c>
      <c r="AU162" s="12" t="s">
        <v>64</v>
      </c>
      <c r="AV162" s="12" t="s">
        <v>64</v>
      </c>
      <c r="AW162" s="6"/>
      <c r="AX162" s="4"/>
      <c r="AY162" s="4"/>
      <c r="AZ162" s="4"/>
      <c r="BA162" s="4"/>
      <c r="BB162" s="4"/>
      <c r="BC162" s="4"/>
      <c r="BD162" s="4"/>
      <c r="BE162" s="4"/>
      <c r="BF162" s="12"/>
      <c r="BG162" s="12"/>
      <c r="BH162" s="4"/>
      <c r="BI162" s="4"/>
      <c r="BJ162" s="12"/>
      <c r="BK162" s="12"/>
    </row>
    <row r="163" spans="1:63" s="20" customFormat="1">
      <c r="A163" s="21"/>
      <c r="B163" s="21">
        <v>2</v>
      </c>
      <c r="C163" s="21">
        <v>3</v>
      </c>
      <c r="D163" s="21">
        <v>4</v>
      </c>
      <c r="E163" s="21">
        <v>5</v>
      </c>
      <c r="F163" s="21">
        <v>6</v>
      </c>
      <c r="G163" s="21">
        <v>7</v>
      </c>
      <c r="H163" s="21">
        <v>8</v>
      </c>
      <c r="I163" s="21">
        <v>9</v>
      </c>
      <c r="J163" s="21">
        <v>10</v>
      </c>
      <c r="K163" s="21">
        <v>11</v>
      </c>
      <c r="L163" s="21">
        <v>12</v>
      </c>
      <c r="M163" s="21">
        <v>13</v>
      </c>
      <c r="N163" s="21">
        <v>14</v>
      </c>
      <c r="O163" s="21">
        <v>15</v>
      </c>
      <c r="P163" s="21">
        <v>16</v>
      </c>
      <c r="Q163" s="21">
        <v>17</v>
      </c>
      <c r="R163" s="21">
        <v>18</v>
      </c>
      <c r="S163" s="21">
        <v>19</v>
      </c>
      <c r="T163" s="21">
        <v>20</v>
      </c>
      <c r="U163" s="21">
        <v>21</v>
      </c>
      <c r="V163" s="21">
        <v>22</v>
      </c>
      <c r="W163" s="21">
        <v>23</v>
      </c>
      <c r="X163" s="21">
        <v>24</v>
      </c>
      <c r="Y163" s="21">
        <v>25</v>
      </c>
      <c r="Z163" s="21">
        <v>26</v>
      </c>
      <c r="AA163" s="21">
        <v>27</v>
      </c>
      <c r="AB163" s="21">
        <v>28</v>
      </c>
      <c r="AC163" s="21">
        <v>29</v>
      </c>
      <c r="AD163" s="21">
        <v>30</v>
      </c>
      <c r="AE163" s="21">
        <v>31</v>
      </c>
      <c r="AF163" s="21">
        <v>32</v>
      </c>
      <c r="AG163" s="21">
        <v>33</v>
      </c>
      <c r="AH163" s="21">
        <v>34</v>
      </c>
      <c r="AI163" s="21">
        <v>35</v>
      </c>
      <c r="AJ163" s="21">
        <v>36</v>
      </c>
      <c r="AK163" s="21">
        <v>37</v>
      </c>
      <c r="AL163" s="21">
        <v>38</v>
      </c>
      <c r="AM163" s="21">
        <v>39</v>
      </c>
      <c r="AN163" s="21">
        <v>40</v>
      </c>
      <c r="AO163" s="21">
        <v>41</v>
      </c>
      <c r="AP163" s="21">
        <v>42</v>
      </c>
      <c r="AQ163" s="21">
        <v>43</v>
      </c>
      <c r="AR163" s="21">
        <v>44</v>
      </c>
      <c r="AS163" s="21">
        <v>45</v>
      </c>
      <c r="AT163" s="21">
        <v>46</v>
      </c>
      <c r="AU163" s="21">
        <v>47</v>
      </c>
      <c r="AV163" s="21">
        <v>48</v>
      </c>
      <c r="AW163" s="21">
        <v>49</v>
      </c>
      <c r="AX163" s="21"/>
      <c r="AY163" s="21"/>
      <c r="AZ163" s="21"/>
      <c r="BA163" s="21"/>
      <c r="BB163" s="21"/>
      <c r="BC163" s="21"/>
      <c r="BD163" s="21"/>
      <c r="BE163" s="21"/>
      <c r="BF163" s="21"/>
      <c r="BG163" s="21"/>
      <c r="BH163" s="21"/>
      <c r="BI163" s="21"/>
      <c r="BJ163" s="21"/>
      <c r="BK163" s="21"/>
    </row>
    <row r="164" spans="1:63">
      <c r="B164" s="8" t="s">
        <v>792</v>
      </c>
      <c r="C164" s="20">
        <v>4</v>
      </c>
      <c r="D164" s="20">
        <v>520</v>
      </c>
      <c r="E164" s="20">
        <v>0</v>
      </c>
      <c r="F164" s="20">
        <v>3</v>
      </c>
      <c r="G164" s="20">
        <v>3</v>
      </c>
      <c r="H164" s="20">
        <v>2</v>
      </c>
      <c r="I164" s="19">
        <v>10.7</v>
      </c>
      <c r="J164" s="1">
        <v>3.4771000000000001</v>
      </c>
      <c r="K164" s="1">
        <v>3.4771000000000001</v>
      </c>
      <c r="L164" s="1">
        <v>4.2836999999999996</v>
      </c>
      <c r="M164" s="18">
        <v>44.853000000000002</v>
      </c>
      <c r="N164" s="8">
        <v>26</v>
      </c>
      <c r="O164" s="8">
        <v>26</v>
      </c>
      <c r="P164" s="8">
        <v>1</v>
      </c>
      <c r="Q164" s="8">
        <v>1</v>
      </c>
      <c r="R164" s="2">
        <v>-55.873899999999999</v>
      </c>
      <c r="S164" s="8" t="s">
        <v>16</v>
      </c>
      <c r="T164" s="1">
        <v>-3.085</v>
      </c>
      <c r="U164" s="1">
        <v>8.6219999999999999</v>
      </c>
      <c r="V164" s="1">
        <v>11.707000000000001</v>
      </c>
      <c r="W164" s="8" t="s">
        <v>16</v>
      </c>
      <c r="X164" s="1">
        <v>-3.085</v>
      </c>
      <c r="Y164" s="1">
        <v>8.6219999999999999</v>
      </c>
      <c r="Z164" s="1">
        <v>11.707000000000001</v>
      </c>
      <c r="AA164" s="8">
        <v>-1</v>
      </c>
      <c r="AB164" s="8">
        <v>-1</v>
      </c>
      <c r="AC164" s="8" t="s">
        <v>17</v>
      </c>
      <c r="AD164" s="8" t="s">
        <v>17</v>
      </c>
      <c r="AE164" s="8">
        <v>0.33333000000000002</v>
      </c>
      <c r="AF164" s="8">
        <v>0.33333000000000002</v>
      </c>
      <c r="AG164" s="8">
        <v>0.5</v>
      </c>
      <c r="AH164" s="8">
        <v>0</v>
      </c>
      <c r="AI164" s="8">
        <v>0</v>
      </c>
      <c r="AJ164" s="8">
        <v>0</v>
      </c>
      <c r="AK164" s="8">
        <v>0.33333000000000002</v>
      </c>
      <c r="AL164" s="8">
        <v>0.33333000000000002</v>
      </c>
      <c r="AM164" s="8">
        <v>0.5</v>
      </c>
      <c r="AN164" s="8">
        <v>0</v>
      </c>
      <c r="AO164" s="8">
        <v>0</v>
      </c>
      <c r="AP164" s="8">
        <v>0</v>
      </c>
      <c r="AQ164" s="8">
        <v>1E-3</v>
      </c>
      <c r="AR164" s="8">
        <v>0.27</v>
      </c>
      <c r="AS164" s="8">
        <v>0.5</v>
      </c>
      <c r="AT164" s="8">
        <v>0</v>
      </c>
      <c r="AU164" s="8">
        <v>0</v>
      </c>
      <c r="AV164" s="8">
        <v>0.5</v>
      </c>
      <c r="AW164" s="2">
        <v>-30.756699999999999</v>
      </c>
      <c r="AX164" s="2">
        <f>R164+AW164</f>
        <v>-86.630600000000001</v>
      </c>
      <c r="AY164" s="2">
        <f>AX164-AX$164</f>
        <v>0</v>
      </c>
    </row>
    <row r="165" spans="1:63">
      <c r="B165" s="8" t="s">
        <v>793</v>
      </c>
      <c r="C165" s="20">
        <v>4</v>
      </c>
      <c r="D165" s="20">
        <v>520</v>
      </c>
      <c r="E165" s="20">
        <v>0</v>
      </c>
      <c r="F165" s="20">
        <v>3</v>
      </c>
      <c r="G165" s="20">
        <v>3</v>
      </c>
      <c r="H165" s="20">
        <v>2</v>
      </c>
      <c r="I165" s="19">
        <v>10.7</v>
      </c>
      <c r="J165" s="1">
        <v>3.4285000000000001</v>
      </c>
      <c r="K165" s="1">
        <v>3.4285000000000001</v>
      </c>
      <c r="L165" s="1">
        <v>4.4686000000000003</v>
      </c>
      <c r="M165" s="18">
        <v>45.49</v>
      </c>
      <c r="N165" s="8">
        <v>26</v>
      </c>
      <c r="O165" s="8">
        <v>26</v>
      </c>
      <c r="P165" s="8">
        <v>1</v>
      </c>
      <c r="Q165" s="8">
        <v>1</v>
      </c>
      <c r="R165" s="2">
        <v>-55.8247</v>
      </c>
      <c r="S165" s="8" t="s">
        <v>16</v>
      </c>
      <c r="T165" s="1">
        <v>-3.4430000000000001</v>
      </c>
      <c r="U165" s="1">
        <v>8.423</v>
      </c>
      <c r="V165" s="1">
        <v>11.865</v>
      </c>
      <c r="W165" s="8" t="s">
        <v>16</v>
      </c>
      <c r="X165" s="1">
        <v>-3.4430000000000001</v>
      </c>
      <c r="Y165" s="1">
        <v>8.423</v>
      </c>
      <c r="Z165" s="1">
        <v>11.865</v>
      </c>
      <c r="AA165" s="8">
        <v>-1</v>
      </c>
      <c r="AB165" s="8">
        <v>-1</v>
      </c>
      <c r="AC165" s="8" t="s">
        <v>17</v>
      </c>
      <c r="AD165" s="8" t="s">
        <v>17</v>
      </c>
      <c r="AE165" s="8">
        <v>0.33333000000000002</v>
      </c>
      <c r="AF165" s="8">
        <v>0.33333000000000002</v>
      </c>
      <c r="AG165" s="8">
        <v>0.5</v>
      </c>
      <c r="AH165" s="8">
        <v>0</v>
      </c>
      <c r="AI165" s="8">
        <v>0</v>
      </c>
      <c r="AJ165" s="8">
        <v>0</v>
      </c>
      <c r="AK165" s="8">
        <v>0.33333000000000002</v>
      </c>
      <c r="AL165" s="8">
        <v>0.33333000000000002</v>
      </c>
      <c r="AM165" s="8">
        <v>0.5</v>
      </c>
      <c r="AN165" s="8">
        <v>0</v>
      </c>
      <c r="AO165" s="8">
        <v>0</v>
      </c>
      <c r="AP165" s="8">
        <v>0</v>
      </c>
      <c r="AQ165" s="8">
        <v>1E-3</v>
      </c>
      <c r="AR165" s="8">
        <v>0.27500000000000002</v>
      </c>
      <c r="AS165" s="8">
        <v>0.497998</v>
      </c>
      <c r="AT165" s="8">
        <v>0</v>
      </c>
      <c r="AU165" s="8">
        <v>0.96359099999999998</v>
      </c>
      <c r="AV165" s="8">
        <v>0.45668900000000001</v>
      </c>
      <c r="AW165" s="2">
        <v>-30.7395</v>
      </c>
      <c r="AX165" s="2">
        <f>R165+AW165</f>
        <v>-86.5642</v>
      </c>
      <c r="AY165" s="2">
        <f>AX165-AX$164</f>
        <v>6.6400000000001569E-2</v>
      </c>
    </row>
    <row r="166" spans="1:63">
      <c r="B166" s="8" t="s">
        <v>794</v>
      </c>
      <c r="C166" s="20">
        <v>4</v>
      </c>
      <c r="D166" s="20">
        <v>520</v>
      </c>
      <c r="E166" s="20">
        <v>0</v>
      </c>
      <c r="F166" s="20">
        <v>3</v>
      </c>
      <c r="G166" s="20">
        <v>3</v>
      </c>
      <c r="H166" s="20">
        <v>2</v>
      </c>
      <c r="I166" s="19">
        <v>10.7</v>
      </c>
      <c r="J166" s="2">
        <v>3.4032</v>
      </c>
      <c r="K166" s="2">
        <v>3.4032</v>
      </c>
      <c r="L166" s="8">
        <v>4.5755999999999997</v>
      </c>
      <c r="M166" s="8">
        <v>45.895000000000003</v>
      </c>
      <c r="N166" s="8">
        <v>26</v>
      </c>
      <c r="O166" s="8">
        <v>26</v>
      </c>
      <c r="P166" s="8">
        <v>1</v>
      </c>
      <c r="Q166" s="8">
        <v>1</v>
      </c>
      <c r="R166" s="2">
        <v>-55.828299999999999</v>
      </c>
      <c r="S166" s="8" t="s">
        <v>16</v>
      </c>
      <c r="T166" s="8">
        <v>-3.6970000000000001</v>
      </c>
      <c r="U166" s="8">
        <v>8.3249999999999993</v>
      </c>
      <c r="V166" s="8">
        <v>12.021000000000001</v>
      </c>
      <c r="W166" s="8" t="s">
        <v>16</v>
      </c>
      <c r="X166" s="8">
        <v>-3.6970000000000001</v>
      </c>
      <c r="Y166" s="8">
        <v>8.3249999999999993</v>
      </c>
      <c r="Z166" s="8">
        <v>12.021000000000001</v>
      </c>
      <c r="AA166" s="8">
        <v>-1</v>
      </c>
      <c r="AB166" s="8">
        <v>-1</v>
      </c>
      <c r="AC166" s="8" t="s">
        <v>17</v>
      </c>
      <c r="AD166" s="8" t="s">
        <v>17</v>
      </c>
      <c r="AE166" s="8">
        <v>0.33333000000000002</v>
      </c>
      <c r="AF166" s="8">
        <v>0.33333000000000002</v>
      </c>
      <c r="AG166" s="8">
        <v>0.5</v>
      </c>
      <c r="AH166" s="8">
        <v>0</v>
      </c>
      <c r="AI166" s="8">
        <v>0</v>
      </c>
      <c r="AJ166" s="8">
        <v>0</v>
      </c>
      <c r="AK166" s="8">
        <v>0.33333000000000002</v>
      </c>
      <c r="AL166" s="8">
        <v>0.33333000000000002</v>
      </c>
      <c r="AM166" s="8">
        <v>0.5</v>
      </c>
      <c r="AN166" s="8">
        <v>0</v>
      </c>
      <c r="AO166" s="8">
        <v>0</v>
      </c>
      <c r="AP166" s="8">
        <v>0</v>
      </c>
      <c r="AQ166" s="8">
        <v>1E-3</v>
      </c>
      <c r="AR166" s="8">
        <v>0.27900000000000003</v>
      </c>
      <c r="AS166" s="8">
        <v>0.50353700000000001</v>
      </c>
      <c r="AT166" s="8">
        <v>0</v>
      </c>
      <c r="AU166" s="8">
        <v>0.95342099999999996</v>
      </c>
      <c r="AV166" s="8">
        <v>0.44947100000000001</v>
      </c>
      <c r="AW166" s="2">
        <v>-30.723700000000001</v>
      </c>
      <c r="AX166" s="2">
        <f>R166+AW166</f>
        <v>-86.551999999999992</v>
      </c>
      <c r="AY166" s="2">
        <f>AX166-AX$164</f>
        <v>7.8600000000008663E-2</v>
      </c>
    </row>
    <row r="167" spans="1:63">
      <c r="B167" s="8" t="s">
        <v>795</v>
      </c>
      <c r="C167" s="20">
        <v>4</v>
      </c>
      <c r="D167" s="20">
        <v>520</v>
      </c>
      <c r="E167" s="20">
        <v>0</v>
      </c>
      <c r="F167" s="20">
        <v>3</v>
      </c>
      <c r="G167" s="20">
        <v>3</v>
      </c>
      <c r="H167" s="20">
        <v>2</v>
      </c>
      <c r="I167" s="19">
        <v>10.8</v>
      </c>
      <c r="J167" s="1">
        <v>3.3809</v>
      </c>
      <c r="K167" s="1">
        <v>3.3809</v>
      </c>
      <c r="L167" s="1">
        <v>4.6786000000000003</v>
      </c>
      <c r="M167" s="18">
        <v>46.314999999999998</v>
      </c>
      <c r="N167" s="8">
        <v>26</v>
      </c>
      <c r="O167" s="8">
        <v>26</v>
      </c>
      <c r="P167" s="8">
        <v>1</v>
      </c>
      <c r="Q167" s="8">
        <v>1</v>
      </c>
      <c r="R167" s="2">
        <v>-55.845700000000001</v>
      </c>
      <c r="S167" s="8" t="s">
        <v>16</v>
      </c>
      <c r="T167" s="1">
        <v>-3.9580000000000002</v>
      </c>
      <c r="U167" s="1">
        <v>8.2360000000000007</v>
      </c>
      <c r="V167" s="1">
        <v>12.194000000000001</v>
      </c>
      <c r="W167" s="8" t="s">
        <v>16</v>
      </c>
      <c r="X167" s="1">
        <v>-3.9580000000000002</v>
      </c>
      <c r="Y167" s="1">
        <v>8.2360000000000007</v>
      </c>
      <c r="Z167" s="1">
        <v>12.194000000000001</v>
      </c>
      <c r="AA167" s="8">
        <v>-1</v>
      </c>
      <c r="AB167" s="8">
        <v>-1</v>
      </c>
      <c r="AC167" s="8" t="s">
        <v>17</v>
      </c>
      <c r="AD167" s="8" t="s">
        <v>17</v>
      </c>
      <c r="AE167" s="8">
        <v>0.33333000000000002</v>
      </c>
      <c r="AF167" s="8">
        <v>0.33333000000000002</v>
      </c>
      <c r="AG167" s="8">
        <v>0.5</v>
      </c>
      <c r="AH167" s="8">
        <v>0</v>
      </c>
      <c r="AI167" s="8">
        <v>0</v>
      </c>
      <c r="AJ167" s="8">
        <v>0</v>
      </c>
      <c r="AK167" s="8">
        <v>0.33333000000000002</v>
      </c>
      <c r="AL167" s="8">
        <v>0.33333000000000002</v>
      </c>
      <c r="AM167" s="8">
        <v>0.5</v>
      </c>
      <c r="AN167" s="8">
        <v>0</v>
      </c>
      <c r="AO167" s="8">
        <v>0</v>
      </c>
      <c r="AP167" s="8">
        <v>0</v>
      </c>
      <c r="AQ167" s="8">
        <v>1E-3</v>
      </c>
      <c r="AR167" s="8">
        <v>0.27700000000000002</v>
      </c>
      <c r="AS167" s="8">
        <v>0.50761800000000001</v>
      </c>
      <c r="AT167" s="8">
        <v>0</v>
      </c>
      <c r="AU167" s="8">
        <v>0.94397900000000001</v>
      </c>
      <c r="AV167" s="8">
        <v>0.44225199999999998</v>
      </c>
      <c r="AW167" s="8">
        <v>-30.707999999999998</v>
      </c>
      <c r="AX167" s="2">
        <f>R167+AW167</f>
        <v>-86.553699999999992</v>
      </c>
      <c r="AY167" s="2">
        <f>AX167-AX$164</f>
        <v>7.6900000000009072E-2</v>
      </c>
    </row>
    <row r="168" spans="1:63">
      <c r="B168" s="8" t="s">
        <v>796</v>
      </c>
      <c r="C168" s="20">
        <v>4</v>
      </c>
      <c r="D168" s="20">
        <v>520</v>
      </c>
      <c r="E168" s="20">
        <v>0</v>
      </c>
      <c r="F168" s="20">
        <v>3</v>
      </c>
      <c r="G168" s="20">
        <v>3</v>
      </c>
      <c r="H168" s="20">
        <v>2</v>
      </c>
      <c r="I168" s="19">
        <v>10.9</v>
      </c>
      <c r="J168" s="1">
        <v>3.2669000000000001</v>
      </c>
      <c r="K168" s="1">
        <v>3.2669000000000001</v>
      </c>
      <c r="L168" s="1">
        <v>5.1501999999999999</v>
      </c>
      <c r="M168" s="18">
        <v>47.603000000000002</v>
      </c>
      <c r="N168" s="8">
        <v>26</v>
      </c>
      <c r="O168" s="8">
        <v>26</v>
      </c>
      <c r="P168" s="8">
        <v>1</v>
      </c>
      <c r="Q168" s="8">
        <v>1</v>
      </c>
      <c r="R168" s="2">
        <v>-56.025700000000001</v>
      </c>
      <c r="S168" s="8" t="s">
        <v>61</v>
      </c>
      <c r="T168" s="1">
        <v>-4.5670000000000002</v>
      </c>
      <c r="U168" s="1">
        <v>8.0310000000000006</v>
      </c>
      <c r="V168" s="1">
        <v>12.598000000000001</v>
      </c>
      <c r="W168" s="8" t="s">
        <v>61</v>
      </c>
      <c r="X168" s="1">
        <v>-4.5670000000000002</v>
      </c>
      <c r="Y168" s="1">
        <v>8.0310000000000006</v>
      </c>
      <c r="Z168" s="1">
        <v>12.598000000000001</v>
      </c>
      <c r="AA168" s="8">
        <v>-1</v>
      </c>
      <c r="AB168" s="8">
        <v>-1</v>
      </c>
      <c r="AC168" s="8" t="s">
        <v>17</v>
      </c>
      <c r="AD168" s="8" t="s">
        <v>17</v>
      </c>
      <c r="AE168" s="8">
        <v>0</v>
      </c>
      <c r="AF168" s="8">
        <v>0</v>
      </c>
      <c r="AG168" s="8">
        <v>0</v>
      </c>
      <c r="AH168" s="8">
        <v>0</v>
      </c>
      <c r="AI168" s="8">
        <v>0</v>
      </c>
      <c r="AJ168" s="8">
        <v>0</v>
      </c>
      <c r="AK168" s="8">
        <v>0</v>
      </c>
      <c r="AL168" s="8">
        <v>0</v>
      </c>
      <c r="AM168" s="8">
        <v>0</v>
      </c>
      <c r="AN168" s="8">
        <v>0</v>
      </c>
      <c r="AO168" s="8">
        <v>0</v>
      </c>
      <c r="AP168" s="8">
        <v>0</v>
      </c>
      <c r="AQ168" s="8">
        <v>1E-3</v>
      </c>
      <c r="AR168" s="8">
        <v>0.27600000000000002</v>
      </c>
      <c r="AS168" s="8">
        <v>0.50555000000000005</v>
      </c>
      <c r="AT168" s="8">
        <v>0</v>
      </c>
      <c r="AU168" s="8">
        <v>0.89220299999999997</v>
      </c>
      <c r="AV168" s="8">
        <v>0.38450400000000001</v>
      </c>
      <c r="AW168" s="8">
        <v>-30.604800000000001</v>
      </c>
      <c r="AX168" s="2">
        <f>R168+AW168</f>
        <v>-86.630499999999998</v>
      </c>
      <c r="AY168" s="2">
        <f>AX168-AX$164</f>
        <v>1.0000000000331966E-4</v>
      </c>
    </row>
    <row r="169" spans="1:63">
      <c r="A169" s="64" t="s">
        <v>787</v>
      </c>
      <c r="C169" s="20"/>
      <c r="D169" s="20"/>
      <c r="E169" s="20"/>
      <c r="F169" s="20"/>
      <c r="G169" s="20"/>
      <c r="H169" s="20"/>
      <c r="J169" s="1"/>
      <c r="K169" s="1"/>
      <c r="L169" s="1"/>
      <c r="M169" s="18"/>
      <c r="R169" s="2"/>
      <c r="T169" s="1"/>
      <c r="U169" s="1"/>
      <c r="V169" s="1"/>
      <c r="X169" s="1"/>
      <c r="Y169" s="1"/>
      <c r="Z169" s="1"/>
    </row>
    <row r="170" spans="1:63">
      <c r="A170" s="4"/>
      <c r="B170" s="4" t="s">
        <v>18</v>
      </c>
      <c r="C170" s="21" t="s">
        <v>19</v>
      </c>
      <c r="D170" s="21" t="s">
        <v>20</v>
      </c>
      <c r="E170" s="21" t="s">
        <v>21</v>
      </c>
      <c r="F170" s="21" t="s">
        <v>22</v>
      </c>
      <c r="G170" s="21"/>
      <c r="H170" s="21"/>
      <c r="I170" s="12" t="s">
        <v>23</v>
      </c>
      <c r="J170" s="106" t="s">
        <v>24</v>
      </c>
      <c r="K170" s="106"/>
      <c r="L170" s="106"/>
      <c r="M170" s="12" t="s">
        <v>25</v>
      </c>
      <c r="N170" s="4" t="s">
        <v>26</v>
      </c>
      <c r="O170" s="4" t="s">
        <v>3</v>
      </c>
      <c r="P170" s="4" t="s">
        <v>27</v>
      </c>
      <c r="Q170" s="4" t="s">
        <v>28</v>
      </c>
      <c r="R170" s="6" t="s">
        <v>29</v>
      </c>
      <c r="S170" s="4" t="s">
        <v>30</v>
      </c>
      <c r="T170" s="4"/>
      <c r="U170" s="4"/>
      <c r="V170" s="5"/>
      <c r="W170" s="4" t="s">
        <v>31</v>
      </c>
      <c r="X170" s="4"/>
      <c r="Y170" s="4"/>
      <c r="Z170" s="5"/>
      <c r="AA170" s="5" t="s">
        <v>32</v>
      </c>
      <c r="AB170" s="5" t="s">
        <v>33</v>
      </c>
      <c r="AC170" s="5" t="s">
        <v>34</v>
      </c>
      <c r="AD170" s="13" t="s">
        <v>35</v>
      </c>
      <c r="AE170" s="4" t="s">
        <v>36</v>
      </c>
      <c r="AF170" s="4"/>
      <c r="AG170" s="4"/>
      <c r="AH170" s="4" t="s">
        <v>37</v>
      </c>
      <c r="AI170" s="4"/>
      <c r="AJ170" s="4"/>
      <c r="AK170" s="4" t="s">
        <v>38</v>
      </c>
      <c r="AL170" s="4"/>
      <c r="AM170" s="4"/>
      <c r="AN170" s="4" t="s">
        <v>39</v>
      </c>
      <c r="AO170" s="4"/>
      <c r="AP170" s="4"/>
      <c r="AQ170" s="12" t="s">
        <v>40</v>
      </c>
      <c r="AR170" s="12" t="s">
        <v>41</v>
      </c>
      <c r="AS170" s="107" t="s">
        <v>62</v>
      </c>
      <c r="AT170" s="107"/>
      <c r="AU170" s="107"/>
      <c r="AV170" s="107"/>
      <c r="AW170" s="6" t="s">
        <v>786</v>
      </c>
      <c r="AX170" s="4" t="s">
        <v>785</v>
      </c>
      <c r="AY170" s="4" t="s">
        <v>656</v>
      </c>
      <c r="BA170" s="4"/>
      <c r="BB170" s="4"/>
      <c r="BC170" s="4"/>
      <c r="BD170" s="4"/>
      <c r="BE170" s="4"/>
      <c r="BF170" s="12"/>
      <c r="BG170" s="12"/>
      <c r="BH170" s="4"/>
      <c r="BI170" s="4"/>
      <c r="BJ170" s="12"/>
      <c r="BK170" s="12"/>
    </row>
    <row r="171" spans="1:63">
      <c r="B171" s="4"/>
      <c r="C171" s="21"/>
      <c r="D171" s="21"/>
      <c r="E171" s="21"/>
      <c r="F171" s="21" t="s">
        <v>2</v>
      </c>
      <c r="G171" s="21" t="s">
        <v>46</v>
      </c>
      <c r="H171" s="21" t="s">
        <v>0</v>
      </c>
      <c r="I171" s="12"/>
      <c r="J171" s="5" t="s">
        <v>2</v>
      </c>
      <c r="K171" s="5" t="s">
        <v>46</v>
      </c>
      <c r="L171" s="5" t="s">
        <v>0</v>
      </c>
      <c r="M171" s="12"/>
      <c r="N171" s="4"/>
      <c r="O171" s="4"/>
      <c r="P171" s="4"/>
      <c r="Q171" s="4"/>
      <c r="R171" s="6"/>
      <c r="S171" s="4" t="s">
        <v>47</v>
      </c>
      <c r="T171" s="4" t="s">
        <v>48</v>
      </c>
      <c r="U171" s="4" t="s">
        <v>49</v>
      </c>
      <c r="V171" s="5" t="s">
        <v>50</v>
      </c>
      <c r="W171" s="4" t="s">
        <v>47</v>
      </c>
      <c r="X171" s="5" t="s">
        <v>48</v>
      </c>
      <c r="Y171" s="5" t="s">
        <v>49</v>
      </c>
      <c r="Z171" s="5" t="s">
        <v>50</v>
      </c>
      <c r="AA171" s="14" t="s">
        <v>51</v>
      </c>
      <c r="AB171" s="14" t="s">
        <v>51</v>
      </c>
      <c r="AC171" s="14" t="s">
        <v>52</v>
      </c>
      <c r="AD171" s="13" t="s">
        <v>52</v>
      </c>
      <c r="AE171" s="5" t="s">
        <v>2</v>
      </c>
      <c r="AF171" s="5" t="s">
        <v>46</v>
      </c>
      <c r="AG171" s="5" t="s">
        <v>0</v>
      </c>
      <c r="AH171" s="5" t="s">
        <v>2</v>
      </c>
      <c r="AI171" s="5" t="s">
        <v>46</v>
      </c>
      <c r="AJ171" s="5" t="s">
        <v>0</v>
      </c>
      <c r="AK171" s="5" t="s">
        <v>2</v>
      </c>
      <c r="AL171" s="5" t="s">
        <v>46</v>
      </c>
      <c r="AM171" s="5" t="s">
        <v>0</v>
      </c>
      <c r="AN171" s="5" t="s">
        <v>2</v>
      </c>
      <c r="AO171" s="5" t="s">
        <v>46</v>
      </c>
      <c r="AP171" s="5" t="s">
        <v>0</v>
      </c>
      <c r="AQ171" s="12" t="s">
        <v>53</v>
      </c>
      <c r="AR171" s="12" t="s">
        <v>54</v>
      </c>
      <c r="AS171" s="12" t="s">
        <v>63</v>
      </c>
      <c r="AT171" s="12" t="s">
        <v>76</v>
      </c>
      <c r="AU171" s="12" t="s">
        <v>64</v>
      </c>
      <c r="AV171" s="12" t="s">
        <v>64</v>
      </c>
      <c r="AW171" s="6"/>
      <c r="AX171" s="4"/>
      <c r="AY171" s="4"/>
      <c r="AZ171" s="4"/>
      <c r="BA171" s="4"/>
      <c r="BB171" s="4"/>
      <c r="BC171" s="4"/>
      <c r="BD171" s="4"/>
      <c r="BE171" s="4"/>
      <c r="BF171" s="12"/>
      <c r="BG171" s="12"/>
      <c r="BH171" s="4"/>
      <c r="BI171" s="4"/>
      <c r="BJ171" s="12"/>
      <c r="BK171" s="12"/>
    </row>
    <row r="172" spans="1:63" s="20" customFormat="1">
      <c r="A172" s="21"/>
      <c r="B172" s="21">
        <v>2</v>
      </c>
      <c r="C172" s="21">
        <v>3</v>
      </c>
      <c r="D172" s="21">
        <v>4</v>
      </c>
      <c r="E172" s="21">
        <v>5</v>
      </c>
      <c r="F172" s="21">
        <v>6</v>
      </c>
      <c r="G172" s="21">
        <v>7</v>
      </c>
      <c r="H172" s="21">
        <v>8</v>
      </c>
      <c r="I172" s="21">
        <v>9</v>
      </c>
      <c r="J172" s="21">
        <v>10</v>
      </c>
      <c r="K172" s="21">
        <v>11</v>
      </c>
      <c r="L172" s="21">
        <v>12</v>
      </c>
      <c r="M172" s="21">
        <v>13</v>
      </c>
      <c r="N172" s="21">
        <v>14</v>
      </c>
      <c r="O172" s="21">
        <v>15</v>
      </c>
      <c r="P172" s="21">
        <v>16</v>
      </c>
      <c r="Q172" s="21">
        <v>17</v>
      </c>
      <c r="R172" s="21">
        <v>18</v>
      </c>
      <c r="S172" s="21">
        <v>19</v>
      </c>
      <c r="T172" s="21">
        <v>20</v>
      </c>
      <c r="U172" s="21">
        <v>21</v>
      </c>
      <c r="V172" s="21">
        <v>22</v>
      </c>
      <c r="W172" s="21">
        <v>23</v>
      </c>
      <c r="X172" s="21">
        <v>24</v>
      </c>
      <c r="Y172" s="21">
        <v>25</v>
      </c>
      <c r="Z172" s="21">
        <v>26</v>
      </c>
      <c r="AA172" s="21">
        <v>27</v>
      </c>
      <c r="AB172" s="21">
        <v>28</v>
      </c>
      <c r="AC172" s="21">
        <v>29</v>
      </c>
      <c r="AD172" s="21">
        <v>30</v>
      </c>
      <c r="AE172" s="21">
        <v>31</v>
      </c>
      <c r="AF172" s="21">
        <v>32</v>
      </c>
      <c r="AG172" s="21">
        <v>33</v>
      </c>
      <c r="AH172" s="21">
        <v>34</v>
      </c>
      <c r="AI172" s="21">
        <v>35</v>
      </c>
      <c r="AJ172" s="21">
        <v>36</v>
      </c>
      <c r="AK172" s="21">
        <v>37</v>
      </c>
      <c r="AL172" s="21">
        <v>38</v>
      </c>
      <c r="AM172" s="21">
        <v>39</v>
      </c>
      <c r="AN172" s="21">
        <v>40</v>
      </c>
      <c r="AO172" s="21">
        <v>41</v>
      </c>
      <c r="AP172" s="21">
        <v>42</v>
      </c>
      <c r="AQ172" s="21">
        <v>43</v>
      </c>
      <c r="AR172" s="21">
        <v>44</v>
      </c>
      <c r="AS172" s="21">
        <v>45</v>
      </c>
      <c r="AT172" s="21">
        <v>46</v>
      </c>
      <c r="AU172" s="21">
        <v>47</v>
      </c>
      <c r="AV172" s="21">
        <v>48</v>
      </c>
      <c r="AW172" s="21">
        <v>49</v>
      </c>
      <c r="AX172" s="21"/>
      <c r="AY172" s="21"/>
      <c r="AZ172" s="21"/>
      <c r="BA172" s="21"/>
      <c r="BB172" s="21"/>
      <c r="BC172" s="21"/>
      <c r="BD172" s="21"/>
      <c r="BE172" s="21"/>
      <c r="BF172" s="21"/>
      <c r="BG172" s="21"/>
      <c r="BH172" s="21"/>
      <c r="BI172" s="21"/>
      <c r="BJ172" s="21"/>
      <c r="BK172" s="21"/>
    </row>
    <row r="173" spans="1:63">
      <c r="B173" s="8" t="s">
        <v>792</v>
      </c>
      <c r="C173" s="20">
        <v>4</v>
      </c>
      <c r="D173" s="20">
        <v>520</v>
      </c>
      <c r="E173" s="20">
        <v>0</v>
      </c>
      <c r="F173" s="20">
        <v>4</v>
      </c>
      <c r="G173" s="20">
        <v>4</v>
      </c>
      <c r="H173" s="20">
        <v>3</v>
      </c>
      <c r="I173" s="19">
        <v>14.8</v>
      </c>
      <c r="J173" s="1">
        <v>3.4771000000000001</v>
      </c>
      <c r="K173" s="1">
        <v>3.4771000000000001</v>
      </c>
      <c r="L173" s="1">
        <v>4.2836999999999996</v>
      </c>
      <c r="M173" s="18">
        <v>44.853000000000002</v>
      </c>
      <c r="N173" s="8">
        <v>26</v>
      </c>
      <c r="O173" s="8">
        <v>26</v>
      </c>
      <c r="P173" s="8">
        <v>1</v>
      </c>
      <c r="Q173" s="8">
        <v>1</v>
      </c>
      <c r="R173" s="2">
        <v>-55.8093</v>
      </c>
      <c r="S173" s="8" t="s">
        <v>16</v>
      </c>
      <c r="T173" s="1">
        <v>-3.625</v>
      </c>
      <c r="U173" s="1">
        <v>8.4149999999999991</v>
      </c>
      <c r="V173" s="1">
        <v>12.04</v>
      </c>
      <c r="W173" s="8" t="s">
        <v>16</v>
      </c>
      <c r="X173" s="1">
        <v>-3.625</v>
      </c>
      <c r="Y173" s="1">
        <v>8.4149999999999991</v>
      </c>
      <c r="Z173" s="1">
        <v>12.04</v>
      </c>
      <c r="AA173" s="8">
        <v>-1</v>
      </c>
      <c r="AB173" s="8">
        <v>-1</v>
      </c>
      <c r="AC173" s="8" t="s">
        <v>17</v>
      </c>
      <c r="AD173" s="8" t="s">
        <v>17</v>
      </c>
      <c r="AE173" s="8">
        <v>0.25</v>
      </c>
      <c r="AF173" s="8">
        <v>0.25</v>
      </c>
      <c r="AG173" s="8">
        <v>0.33333000000000002</v>
      </c>
      <c r="AH173" s="8">
        <v>0</v>
      </c>
      <c r="AI173" s="8">
        <v>0</v>
      </c>
      <c r="AJ173" s="8">
        <v>0</v>
      </c>
      <c r="AK173" s="8">
        <v>0.25</v>
      </c>
      <c r="AL173" s="8">
        <v>0.25</v>
      </c>
      <c r="AM173" s="8">
        <v>0.33333000000000002</v>
      </c>
      <c r="AN173" s="8">
        <v>0</v>
      </c>
      <c r="AO173" s="8">
        <v>0</v>
      </c>
      <c r="AP173" s="8">
        <v>0</v>
      </c>
      <c r="AQ173" s="8">
        <v>1E-3</v>
      </c>
      <c r="AR173" s="8">
        <v>0.27800000000000002</v>
      </c>
      <c r="AS173" s="8">
        <v>0.5</v>
      </c>
      <c r="AT173" s="8">
        <v>0</v>
      </c>
      <c r="AU173" s="8">
        <v>0</v>
      </c>
      <c r="AV173" s="8">
        <v>0.5</v>
      </c>
      <c r="AW173" s="2">
        <v>-30.740300000000001</v>
      </c>
      <c r="AX173" s="2">
        <f>R173+AW173</f>
        <v>-86.549599999999998</v>
      </c>
      <c r="AY173" s="2">
        <f>AX173-AX$173</f>
        <v>0</v>
      </c>
    </row>
    <row r="174" spans="1:63">
      <c r="B174" s="8" t="s">
        <v>793</v>
      </c>
      <c r="C174" s="20">
        <v>4</v>
      </c>
      <c r="D174" s="20">
        <v>520</v>
      </c>
      <c r="E174" s="20">
        <v>0</v>
      </c>
      <c r="F174" s="20">
        <v>4</v>
      </c>
      <c r="G174" s="20">
        <v>4</v>
      </c>
      <c r="H174" s="20">
        <v>3</v>
      </c>
      <c r="I174" s="19">
        <v>14.9</v>
      </c>
      <c r="J174" s="1">
        <v>3.4285000000000001</v>
      </c>
      <c r="K174" s="1">
        <v>3.4285000000000001</v>
      </c>
      <c r="L174" s="1">
        <v>4.4686000000000003</v>
      </c>
      <c r="M174" s="18">
        <v>45.49</v>
      </c>
      <c r="N174" s="8">
        <v>26</v>
      </c>
      <c r="O174" s="8">
        <v>26</v>
      </c>
      <c r="P174" s="8">
        <v>1</v>
      </c>
      <c r="Q174" s="8">
        <v>1</v>
      </c>
      <c r="R174" s="2">
        <v>-55.784399999999998</v>
      </c>
      <c r="S174" s="8" t="s">
        <v>16</v>
      </c>
      <c r="T174" s="1">
        <v>-3.891</v>
      </c>
      <c r="U174" s="1">
        <v>8.2289999999999992</v>
      </c>
      <c r="V174" s="1">
        <v>12.12</v>
      </c>
      <c r="W174" s="8" t="s">
        <v>16</v>
      </c>
      <c r="X174" s="1">
        <v>-3.891</v>
      </c>
      <c r="Y174" s="1">
        <v>8.2289999999999992</v>
      </c>
      <c r="Z174" s="1">
        <v>12.12</v>
      </c>
      <c r="AA174" s="8">
        <v>-1</v>
      </c>
      <c r="AB174" s="8">
        <v>-1</v>
      </c>
      <c r="AC174" s="8" t="s">
        <v>17</v>
      </c>
      <c r="AD174" s="8" t="s">
        <v>17</v>
      </c>
      <c r="AE174" s="8">
        <v>0.25</v>
      </c>
      <c r="AF174" s="8">
        <v>0.25</v>
      </c>
      <c r="AG174" s="8">
        <v>0.33333000000000002</v>
      </c>
      <c r="AH174" s="8">
        <v>0</v>
      </c>
      <c r="AI174" s="8">
        <v>0</v>
      </c>
      <c r="AJ174" s="8">
        <v>0</v>
      </c>
      <c r="AK174" s="8">
        <v>0.25</v>
      </c>
      <c r="AL174" s="8">
        <v>0.25</v>
      </c>
      <c r="AM174" s="8">
        <v>0.33333000000000002</v>
      </c>
      <c r="AN174" s="8">
        <v>0</v>
      </c>
      <c r="AO174" s="8">
        <v>0</v>
      </c>
      <c r="AP174" s="8">
        <v>0</v>
      </c>
      <c r="AQ174" s="8">
        <v>2E-3</v>
      </c>
      <c r="AR174" s="8">
        <v>0.28799999999999998</v>
      </c>
      <c r="AS174" s="8">
        <v>0.497998</v>
      </c>
      <c r="AT174" s="8">
        <v>0</v>
      </c>
      <c r="AU174" s="8">
        <v>0.96359099999999998</v>
      </c>
      <c r="AV174" s="8">
        <v>0.45668900000000001</v>
      </c>
      <c r="AW174" s="2">
        <v>-30.727399999999999</v>
      </c>
      <c r="AX174" s="2">
        <f>R174+AW174</f>
        <v>-86.511799999999994</v>
      </c>
      <c r="AY174" s="2">
        <f>AX174-AX$173</f>
        <v>3.7800000000004275E-2</v>
      </c>
    </row>
    <row r="175" spans="1:63">
      <c r="B175" s="8" t="s">
        <v>794</v>
      </c>
      <c r="C175" s="20">
        <v>4</v>
      </c>
      <c r="D175" s="20">
        <v>520</v>
      </c>
      <c r="E175" s="20">
        <v>0</v>
      </c>
      <c r="F175" s="20">
        <v>4</v>
      </c>
      <c r="G175" s="20">
        <v>4</v>
      </c>
      <c r="H175" s="20">
        <v>3</v>
      </c>
      <c r="I175" s="19">
        <v>14.9</v>
      </c>
      <c r="J175" s="2">
        <v>3.4032</v>
      </c>
      <c r="K175" s="2">
        <v>3.4032</v>
      </c>
      <c r="L175" s="8">
        <v>4.5755999999999997</v>
      </c>
      <c r="M175" s="8">
        <v>45.895000000000003</v>
      </c>
      <c r="N175" s="8">
        <v>26</v>
      </c>
      <c r="O175" s="8">
        <v>26</v>
      </c>
      <c r="P175" s="8">
        <v>1</v>
      </c>
      <c r="Q175" s="8">
        <v>1</v>
      </c>
      <c r="R175" s="2">
        <v>-55.795900000000003</v>
      </c>
      <c r="S175" s="8" t="s">
        <v>16</v>
      </c>
      <c r="T175" s="8">
        <v>-4.0890000000000004</v>
      </c>
      <c r="U175" s="8">
        <v>8.141</v>
      </c>
      <c r="V175" s="8">
        <v>12.23</v>
      </c>
      <c r="W175" s="8" t="s">
        <v>16</v>
      </c>
      <c r="X175" s="8">
        <v>-4.0890000000000004</v>
      </c>
      <c r="Y175" s="8">
        <v>8.141</v>
      </c>
      <c r="Z175" s="8">
        <v>12.23</v>
      </c>
      <c r="AA175" s="8">
        <v>-1</v>
      </c>
      <c r="AB175" s="8">
        <v>-1</v>
      </c>
      <c r="AC175" s="8" t="s">
        <v>17</v>
      </c>
      <c r="AD175" s="8" t="s">
        <v>17</v>
      </c>
      <c r="AE175" s="8">
        <v>0.25</v>
      </c>
      <c r="AF175" s="8">
        <v>0.25</v>
      </c>
      <c r="AG175" s="8">
        <v>0.33333000000000002</v>
      </c>
      <c r="AH175" s="8">
        <v>0</v>
      </c>
      <c r="AI175" s="8">
        <v>0</v>
      </c>
      <c r="AJ175" s="8">
        <v>0</v>
      </c>
      <c r="AK175" s="8">
        <v>0.25</v>
      </c>
      <c r="AL175" s="8">
        <v>0.25</v>
      </c>
      <c r="AM175" s="8">
        <v>0.33333000000000002</v>
      </c>
      <c r="AN175" s="8">
        <v>0</v>
      </c>
      <c r="AO175" s="8">
        <v>0</v>
      </c>
      <c r="AP175" s="8">
        <v>0</v>
      </c>
      <c r="AQ175" s="8">
        <v>2E-3</v>
      </c>
      <c r="AR175" s="8">
        <v>0.28899999999999998</v>
      </c>
      <c r="AS175" s="8">
        <v>0.50353700000000001</v>
      </c>
      <c r="AT175" s="8">
        <v>0</v>
      </c>
      <c r="AU175" s="8">
        <v>0.95342099999999996</v>
      </c>
      <c r="AV175" s="8">
        <v>0.44947100000000001</v>
      </c>
      <c r="AW175" s="2">
        <v>-30.714400000000001</v>
      </c>
      <c r="AX175" s="2">
        <f>R175+AW175</f>
        <v>-86.510300000000001</v>
      </c>
      <c r="AY175" s="2">
        <f>AX175-AX$173</f>
        <v>3.9299999999997226E-2</v>
      </c>
    </row>
    <row r="176" spans="1:63">
      <c r="B176" s="8" t="s">
        <v>795</v>
      </c>
      <c r="C176" s="20">
        <v>4</v>
      </c>
      <c r="D176" s="20">
        <v>520</v>
      </c>
      <c r="E176" s="20">
        <v>0</v>
      </c>
      <c r="F176" s="20">
        <v>4</v>
      </c>
      <c r="G176" s="20">
        <v>4</v>
      </c>
      <c r="H176" s="20">
        <v>3</v>
      </c>
      <c r="I176" s="19">
        <v>14.9</v>
      </c>
      <c r="J176" s="1">
        <v>3.3809</v>
      </c>
      <c r="K176" s="1">
        <v>3.3809</v>
      </c>
      <c r="L176" s="1">
        <v>4.6786000000000003</v>
      </c>
      <c r="M176" s="18">
        <v>46.314999999999998</v>
      </c>
      <c r="N176" s="8">
        <v>26</v>
      </c>
      <c r="O176" s="8">
        <v>26</v>
      </c>
      <c r="P176" s="8">
        <v>1</v>
      </c>
      <c r="Q176" s="8">
        <v>1</v>
      </c>
      <c r="R176" s="2">
        <v>-55.818100000000001</v>
      </c>
      <c r="S176" s="8" t="s">
        <v>16</v>
      </c>
      <c r="T176" s="1">
        <v>-4.2830000000000004</v>
      </c>
      <c r="U176" s="1">
        <v>8.0609999999999999</v>
      </c>
      <c r="V176" s="1">
        <v>12.343</v>
      </c>
      <c r="W176" s="8" t="s">
        <v>16</v>
      </c>
      <c r="X176" s="1">
        <v>-4.2830000000000004</v>
      </c>
      <c r="Y176" s="1">
        <v>8.0609999999999999</v>
      </c>
      <c r="Z176" s="1">
        <v>12.343</v>
      </c>
      <c r="AA176" s="8">
        <v>-1</v>
      </c>
      <c r="AB176" s="8">
        <v>-1</v>
      </c>
      <c r="AC176" s="8" t="s">
        <v>17</v>
      </c>
      <c r="AD176" s="8" t="s">
        <v>17</v>
      </c>
      <c r="AE176" s="8">
        <v>0</v>
      </c>
      <c r="AF176" s="8">
        <v>0.25</v>
      </c>
      <c r="AG176" s="8">
        <v>0.33333000000000002</v>
      </c>
      <c r="AH176" s="8">
        <v>0</v>
      </c>
      <c r="AI176" s="8">
        <v>0</v>
      </c>
      <c r="AJ176" s="8">
        <v>0</v>
      </c>
      <c r="AK176" s="8">
        <v>0</v>
      </c>
      <c r="AL176" s="8">
        <v>0.25</v>
      </c>
      <c r="AM176" s="8">
        <v>0.33333000000000002</v>
      </c>
      <c r="AN176" s="8">
        <v>0</v>
      </c>
      <c r="AO176" s="8">
        <v>0</v>
      </c>
      <c r="AP176" s="8">
        <v>0</v>
      </c>
      <c r="AQ176" s="8">
        <v>2E-3</v>
      </c>
      <c r="AR176" s="8">
        <v>0.28899999999999998</v>
      </c>
      <c r="AS176" s="8">
        <v>0.50761800000000001</v>
      </c>
      <c r="AT176" s="8">
        <v>0</v>
      </c>
      <c r="AU176" s="8">
        <v>0.94397900000000001</v>
      </c>
      <c r="AV176" s="8">
        <v>0.44225199999999998</v>
      </c>
      <c r="AW176" s="8">
        <v>-30.701699999999999</v>
      </c>
      <c r="AX176" s="2">
        <f>R176+AW176</f>
        <v>-86.519800000000004</v>
      </c>
      <c r="AY176" s="2">
        <f>AX176-AX$173</f>
        <v>2.9799999999994498E-2</v>
      </c>
    </row>
    <row r="177" spans="1:63">
      <c r="B177" s="8" t="s">
        <v>796</v>
      </c>
      <c r="C177" s="20">
        <v>4</v>
      </c>
      <c r="D177" s="20">
        <v>520</v>
      </c>
      <c r="E177" s="20">
        <v>0</v>
      </c>
      <c r="F177" s="20">
        <v>4</v>
      </c>
      <c r="G177" s="20">
        <v>4</v>
      </c>
      <c r="H177" s="20">
        <v>3</v>
      </c>
      <c r="I177" s="19">
        <v>15.1</v>
      </c>
      <c r="J177" s="1">
        <v>3.2669000000000001</v>
      </c>
      <c r="K177" s="1">
        <v>3.2669000000000001</v>
      </c>
      <c r="L177" s="1">
        <v>5.1501999999999999</v>
      </c>
      <c r="M177" s="18">
        <v>47.603000000000002</v>
      </c>
      <c r="N177" s="8">
        <v>26</v>
      </c>
      <c r="O177" s="8">
        <v>26</v>
      </c>
      <c r="P177" s="8">
        <v>1</v>
      </c>
      <c r="Q177" s="8">
        <v>1</v>
      </c>
      <c r="R177" s="2">
        <v>-56.004800000000003</v>
      </c>
      <c r="S177" s="8" t="s">
        <v>61</v>
      </c>
      <c r="T177" s="1">
        <v>-4.4859999999999998</v>
      </c>
      <c r="U177" s="1">
        <v>7.85</v>
      </c>
      <c r="V177" s="1">
        <v>12.336</v>
      </c>
      <c r="W177" s="8" t="s">
        <v>61</v>
      </c>
      <c r="X177" s="1">
        <v>-4.4859999999999998</v>
      </c>
      <c r="Y177" s="1">
        <v>7.85</v>
      </c>
      <c r="Z177" s="1">
        <v>12.336</v>
      </c>
      <c r="AA177" s="8">
        <v>-1</v>
      </c>
      <c r="AB177" s="8">
        <v>-1</v>
      </c>
      <c r="AC177" s="8" t="s">
        <v>17</v>
      </c>
      <c r="AD177" s="8" t="s">
        <v>17</v>
      </c>
      <c r="AE177" s="8">
        <v>0</v>
      </c>
      <c r="AF177" s="8">
        <v>0</v>
      </c>
      <c r="AG177" s="8">
        <v>0</v>
      </c>
      <c r="AH177" s="8">
        <v>0</v>
      </c>
      <c r="AI177" s="8">
        <v>0</v>
      </c>
      <c r="AJ177" s="8">
        <v>0</v>
      </c>
      <c r="AK177" s="8">
        <v>0</v>
      </c>
      <c r="AL177" s="8">
        <v>0</v>
      </c>
      <c r="AM177" s="8">
        <v>0</v>
      </c>
      <c r="AN177" s="8">
        <v>0</v>
      </c>
      <c r="AO177" s="8">
        <v>0</v>
      </c>
      <c r="AP177" s="8">
        <v>0</v>
      </c>
      <c r="AQ177" s="8">
        <v>2E-3</v>
      </c>
      <c r="AR177" s="8">
        <v>0.28999999999999998</v>
      </c>
      <c r="AS177" s="8">
        <v>0.50555000000000005</v>
      </c>
      <c r="AT177" s="8">
        <v>0</v>
      </c>
      <c r="AU177" s="8">
        <v>0.89220299999999997</v>
      </c>
      <c r="AV177" s="8">
        <v>0.38450400000000001</v>
      </c>
      <c r="AW177" s="8">
        <v>-30.61</v>
      </c>
      <c r="AX177" s="2">
        <f>R177+AW177</f>
        <v>-86.614800000000002</v>
      </c>
      <c r="AY177" s="2">
        <f>AX177-AX$173</f>
        <v>-6.5200000000004366E-2</v>
      </c>
      <c r="AZ177" s="2"/>
    </row>
    <row r="178" spans="1:63">
      <c r="A178" s="64" t="s">
        <v>788</v>
      </c>
      <c r="C178" s="20"/>
      <c r="D178" s="20"/>
      <c r="E178" s="20"/>
      <c r="F178" s="20"/>
      <c r="G178" s="20"/>
      <c r="H178" s="20"/>
      <c r="R178" s="2"/>
      <c r="AW178" s="2"/>
    </row>
    <row r="179" spans="1:63">
      <c r="A179" s="4"/>
      <c r="B179" s="4" t="s">
        <v>18</v>
      </c>
      <c r="C179" s="21" t="s">
        <v>19</v>
      </c>
      <c r="D179" s="21" t="s">
        <v>20</v>
      </c>
      <c r="E179" s="21" t="s">
        <v>21</v>
      </c>
      <c r="F179" s="21" t="s">
        <v>22</v>
      </c>
      <c r="G179" s="21"/>
      <c r="H179" s="21"/>
      <c r="I179" s="12" t="s">
        <v>23</v>
      </c>
      <c r="J179" s="106" t="s">
        <v>24</v>
      </c>
      <c r="K179" s="106"/>
      <c r="L179" s="106"/>
      <c r="M179" s="12" t="s">
        <v>25</v>
      </c>
      <c r="N179" s="4" t="s">
        <v>26</v>
      </c>
      <c r="O179" s="4" t="s">
        <v>3</v>
      </c>
      <c r="P179" s="4" t="s">
        <v>27</v>
      </c>
      <c r="Q179" s="4" t="s">
        <v>28</v>
      </c>
      <c r="R179" s="6" t="s">
        <v>29</v>
      </c>
      <c r="S179" s="4" t="s">
        <v>30</v>
      </c>
      <c r="T179" s="4"/>
      <c r="U179" s="4"/>
      <c r="V179" s="5"/>
      <c r="W179" s="4" t="s">
        <v>31</v>
      </c>
      <c r="X179" s="4"/>
      <c r="Y179" s="4"/>
      <c r="Z179" s="5"/>
      <c r="AA179" s="5" t="s">
        <v>32</v>
      </c>
      <c r="AB179" s="5" t="s">
        <v>33</v>
      </c>
      <c r="AC179" s="5" t="s">
        <v>34</v>
      </c>
      <c r="AD179" s="13" t="s">
        <v>35</v>
      </c>
      <c r="AE179" s="4" t="s">
        <v>36</v>
      </c>
      <c r="AF179" s="4"/>
      <c r="AG179" s="4"/>
      <c r="AH179" s="4" t="s">
        <v>37</v>
      </c>
      <c r="AI179" s="4"/>
      <c r="AJ179" s="4"/>
      <c r="AK179" s="4" t="s">
        <v>38</v>
      </c>
      <c r="AL179" s="4"/>
      <c r="AM179" s="4"/>
      <c r="AN179" s="4" t="s">
        <v>39</v>
      </c>
      <c r="AO179" s="4"/>
      <c r="AP179" s="4"/>
      <c r="AQ179" s="12" t="s">
        <v>40</v>
      </c>
      <c r="AR179" s="12" t="s">
        <v>41</v>
      </c>
      <c r="AS179" s="107" t="s">
        <v>62</v>
      </c>
      <c r="AT179" s="107"/>
      <c r="AU179" s="107"/>
      <c r="AV179" s="107"/>
      <c r="AW179" s="6" t="s">
        <v>786</v>
      </c>
      <c r="AX179" s="4" t="s">
        <v>785</v>
      </c>
      <c r="AY179" s="4" t="s">
        <v>656</v>
      </c>
      <c r="AZ179" s="4" t="s">
        <v>825</v>
      </c>
      <c r="BA179" s="4"/>
      <c r="BB179" s="4"/>
      <c r="BC179" s="4"/>
      <c r="BD179" s="4"/>
      <c r="BE179" s="4"/>
      <c r="BF179" s="12"/>
      <c r="BG179" s="12"/>
      <c r="BH179" s="4"/>
      <c r="BI179" s="4"/>
      <c r="BJ179" s="12"/>
      <c r="BK179" s="12"/>
    </row>
    <row r="180" spans="1:63">
      <c r="B180" s="4"/>
      <c r="C180" s="21"/>
      <c r="D180" s="21"/>
      <c r="E180" s="21"/>
      <c r="F180" s="21" t="s">
        <v>2</v>
      </c>
      <c r="G180" s="21" t="s">
        <v>46</v>
      </c>
      <c r="H180" s="21" t="s">
        <v>0</v>
      </c>
      <c r="I180" s="12"/>
      <c r="J180" s="5" t="s">
        <v>2</v>
      </c>
      <c r="K180" s="5" t="s">
        <v>46</v>
      </c>
      <c r="L180" s="5" t="s">
        <v>0</v>
      </c>
      <c r="M180" s="12"/>
      <c r="N180" s="4"/>
      <c r="O180" s="4"/>
      <c r="P180" s="4"/>
      <c r="Q180" s="4"/>
      <c r="R180" s="6"/>
      <c r="S180" s="4" t="s">
        <v>47</v>
      </c>
      <c r="T180" s="4" t="s">
        <v>48</v>
      </c>
      <c r="U180" s="4" t="s">
        <v>49</v>
      </c>
      <c r="V180" s="5" t="s">
        <v>50</v>
      </c>
      <c r="W180" s="4" t="s">
        <v>47</v>
      </c>
      <c r="X180" s="5" t="s">
        <v>48</v>
      </c>
      <c r="Y180" s="5" t="s">
        <v>49</v>
      </c>
      <c r="Z180" s="5" t="s">
        <v>50</v>
      </c>
      <c r="AA180" s="14" t="s">
        <v>51</v>
      </c>
      <c r="AB180" s="14" t="s">
        <v>51</v>
      </c>
      <c r="AC180" s="14" t="s">
        <v>52</v>
      </c>
      <c r="AD180" s="13" t="s">
        <v>52</v>
      </c>
      <c r="AE180" s="5" t="s">
        <v>2</v>
      </c>
      <c r="AF180" s="5" t="s">
        <v>46</v>
      </c>
      <c r="AG180" s="5" t="s">
        <v>0</v>
      </c>
      <c r="AH180" s="5" t="s">
        <v>2</v>
      </c>
      <c r="AI180" s="5" t="s">
        <v>46</v>
      </c>
      <c r="AJ180" s="5" t="s">
        <v>0</v>
      </c>
      <c r="AK180" s="5" t="s">
        <v>2</v>
      </c>
      <c r="AL180" s="5" t="s">
        <v>46</v>
      </c>
      <c r="AM180" s="5" t="s">
        <v>0</v>
      </c>
      <c r="AN180" s="5" t="s">
        <v>2</v>
      </c>
      <c r="AO180" s="5" t="s">
        <v>46</v>
      </c>
      <c r="AP180" s="5" t="s">
        <v>0</v>
      </c>
      <c r="AQ180" s="12" t="s">
        <v>53</v>
      </c>
      <c r="AR180" s="12" t="s">
        <v>54</v>
      </c>
      <c r="AS180" s="12" t="s">
        <v>63</v>
      </c>
      <c r="AT180" s="12" t="s">
        <v>76</v>
      </c>
      <c r="AU180" s="12" t="s">
        <v>64</v>
      </c>
      <c r="AV180" s="12" t="s">
        <v>64</v>
      </c>
      <c r="AW180" s="6"/>
      <c r="AX180" s="4"/>
      <c r="AY180" s="4"/>
      <c r="AZ180" s="4"/>
      <c r="BA180" s="4"/>
      <c r="BB180" s="4"/>
      <c r="BC180" s="4"/>
      <c r="BD180" s="4"/>
      <c r="BE180" s="4"/>
      <c r="BF180" s="12"/>
      <c r="BG180" s="12"/>
      <c r="BH180" s="4"/>
      <c r="BI180" s="4"/>
      <c r="BJ180" s="12"/>
      <c r="BK180" s="12"/>
    </row>
    <row r="181" spans="1:63" s="20" customFormat="1">
      <c r="A181" s="21"/>
      <c r="B181" s="21">
        <v>2</v>
      </c>
      <c r="C181" s="21">
        <v>3</v>
      </c>
      <c r="D181" s="21">
        <v>4</v>
      </c>
      <c r="E181" s="21">
        <v>5</v>
      </c>
      <c r="F181" s="21">
        <v>6</v>
      </c>
      <c r="G181" s="21">
        <v>7</v>
      </c>
      <c r="H181" s="21">
        <v>8</v>
      </c>
      <c r="I181" s="21">
        <v>9</v>
      </c>
      <c r="J181" s="21">
        <v>10</v>
      </c>
      <c r="K181" s="21">
        <v>11</v>
      </c>
      <c r="L181" s="21">
        <v>12</v>
      </c>
      <c r="M181" s="21">
        <v>13</v>
      </c>
      <c r="N181" s="21">
        <v>14</v>
      </c>
      <c r="O181" s="21">
        <v>15</v>
      </c>
      <c r="P181" s="21">
        <v>16</v>
      </c>
      <c r="Q181" s="21">
        <v>17</v>
      </c>
      <c r="R181" s="21">
        <v>18</v>
      </c>
      <c r="S181" s="21">
        <v>19</v>
      </c>
      <c r="T181" s="21">
        <v>20</v>
      </c>
      <c r="U181" s="21">
        <v>21</v>
      </c>
      <c r="V181" s="21">
        <v>22</v>
      </c>
      <c r="W181" s="21">
        <v>23</v>
      </c>
      <c r="X181" s="21">
        <v>24</v>
      </c>
      <c r="Y181" s="21">
        <v>25</v>
      </c>
      <c r="Z181" s="21">
        <v>26</v>
      </c>
      <c r="AA181" s="21">
        <v>27</v>
      </c>
      <c r="AB181" s="21">
        <v>28</v>
      </c>
      <c r="AC181" s="21">
        <v>29</v>
      </c>
      <c r="AD181" s="21">
        <v>30</v>
      </c>
      <c r="AE181" s="21">
        <v>31</v>
      </c>
      <c r="AF181" s="21">
        <v>32</v>
      </c>
      <c r="AG181" s="21">
        <v>33</v>
      </c>
      <c r="AH181" s="21">
        <v>34</v>
      </c>
      <c r="AI181" s="21">
        <v>35</v>
      </c>
      <c r="AJ181" s="21">
        <v>36</v>
      </c>
      <c r="AK181" s="21">
        <v>37</v>
      </c>
      <c r="AL181" s="21">
        <v>38</v>
      </c>
      <c r="AM181" s="21">
        <v>39</v>
      </c>
      <c r="AN181" s="21">
        <v>40</v>
      </c>
      <c r="AO181" s="21">
        <v>41</v>
      </c>
      <c r="AP181" s="21">
        <v>42</v>
      </c>
      <c r="AQ181" s="21">
        <v>43</v>
      </c>
      <c r="AR181" s="21">
        <v>44</v>
      </c>
      <c r="AS181" s="21">
        <v>45</v>
      </c>
      <c r="AT181" s="21">
        <v>46</v>
      </c>
      <c r="AU181" s="21">
        <v>47</v>
      </c>
      <c r="AV181" s="21">
        <v>48</v>
      </c>
      <c r="AW181" s="21">
        <v>49</v>
      </c>
      <c r="AX181" s="21"/>
      <c r="AY181" s="21"/>
      <c r="AZ181" s="21"/>
      <c r="BA181" s="21"/>
      <c r="BB181" s="21"/>
      <c r="BC181" s="21"/>
      <c r="BD181" s="21"/>
      <c r="BE181" s="21"/>
      <c r="BF181" s="21"/>
      <c r="BG181" s="21"/>
      <c r="BH181" s="21"/>
      <c r="BI181" s="21"/>
      <c r="BJ181" s="21"/>
      <c r="BK181" s="21"/>
    </row>
    <row r="182" spans="1:63">
      <c r="B182" s="8" t="s">
        <v>792</v>
      </c>
      <c r="C182" s="20">
        <v>4</v>
      </c>
      <c r="D182" s="20">
        <v>520</v>
      </c>
      <c r="E182" s="20">
        <v>0</v>
      </c>
      <c r="F182" s="20">
        <v>6</v>
      </c>
      <c r="G182" s="20">
        <v>6</v>
      </c>
      <c r="H182" s="20">
        <v>4</v>
      </c>
      <c r="I182" s="19">
        <v>21.3</v>
      </c>
      <c r="J182" s="1">
        <v>3.4771000000000001</v>
      </c>
      <c r="K182" s="1">
        <v>3.4771000000000001</v>
      </c>
      <c r="L182" s="1">
        <v>4.2836999999999996</v>
      </c>
      <c r="M182" s="18">
        <v>44.853000000000002</v>
      </c>
      <c r="N182" s="8">
        <v>26</v>
      </c>
      <c r="O182" s="8">
        <v>26</v>
      </c>
      <c r="P182" s="8">
        <v>1</v>
      </c>
      <c r="Q182" s="8">
        <v>1</v>
      </c>
      <c r="R182" s="2">
        <v>-55.796500000000002</v>
      </c>
      <c r="S182" s="8" t="s">
        <v>16</v>
      </c>
      <c r="T182" s="1">
        <v>-3.0369999999999999</v>
      </c>
      <c r="U182" s="1">
        <v>8.3170000000000002</v>
      </c>
      <c r="V182" s="1">
        <v>11.355</v>
      </c>
      <c r="W182" s="8" t="s">
        <v>16</v>
      </c>
      <c r="X182" s="1">
        <v>-3.0369999999999999</v>
      </c>
      <c r="Y182" s="1">
        <v>8.3170000000000002</v>
      </c>
      <c r="Z182" s="1">
        <v>11.355</v>
      </c>
      <c r="AA182" s="8">
        <v>-1</v>
      </c>
      <c r="AB182" s="8">
        <v>-1</v>
      </c>
      <c r="AC182" s="8" t="s">
        <v>17</v>
      </c>
      <c r="AD182" s="8" t="s">
        <v>17</v>
      </c>
      <c r="AE182" s="8">
        <v>0.33333000000000002</v>
      </c>
      <c r="AF182" s="8">
        <v>0.33333000000000002</v>
      </c>
      <c r="AG182" s="8">
        <v>0.5</v>
      </c>
      <c r="AH182" s="8">
        <v>0</v>
      </c>
      <c r="AI182" s="8">
        <v>0</v>
      </c>
      <c r="AJ182" s="8">
        <v>0</v>
      </c>
      <c r="AK182" s="8">
        <v>0.33333000000000002</v>
      </c>
      <c r="AL182" s="8">
        <v>0.33333000000000002</v>
      </c>
      <c r="AM182" s="8">
        <v>0.5</v>
      </c>
      <c r="AN182" s="8">
        <v>0</v>
      </c>
      <c r="AO182" s="8">
        <v>0</v>
      </c>
      <c r="AP182" s="8">
        <v>0</v>
      </c>
      <c r="AQ182" s="8">
        <v>5.0000000000000001E-3</v>
      </c>
      <c r="AR182" s="8">
        <v>0.308</v>
      </c>
      <c r="AS182" s="8">
        <v>0.5</v>
      </c>
      <c r="AT182" s="8">
        <v>0</v>
      </c>
      <c r="AU182" s="8">
        <v>0</v>
      </c>
      <c r="AV182" s="8">
        <v>0.5</v>
      </c>
      <c r="AW182" s="2">
        <v>-30.748899999999999</v>
      </c>
      <c r="AX182" s="2">
        <f>R182+AW182</f>
        <v>-86.545400000000001</v>
      </c>
      <c r="AY182" s="2">
        <f>AX182-AX$182</f>
        <v>0</v>
      </c>
    </row>
    <row r="183" spans="1:63">
      <c r="B183" s="8" t="s">
        <v>886</v>
      </c>
      <c r="C183" s="20">
        <v>4</v>
      </c>
      <c r="D183" s="20">
        <v>520</v>
      </c>
      <c r="E183" s="20">
        <v>0</v>
      </c>
      <c r="F183" s="20">
        <v>6</v>
      </c>
      <c r="G183" s="20">
        <v>6</v>
      </c>
      <c r="H183" s="20">
        <v>4</v>
      </c>
      <c r="I183" s="19">
        <v>21.3</v>
      </c>
      <c r="J183" s="1">
        <v>3.4769000000000001</v>
      </c>
      <c r="K183" s="1">
        <v>3.4769000000000001</v>
      </c>
      <c r="L183" s="1">
        <v>4.2847</v>
      </c>
      <c r="M183" s="18">
        <v>44.856000000000002</v>
      </c>
      <c r="N183" s="8">
        <v>26</v>
      </c>
      <c r="O183" s="8">
        <v>26</v>
      </c>
      <c r="P183" s="8">
        <v>1</v>
      </c>
      <c r="Q183" s="8">
        <v>1</v>
      </c>
      <c r="R183" s="2">
        <v>-55.796199999999999</v>
      </c>
      <c r="S183" s="8" t="s">
        <v>16</v>
      </c>
      <c r="T183" s="1">
        <v>-3.0390000000000001</v>
      </c>
      <c r="U183" s="1">
        <v>8.3160000000000007</v>
      </c>
      <c r="V183" s="1">
        <v>11.355</v>
      </c>
      <c r="W183" s="8" t="s">
        <v>16</v>
      </c>
      <c r="X183" s="1">
        <v>-3.0390000000000001</v>
      </c>
      <c r="Y183" s="1">
        <v>8.3160000000000007</v>
      </c>
      <c r="Z183" s="1">
        <v>11.355</v>
      </c>
      <c r="AA183" s="8">
        <v>-1</v>
      </c>
      <c r="AB183" s="8">
        <v>-1</v>
      </c>
      <c r="AC183" s="8" t="s">
        <v>17</v>
      </c>
      <c r="AD183" s="8" t="s">
        <v>17</v>
      </c>
      <c r="AE183" s="8">
        <v>0.33333000000000002</v>
      </c>
      <c r="AF183" s="8">
        <v>0.33333000000000002</v>
      </c>
      <c r="AG183" s="8">
        <v>0.5</v>
      </c>
      <c r="AH183" s="8">
        <v>0</v>
      </c>
      <c r="AI183" s="8">
        <v>0</v>
      </c>
      <c r="AJ183" s="8">
        <v>0</v>
      </c>
      <c r="AK183" s="8">
        <v>0.33333000000000002</v>
      </c>
      <c r="AL183" s="8">
        <v>0.33333000000000002</v>
      </c>
      <c r="AM183" s="8">
        <v>0.5</v>
      </c>
      <c r="AN183" s="8">
        <v>0</v>
      </c>
      <c r="AO183" s="8">
        <v>0</v>
      </c>
      <c r="AP183" s="8">
        <v>0</v>
      </c>
      <c r="AQ183" s="8">
        <v>5.0000000000000001E-3</v>
      </c>
      <c r="AR183" s="8">
        <v>0.307</v>
      </c>
      <c r="AS183" s="8">
        <v>0.49898999999999999</v>
      </c>
      <c r="AT183" s="8">
        <v>0</v>
      </c>
      <c r="AU183" s="8">
        <v>0.99749600000000005</v>
      </c>
      <c r="AV183" s="8">
        <v>0.49639100000000003</v>
      </c>
      <c r="AW183" s="2">
        <v>-30.748799999999999</v>
      </c>
      <c r="AX183" s="2">
        <f>R183+AW183</f>
        <v>-86.545000000000002</v>
      </c>
      <c r="AY183" s="2">
        <f>AX183-AX$182</f>
        <v>3.9999999999906777E-4</v>
      </c>
    </row>
    <row r="184" spans="1:63">
      <c r="B184" s="8" t="s">
        <v>887</v>
      </c>
      <c r="C184" s="20">
        <v>4</v>
      </c>
      <c r="D184" s="20">
        <v>520</v>
      </c>
      <c r="E184" s="20">
        <v>0</v>
      </c>
      <c r="F184" s="20">
        <v>6</v>
      </c>
      <c r="G184" s="20">
        <v>6</v>
      </c>
      <c r="H184" s="20">
        <v>4</v>
      </c>
      <c r="I184" s="19">
        <v>21.3</v>
      </c>
      <c r="J184" s="2">
        <v>3.476</v>
      </c>
      <c r="K184" s="2">
        <v>3.476</v>
      </c>
      <c r="L184" s="8">
        <v>4.2876000000000003</v>
      </c>
      <c r="M184" s="8">
        <v>44.866</v>
      </c>
      <c r="N184" s="8">
        <v>26</v>
      </c>
      <c r="O184" s="8">
        <v>26</v>
      </c>
      <c r="P184" s="8">
        <v>1</v>
      </c>
      <c r="Q184" s="8">
        <v>1</v>
      </c>
      <c r="R184" s="2">
        <v>-55.795099999999998</v>
      </c>
      <c r="S184" s="8" t="s">
        <v>16</v>
      </c>
      <c r="T184" s="8">
        <v>-3.044</v>
      </c>
      <c r="U184" s="8">
        <v>8.3130000000000006</v>
      </c>
      <c r="V184" s="8">
        <v>11.356</v>
      </c>
      <c r="W184" s="8" t="s">
        <v>16</v>
      </c>
      <c r="X184" s="8">
        <v>-3.044</v>
      </c>
      <c r="Y184" s="8">
        <v>8.3130000000000006</v>
      </c>
      <c r="Z184" s="8">
        <v>11.356</v>
      </c>
      <c r="AA184" s="8">
        <v>-1</v>
      </c>
      <c r="AB184" s="8">
        <v>-1</v>
      </c>
      <c r="AC184" s="8" t="s">
        <v>17</v>
      </c>
      <c r="AD184" s="8" t="s">
        <v>17</v>
      </c>
      <c r="AE184" s="8">
        <v>0.33333000000000002</v>
      </c>
      <c r="AF184" s="8">
        <v>0.33333000000000002</v>
      </c>
      <c r="AG184" s="8">
        <v>0.5</v>
      </c>
      <c r="AH184" s="8">
        <v>0</v>
      </c>
      <c r="AI184" s="8">
        <v>0</v>
      </c>
      <c r="AJ184" s="8">
        <v>0</v>
      </c>
      <c r="AK184" s="8">
        <v>0.33333000000000002</v>
      </c>
      <c r="AL184" s="8">
        <v>0.33333000000000002</v>
      </c>
      <c r="AM184" s="8">
        <v>0.5</v>
      </c>
      <c r="AN184" s="8">
        <v>0</v>
      </c>
      <c r="AO184" s="8">
        <v>0</v>
      </c>
      <c r="AP184" s="8">
        <v>0</v>
      </c>
      <c r="AQ184" s="8">
        <v>5.0000000000000001E-3</v>
      </c>
      <c r="AR184" s="8">
        <v>0.307</v>
      </c>
      <c r="AS184" s="8">
        <v>0.498029</v>
      </c>
      <c r="AT184" s="8">
        <v>0</v>
      </c>
      <c r="AU184" s="8">
        <v>0.99498200000000003</v>
      </c>
      <c r="AV184" s="8">
        <v>0.492782</v>
      </c>
      <c r="AW184" s="2">
        <v>-30.748699999999999</v>
      </c>
      <c r="AX184" s="2">
        <f>R184+AW184</f>
        <v>-86.543800000000005</v>
      </c>
      <c r="AY184" s="2">
        <f>AX184-AX$182</f>
        <v>1.5999999999962711E-3</v>
      </c>
    </row>
    <row r="185" spans="1:63">
      <c r="B185" s="8" t="s">
        <v>888</v>
      </c>
      <c r="C185" s="20">
        <v>4</v>
      </c>
      <c r="D185" s="20">
        <v>520</v>
      </c>
      <c r="E185" s="20">
        <v>0</v>
      </c>
      <c r="F185" s="20">
        <v>6</v>
      </c>
      <c r="G185" s="20">
        <v>6</v>
      </c>
      <c r="H185" s="20">
        <v>4</v>
      </c>
      <c r="I185" s="19">
        <v>21.3</v>
      </c>
      <c r="J185" s="1">
        <v>3.4727999999999999</v>
      </c>
      <c r="K185" s="1">
        <v>3.4727999999999999</v>
      </c>
      <c r="L185" s="1">
        <v>4.2991999999999999</v>
      </c>
      <c r="M185" s="18">
        <v>44.902999999999999</v>
      </c>
      <c r="N185" s="8">
        <v>26</v>
      </c>
      <c r="O185" s="8">
        <v>26</v>
      </c>
      <c r="P185" s="8">
        <v>1</v>
      </c>
      <c r="Q185" s="8">
        <v>1</v>
      </c>
      <c r="R185" s="2">
        <v>-55.790999999999997</v>
      </c>
      <c r="S185" s="8" t="s">
        <v>16</v>
      </c>
      <c r="T185" s="1">
        <v>-3.0630000000000002</v>
      </c>
      <c r="U185" s="1">
        <v>8.2989999999999995</v>
      </c>
      <c r="V185" s="1">
        <v>11.363</v>
      </c>
      <c r="W185" s="8" t="s">
        <v>16</v>
      </c>
      <c r="X185" s="1">
        <v>-3.0630000000000002</v>
      </c>
      <c r="Y185" s="1">
        <v>8.2989999999999995</v>
      </c>
      <c r="Z185" s="1">
        <v>11.363</v>
      </c>
      <c r="AA185" s="8">
        <v>-1</v>
      </c>
      <c r="AB185" s="8">
        <v>-1</v>
      </c>
      <c r="AC185" s="8" t="s">
        <v>17</v>
      </c>
      <c r="AD185" s="8" t="s">
        <v>17</v>
      </c>
      <c r="AE185" s="8">
        <v>0.33333000000000002</v>
      </c>
      <c r="AF185" s="8">
        <v>0.33333000000000002</v>
      </c>
      <c r="AG185" s="8">
        <v>0.5</v>
      </c>
      <c r="AH185" s="8">
        <v>0</v>
      </c>
      <c r="AI185" s="8">
        <v>0</v>
      </c>
      <c r="AJ185" s="8">
        <v>0</v>
      </c>
      <c r="AK185" s="8">
        <v>0.33333000000000002</v>
      </c>
      <c r="AL185" s="8">
        <v>0.33333000000000002</v>
      </c>
      <c r="AM185" s="8">
        <v>0.5</v>
      </c>
      <c r="AN185" s="8">
        <v>0</v>
      </c>
      <c r="AO185" s="8">
        <v>0</v>
      </c>
      <c r="AP185" s="8">
        <v>0</v>
      </c>
      <c r="AQ185" s="8">
        <v>5.0000000000000001E-3</v>
      </c>
      <c r="AR185" s="8">
        <v>0.28100000000000003</v>
      </c>
      <c r="AS185" s="8">
        <v>0.49627300000000002</v>
      </c>
      <c r="AT185" s="8">
        <v>0</v>
      </c>
      <c r="AU185" s="8">
        <v>0.98986099999999999</v>
      </c>
      <c r="AV185" s="8">
        <v>0.48556300000000002</v>
      </c>
      <c r="AW185" s="8">
        <v>-30.748100000000001</v>
      </c>
      <c r="AX185" s="2">
        <f>R185+AW185</f>
        <v>-86.539099999999991</v>
      </c>
      <c r="AY185" s="2">
        <f>AX185-AX$182</f>
        <v>6.3000000000101863E-3</v>
      </c>
    </row>
    <row r="186" spans="1:63">
      <c r="B186" s="8" t="s">
        <v>889</v>
      </c>
      <c r="C186" s="20">
        <v>4</v>
      </c>
      <c r="D186" s="20">
        <v>520</v>
      </c>
      <c r="E186" s="20">
        <v>0</v>
      </c>
      <c r="F186" s="20">
        <v>6</v>
      </c>
      <c r="G186" s="20">
        <v>6</v>
      </c>
      <c r="H186" s="20">
        <v>4</v>
      </c>
      <c r="I186" s="19">
        <v>21.3</v>
      </c>
      <c r="J186" s="2">
        <v>3.4672000000000001</v>
      </c>
      <c r="K186" s="2">
        <v>3.4672000000000001</v>
      </c>
      <c r="L186" s="8">
        <v>4.3193000000000001</v>
      </c>
      <c r="M186" s="8">
        <v>44.966999999999999</v>
      </c>
      <c r="N186" s="8">
        <v>26</v>
      </c>
      <c r="O186" s="8">
        <v>26</v>
      </c>
      <c r="P186" s="8">
        <v>1</v>
      </c>
      <c r="Q186" s="8">
        <v>1</v>
      </c>
      <c r="R186" s="8">
        <v>-55.7849</v>
      </c>
      <c r="S186" s="8" t="s">
        <v>16</v>
      </c>
      <c r="T186" s="8">
        <v>-3.0990000000000002</v>
      </c>
      <c r="U186" s="8">
        <v>8.2759999999999998</v>
      </c>
      <c r="V186" s="8">
        <v>11.375</v>
      </c>
      <c r="W186" s="8" t="s">
        <v>16</v>
      </c>
      <c r="X186" s="8">
        <v>-3.0990000000000002</v>
      </c>
      <c r="Y186" s="8">
        <v>8.2759999999999998</v>
      </c>
      <c r="Z186" s="8">
        <v>11.375</v>
      </c>
      <c r="AA186" s="8">
        <v>-1</v>
      </c>
      <c r="AB186" s="8">
        <v>-1</v>
      </c>
      <c r="AC186" s="8" t="s">
        <v>17</v>
      </c>
      <c r="AD186" s="8" t="s">
        <v>17</v>
      </c>
      <c r="AE186" s="8">
        <v>0.33333000000000002</v>
      </c>
      <c r="AF186" s="8">
        <v>0.33333000000000002</v>
      </c>
      <c r="AG186" s="8">
        <v>0.5</v>
      </c>
      <c r="AH186" s="8">
        <v>0</v>
      </c>
      <c r="AI186" s="8">
        <v>0</v>
      </c>
      <c r="AJ186" s="8">
        <v>0</v>
      </c>
      <c r="AK186" s="8">
        <v>0.33333000000000002</v>
      </c>
      <c r="AL186" s="8">
        <v>0.33333000000000002</v>
      </c>
      <c r="AM186" s="8">
        <v>0.5</v>
      </c>
      <c r="AN186" s="8">
        <v>0</v>
      </c>
      <c r="AO186" s="8">
        <v>0</v>
      </c>
      <c r="AP186" s="8">
        <v>0</v>
      </c>
      <c r="AQ186" s="8">
        <v>5.0000000000000001E-3</v>
      </c>
      <c r="AR186" s="8">
        <v>0.311</v>
      </c>
      <c r="AS186" s="8">
        <v>0.49495699999999998</v>
      </c>
      <c r="AT186" s="8">
        <v>0</v>
      </c>
      <c r="AU186" s="8">
        <v>0.98451500000000003</v>
      </c>
      <c r="AV186" s="8">
        <v>0.47834500000000002</v>
      </c>
      <c r="AW186" s="8">
        <v>-30.746200000000002</v>
      </c>
      <c r="AX186" s="2">
        <f>R186+AW186</f>
        <v>-86.531100000000009</v>
      </c>
      <c r="AY186" s="2">
        <f>AX186-AX$182</f>
        <v>1.4299999999991542E-2</v>
      </c>
    </row>
    <row r="187" spans="1:63">
      <c r="B187" s="8" t="s">
        <v>890</v>
      </c>
      <c r="C187" s="8">
        <v>4</v>
      </c>
      <c r="D187" s="8">
        <v>520</v>
      </c>
      <c r="E187" s="8">
        <v>0</v>
      </c>
      <c r="F187" s="8">
        <v>6</v>
      </c>
      <c r="G187" s="8">
        <v>6</v>
      </c>
      <c r="H187" s="8">
        <v>4</v>
      </c>
      <c r="I187" s="8">
        <v>21.4</v>
      </c>
      <c r="J187" s="8">
        <v>3.4586000000000001</v>
      </c>
      <c r="K187" s="8">
        <v>3.4586000000000001</v>
      </c>
      <c r="L187" s="8">
        <v>4.3509000000000002</v>
      </c>
      <c r="M187" s="8">
        <v>45.072000000000003</v>
      </c>
      <c r="N187" s="8">
        <v>26</v>
      </c>
      <c r="O187" s="8">
        <v>26</v>
      </c>
      <c r="P187" s="8">
        <v>1</v>
      </c>
      <c r="Q187" s="8">
        <v>1</v>
      </c>
      <c r="R187" s="8">
        <v>-55.777000000000001</v>
      </c>
      <c r="S187" s="8" t="s">
        <v>16</v>
      </c>
      <c r="T187" s="8">
        <v>-3.1560000000000001</v>
      </c>
      <c r="U187" s="8">
        <v>8.24</v>
      </c>
      <c r="V187" s="8">
        <v>11.396000000000001</v>
      </c>
      <c r="W187" s="8" t="s">
        <v>16</v>
      </c>
      <c r="X187" s="8">
        <v>-3.1560000000000001</v>
      </c>
      <c r="Y187" s="8">
        <v>8.24</v>
      </c>
      <c r="Z187" s="8">
        <v>11.396000000000001</v>
      </c>
      <c r="AA187" s="8">
        <v>-1</v>
      </c>
      <c r="AB187" s="8">
        <v>-1</v>
      </c>
      <c r="AC187" s="8" t="s">
        <v>17</v>
      </c>
      <c r="AD187" s="8" t="s">
        <v>17</v>
      </c>
      <c r="AE187" s="8">
        <v>0.33333000000000002</v>
      </c>
      <c r="AF187" s="8">
        <v>0.33333000000000002</v>
      </c>
      <c r="AG187" s="8">
        <v>0.5</v>
      </c>
      <c r="AH187" s="8">
        <v>0</v>
      </c>
      <c r="AI187" s="8">
        <v>0</v>
      </c>
      <c r="AJ187" s="8">
        <v>0</v>
      </c>
      <c r="AK187" s="8">
        <v>0.33333000000000002</v>
      </c>
      <c r="AL187" s="8">
        <v>0.33333000000000002</v>
      </c>
      <c r="AM187" s="8">
        <v>0.5</v>
      </c>
      <c r="AN187" s="8">
        <v>0</v>
      </c>
      <c r="AO187" s="8">
        <v>0</v>
      </c>
      <c r="AP187" s="8">
        <v>0</v>
      </c>
      <c r="AQ187" s="8">
        <v>5.0000000000000001E-3</v>
      </c>
      <c r="AR187" s="8">
        <v>0.28699999999999998</v>
      </c>
      <c r="AS187" s="8">
        <v>0.494423</v>
      </c>
      <c r="AT187" s="8">
        <v>0</v>
      </c>
      <c r="AU187" s="8">
        <v>0.97867899999999997</v>
      </c>
      <c r="AV187" s="8">
        <v>0.47112599999999999</v>
      </c>
      <c r="AW187" s="8">
        <v>-30.744700000000002</v>
      </c>
      <c r="AX187" s="2">
        <f>R187+AW187</f>
        <v>-86.52170000000001</v>
      </c>
      <c r="AY187" s="2">
        <f>AX187-AX$182</f>
        <v>2.3699999999990951E-2</v>
      </c>
    </row>
    <row r="188" spans="1:63">
      <c r="B188" s="8" t="s">
        <v>891</v>
      </c>
      <c r="C188" s="20">
        <v>4</v>
      </c>
      <c r="D188" s="20">
        <v>520</v>
      </c>
      <c r="E188" s="20">
        <v>0</v>
      </c>
      <c r="F188" s="20">
        <v>6</v>
      </c>
      <c r="G188" s="20">
        <v>6</v>
      </c>
      <c r="H188" s="20">
        <v>4</v>
      </c>
      <c r="I188" s="19">
        <v>21.4</v>
      </c>
      <c r="J188" s="1">
        <v>3.4464000000000001</v>
      </c>
      <c r="K188" s="1">
        <v>3.4464000000000001</v>
      </c>
      <c r="L188" s="1">
        <v>4.3971999999999998</v>
      </c>
      <c r="M188" s="18">
        <v>45.23</v>
      </c>
      <c r="N188" s="8">
        <v>26</v>
      </c>
      <c r="O188" s="8">
        <v>26</v>
      </c>
      <c r="P188" s="8">
        <v>1</v>
      </c>
      <c r="Q188" s="8">
        <v>1</v>
      </c>
      <c r="R188" s="2">
        <v>-55.770600000000002</v>
      </c>
      <c r="S188" s="8" t="s">
        <v>16</v>
      </c>
      <c r="T188" s="1">
        <v>-3.246</v>
      </c>
      <c r="U188" s="1">
        <v>8.19</v>
      </c>
      <c r="V188" s="1">
        <v>11.436</v>
      </c>
      <c r="W188" s="8" t="s">
        <v>16</v>
      </c>
      <c r="X188" s="1">
        <v>-3.246</v>
      </c>
      <c r="Y188" s="1">
        <v>8.19</v>
      </c>
      <c r="Z188" s="1">
        <v>11.436</v>
      </c>
      <c r="AA188" s="8">
        <v>-1</v>
      </c>
      <c r="AB188" s="8">
        <v>-1</v>
      </c>
      <c r="AC188" s="8" t="s">
        <v>17</v>
      </c>
      <c r="AD188" s="8" t="s">
        <v>17</v>
      </c>
      <c r="AE188" s="8">
        <v>0.33333000000000002</v>
      </c>
      <c r="AF188" s="8">
        <v>0.33333000000000002</v>
      </c>
      <c r="AG188" s="8">
        <v>0.5</v>
      </c>
      <c r="AH188" s="8">
        <v>0</v>
      </c>
      <c r="AI188" s="8">
        <v>0</v>
      </c>
      <c r="AJ188" s="8">
        <v>0</v>
      </c>
      <c r="AK188" s="8">
        <v>0.33333000000000002</v>
      </c>
      <c r="AL188" s="8">
        <v>0.33333000000000002</v>
      </c>
      <c r="AM188" s="8">
        <v>0.5</v>
      </c>
      <c r="AN188" s="8">
        <v>0</v>
      </c>
      <c r="AO188" s="8">
        <v>0</v>
      </c>
      <c r="AP188" s="8">
        <v>0</v>
      </c>
      <c r="AQ188" s="8">
        <v>5.0000000000000001E-3</v>
      </c>
      <c r="AR188" s="8">
        <v>0.311</v>
      </c>
      <c r="AS188" s="8">
        <v>0.495112</v>
      </c>
      <c r="AT188" s="8">
        <v>0</v>
      </c>
      <c r="AU188" s="8">
        <v>0.97191399999999994</v>
      </c>
      <c r="AV188" s="8">
        <v>0.46390799999999999</v>
      </c>
      <c r="AW188" s="8">
        <v>-30.7424</v>
      </c>
      <c r="AX188" s="2">
        <f>R188+AW188</f>
        <v>-86.513000000000005</v>
      </c>
      <c r="AY188" s="2">
        <f>AX188-AX$182</f>
        <v>3.2399999999995543E-2</v>
      </c>
      <c r="AZ188" s="2"/>
    </row>
    <row r="189" spans="1:63">
      <c r="B189" s="8" t="s">
        <v>793</v>
      </c>
      <c r="C189" s="20">
        <v>4</v>
      </c>
      <c r="D189" s="20">
        <v>520</v>
      </c>
      <c r="E189" s="20">
        <v>0</v>
      </c>
      <c r="F189" s="20">
        <v>6</v>
      </c>
      <c r="G189" s="20">
        <v>6</v>
      </c>
      <c r="H189" s="20">
        <v>4</v>
      </c>
      <c r="I189" s="19">
        <v>21.4</v>
      </c>
      <c r="J189" s="1">
        <v>3.4285000000000001</v>
      </c>
      <c r="K189" s="1">
        <v>3.4285000000000001</v>
      </c>
      <c r="L189" s="1">
        <v>4.4686000000000003</v>
      </c>
      <c r="M189" s="18">
        <v>45.49</v>
      </c>
      <c r="N189" s="8">
        <v>26</v>
      </c>
      <c r="O189" s="8">
        <v>26</v>
      </c>
      <c r="P189" s="8">
        <v>1</v>
      </c>
      <c r="Q189" s="8">
        <v>1</v>
      </c>
      <c r="R189" s="2">
        <v>-55.770099999999999</v>
      </c>
      <c r="S189" s="8" t="s">
        <v>16</v>
      </c>
      <c r="T189" s="1">
        <v>-3.4009999999999998</v>
      </c>
      <c r="U189" s="1">
        <v>8.1170000000000009</v>
      </c>
      <c r="V189" s="1">
        <v>11.518000000000001</v>
      </c>
      <c r="W189" s="8" t="s">
        <v>16</v>
      </c>
      <c r="X189" s="1">
        <v>-3.4009999999999998</v>
      </c>
      <c r="Y189" s="1">
        <v>8.1170000000000009</v>
      </c>
      <c r="Z189" s="1">
        <v>11.518000000000001</v>
      </c>
      <c r="AA189" s="8">
        <v>-1</v>
      </c>
      <c r="AB189" s="8">
        <v>-1</v>
      </c>
      <c r="AC189" s="8" t="s">
        <v>17</v>
      </c>
      <c r="AD189" s="8" t="s">
        <v>17</v>
      </c>
      <c r="AE189" s="8">
        <v>0.33333000000000002</v>
      </c>
      <c r="AF189" s="8">
        <v>0.33333000000000002</v>
      </c>
      <c r="AG189" s="8">
        <v>0.5</v>
      </c>
      <c r="AH189" s="8">
        <v>0</v>
      </c>
      <c r="AI189" s="8">
        <v>0</v>
      </c>
      <c r="AJ189" s="8">
        <v>0</v>
      </c>
      <c r="AK189" s="8">
        <v>0.33333000000000002</v>
      </c>
      <c r="AL189" s="8">
        <v>0.33333000000000002</v>
      </c>
      <c r="AM189" s="8">
        <v>0.5</v>
      </c>
      <c r="AN189" s="8">
        <v>0</v>
      </c>
      <c r="AO189" s="8">
        <v>0</v>
      </c>
      <c r="AP189" s="8">
        <v>0</v>
      </c>
      <c r="AQ189" s="8">
        <v>5.0000000000000001E-3</v>
      </c>
      <c r="AR189" s="8">
        <v>0.314</v>
      </c>
      <c r="AS189" s="8">
        <v>0.497998</v>
      </c>
      <c r="AT189" s="8">
        <v>0</v>
      </c>
      <c r="AU189" s="8">
        <v>0.96359099999999998</v>
      </c>
      <c r="AV189" s="8">
        <v>0.45668900000000001</v>
      </c>
      <c r="AW189" s="8">
        <v>-30.736499999999999</v>
      </c>
      <c r="AX189" s="2">
        <f>R189+AW189</f>
        <v>-86.506599999999992</v>
      </c>
      <c r="AY189" s="2">
        <f>AX189-AX$182</f>
        <v>3.8800000000009049E-2</v>
      </c>
      <c r="AZ189" s="2"/>
    </row>
    <row r="190" spans="1:63">
      <c r="B190" s="8" t="s">
        <v>794</v>
      </c>
      <c r="C190" s="20">
        <v>4</v>
      </c>
      <c r="D190" s="20">
        <v>520</v>
      </c>
      <c r="E190" s="20">
        <v>0</v>
      </c>
      <c r="F190" s="20">
        <v>6</v>
      </c>
      <c r="G190" s="20">
        <v>6</v>
      </c>
      <c r="H190" s="20">
        <v>4</v>
      </c>
      <c r="I190" s="19">
        <v>21.5</v>
      </c>
      <c r="J190" s="1">
        <v>3.4032</v>
      </c>
      <c r="K190" s="1">
        <v>3.4032</v>
      </c>
      <c r="L190" s="1">
        <v>4.5755999999999997</v>
      </c>
      <c r="M190" s="18">
        <v>45.895000000000003</v>
      </c>
      <c r="N190" s="8">
        <v>26</v>
      </c>
      <c r="O190" s="8">
        <v>26</v>
      </c>
      <c r="P190" s="8">
        <v>1</v>
      </c>
      <c r="Q190" s="8">
        <v>1</v>
      </c>
      <c r="R190" s="2">
        <v>-55.7806</v>
      </c>
      <c r="S190" s="8" t="s">
        <v>16</v>
      </c>
      <c r="T190" s="1">
        <v>-3.66</v>
      </c>
      <c r="U190" s="1">
        <v>8.0210000000000008</v>
      </c>
      <c r="V190" s="1">
        <v>11.680999999999999</v>
      </c>
      <c r="W190" s="8" t="s">
        <v>16</v>
      </c>
      <c r="X190" s="1">
        <v>-3.66</v>
      </c>
      <c r="Y190" s="1">
        <v>8.0210000000000008</v>
      </c>
      <c r="Z190" s="1">
        <v>11.680999999999999</v>
      </c>
      <c r="AA190" s="8">
        <v>-1</v>
      </c>
      <c r="AB190" s="8">
        <v>-1</v>
      </c>
      <c r="AC190" s="8" t="s">
        <v>17</v>
      </c>
      <c r="AD190" s="8" t="s">
        <v>17</v>
      </c>
      <c r="AE190" s="8">
        <v>0.33333000000000002</v>
      </c>
      <c r="AF190" s="8">
        <v>0.33333000000000002</v>
      </c>
      <c r="AG190" s="8">
        <v>0.5</v>
      </c>
      <c r="AH190" s="8">
        <v>0</v>
      </c>
      <c r="AI190" s="8">
        <v>0</v>
      </c>
      <c r="AJ190" s="8">
        <v>0</v>
      </c>
      <c r="AK190" s="8">
        <v>0.33333000000000002</v>
      </c>
      <c r="AL190" s="8">
        <v>0.33333000000000002</v>
      </c>
      <c r="AM190" s="8">
        <v>0.5</v>
      </c>
      <c r="AN190" s="8">
        <v>0</v>
      </c>
      <c r="AO190" s="8">
        <v>0</v>
      </c>
      <c r="AP190" s="8">
        <v>0</v>
      </c>
      <c r="AQ190" s="8">
        <v>5.0000000000000001E-3</v>
      </c>
      <c r="AR190" s="8">
        <v>0.313</v>
      </c>
      <c r="AS190" s="8">
        <v>0.50353700000000001</v>
      </c>
      <c r="AT190" s="8">
        <v>0</v>
      </c>
      <c r="AU190" s="8">
        <v>0.95342099999999996</v>
      </c>
      <c r="AV190" s="8">
        <v>0.44947100000000001</v>
      </c>
      <c r="AW190" s="8">
        <v>-30.7241</v>
      </c>
      <c r="AX190" s="2">
        <f>R190+AW190</f>
        <v>-86.5047</v>
      </c>
      <c r="AY190" s="2">
        <f>AX190-AX$182</f>
        <v>4.0700000000001069E-2</v>
      </c>
      <c r="AZ190" s="2"/>
    </row>
    <row r="191" spans="1:63">
      <c r="B191" s="8" t="s">
        <v>795</v>
      </c>
      <c r="C191" s="20">
        <v>4</v>
      </c>
      <c r="D191" s="20">
        <v>520</v>
      </c>
      <c r="E191" s="20">
        <v>0</v>
      </c>
      <c r="F191" s="20">
        <v>6</v>
      </c>
      <c r="G191" s="20">
        <v>6</v>
      </c>
      <c r="H191" s="20">
        <v>4</v>
      </c>
      <c r="I191" s="19">
        <v>21.5</v>
      </c>
      <c r="J191" s="1">
        <v>3.3809</v>
      </c>
      <c r="K191" s="1">
        <v>3.3809</v>
      </c>
      <c r="L191" s="1">
        <v>4.6786000000000003</v>
      </c>
      <c r="M191" s="18">
        <v>46.314999999999998</v>
      </c>
      <c r="N191" s="8">
        <v>26</v>
      </c>
      <c r="O191" s="8">
        <v>26</v>
      </c>
      <c r="P191" s="8">
        <v>1</v>
      </c>
      <c r="Q191" s="8">
        <v>1</v>
      </c>
      <c r="R191" s="2">
        <v>-55.8018</v>
      </c>
      <c r="S191" s="8" t="s">
        <v>16</v>
      </c>
      <c r="T191" s="1">
        <v>-3.927</v>
      </c>
      <c r="U191" s="1">
        <v>7.9340000000000002</v>
      </c>
      <c r="V191" s="1">
        <v>11.861000000000001</v>
      </c>
      <c r="W191" s="8" t="s">
        <v>16</v>
      </c>
      <c r="X191" s="1">
        <v>-3.927</v>
      </c>
      <c r="Y191" s="1">
        <v>7.9340000000000002</v>
      </c>
      <c r="Z191" s="1">
        <v>11.861000000000001</v>
      </c>
      <c r="AA191" s="8">
        <v>-1</v>
      </c>
      <c r="AB191" s="8">
        <v>-1</v>
      </c>
      <c r="AC191" s="8" t="s">
        <v>17</v>
      </c>
      <c r="AD191" s="8" t="s">
        <v>17</v>
      </c>
      <c r="AE191" s="8">
        <v>0.33333000000000002</v>
      </c>
      <c r="AF191" s="8">
        <v>0.33333000000000002</v>
      </c>
      <c r="AG191" s="8">
        <v>0.5</v>
      </c>
      <c r="AH191" s="8">
        <v>0</v>
      </c>
      <c r="AI191" s="8">
        <v>0</v>
      </c>
      <c r="AJ191" s="8">
        <v>0</v>
      </c>
      <c r="AK191" s="8">
        <v>0.33333000000000002</v>
      </c>
      <c r="AL191" s="8">
        <v>0.33333000000000002</v>
      </c>
      <c r="AM191" s="8">
        <v>0.5</v>
      </c>
      <c r="AN191" s="8">
        <v>0</v>
      </c>
      <c r="AO191" s="8">
        <v>0</v>
      </c>
      <c r="AP191" s="8">
        <v>0</v>
      </c>
      <c r="AQ191" s="8">
        <v>5.0000000000000001E-3</v>
      </c>
      <c r="AR191" s="8">
        <v>0.29099999999999998</v>
      </c>
      <c r="AS191" s="8">
        <v>0.50761800000000001</v>
      </c>
      <c r="AT191" s="8">
        <v>0</v>
      </c>
      <c r="AU191" s="8">
        <v>0.94397900000000001</v>
      </c>
      <c r="AV191" s="8">
        <v>0.44225199999999998</v>
      </c>
      <c r="AW191" s="8">
        <v>-30.711400000000001</v>
      </c>
      <c r="AX191" s="2">
        <f>R191+AW191</f>
        <v>-86.513199999999998</v>
      </c>
      <c r="AY191" s="2">
        <f>AX191-AX$182</f>
        <v>3.2200000000003115E-2</v>
      </c>
      <c r="AZ191" s="2"/>
    </row>
    <row r="192" spans="1:63">
      <c r="B192" s="8" t="s">
        <v>892</v>
      </c>
      <c r="C192" s="20">
        <v>4</v>
      </c>
      <c r="D192" s="20">
        <v>520</v>
      </c>
      <c r="E192" s="20">
        <v>0</v>
      </c>
      <c r="F192" s="20">
        <v>6</v>
      </c>
      <c r="G192" s="20">
        <v>6</v>
      </c>
      <c r="H192" s="20">
        <v>4</v>
      </c>
      <c r="I192" s="19">
        <v>21.6</v>
      </c>
      <c r="J192" s="1">
        <v>3.3618999999999999</v>
      </c>
      <c r="K192" s="1">
        <v>3.3618999999999999</v>
      </c>
      <c r="L192" s="1">
        <v>4.7667999999999999</v>
      </c>
      <c r="M192" s="18">
        <v>46.658999999999999</v>
      </c>
      <c r="N192" s="8">
        <v>26</v>
      </c>
      <c r="O192" s="8">
        <v>26</v>
      </c>
      <c r="P192" s="8">
        <v>1</v>
      </c>
      <c r="Q192" s="8">
        <v>1</v>
      </c>
      <c r="R192" s="2">
        <v>-55.830800000000004</v>
      </c>
      <c r="S192" s="8" t="s">
        <v>16</v>
      </c>
      <c r="T192" s="1">
        <v>-4.1609999999999996</v>
      </c>
      <c r="U192" s="1">
        <v>7.8689999999999998</v>
      </c>
      <c r="V192" s="1">
        <v>12.03</v>
      </c>
      <c r="W192" s="8" t="s">
        <v>16</v>
      </c>
      <c r="X192" s="1">
        <v>-4.1609999999999996</v>
      </c>
      <c r="Y192" s="1">
        <v>7.8689999999999998</v>
      </c>
      <c r="Z192" s="1">
        <v>12.03</v>
      </c>
      <c r="AA192" s="8">
        <v>-1</v>
      </c>
      <c r="AB192" s="8">
        <v>-1</v>
      </c>
      <c r="AC192" s="8" t="s">
        <v>17</v>
      </c>
      <c r="AD192" s="8" t="s">
        <v>17</v>
      </c>
      <c r="AE192" s="8">
        <v>0.33333000000000002</v>
      </c>
      <c r="AF192" s="8">
        <v>0.33333000000000002</v>
      </c>
      <c r="AG192" s="8">
        <v>0.5</v>
      </c>
      <c r="AH192" s="8">
        <v>0</v>
      </c>
      <c r="AI192" s="8">
        <v>0</v>
      </c>
      <c r="AJ192" s="8">
        <v>0</v>
      </c>
      <c r="AK192" s="8">
        <v>0.33333000000000002</v>
      </c>
      <c r="AL192" s="8">
        <v>0.33333000000000002</v>
      </c>
      <c r="AM192" s="8">
        <v>0.5</v>
      </c>
      <c r="AN192" s="8">
        <v>0</v>
      </c>
      <c r="AO192" s="8">
        <v>0</v>
      </c>
      <c r="AP192" s="8">
        <v>0</v>
      </c>
      <c r="AQ192" s="8">
        <v>5.0000000000000001E-3</v>
      </c>
      <c r="AR192" s="8">
        <v>0.28899999999999998</v>
      </c>
      <c r="AS192" s="8">
        <v>0.509965</v>
      </c>
      <c r="AT192" s="8">
        <v>0</v>
      </c>
      <c r="AU192" s="8">
        <v>0.93557699999999999</v>
      </c>
      <c r="AV192" s="8">
        <v>0.43503399999999998</v>
      </c>
      <c r="AW192" s="8">
        <v>-30.696100000000001</v>
      </c>
      <c r="AX192" s="2">
        <f>R192+AW192</f>
        <v>-86.526900000000012</v>
      </c>
      <c r="AY192" s="2">
        <f>AX192-AX$182</f>
        <v>1.8499999999988859E-2</v>
      </c>
      <c r="AZ192" s="2"/>
    </row>
    <row r="193" spans="1:63">
      <c r="B193" s="8" t="s">
        <v>893</v>
      </c>
      <c r="C193" s="20">
        <v>4</v>
      </c>
      <c r="D193" s="20">
        <v>520</v>
      </c>
      <c r="E193" s="20">
        <v>0</v>
      </c>
      <c r="F193" s="20">
        <v>6</v>
      </c>
      <c r="G193" s="20">
        <v>6</v>
      </c>
      <c r="H193" s="20">
        <v>4</v>
      </c>
      <c r="I193" s="19">
        <v>21.6</v>
      </c>
      <c r="J193" s="1">
        <v>3.3452999999999999</v>
      </c>
      <c r="K193" s="1">
        <v>3.3452999999999999</v>
      </c>
      <c r="L193" s="1">
        <v>4.8429000000000002</v>
      </c>
      <c r="M193" s="18">
        <v>46.936</v>
      </c>
      <c r="N193" s="8">
        <v>26</v>
      </c>
      <c r="O193" s="8">
        <v>26</v>
      </c>
      <c r="P193" s="8">
        <v>1</v>
      </c>
      <c r="Q193" s="8">
        <v>1</v>
      </c>
      <c r="R193" s="2">
        <v>-55.8613</v>
      </c>
      <c r="S193" s="8" t="s">
        <v>16</v>
      </c>
      <c r="T193" s="1">
        <v>-4.3620000000000001</v>
      </c>
      <c r="U193" s="1">
        <v>7.82</v>
      </c>
      <c r="V193" s="1">
        <v>12.182</v>
      </c>
      <c r="W193" s="8" t="s">
        <v>16</v>
      </c>
      <c r="X193" s="1">
        <v>-4.3620000000000001</v>
      </c>
      <c r="Y193" s="1">
        <v>7.82</v>
      </c>
      <c r="Z193" s="1">
        <v>12.182</v>
      </c>
      <c r="AA193" s="8">
        <v>-1</v>
      </c>
      <c r="AB193" s="8">
        <v>-1</v>
      </c>
      <c r="AC193" s="8" t="s">
        <v>17</v>
      </c>
      <c r="AD193" s="8" t="s">
        <v>17</v>
      </c>
      <c r="AE193" s="8">
        <v>0.33333000000000002</v>
      </c>
      <c r="AF193" s="8">
        <v>0.33333000000000002</v>
      </c>
      <c r="AG193" s="8">
        <v>0.5</v>
      </c>
      <c r="AH193" s="8">
        <v>0</v>
      </c>
      <c r="AI193" s="8">
        <v>0</v>
      </c>
      <c r="AJ193" s="8">
        <v>0</v>
      </c>
      <c r="AK193" s="8">
        <v>0.33333000000000002</v>
      </c>
      <c r="AL193" s="8">
        <v>0.33333000000000002</v>
      </c>
      <c r="AM193" s="8">
        <v>0.5</v>
      </c>
      <c r="AN193" s="8">
        <v>0</v>
      </c>
      <c r="AO193" s="8">
        <v>0</v>
      </c>
      <c r="AP193" s="8">
        <v>0</v>
      </c>
      <c r="AQ193" s="8">
        <v>5.0000000000000001E-3</v>
      </c>
      <c r="AR193" s="8">
        <v>0.313</v>
      </c>
      <c r="AS193" s="8">
        <v>0.51109700000000002</v>
      </c>
      <c r="AT193" s="8">
        <v>0</v>
      </c>
      <c r="AU193" s="8">
        <v>0.92787799999999998</v>
      </c>
      <c r="AV193" s="8">
        <v>0.427815</v>
      </c>
      <c r="AW193" s="8">
        <v>-30.6815</v>
      </c>
      <c r="AX193" s="2">
        <f>R193+AW193</f>
        <v>-86.5428</v>
      </c>
      <c r="AY193" s="2">
        <f>AX193-AX$182</f>
        <v>2.6000000000010459E-3</v>
      </c>
      <c r="AZ193" s="2"/>
    </row>
    <row r="194" spans="1:63">
      <c r="B194" s="8" t="s">
        <v>894</v>
      </c>
      <c r="C194" s="20">
        <v>4</v>
      </c>
      <c r="D194" s="20">
        <v>520</v>
      </c>
      <c r="E194" s="20">
        <v>0</v>
      </c>
      <c r="F194" s="20">
        <v>6</v>
      </c>
      <c r="G194" s="20">
        <v>6</v>
      </c>
      <c r="H194" s="20">
        <v>4</v>
      </c>
      <c r="I194" s="19">
        <v>21.7</v>
      </c>
      <c r="J194" s="1">
        <v>3.33</v>
      </c>
      <c r="K194" s="1">
        <v>3.33</v>
      </c>
      <c r="L194" s="1">
        <v>4.9104000000000001</v>
      </c>
      <c r="M194" s="18">
        <v>47.155000000000001</v>
      </c>
      <c r="N194" s="8">
        <v>26</v>
      </c>
      <c r="O194" s="8">
        <v>26</v>
      </c>
      <c r="P194" s="8">
        <v>1</v>
      </c>
      <c r="Q194" s="8">
        <v>1</v>
      </c>
      <c r="R194" s="2">
        <v>-55.889200000000002</v>
      </c>
      <c r="S194" s="8" t="s">
        <v>61</v>
      </c>
      <c r="T194" s="1">
        <v>-4.3970000000000002</v>
      </c>
      <c r="U194" s="1">
        <v>7.7850000000000001</v>
      </c>
      <c r="V194" s="1">
        <v>12.182</v>
      </c>
      <c r="W194" s="8" t="s">
        <v>61</v>
      </c>
      <c r="X194" s="1">
        <v>-4.3970000000000002</v>
      </c>
      <c r="Y194" s="1">
        <v>7.7850000000000001</v>
      </c>
      <c r="Z194" s="1">
        <v>12.182</v>
      </c>
      <c r="AA194" s="8">
        <v>-1</v>
      </c>
      <c r="AB194" s="8">
        <v>-1</v>
      </c>
      <c r="AC194" s="8" t="s">
        <v>17</v>
      </c>
      <c r="AD194" s="8" t="s">
        <v>17</v>
      </c>
      <c r="AE194" s="8">
        <v>0</v>
      </c>
      <c r="AF194" s="8">
        <v>0</v>
      </c>
      <c r="AG194" s="8">
        <v>0</v>
      </c>
      <c r="AH194" s="8">
        <v>0</v>
      </c>
      <c r="AI194" s="8">
        <v>0</v>
      </c>
      <c r="AJ194" s="8">
        <v>0</v>
      </c>
      <c r="AK194" s="8">
        <v>0</v>
      </c>
      <c r="AL194" s="8">
        <v>0</v>
      </c>
      <c r="AM194" s="8">
        <v>0</v>
      </c>
      <c r="AN194" s="8">
        <v>0</v>
      </c>
      <c r="AO194" s="8">
        <v>0</v>
      </c>
      <c r="AP194" s="8">
        <v>0</v>
      </c>
      <c r="AQ194" s="8">
        <v>5.0000000000000001E-3</v>
      </c>
      <c r="AR194" s="8">
        <v>0.314</v>
      </c>
      <c r="AS194" s="8">
        <v>0.511459</v>
      </c>
      <c r="AT194" s="8">
        <v>0</v>
      </c>
      <c r="AU194" s="8">
        <v>0.92071999999999998</v>
      </c>
      <c r="AV194" s="8">
        <v>0.42059600000000003</v>
      </c>
      <c r="AW194" s="8">
        <v>-30.6675</v>
      </c>
      <c r="AX194" s="2">
        <f>R194+AW194</f>
        <v>-86.556700000000006</v>
      </c>
      <c r="AY194" s="2">
        <f>AX194-AX$182</f>
        <v>-1.1300000000005639E-2</v>
      </c>
      <c r="AZ194" s="2"/>
    </row>
    <row r="195" spans="1:63">
      <c r="B195" s="8" t="s">
        <v>895</v>
      </c>
      <c r="C195" s="20">
        <v>4</v>
      </c>
      <c r="D195" s="20">
        <v>520</v>
      </c>
      <c r="E195" s="20">
        <v>0</v>
      </c>
      <c r="F195" s="20">
        <v>6</v>
      </c>
      <c r="G195" s="20">
        <v>6</v>
      </c>
      <c r="H195" s="20">
        <v>4</v>
      </c>
      <c r="I195" s="19">
        <v>21.7</v>
      </c>
      <c r="J195" s="1">
        <v>3.3159999999999998</v>
      </c>
      <c r="K195" s="1">
        <v>3.3159999999999998</v>
      </c>
      <c r="L195" s="1">
        <v>4.9698000000000002</v>
      </c>
      <c r="M195" s="18">
        <v>47.325000000000003</v>
      </c>
      <c r="N195" s="8">
        <v>26</v>
      </c>
      <c r="O195" s="8">
        <v>26</v>
      </c>
      <c r="P195" s="8">
        <v>1</v>
      </c>
      <c r="Q195" s="8">
        <v>1</v>
      </c>
      <c r="R195" s="2">
        <v>-55.916499999999999</v>
      </c>
      <c r="S195" s="8" t="s">
        <v>61</v>
      </c>
      <c r="T195" s="1">
        <v>-4.4000000000000004</v>
      </c>
      <c r="U195" s="1">
        <v>7.7560000000000002</v>
      </c>
      <c r="V195" s="1">
        <v>12.156000000000001</v>
      </c>
      <c r="W195" s="8" t="s">
        <v>61</v>
      </c>
      <c r="X195" s="1">
        <v>-4.4000000000000004</v>
      </c>
      <c r="Y195" s="1">
        <v>7.7560000000000002</v>
      </c>
      <c r="Z195" s="1">
        <v>12.156000000000001</v>
      </c>
      <c r="AA195" s="8">
        <v>-1</v>
      </c>
      <c r="AB195" s="8">
        <v>-1</v>
      </c>
      <c r="AC195" s="8" t="s">
        <v>17</v>
      </c>
      <c r="AD195" s="8" t="s">
        <v>17</v>
      </c>
      <c r="AE195" s="8">
        <v>0</v>
      </c>
      <c r="AF195" s="8">
        <v>0</v>
      </c>
      <c r="AG195" s="8">
        <v>0</v>
      </c>
      <c r="AH195" s="8">
        <v>0</v>
      </c>
      <c r="AI195" s="8">
        <v>0</v>
      </c>
      <c r="AJ195" s="8">
        <v>0</v>
      </c>
      <c r="AK195" s="8">
        <v>0</v>
      </c>
      <c r="AL195" s="8">
        <v>0</v>
      </c>
      <c r="AM195" s="8">
        <v>0</v>
      </c>
      <c r="AN195" s="8">
        <v>0</v>
      </c>
      <c r="AO195" s="8">
        <v>0</v>
      </c>
      <c r="AP195" s="8">
        <v>0</v>
      </c>
      <c r="AQ195" s="8">
        <v>5.0000000000000001E-3</v>
      </c>
      <c r="AR195" s="8">
        <v>0.316</v>
      </c>
      <c r="AS195" s="8">
        <v>0.51110100000000003</v>
      </c>
      <c r="AT195" s="8">
        <v>0</v>
      </c>
      <c r="AU195" s="8">
        <v>0.91417700000000002</v>
      </c>
      <c r="AV195" s="8">
        <v>0.41337800000000002</v>
      </c>
      <c r="AW195" s="8">
        <v>-30.6557</v>
      </c>
      <c r="AX195" s="2">
        <f>R195+AW195</f>
        <v>-86.572199999999995</v>
      </c>
      <c r="AY195" s="2">
        <f>AX195-AX$182</f>
        <v>-2.6799999999994384E-2</v>
      </c>
      <c r="AZ195" s="2"/>
    </row>
    <row r="196" spans="1:63">
      <c r="B196" s="8" t="s">
        <v>896</v>
      </c>
      <c r="C196" s="20">
        <v>4</v>
      </c>
      <c r="D196" s="20">
        <v>520</v>
      </c>
      <c r="E196" s="20">
        <v>0</v>
      </c>
      <c r="F196" s="20">
        <v>6</v>
      </c>
      <c r="G196" s="20">
        <v>6</v>
      </c>
      <c r="H196" s="20">
        <v>4</v>
      </c>
      <c r="I196" s="19">
        <v>21.7</v>
      </c>
      <c r="J196" s="1">
        <v>3.3037999999999998</v>
      </c>
      <c r="K196" s="1">
        <v>3.3037999999999998</v>
      </c>
      <c r="L196" s="1">
        <v>5.0168999999999997</v>
      </c>
      <c r="M196" s="18">
        <v>47.423999999999999</v>
      </c>
      <c r="N196" s="8">
        <v>26</v>
      </c>
      <c r="O196" s="8">
        <v>26</v>
      </c>
      <c r="P196" s="8">
        <v>1</v>
      </c>
      <c r="Q196" s="8">
        <v>1</v>
      </c>
      <c r="R196" s="2">
        <v>-55.941000000000003</v>
      </c>
      <c r="S196" s="8" t="s">
        <v>61</v>
      </c>
      <c r="T196" s="1">
        <v>-4.407</v>
      </c>
      <c r="U196" s="1">
        <v>7.7370000000000001</v>
      </c>
      <c r="V196" s="1">
        <v>12.144</v>
      </c>
      <c r="W196" s="8" t="s">
        <v>61</v>
      </c>
      <c r="X196" s="1">
        <v>-4.407</v>
      </c>
      <c r="Y196" s="1">
        <v>7.7370000000000001</v>
      </c>
      <c r="Z196" s="1">
        <v>12.144</v>
      </c>
      <c r="AA196" s="8">
        <v>-1</v>
      </c>
      <c r="AB196" s="8">
        <v>-1</v>
      </c>
      <c r="AC196" s="8" t="s">
        <v>17</v>
      </c>
      <c r="AD196" s="8" t="s">
        <v>17</v>
      </c>
      <c r="AE196" s="8">
        <v>0</v>
      </c>
      <c r="AF196" s="8">
        <v>0</v>
      </c>
      <c r="AG196" s="8">
        <v>0</v>
      </c>
      <c r="AH196" s="8">
        <v>0</v>
      </c>
      <c r="AI196" s="8">
        <v>0</v>
      </c>
      <c r="AJ196" s="8">
        <v>0</v>
      </c>
      <c r="AK196" s="8">
        <v>0</v>
      </c>
      <c r="AL196" s="8">
        <v>0</v>
      </c>
      <c r="AM196" s="8">
        <v>0</v>
      </c>
      <c r="AN196" s="8">
        <v>0</v>
      </c>
      <c r="AO196" s="8">
        <v>0</v>
      </c>
      <c r="AP196" s="8">
        <v>0</v>
      </c>
      <c r="AQ196" s="8">
        <v>5.0000000000000001E-3</v>
      </c>
      <c r="AR196" s="8">
        <v>0.28999999999999998</v>
      </c>
      <c r="AS196" s="8">
        <v>0.50965700000000003</v>
      </c>
      <c r="AT196" s="8">
        <v>0</v>
      </c>
      <c r="AU196" s="8">
        <v>0.90862900000000002</v>
      </c>
      <c r="AV196" s="8">
        <v>0.40616000000000002</v>
      </c>
      <c r="AW196" s="8">
        <v>-30.645099999999999</v>
      </c>
      <c r="AX196" s="2">
        <f>R196+AW196</f>
        <v>-86.586100000000002</v>
      </c>
      <c r="AY196" s="2">
        <f>AX196-AX$182</f>
        <v>-4.0700000000001069E-2</v>
      </c>
      <c r="AZ196" s="2"/>
    </row>
    <row r="197" spans="1:63">
      <c r="B197" s="8" t="s">
        <v>897</v>
      </c>
      <c r="C197" s="20">
        <v>4</v>
      </c>
      <c r="D197" s="20">
        <v>520</v>
      </c>
      <c r="E197" s="20">
        <v>0</v>
      </c>
      <c r="F197" s="20">
        <v>6</v>
      </c>
      <c r="G197" s="20">
        <v>6</v>
      </c>
      <c r="H197" s="20">
        <v>4</v>
      </c>
      <c r="I197" s="19">
        <v>21.7</v>
      </c>
      <c r="J197" s="1">
        <v>3.2915999999999999</v>
      </c>
      <c r="K197" s="1">
        <v>3.2915999999999999</v>
      </c>
      <c r="L197" s="1">
        <v>5.0631000000000004</v>
      </c>
      <c r="M197" s="18">
        <v>47.506</v>
      </c>
      <c r="N197" s="8">
        <v>26</v>
      </c>
      <c r="O197" s="8">
        <v>26</v>
      </c>
      <c r="P197" s="8">
        <v>1</v>
      </c>
      <c r="Q197" s="8">
        <v>1</v>
      </c>
      <c r="R197" s="2">
        <v>-55.963000000000001</v>
      </c>
      <c r="S197" s="8" t="s">
        <v>61</v>
      </c>
      <c r="T197" s="1">
        <v>-4.4080000000000004</v>
      </c>
      <c r="U197" s="1">
        <v>7.7220000000000004</v>
      </c>
      <c r="V197" s="1">
        <v>12.129</v>
      </c>
      <c r="W197" s="8" t="s">
        <v>61</v>
      </c>
      <c r="X197" s="1">
        <v>-4.4080000000000004</v>
      </c>
      <c r="Y197" s="1">
        <v>7.7220000000000004</v>
      </c>
      <c r="Z197" s="1">
        <v>12.129</v>
      </c>
      <c r="AA197" s="8">
        <v>-1</v>
      </c>
      <c r="AB197" s="8">
        <v>-1</v>
      </c>
      <c r="AC197" s="8" t="s">
        <v>17</v>
      </c>
      <c r="AD197" s="8" t="s">
        <v>17</v>
      </c>
      <c r="AE197" s="8">
        <v>0</v>
      </c>
      <c r="AF197" s="8">
        <v>0</v>
      </c>
      <c r="AG197" s="8">
        <v>0</v>
      </c>
      <c r="AH197" s="8">
        <v>0</v>
      </c>
      <c r="AI197" s="8">
        <v>0</v>
      </c>
      <c r="AJ197" s="8">
        <v>0</v>
      </c>
      <c r="AK197" s="8">
        <v>0</v>
      </c>
      <c r="AL197" s="8">
        <v>0</v>
      </c>
      <c r="AM197" s="8">
        <v>0</v>
      </c>
      <c r="AN197" s="8">
        <v>0</v>
      </c>
      <c r="AO197" s="8">
        <v>0</v>
      </c>
      <c r="AP197" s="8">
        <v>0</v>
      </c>
      <c r="AQ197" s="8">
        <v>6.0000000000000001E-3</v>
      </c>
      <c r="AR197" s="8">
        <v>0.311</v>
      </c>
      <c r="AS197" s="8">
        <v>0.50841599999999998</v>
      </c>
      <c r="AT197" s="8">
        <v>0</v>
      </c>
      <c r="AU197" s="8">
        <v>0.90298800000000001</v>
      </c>
      <c r="AV197" s="8">
        <v>0.39894099999999999</v>
      </c>
      <c r="AW197" s="8">
        <v>-30.636199999999999</v>
      </c>
      <c r="AX197" s="2">
        <f>R197+AW197</f>
        <v>-86.599199999999996</v>
      </c>
      <c r="AY197" s="2">
        <f>AX197-AX$182</f>
        <v>-5.3799999999995407E-2</v>
      </c>
      <c r="AZ197" s="2"/>
    </row>
    <row r="198" spans="1:63">
      <c r="B198" s="8" t="s">
        <v>898</v>
      </c>
      <c r="C198" s="20">
        <v>4</v>
      </c>
      <c r="D198" s="20">
        <v>520</v>
      </c>
      <c r="E198" s="20">
        <v>0</v>
      </c>
      <c r="F198" s="20">
        <v>6</v>
      </c>
      <c r="G198" s="20">
        <v>6</v>
      </c>
      <c r="H198" s="20">
        <v>4</v>
      </c>
      <c r="I198" s="19">
        <v>21.7</v>
      </c>
      <c r="J198" s="1">
        <v>3.2793000000000001</v>
      </c>
      <c r="K198" s="1">
        <v>3.2793000000000001</v>
      </c>
      <c r="L198" s="1">
        <v>5.1067</v>
      </c>
      <c r="M198" s="18">
        <v>47.558999999999997</v>
      </c>
      <c r="N198" s="8">
        <v>26</v>
      </c>
      <c r="O198" s="8">
        <v>26</v>
      </c>
      <c r="P198" s="8">
        <v>1</v>
      </c>
      <c r="Q198" s="8">
        <v>1</v>
      </c>
      <c r="R198" s="2">
        <v>-55.976999999999997</v>
      </c>
      <c r="S198" s="8" t="s">
        <v>61</v>
      </c>
      <c r="T198" s="1">
        <v>-4.4059999999999997</v>
      </c>
      <c r="U198" s="1">
        <v>7.71</v>
      </c>
      <c r="V198" s="1">
        <v>12.116</v>
      </c>
      <c r="W198" s="8" t="s">
        <v>61</v>
      </c>
      <c r="X198" s="1">
        <v>-4.4059999999999997</v>
      </c>
      <c r="Y198" s="1">
        <v>7.71</v>
      </c>
      <c r="Z198" s="1">
        <v>12.116</v>
      </c>
      <c r="AA198" s="8">
        <v>-1</v>
      </c>
      <c r="AB198" s="8">
        <v>-1</v>
      </c>
      <c r="AC198" s="8" t="s">
        <v>17</v>
      </c>
      <c r="AD198" s="8" t="s">
        <v>17</v>
      </c>
      <c r="AE198" s="8">
        <v>0</v>
      </c>
      <c r="AF198" s="8">
        <v>0</v>
      </c>
      <c r="AG198" s="8">
        <v>0</v>
      </c>
      <c r="AH198" s="8">
        <v>0</v>
      </c>
      <c r="AI198" s="8">
        <v>0</v>
      </c>
      <c r="AJ198" s="8">
        <v>0</v>
      </c>
      <c r="AK198" s="8">
        <v>0</v>
      </c>
      <c r="AL198" s="8">
        <v>0</v>
      </c>
      <c r="AM198" s="8">
        <v>0</v>
      </c>
      <c r="AN198" s="8">
        <v>0</v>
      </c>
      <c r="AO198" s="8">
        <v>0</v>
      </c>
      <c r="AP198" s="8">
        <v>0</v>
      </c>
      <c r="AQ198" s="8">
        <v>6.0000000000000001E-3</v>
      </c>
      <c r="AR198" s="8">
        <v>0.311</v>
      </c>
      <c r="AS198" s="8">
        <v>0.507023</v>
      </c>
      <c r="AT198" s="8">
        <v>0</v>
      </c>
      <c r="AU198" s="8">
        <v>0.897563</v>
      </c>
      <c r="AV198" s="8">
        <v>0.39172299999999999</v>
      </c>
      <c r="AW198" s="8">
        <v>-30.627600000000001</v>
      </c>
      <c r="AX198" s="2">
        <f>R198+AW198</f>
        <v>-86.604600000000005</v>
      </c>
      <c r="AY198" s="2">
        <f>AX198-AX$182</f>
        <v>-5.9200000000004138E-2</v>
      </c>
      <c r="AZ198" s="2"/>
    </row>
    <row r="199" spans="1:63">
      <c r="B199" s="8" t="s">
        <v>899</v>
      </c>
      <c r="C199" s="20">
        <v>4</v>
      </c>
      <c r="D199" s="20">
        <v>520</v>
      </c>
      <c r="E199" s="20">
        <v>0</v>
      </c>
      <c r="F199" s="20">
        <v>6</v>
      </c>
      <c r="G199" s="20">
        <v>6</v>
      </c>
      <c r="H199" s="20">
        <v>4</v>
      </c>
      <c r="I199" s="19">
        <v>21.7</v>
      </c>
      <c r="J199" s="1">
        <v>3.2730999999999999</v>
      </c>
      <c r="K199" s="1">
        <v>3.2730999999999999</v>
      </c>
      <c r="L199" s="1">
        <v>5.1287000000000003</v>
      </c>
      <c r="M199" s="18">
        <v>47.582000000000001</v>
      </c>
      <c r="N199" s="8">
        <v>26</v>
      </c>
      <c r="O199" s="8">
        <v>26</v>
      </c>
      <c r="P199" s="8">
        <v>1</v>
      </c>
      <c r="Q199" s="8">
        <v>1</v>
      </c>
      <c r="R199" s="2">
        <v>-55.981000000000002</v>
      </c>
      <c r="S199" s="8" t="s">
        <v>61</v>
      </c>
      <c r="T199" s="1">
        <v>-4.4039999999999999</v>
      </c>
      <c r="U199" s="1">
        <v>7.7039999999999997</v>
      </c>
      <c r="V199" s="1">
        <v>12.109</v>
      </c>
      <c r="W199" s="8" t="s">
        <v>61</v>
      </c>
      <c r="X199" s="1">
        <v>-4.4039999999999999</v>
      </c>
      <c r="Y199" s="1">
        <v>7.7039999999999997</v>
      </c>
      <c r="Z199" s="1">
        <v>12.109</v>
      </c>
      <c r="AA199" s="8">
        <v>-1</v>
      </c>
      <c r="AB199" s="8">
        <v>-1</v>
      </c>
      <c r="AC199" s="8" t="s">
        <v>17</v>
      </c>
      <c r="AD199" s="8" t="s">
        <v>17</v>
      </c>
      <c r="AE199" s="8">
        <v>0</v>
      </c>
      <c r="AF199" s="8">
        <v>0</v>
      </c>
      <c r="AG199" s="8">
        <v>0</v>
      </c>
      <c r="AH199" s="8">
        <v>0</v>
      </c>
      <c r="AI199" s="8">
        <v>0</v>
      </c>
      <c r="AJ199" s="8">
        <v>0</v>
      </c>
      <c r="AK199" s="8">
        <v>0</v>
      </c>
      <c r="AL199" s="8">
        <v>0</v>
      </c>
      <c r="AM199" s="8">
        <v>0</v>
      </c>
      <c r="AN199" s="8">
        <v>0</v>
      </c>
      <c r="AO199" s="8">
        <v>0</v>
      </c>
      <c r="AP199" s="8">
        <v>0</v>
      </c>
      <c r="AQ199" s="8">
        <v>6.0000000000000001E-3</v>
      </c>
      <c r="AR199" s="8">
        <v>0.315</v>
      </c>
      <c r="AS199" s="8">
        <v>0.50634199999999996</v>
      </c>
      <c r="AT199" s="8">
        <v>0</v>
      </c>
      <c r="AU199" s="8">
        <v>0.89487300000000003</v>
      </c>
      <c r="AV199" s="8">
        <v>0.38811299999999999</v>
      </c>
      <c r="AW199" s="8">
        <v>-30.624700000000001</v>
      </c>
      <c r="AX199" s="2">
        <f>R199+AW199</f>
        <v>-86.605699999999999</v>
      </c>
      <c r="AY199" s="2">
        <f>AX199-AX$182</f>
        <v>-6.0299999999998022E-2</v>
      </c>
      <c r="AZ199" s="2"/>
    </row>
    <row r="200" spans="1:63">
      <c r="B200" s="8" t="s">
        <v>796</v>
      </c>
      <c r="C200" s="20">
        <v>4</v>
      </c>
      <c r="D200" s="20">
        <v>520</v>
      </c>
      <c r="E200" s="20">
        <v>0</v>
      </c>
      <c r="F200" s="20">
        <v>6</v>
      </c>
      <c r="G200" s="20">
        <v>6</v>
      </c>
      <c r="H200" s="20">
        <v>4</v>
      </c>
      <c r="I200" s="19">
        <v>21.7</v>
      </c>
      <c r="J200" s="1">
        <v>3.2669000000000001</v>
      </c>
      <c r="K200" s="1">
        <v>3.2669000000000001</v>
      </c>
      <c r="L200" s="1">
        <v>5.1501999999999999</v>
      </c>
      <c r="M200" s="18">
        <v>47.603000000000002</v>
      </c>
      <c r="N200" s="8">
        <v>26</v>
      </c>
      <c r="O200" s="8">
        <v>26</v>
      </c>
      <c r="P200" s="8">
        <v>1</v>
      </c>
      <c r="Q200" s="8">
        <v>1</v>
      </c>
      <c r="R200" s="2">
        <v>-55.983199999999997</v>
      </c>
      <c r="S200" s="8" t="s">
        <v>61</v>
      </c>
      <c r="T200" s="1">
        <v>-4.4039999999999999</v>
      </c>
      <c r="U200" s="1">
        <v>7.6970000000000001</v>
      </c>
      <c r="V200" s="1">
        <v>12.101000000000001</v>
      </c>
      <c r="W200" s="8" t="s">
        <v>61</v>
      </c>
      <c r="X200" s="1">
        <v>-4.4039999999999999</v>
      </c>
      <c r="Y200" s="1">
        <v>7.6970000000000001</v>
      </c>
      <c r="Z200" s="1">
        <v>12.101000000000001</v>
      </c>
      <c r="AA200" s="8">
        <v>-1</v>
      </c>
      <c r="AB200" s="8">
        <v>-1</v>
      </c>
      <c r="AC200" s="8" t="s">
        <v>17</v>
      </c>
      <c r="AD200" s="8" t="s">
        <v>17</v>
      </c>
      <c r="AE200" s="8">
        <v>0</v>
      </c>
      <c r="AF200" s="8">
        <v>0</v>
      </c>
      <c r="AG200" s="8">
        <v>0</v>
      </c>
      <c r="AH200" s="8">
        <v>0</v>
      </c>
      <c r="AI200" s="8">
        <v>0</v>
      </c>
      <c r="AJ200" s="8">
        <v>0</v>
      </c>
      <c r="AK200" s="8">
        <v>0</v>
      </c>
      <c r="AL200" s="8">
        <v>0</v>
      </c>
      <c r="AM200" s="8">
        <v>0</v>
      </c>
      <c r="AN200" s="8">
        <v>0</v>
      </c>
      <c r="AO200" s="8">
        <v>0</v>
      </c>
      <c r="AP200" s="8">
        <v>0</v>
      </c>
      <c r="AQ200" s="8">
        <v>6.0000000000000001E-3</v>
      </c>
      <c r="AR200" s="8">
        <v>0.313</v>
      </c>
      <c r="AS200" s="8">
        <v>0.50555000000000005</v>
      </c>
      <c r="AT200" s="8">
        <v>0</v>
      </c>
      <c r="AU200" s="8">
        <v>0.89220299999999997</v>
      </c>
      <c r="AV200" s="8">
        <v>0.38450400000000001</v>
      </c>
      <c r="AW200" s="8">
        <v>-30.620999999999999</v>
      </c>
      <c r="AX200" s="2">
        <f>R200+AW200</f>
        <v>-86.604199999999992</v>
      </c>
      <c r="AY200" s="2">
        <f>AX200-AX$182</f>
        <v>-5.879999999999086E-2</v>
      </c>
    </row>
    <row r="201" spans="1:63">
      <c r="B201" s="8" t="s">
        <v>824</v>
      </c>
      <c r="C201" s="20">
        <v>4</v>
      </c>
      <c r="D201" s="20">
        <v>520</v>
      </c>
      <c r="E201" s="20">
        <v>0</v>
      </c>
      <c r="F201" s="20">
        <v>6</v>
      </c>
      <c r="G201" s="20">
        <v>6</v>
      </c>
      <c r="H201" s="20">
        <v>4</v>
      </c>
      <c r="I201" s="19">
        <v>21.7</v>
      </c>
      <c r="J201" s="1">
        <v>3.2669000000000001</v>
      </c>
      <c r="K201" s="1">
        <v>3.2669000000000001</v>
      </c>
      <c r="L201" s="1">
        <v>5.1501999999999999</v>
      </c>
      <c r="M201" s="18">
        <v>47.603000000000002</v>
      </c>
      <c r="N201" s="8">
        <v>26</v>
      </c>
      <c r="O201" s="8">
        <v>26</v>
      </c>
      <c r="P201" s="8">
        <v>1</v>
      </c>
      <c r="Q201" s="8">
        <v>1</v>
      </c>
      <c r="R201" s="2">
        <v>-55.327199999999998</v>
      </c>
      <c r="S201" s="8" t="s">
        <v>16</v>
      </c>
      <c r="T201" s="1">
        <v>-4.1719999999999997</v>
      </c>
      <c r="U201" s="1">
        <v>7.6040000000000001</v>
      </c>
      <c r="V201" s="1">
        <v>11.776</v>
      </c>
      <c r="W201" s="8" t="s">
        <v>16</v>
      </c>
      <c r="X201" s="1">
        <v>-4.1719999999999997</v>
      </c>
      <c r="Y201" s="1">
        <v>7.6040000000000001</v>
      </c>
      <c r="Z201" s="1">
        <v>11.776</v>
      </c>
      <c r="AA201" s="8">
        <v>-1</v>
      </c>
      <c r="AB201" s="8">
        <v>-1</v>
      </c>
      <c r="AC201" s="8" t="s">
        <v>17</v>
      </c>
      <c r="AD201" s="8" t="s">
        <v>17</v>
      </c>
      <c r="AE201" s="8">
        <v>0.33333000000000002</v>
      </c>
      <c r="AF201" s="8">
        <v>0.33333000000000002</v>
      </c>
      <c r="AG201" s="8">
        <v>0.5</v>
      </c>
      <c r="AH201" s="8">
        <v>0</v>
      </c>
      <c r="AI201" s="8">
        <v>0</v>
      </c>
      <c r="AJ201" s="8">
        <v>0</v>
      </c>
      <c r="AK201" s="8">
        <v>0.33333000000000002</v>
      </c>
      <c r="AL201" s="8">
        <v>0.33333000000000002</v>
      </c>
      <c r="AM201" s="8">
        <v>0.5</v>
      </c>
      <c r="AN201" s="8">
        <v>0</v>
      </c>
      <c r="AO201" s="8">
        <v>0</v>
      </c>
      <c r="AP201" s="8">
        <v>0</v>
      </c>
      <c r="AQ201" s="8">
        <v>6.0000000000000001E-3</v>
      </c>
      <c r="AR201" s="8">
        <v>0.314</v>
      </c>
      <c r="AS201" s="8">
        <v>0.5</v>
      </c>
      <c r="AT201" s="8">
        <v>0</v>
      </c>
      <c r="AU201" s="8">
        <v>0</v>
      </c>
      <c r="AV201" s="8">
        <v>0.5</v>
      </c>
      <c r="AW201" s="8">
        <v>-30.6693</v>
      </c>
      <c r="AX201" s="2">
        <f>R201+AW201</f>
        <v>-85.996499999999997</v>
      </c>
      <c r="AY201" s="2">
        <f>AX201-AX$182</f>
        <v>0.54890000000000327</v>
      </c>
      <c r="AZ201" s="2">
        <f>AY201-AY200</f>
        <v>0.60769999999999413</v>
      </c>
    </row>
    <row r="202" spans="1:63">
      <c r="A202" s="64" t="s">
        <v>789</v>
      </c>
      <c r="C202" s="20"/>
      <c r="D202" s="20"/>
      <c r="E202" s="20"/>
      <c r="F202" s="20"/>
      <c r="G202" s="20"/>
      <c r="H202" s="20"/>
      <c r="R202" s="2"/>
      <c r="AW202" s="2"/>
    </row>
    <row r="203" spans="1:63">
      <c r="A203" s="4"/>
      <c r="B203" s="4" t="s">
        <v>18</v>
      </c>
      <c r="C203" s="21" t="s">
        <v>19</v>
      </c>
      <c r="D203" s="21" t="s">
        <v>20</v>
      </c>
      <c r="E203" s="21" t="s">
        <v>21</v>
      </c>
      <c r="F203" s="21" t="s">
        <v>22</v>
      </c>
      <c r="G203" s="21"/>
      <c r="H203" s="21"/>
      <c r="I203" s="12" t="s">
        <v>23</v>
      </c>
      <c r="J203" s="106" t="s">
        <v>24</v>
      </c>
      <c r="K203" s="106"/>
      <c r="L203" s="106"/>
      <c r="M203" s="12" t="s">
        <v>25</v>
      </c>
      <c r="N203" s="4" t="s">
        <v>26</v>
      </c>
      <c r="O203" s="4" t="s">
        <v>3</v>
      </c>
      <c r="P203" s="4" t="s">
        <v>27</v>
      </c>
      <c r="Q203" s="4" t="s">
        <v>28</v>
      </c>
      <c r="R203" s="6" t="s">
        <v>29</v>
      </c>
      <c r="S203" s="4" t="s">
        <v>30</v>
      </c>
      <c r="T203" s="4"/>
      <c r="U203" s="4"/>
      <c r="V203" s="5"/>
      <c r="W203" s="4" t="s">
        <v>31</v>
      </c>
      <c r="X203" s="4"/>
      <c r="Y203" s="4"/>
      <c r="Z203" s="5"/>
      <c r="AA203" s="5" t="s">
        <v>32</v>
      </c>
      <c r="AB203" s="5" t="s">
        <v>33</v>
      </c>
      <c r="AC203" s="5" t="s">
        <v>34</v>
      </c>
      <c r="AD203" s="13" t="s">
        <v>35</v>
      </c>
      <c r="AE203" s="4" t="s">
        <v>36</v>
      </c>
      <c r="AF203" s="4"/>
      <c r="AG203" s="4"/>
      <c r="AH203" s="4" t="s">
        <v>37</v>
      </c>
      <c r="AI203" s="4"/>
      <c r="AJ203" s="4"/>
      <c r="AK203" s="4" t="s">
        <v>38</v>
      </c>
      <c r="AL203" s="4"/>
      <c r="AM203" s="4"/>
      <c r="AN203" s="4" t="s">
        <v>39</v>
      </c>
      <c r="AO203" s="4"/>
      <c r="AP203" s="4"/>
      <c r="AQ203" s="12" t="s">
        <v>40</v>
      </c>
      <c r="AR203" s="12" t="s">
        <v>41</v>
      </c>
      <c r="AS203" s="107" t="s">
        <v>62</v>
      </c>
      <c r="AT203" s="107"/>
      <c r="AU203" s="107"/>
      <c r="AV203" s="107"/>
      <c r="AW203" s="6" t="s">
        <v>786</v>
      </c>
      <c r="AX203" s="4" t="s">
        <v>785</v>
      </c>
      <c r="AY203" s="4" t="s">
        <v>656</v>
      </c>
      <c r="AZ203" s="4"/>
      <c r="BA203" s="4"/>
      <c r="BB203" s="4"/>
      <c r="BC203" s="4"/>
      <c r="BD203" s="4"/>
      <c r="BE203" s="4"/>
      <c r="BF203" s="12"/>
      <c r="BG203" s="12"/>
      <c r="BH203" s="4"/>
      <c r="BI203" s="4"/>
      <c r="BJ203" s="12"/>
      <c r="BK203" s="12"/>
    </row>
    <row r="204" spans="1:63">
      <c r="B204" s="4"/>
      <c r="C204" s="21"/>
      <c r="D204" s="21"/>
      <c r="E204" s="21"/>
      <c r="F204" s="21" t="s">
        <v>2</v>
      </c>
      <c r="G204" s="21" t="s">
        <v>46</v>
      </c>
      <c r="H204" s="21" t="s">
        <v>0</v>
      </c>
      <c r="I204" s="12"/>
      <c r="J204" s="5" t="s">
        <v>2</v>
      </c>
      <c r="K204" s="5" t="s">
        <v>46</v>
      </c>
      <c r="L204" s="5" t="s">
        <v>0</v>
      </c>
      <c r="M204" s="12"/>
      <c r="N204" s="4"/>
      <c r="O204" s="4"/>
      <c r="P204" s="4"/>
      <c r="Q204" s="4"/>
      <c r="R204" s="6"/>
      <c r="S204" s="4" t="s">
        <v>47</v>
      </c>
      <c r="T204" s="4" t="s">
        <v>48</v>
      </c>
      <c r="U204" s="4" t="s">
        <v>49</v>
      </c>
      <c r="V204" s="5" t="s">
        <v>50</v>
      </c>
      <c r="W204" s="4" t="s">
        <v>47</v>
      </c>
      <c r="X204" s="5" t="s">
        <v>48</v>
      </c>
      <c r="Y204" s="5" t="s">
        <v>49</v>
      </c>
      <c r="Z204" s="5" t="s">
        <v>50</v>
      </c>
      <c r="AA204" s="14" t="s">
        <v>51</v>
      </c>
      <c r="AB204" s="14" t="s">
        <v>51</v>
      </c>
      <c r="AC204" s="14" t="s">
        <v>52</v>
      </c>
      <c r="AD204" s="13" t="s">
        <v>52</v>
      </c>
      <c r="AE204" s="5" t="s">
        <v>2</v>
      </c>
      <c r="AF204" s="5" t="s">
        <v>46</v>
      </c>
      <c r="AG204" s="5" t="s">
        <v>0</v>
      </c>
      <c r="AH204" s="5" t="s">
        <v>2</v>
      </c>
      <c r="AI204" s="5" t="s">
        <v>46</v>
      </c>
      <c r="AJ204" s="5" t="s">
        <v>0</v>
      </c>
      <c r="AK204" s="5" t="s">
        <v>2</v>
      </c>
      <c r="AL204" s="5" t="s">
        <v>46</v>
      </c>
      <c r="AM204" s="5" t="s">
        <v>0</v>
      </c>
      <c r="AN204" s="5" t="s">
        <v>2</v>
      </c>
      <c r="AO204" s="5" t="s">
        <v>46</v>
      </c>
      <c r="AP204" s="5" t="s">
        <v>0</v>
      </c>
      <c r="AQ204" s="12" t="s">
        <v>53</v>
      </c>
      <c r="AR204" s="12" t="s">
        <v>54</v>
      </c>
      <c r="AS204" s="12" t="s">
        <v>63</v>
      </c>
      <c r="AT204" s="12" t="s">
        <v>76</v>
      </c>
      <c r="AU204" s="12" t="s">
        <v>64</v>
      </c>
      <c r="AV204" s="12" t="s">
        <v>64</v>
      </c>
      <c r="AW204" s="6"/>
      <c r="AX204" s="4"/>
      <c r="AY204" s="4"/>
      <c r="AZ204" s="4"/>
      <c r="BA204" s="4"/>
      <c r="BB204" s="4"/>
      <c r="BC204" s="4"/>
      <c r="BD204" s="4"/>
      <c r="BE204" s="4"/>
      <c r="BF204" s="12"/>
      <c r="BG204" s="12"/>
      <c r="BH204" s="4"/>
      <c r="BI204" s="4"/>
      <c r="BJ204" s="12"/>
      <c r="BK204" s="12"/>
    </row>
    <row r="205" spans="1:63" s="20" customFormat="1">
      <c r="A205" s="21"/>
      <c r="B205" s="21">
        <v>2</v>
      </c>
      <c r="C205" s="21">
        <v>3</v>
      </c>
      <c r="D205" s="21">
        <v>4</v>
      </c>
      <c r="E205" s="21">
        <v>5</v>
      </c>
      <c r="F205" s="21">
        <v>6</v>
      </c>
      <c r="G205" s="21">
        <v>7</v>
      </c>
      <c r="H205" s="21">
        <v>8</v>
      </c>
      <c r="I205" s="21">
        <v>9</v>
      </c>
      <c r="J205" s="21">
        <v>10</v>
      </c>
      <c r="K205" s="21">
        <v>11</v>
      </c>
      <c r="L205" s="21">
        <v>12</v>
      </c>
      <c r="M205" s="21">
        <v>13</v>
      </c>
      <c r="N205" s="21">
        <v>14</v>
      </c>
      <c r="O205" s="21">
        <v>15</v>
      </c>
      <c r="P205" s="21">
        <v>16</v>
      </c>
      <c r="Q205" s="21">
        <v>17</v>
      </c>
      <c r="R205" s="21">
        <v>18</v>
      </c>
      <c r="S205" s="21">
        <v>19</v>
      </c>
      <c r="T205" s="21">
        <v>20</v>
      </c>
      <c r="U205" s="21">
        <v>21</v>
      </c>
      <c r="V205" s="21">
        <v>22</v>
      </c>
      <c r="W205" s="21">
        <v>23</v>
      </c>
      <c r="X205" s="21">
        <v>24</v>
      </c>
      <c r="Y205" s="21">
        <v>25</v>
      </c>
      <c r="Z205" s="21">
        <v>26</v>
      </c>
      <c r="AA205" s="21">
        <v>27</v>
      </c>
      <c r="AB205" s="21">
        <v>28</v>
      </c>
      <c r="AC205" s="21">
        <v>29</v>
      </c>
      <c r="AD205" s="21">
        <v>30</v>
      </c>
      <c r="AE205" s="21">
        <v>31</v>
      </c>
      <c r="AF205" s="21">
        <v>32</v>
      </c>
      <c r="AG205" s="21">
        <v>33</v>
      </c>
      <c r="AH205" s="21">
        <v>34</v>
      </c>
      <c r="AI205" s="21">
        <v>35</v>
      </c>
      <c r="AJ205" s="21">
        <v>36</v>
      </c>
      <c r="AK205" s="21">
        <v>37</v>
      </c>
      <c r="AL205" s="21">
        <v>38</v>
      </c>
      <c r="AM205" s="21">
        <v>39</v>
      </c>
      <c r="AN205" s="21">
        <v>40</v>
      </c>
      <c r="AO205" s="21">
        <v>41</v>
      </c>
      <c r="AP205" s="21">
        <v>42</v>
      </c>
      <c r="AQ205" s="21">
        <v>43</v>
      </c>
      <c r="AR205" s="21">
        <v>44</v>
      </c>
      <c r="AS205" s="21">
        <v>45</v>
      </c>
      <c r="AT205" s="21">
        <v>46</v>
      </c>
      <c r="AU205" s="21">
        <v>47</v>
      </c>
      <c r="AV205" s="21">
        <v>48</v>
      </c>
      <c r="AW205" s="21">
        <v>49</v>
      </c>
      <c r="AX205" s="21"/>
      <c r="AY205" s="21"/>
      <c r="AZ205" s="21"/>
      <c r="BA205" s="21"/>
      <c r="BB205" s="21"/>
      <c r="BC205" s="21"/>
      <c r="BD205" s="21"/>
      <c r="BE205" s="21"/>
      <c r="BF205" s="21"/>
      <c r="BG205" s="21"/>
      <c r="BH205" s="21"/>
      <c r="BI205" s="21"/>
      <c r="BJ205" s="21"/>
      <c r="BK205" s="21"/>
    </row>
    <row r="206" spans="1:63">
      <c r="B206" s="8" t="s">
        <v>792</v>
      </c>
      <c r="C206" s="20">
        <v>4</v>
      </c>
      <c r="D206" s="20">
        <v>520</v>
      </c>
      <c r="E206" s="20">
        <v>0</v>
      </c>
      <c r="F206" s="20">
        <v>9</v>
      </c>
      <c r="G206" s="20">
        <v>9</v>
      </c>
      <c r="H206" s="20">
        <v>6</v>
      </c>
      <c r="I206" s="19">
        <v>32</v>
      </c>
      <c r="J206" s="1">
        <v>3.4771000000000001</v>
      </c>
      <c r="K206" s="1">
        <v>3.4771000000000001</v>
      </c>
      <c r="L206" s="1">
        <v>4.2836999999999996</v>
      </c>
      <c r="M206" s="18">
        <v>44.853000000000002</v>
      </c>
      <c r="N206" s="8">
        <v>26</v>
      </c>
      <c r="O206" s="8">
        <v>26</v>
      </c>
      <c r="P206" s="8">
        <v>1</v>
      </c>
      <c r="Q206" s="8">
        <v>1</v>
      </c>
      <c r="R206" s="2">
        <v>-55.793999999999997</v>
      </c>
      <c r="S206" s="8" t="s">
        <v>16</v>
      </c>
      <c r="T206" s="1">
        <v>-3.0339999999999998</v>
      </c>
      <c r="U206" s="1">
        <v>8.2750000000000004</v>
      </c>
      <c r="V206" s="1">
        <v>11.308999999999999</v>
      </c>
      <c r="W206" s="8" t="s">
        <v>16</v>
      </c>
      <c r="X206" s="1">
        <v>-3.0339999999999998</v>
      </c>
      <c r="Y206" s="1">
        <v>8.2750000000000004</v>
      </c>
      <c r="Z206" s="1">
        <v>11.308999999999999</v>
      </c>
      <c r="AA206" s="8">
        <v>-1</v>
      </c>
      <c r="AB206" s="8">
        <v>-1</v>
      </c>
      <c r="AC206" s="8" t="s">
        <v>17</v>
      </c>
      <c r="AD206" s="8" t="s">
        <v>17</v>
      </c>
      <c r="AE206" s="8">
        <v>0.33333000000000002</v>
      </c>
      <c r="AF206" s="8">
        <v>0.33333000000000002</v>
      </c>
      <c r="AG206" s="8">
        <v>0.5</v>
      </c>
      <c r="AH206" s="8">
        <v>0</v>
      </c>
      <c r="AI206" s="8">
        <v>0</v>
      </c>
      <c r="AJ206" s="8">
        <v>0</v>
      </c>
      <c r="AK206" s="8">
        <v>0.33333000000000002</v>
      </c>
      <c r="AL206" s="8">
        <v>0.33333000000000002</v>
      </c>
      <c r="AM206" s="8">
        <v>0.5</v>
      </c>
      <c r="AN206" s="8">
        <v>0</v>
      </c>
      <c r="AO206" s="8">
        <v>0</v>
      </c>
      <c r="AP206" s="8">
        <v>0</v>
      </c>
      <c r="AQ206" s="8">
        <v>2.5000000000000001E-2</v>
      </c>
      <c r="AR206" s="8">
        <v>0.35899999999999999</v>
      </c>
      <c r="AS206" s="8">
        <v>0.5</v>
      </c>
      <c r="AT206" s="8">
        <v>0</v>
      </c>
      <c r="AU206" s="8">
        <v>0</v>
      </c>
      <c r="AV206" s="8">
        <v>0.5</v>
      </c>
      <c r="AW206" s="2">
        <v>-30.749700000000001</v>
      </c>
      <c r="AX206" s="2">
        <f>R206+AW206</f>
        <v>-86.543700000000001</v>
      </c>
      <c r="AY206" s="2">
        <f>AX206-AX$206</f>
        <v>0</v>
      </c>
    </row>
    <row r="207" spans="1:63">
      <c r="C207" s="20"/>
      <c r="D207" s="20"/>
      <c r="E207" s="20"/>
      <c r="F207" s="20"/>
      <c r="G207" s="20"/>
      <c r="H207" s="20"/>
      <c r="J207" s="1"/>
      <c r="K207" s="1"/>
      <c r="L207" s="1"/>
      <c r="M207" s="18"/>
      <c r="R207" s="2"/>
      <c r="T207" s="1"/>
      <c r="U207" s="1"/>
      <c r="V207" s="1"/>
      <c r="X207" s="1"/>
      <c r="Y207" s="1"/>
      <c r="Z207" s="1"/>
      <c r="AW207" s="2"/>
      <c r="AX207" s="2"/>
      <c r="AY207" s="2"/>
    </row>
    <row r="208" spans="1:63">
      <c r="B208" s="8" t="s">
        <v>794</v>
      </c>
      <c r="C208" s="20">
        <v>4</v>
      </c>
      <c r="D208" s="20">
        <v>520</v>
      </c>
      <c r="E208" s="20">
        <v>0</v>
      </c>
      <c r="F208" s="20">
        <v>9</v>
      </c>
      <c r="G208" s="20">
        <v>9</v>
      </c>
      <c r="H208" s="20">
        <v>6</v>
      </c>
      <c r="I208" s="19">
        <v>32.200000000000003</v>
      </c>
      <c r="J208" s="2">
        <v>3.4032</v>
      </c>
      <c r="K208" s="2">
        <v>3.4032</v>
      </c>
      <c r="L208" s="8">
        <v>4.5755999999999997</v>
      </c>
      <c r="M208" s="8">
        <v>45.895000000000003</v>
      </c>
      <c r="N208" s="8">
        <v>26</v>
      </c>
      <c r="O208" s="8">
        <v>26</v>
      </c>
      <c r="P208" s="8">
        <v>1</v>
      </c>
      <c r="Q208" s="8">
        <v>1</v>
      </c>
      <c r="R208" s="2">
        <v>-55.777999999999999</v>
      </c>
      <c r="S208" s="8" t="s">
        <v>16</v>
      </c>
      <c r="T208" s="8">
        <v>-3.6579999999999999</v>
      </c>
      <c r="U208" s="8">
        <v>7.9710000000000001</v>
      </c>
      <c r="V208" s="8">
        <v>11.629</v>
      </c>
      <c r="W208" s="8" t="s">
        <v>16</v>
      </c>
      <c r="X208" s="8">
        <v>-3.6579999999999999</v>
      </c>
      <c r="Y208" s="8">
        <v>7.9710000000000001</v>
      </c>
      <c r="Z208" s="8">
        <v>11.629</v>
      </c>
      <c r="AA208" s="8">
        <v>-1</v>
      </c>
      <c r="AB208" s="8">
        <v>-1</v>
      </c>
      <c r="AC208" s="8" t="s">
        <v>17</v>
      </c>
      <c r="AD208" s="8" t="s">
        <v>17</v>
      </c>
      <c r="AE208" s="8">
        <v>0.33333000000000002</v>
      </c>
      <c r="AF208" s="8">
        <v>0.33333000000000002</v>
      </c>
      <c r="AG208" s="8">
        <v>0.5</v>
      </c>
      <c r="AH208" s="8">
        <v>0</v>
      </c>
      <c r="AI208" s="8">
        <v>0</v>
      </c>
      <c r="AJ208" s="8">
        <v>0</v>
      </c>
      <c r="AK208" s="8">
        <v>0.33333000000000002</v>
      </c>
      <c r="AL208" s="8">
        <v>0.33333000000000002</v>
      </c>
      <c r="AM208" s="8">
        <v>0.5</v>
      </c>
      <c r="AN208" s="8">
        <v>0</v>
      </c>
      <c r="AO208" s="8">
        <v>0</v>
      </c>
      <c r="AP208" s="8">
        <v>0</v>
      </c>
      <c r="AQ208" s="8">
        <v>0.04</v>
      </c>
      <c r="AR208" s="8">
        <v>0.372</v>
      </c>
      <c r="AS208" s="8">
        <v>0.50353700000000001</v>
      </c>
      <c r="AT208" s="8">
        <v>0</v>
      </c>
      <c r="AU208" s="8">
        <v>0.95342099999999996</v>
      </c>
      <c r="AV208" s="8">
        <v>0.44947100000000001</v>
      </c>
      <c r="AW208" s="2">
        <v>-30.726400000000002</v>
      </c>
      <c r="AX208" s="2">
        <f>R208+AW208</f>
        <v>-86.504400000000004</v>
      </c>
      <c r="AY208" s="2">
        <f>AX208-AX$206</f>
        <v>3.9299999999997226E-2</v>
      </c>
    </row>
    <row r="209" spans="1:63">
      <c r="C209" s="20"/>
      <c r="D209" s="20"/>
      <c r="E209" s="20"/>
      <c r="F209" s="20"/>
      <c r="G209" s="20"/>
      <c r="H209" s="20"/>
      <c r="J209" s="1"/>
      <c r="K209" s="1"/>
      <c r="L209" s="1"/>
      <c r="M209" s="18"/>
      <c r="R209" s="2"/>
      <c r="T209" s="1"/>
      <c r="U209" s="1"/>
      <c r="V209" s="1"/>
      <c r="X209" s="1"/>
      <c r="Y209" s="1"/>
      <c r="Z209" s="1"/>
      <c r="AX209" s="2"/>
      <c r="AY209" s="2"/>
    </row>
    <row r="210" spans="1:63">
      <c r="B210" s="8" t="s">
        <v>796</v>
      </c>
      <c r="C210" s="20">
        <v>4</v>
      </c>
      <c r="D210" s="20">
        <v>520</v>
      </c>
      <c r="E210" s="20">
        <v>0</v>
      </c>
      <c r="F210" s="20">
        <v>9</v>
      </c>
      <c r="G210" s="20">
        <v>9</v>
      </c>
      <c r="H210" s="20">
        <v>6</v>
      </c>
      <c r="I210" s="19">
        <v>32.6</v>
      </c>
      <c r="J210" s="1">
        <v>3.2669000000000001</v>
      </c>
      <c r="K210" s="1">
        <v>3.2669000000000001</v>
      </c>
      <c r="L210" s="1">
        <v>5.1501999999999999</v>
      </c>
      <c r="M210" s="18">
        <v>47.603000000000002</v>
      </c>
      <c r="N210" s="8">
        <v>26</v>
      </c>
      <c r="O210" s="8">
        <v>26</v>
      </c>
      <c r="P210" s="8">
        <v>1</v>
      </c>
      <c r="Q210" s="8">
        <v>1</v>
      </c>
      <c r="R210" s="2">
        <v>-55.979799999999997</v>
      </c>
      <c r="S210" s="8" t="s">
        <v>61</v>
      </c>
      <c r="T210" s="1">
        <v>-4.3730000000000002</v>
      </c>
      <c r="U210" s="1">
        <v>7.6390000000000002</v>
      </c>
      <c r="V210" s="1">
        <v>12.012</v>
      </c>
      <c r="W210" s="8" t="s">
        <v>61</v>
      </c>
      <c r="X210" s="1">
        <v>-4.3730000000000002</v>
      </c>
      <c r="Y210" s="1">
        <v>7.6390000000000002</v>
      </c>
      <c r="Z210" s="1">
        <v>12.012</v>
      </c>
      <c r="AA210" s="8">
        <v>-1</v>
      </c>
      <c r="AB210" s="8">
        <v>-1</v>
      </c>
      <c r="AC210" s="8" t="s">
        <v>17</v>
      </c>
      <c r="AD210" s="8" t="s">
        <v>17</v>
      </c>
      <c r="AE210" s="8">
        <v>0</v>
      </c>
      <c r="AF210" s="8">
        <v>0</v>
      </c>
      <c r="AG210" s="8">
        <v>0</v>
      </c>
      <c r="AH210" s="8">
        <v>0</v>
      </c>
      <c r="AI210" s="8">
        <v>0</v>
      </c>
      <c r="AJ210" s="8">
        <v>0</v>
      </c>
      <c r="AK210" s="8">
        <v>0</v>
      </c>
      <c r="AL210" s="8">
        <v>0</v>
      </c>
      <c r="AM210" s="8">
        <v>0</v>
      </c>
      <c r="AN210" s="8">
        <v>0</v>
      </c>
      <c r="AO210" s="8">
        <v>0</v>
      </c>
      <c r="AP210" s="8">
        <v>0</v>
      </c>
      <c r="AQ210" s="8">
        <v>4.2999999999999997E-2</v>
      </c>
      <c r="AR210" s="8">
        <v>0.34499999999999997</v>
      </c>
      <c r="AS210" s="8">
        <v>0.50555000000000005</v>
      </c>
      <c r="AT210" s="8">
        <v>0</v>
      </c>
      <c r="AU210" s="8">
        <v>0.89220299999999997</v>
      </c>
      <c r="AV210" s="8">
        <v>0.38450400000000001</v>
      </c>
      <c r="AW210" s="8">
        <v>-30.6235</v>
      </c>
      <c r="AX210" s="2">
        <f>R210+AW210</f>
        <v>-86.60329999999999</v>
      </c>
      <c r="AY210" s="2">
        <f>AX210-AX$206</f>
        <v>-5.9599999999988995E-2</v>
      </c>
    </row>
    <row r="211" spans="1:63">
      <c r="A211" s="64" t="s">
        <v>790</v>
      </c>
      <c r="C211" s="20"/>
      <c r="D211" s="20"/>
      <c r="E211" s="20"/>
      <c r="F211" s="20"/>
      <c r="G211" s="20"/>
      <c r="H211" s="20"/>
      <c r="R211" s="2"/>
      <c r="AW211" s="2"/>
    </row>
    <row r="212" spans="1:63">
      <c r="A212" s="4"/>
      <c r="B212" s="4" t="s">
        <v>18</v>
      </c>
      <c r="C212" s="21" t="s">
        <v>19</v>
      </c>
      <c r="D212" s="21" t="s">
        <v>20</v>
      </c>
      <c r="E212" s="21" t="s">
        <v>21</v>
      </c>
      <c r="F212" s="21" t="s">
        <v>22</v>
      </c>
      <c r="G212" s="21"/>
      <c r="H212" s="21"/>
      <c r="I212" s="12" t="s">
        <v>23</v>
      </c>
      <c r="J212" s="106" t="s">
        <v>24</v>
      </c>
      <c r="K212" s="106"/>
      <c r="L212" s="106"/>
      <c r="M212" s="12" t="s">
        <v>25</v>
      </c>
      <c r="N212" s="4" t="s">
        <v>26</v>
      </c>
      <c r="O212" s="4" t="s">
        <v>3</v>
      </c>
      <c r="P212" s="4" t="s">
        <v>27</v>
      </c>
      <c r="Q212" s="4" t="s">
        <v>28</v>
      </c>
      <c r="R212" s="6" t="s">
        <v>29</v>
      </c>
      <c r="S212" s="4" t="s">
        <v>30</v>
      </c>
      <c r="T212" s="4"/>
      <c r="U212" s="4"/>
      <c r="V212" s="5"/>
      <c r="W212" s="4" t="s">
        <v>31</v>
      </c>
      <c r="X212" s="4"/>
      <c r="Y212" s="4"/>
      <c r="Z212" s="5"/>
      <c r="AA212" s="5" t="s">
        <v>32</v>
      </c>
      <c r="AB212" s="5" t="s">
        <v>33</v>
      </c>
      <c r="AC212" s="5" t="s">
        <v>34</v>
      </c>
      <c r="AD212" s="13" t="s">
        <v>35</v>
      </c>
      <c r="AE212" s="4" t="s">
        <v>36</v>
      </c>
      <c r="AF212" s="4"/>
      <c r="AG212" s="4"/>
      <c r="AH212" s="4" t="s">
        <v>37</v>
      </c>
      <c r="AI212" s="4"/>
      <c r="AJ212" s="4"/>
      <c r="AK212" s="4" t="s">
        <v>38</v>
      </c>
      <c r="AL212" s="4"/>
      <c r="AM212" s="4"/>
      <c r="AN212" s="4" t="s">
        <v>39</v>
      </c>
      <c r="AO212" s="4"/>
      <c r="AP212" s="4"/>
      <c r="AQ212" s="12" t="s">
        <v>40</v>
      </c>
      <c r="AR212" s="12" t="s">
        <v>41</v>
      </c>
      <c r="AS212" s="107" t="s">
        <v>62</v>
      </c>
      <c r="AT212" s="107"/>
      <c r="AU212" s="107"/>
      <c r="AV212" s="107"/>
      <c r="AW212" s="6" t="s">
        <v>786</v>
      </c>
      <c r="AX212" s="4" t="s">
        <v>785</v>
      </c>
      <c r="AY212" s="4" t="s">
        <v>656</v>
      </c>
      <c r="AZ212" s="4"/>
      <c r="BA212" s="4"/>
      <c r="BB212" s="4"/>
      <c r="BC212" s="4"/>
      <c r="BD212" s="4"/>
      <c r="BE212" s="4"/>
      <c r="BF212" s="12"/>
      <c r="BG212" s="12"/>
      <c r="BH212" s="4"/>
      <c r="BI212" s="4"/>
      <c r="BJ212" s="12"/>
      <c r="BK212" s="12"/>
    </row>
    <row r="213" spans="1:63">
      <c r="B213" s="4"/>
      <c r="C213" s="21"/>
      <c r="D213" s="21"/>
      <c r="E213" s="21"/>
      <c r="F213" s="21" t="s">
        <v>2</v>
      </c>
      <c r="G213" s="21" t="s">
        <v>46</v>
      </c>
      <c r="H213" s="21" t="s">
        <v>0</v>
      </c>
      <c r="I213" s="12"/>
      <c r="J213" s="5" t="s">
        <v>2</v>
      </c>
      <c r="K213" s="5" t="s">
        <v>46</v>
      </c>
      <c r="L213" s="5" t="s">
        <v>0</v>
      </c>
      <c r="M213" s="12"/>
      <c r="N213" s="4"/>
      <c r="O213" s="4"/>
      <c r="P213" s="4"/>
      <c r="Q213" s="4"/>
      <c r="R213" s="6"/>
      <c r="S213" s="4" t="s">
        <v>47</v>
      </c>
      <c r="T213" s="4" t="s">
        <v>48</v>
      </c>
      <c r="U213" s="4" t="s">
        <v>49</v>
      </c>
      <c r="V213" s="5" t="s">
        <v>50</v>
      </c>
      <c r="W213" s="4" t="s">
        <v>47</v>
      </c>
      <c r="X213" s="5" t="s">
        <v>48</v>
      </c>
      <c r="Y213" s="5" t="s">
        <v>49</v>
      </c>
      <c r="Z213" s="5" t="s">
        <v>50</v>
      </c>
      <c r="AA213" s="14" t="s">
        <v>51</v>
      </c>
      <c r="AB213" s="14" t="s">
        <v>51</v>
      </c>
      <c r="AC213" s="14" t="s">
        <v>52</v>
      </c>
      <c r="AD213" s="13" t="s">
        <v>52</v>
      </c>
      <c r="AE213" s="5" t="s">
        <v>2</v>
      </c>
      <c r="AF213" s="5" t="s">
        <v>46</v>
      </c>
      <c r="AG213" s="5" t="s">
        <v>0</v>
      </c>
      <c r="AH213" s="5" t="s">
        <v>2</v>
      </c>
      <c r="AI213" s="5" t="s">
        <v>46</v>
      </c>
      <c r="AJ213" s="5" t="s">
        <v>0</v>
      </c>
      <c r="AK213" s="5" t="s">
        <v>2</v>
      </c>
      <c r="AL213" s="5" t="s">
        <v>46</v>
      </c>
      <c r="AM213" s="5" t="s">
        <v>0</v>
      </c>
      <c r="AN213" s="5" t="s">
        <v>2</v>
      </c>
      <c r="AO213" s="5" t="s">
        <v>46</v>
      </c>
      <c r="AP213" s="5" t="s">
        <v>0</v>
      </c>
      <c r="AQ213" s="12" t="s">
        <v>53</v>
      </c>
      <c r="AR213" s="12" t="s">
        <v>54</v>
      </c>
      <c r="AS213" s="12" t="s">
        <v>63</v>
      </c>
      <c r="AT213" s="12" t="s">
        <v>76</v>
      </c>
      <c r="AU213" s="12" t="s">
        <v>64</v>
      </c>
      <c r="AV213" s="12" t="s">
        <v>64</v>
      </c>
      <c r="AW213" s="6"/>
      <c r="AX213" s="4"/>
      <c r="AY213" s="4"/>
      <c r="AZ213" s="4"/>
      <c r="BA213" s="4"/>
      <c r="BB213" s="4"/>
      <c r="BC213" s="4"/>
      <c r="BD213" s="4"/>
      <c r="BE213" s="4"/>
      <c r="BF213" s="12"/>
      <c r="BG213" s="12"/>
      <c r="BH213" s="4"/>
      <c r="BI213" s="4"/>
      <c r="BJ213" s="12"/>
      <c r="BK213" s="12"/>
    </row>
    <row r="214" spans="1:63" s="20" customFormat="1">
      <c r="A214" s="21"/>
      <c r="B214" s="21">
        <v>2</v>
      </c>
      <c r="C214" s="21">
        <v>3</v>
      </c>
      <c r="D214" s="21">
        <v>4</v>
      </c>
      <c r="E214" s="21">
        <v>5</v>
      </c>
      <c r="F214" s="21">
        <v>6</v>
      </c>
      <c r="G214" s="21">
        <v>7</v>
      </c>
      <c r="H214" s="21">
        <v>8</v>
      </c>
      <c r="I214" s="21">
        <v>9</v>
      </c>
      <c r="J214" s="21">
        <v>10</v>
      </c>
      <c r="K214" s="21">
        <v>11</v>
      </c>
      <c r="L214" s="21">
        <v>12</v>
      </c>
      <c r="M214" s="21">
        <v>13</v>
      </c>
      <c r="N214" s="21">
        <v>14</v>
      </c>
      <c r="O214" s="21">
        <v>15</v>
      </c>
      <c r="P214" s="21">
        <v>16</v>
      </c>
      <c r="Q214" s="21">
        <v>17</v>
      </c>
      <c r="R214" s="21">
        <v>18</v>
      </c>
      <c r="S214" s="21">
        <v>19</v>
      </c>
      <c r="T214" s="21">
        <v>20</v>
      </c>
      <c r="U214" s="21">
        <v>21</v>
      </c>
      <c r="V214" s="21">
        <v>22</v>
      </c>
      <c r="W214" s="21">
        <v>23</v>
      </c>
      <c r="X214" s="21">
        <v>24</v>
      </c>
      <c r="Y214" s="21">
        <v>25</v>
      </c>
      <c r="Z214" s="21">
        <v>26</v>
      </c>
      <c r="AA214" s="21">
        <v>27</v>
      </c>
      <c r="AB214" s="21">
        <v>28</v>
      </c>
      <c r="AC214" s="21">
        <v>29</v>
      </c>
      <c r="AD214" s="21">
        <v>30</v>
      </c>
      <c r="AE214" s="21">
        <v>31</v>
      </c>
      <c r="AF214" s="21">
        <v>32</v>
      </c>
      <c r="AG214" s="21">
        <v>33</v>
      </c>
      <c r="AH214" s="21">
        <v>34</v>
      </c>
      <c r="AI214" s="21">
        <v>35</v>
      </c>
      <c r="AJ214" s="21">
        <v>36</v>
      </c>
      <c r="AK214" s="21">
        <v>37</v>
      </c>
      <c r="AL214" s="21">
        <v>38</v>
      </c>
      <c r="AM214" s="21">
        <v>39</v>
      </c>
      <c r="AN214" s="21">
        <v>40</v>
      </c>
      <c r="AO214" s="21">
        <v>41</v>
      </c>
      <c r="AP214" s="21">
        <v>42</v>
      </c>
      <c r="AQ214" s="21">
        <v>43</v>
      </c>
      <c r="AR214" s="21">
        <v>44</v>
      </c>
      <c r="AS214" s="21">
        <v>45</v>
      </c>
      <c r="AT214" s="21">
        <v>46</v>
      </c>
      <c r="AU214" s="21">
        <v>47</v>
      </c>
      <c r="AV214" s="21">
        <v>48</v>
      </c>
      <c r="AW214" s="21">
        <v>49</v>
      </c>
      <c r="AX214" s="21"/>
      <c r="AY214" s="21"/>
      <c r="AZ214" s="21"/>
      <c r="BA214" s="21"/>
      <c r="BB214" s="21"/>
      <c r="BC214" s="21"/>
      <c r="BD214" s="21"/>
      <c r="BE214" s="21"/>
      <c r="BF214" s="21"/>
      <c r="BG214" s="21"/>
      <c r="BH214" s="21"/>
      <c r="BI214" s="21"/>
      <c r="BJ214" s="21"/>
      <c r="BK214" s="21"/>
    </row>
    <row r="215" spans="1:63">
      <c r="B215" s="8" t="s">
        <v>792</v>
      </c>
      <c r="C215" s="20">
        <v>4</v>
      </c>
      <c r="D215" s="20">
        <v>520</v>
      </c>
      <c r="E215" s="20">
        <v>0</v>
      </c>
      <c r="F215" s="20">
        <v>12</v>
      </c>
      <c r="G215" s="20">
        <v>12</v>
      </c>
      <c r="H215" s="20">
        <v>8</v>
      </c>
      <c r="I215" s="19">
        <v>42.6</v>
      </c>
      <c r="J215" s="1">
        <v>3.4771000000000001</v>
      </c>
      <c r="K215" s="1">
        <v>3.4771000000000001</v>
      </c>
      <c r="L215" s="1">
        <v>4.2836999999999996</v>
      </c>
      <c r="M215" s="18">
        <v>44.853000000000002</v>
      </c>
      <c r="N215" s="8">
        <v>26</v>
      </c>
      <c r="O215" s="8">
        <v>26</v>
      </c>
      <c r="P215" s="8">
        <v>1</v>
      </c>
      <c r="Q215" s="8">
        <v>1</v>
      </c>
      <c r="R215" s="2">
        <v>-55.793799999999997</v>
      </c>
      <c r="S215" s="8" t="s">
        <v>16</v>
      </c>
      <c r="T215" s="1">
        <v>-3.0350000000000001</v>
      </c>
      <c r="U215" s="1">
        <v>8.2650000000000006</v>
      </c>
      <c r="V215" s="1">
        <v>11.3</v>
      </c>
      <c r="W215" s="8" t="s">
        <v>16</v>
      </c>
      <c r="X215" s="1">
        <v>-3.0350000000000001</v>
      </c>
      <c r="Y215" s="1">
        <v>8.2650000000000006</v>
      </c>
      <c r="Z215" s="1">
        <v>11.3</v>
      </c>
      <c r="AA215" s="8">
        <v>-1</v>
      </c>
      <c r="AB215" s="8">
        <v>-1</v>
      </c>
      <c r="AC215" s="8" t="s">
        <v>17</v>
      </c>
      <c r="AD215" s="8" t="s">
        <v>17</v>
      </c>
      <c r="AE215" s="8">
        <v>0.33333000000000002</v>
      </c>
      <c r="AF215" s="8">
        <v>0.33333000000000002</v>
      </c>
      <c r="AG215" s="8">
        <v>0.5</v>
      </c>
      <c r="AH215" s="8">
        <v>0</v>
      </c>
      <c r="AI215" s="8">
        <v>0</v>
      </c>
      <c r="AJ215" s="8">
        <v>0</v>
      </c>
      <c r="AK215" s="8">
        <v>0.33333000000000002</v>
      </c>
      <c r="AL215" s="8">
        <v>0.33333000000000002</v>
      </c>
      <c r="AM215" s="8">
        <v>0.5</v>
      </c>
      <c r="AN215" s="8">
        <v>0</v>
      </c>
      <c r="AO215" s="8">
        <v>0</v>
      </c>
      <c r="AP215" s="8">
        <v>0</v>
      </c>
      <c r="AQ215" s="8">
        <v>0.112</v>
      </c>
      <c r="AR215" s="8">
        <v>0.438</v>
      </c>
      <c r="AS215" s="8">
        <v>0.5</v>
      </c>
      <c r="AT215" s="8">
        <v>0</v>
      </c>
      <c r="AU215" s="8">
        <v>0</v>
      </c>
      <c r="AV215" s="8">
        <v>0.5</v>
      </c>
      <c r="AW215" s="2">
        <v>-30.7501</v>
      </c>
      <c r="AX215" s="2">
        <f>R215+AW215</f>
        <v>-86.543899999999994</v>
      </c>
      <c r="AY215" s="2">
        <f>AX215-AX$215</f>
        <v>0</v>
      </c>
    </row>
    <row r="216" spans="1:63">
      <c r="C216" s="20"/>
      <c r="D216" s="20"/>
      <c r="E216" s="20"/>
      <c r="F216" s="20"/>
      <c r="G216" s="20"/>
      <c r="H216" s="20"/>
      <c r="J216" s="1"/>
      <c r="K216" s="1"/>
      <c r="L216" s="1"/>
      <c r="M216" s="18"/>
      <c r="R216" s="2"/>
      <c r="T216" s="1"/>
      <c r="U216" s="1"/>
      <c r="V216" s="1"/>
      <c r="X216" s="1"/>
      <c r="Y216" s="1"/>
      <c r="Z216" s="1"/>
      <c r="AW216" s="2"/>
      <c r="AX216" s="2"/>
      <c r="AY216" s="2"/>
    </row>
    <row r="217" spans="1:63">
      <c r="B217" s="8" t="s">
        <v>794</v>
      </c>
      <c r="C217" s="20">
        <v>4</v>
      </c>
      <c r="D217" s="20">
        <v>520</v>
      </c>
      <c r="E217" s="20">
        <v>0</v>
      </c>
      <c r="F217" s="20">
        <v>12</v>
      </c>
      <c r="G217" s="20">
        <v>12</v>
      </c>
      <c r="H217" s="20">
        <v>8</v>
      </c>
      <c r="I217" s="19">
        <v>43</v>
      </c>
      <c r="J217" s="2">
        <v>3.4032</v>
      </c>
      <c r="K217" s="2">
        <v>3.4032</v>
      </c>
      <c r="L217" s="8">
        <v>4.5755999999999997</v>
      </c>
      <c r="M217" s="8">
        <v>45.895000000000003</v>
      </c>
      <c r="N217" s="8">
        <v>26</v>
      </c>
      <c r="O217" s="8">
        <v>26</v>
      </c>
      <c r="P217" s="8">
        <v>1</v>
      </c>
      <c r="Q217" s="8">
        <v>1</v>
      </c>
      <c r="R217" s="2">
        <v>-55.777799999999999</v>
      </c>
      <c r="S217" s="8" t="s">
        <v>16</v>
      </c>
      <c r="T217" s="8">
        <v>-3.6579999999999999</v>
      </c>
      <c r="U217" s="8">
        <v>7.9580000000000002</v>
      </c>
      <c r="V217" s="8">
        <v>11.616</v>
      </c>
      <c r="W217" s="8" t="s">
        <v>16</v>
      </c>
      <c r="X217" s="8">
        <v>-3.6579999999999999</v>
      </c>
      <c r="Y217" s="8">
        <v>7.9580000000000002</v>
      </c>
      <c r="Z217" s="8">
        <v>11.616</v>
      </c>
      <c r="AA217" s="8">
        <v>-1</v>
      </c>
      <c r="AB217" s="8">
        <v>-1</v>
      </c>
      <c r="AC217" s="8" t="s">
        <v>17</v>
      </c>
      <c r="AD217" s="8" t="s">
        <v>17</v>
      </c>
      <c r="AE217" s="8">
        <v>0.33333000000000002</v>
      </c>
      <c r="AF217" s="8">
        <v>0.33333000000000002</v>
      </c>
      <c r="AG217" s="8">
        <v>0.5</v>
      </c>
      <c r="AH217" s="8">
        <v>0</v>
      </c>
      <c r="AI217" s="8">
        <v>0</v>
      </c>
      <c r="AJ217" s="8">
        <v>0</v>
      </c>
      <c r="AK217" s="8">
        <v>0.33333000000000002</v>
      </c>
      <c r="AL217" s="8">
        <v>0.33333000000000002</v>
      </c>
      <c r="AM217" s="8">
        <v>0.5</v>
      </c>
      <c r="AN217" s="8">
        <v>0</v>
      </c>
      <c r="AO217" s="8">
        <v>0</v>
      </c>
      <c r="AP217" s="8">
        <v>0</v>
      </c>
      <c r="AQ217" s="8">
        <v>0.19</v>
      </c>
      <c r="AR217" s="8">
        <v>0.46500000000000002</v>
      </c>
      <c r="AS217" s="8">
        <v>0.50353700000000001</v>
      </c>
      <c r="AT217" s="8">
        <v>0</v>
      </c>
      <c r="AU217" s="8">
        <v>0.95342099999999996</v>
      </c>
      <c r="AV217" s="8">
        <v>0.44947100000000001</v>
      </c>
      <c r="AW217" s="2">
        <v>-30.726800000000001</v>
      </c>
      <c r="AX217" s="2">
        <f>R217+AW217</f>
        <v>-86.504599999999996</v>
      </c>
      <c r="AY217" s="2">
        <f>AX217-AX$215</f>
        <v>3.9299999999997226E-2</v>
      </c>
    </row>
    <row r="218" spans="1:63">
      <c r="C218" s="20"/>
      <c r="D218" s="20"/>
      <c r="E218" s="20"/>
      <c r="F218" s="20"/>
      <c r="G218" s="20"/>
      <c r="H218" s="20"/>
      <c r="J218" s="1"/>
      <c r="K218" s="1"/>
      <c r="L218" s="1"/>
      <c r="M218" s="18"/>
      <c r="R218" s="2"/>
      <c r="T218" s="1"/>
      <c r="U218" s="1"/>
      <c r="V218" s="1"/>
      <c r="X218" s="1"/>
      <c r="Y218" s="1"/>
      <c r="Z218" s="1"/>
      <c r="AX218" s="2"/>
      <c r="AY218" s="2"/>
    </row>
    <row r="219" spans="1:63">
      <c r="B219" s="8" t="s">
        <v>796</v>
      </c>
      <c r="C219" s="20">
        <v>4</v>
      </c>
      <c r="D219" s="20">
        <v>520</v>
      </c>
      <c r="E219" s="20">
        <v>0</v>
      </c>
      <c r="F219" s="20">
        <v>12</v>
      </c>
      <c r="G219" s="20">
        <v>12</v>
      </c>
      <c r="H219" s="20">
        <v>8</v>
      </c>
      <c r="I219" s="19">
        <v>43.5</v>
      </c>
      <c r="J219" s="1">
        <v>3.2669000000000001</v>
      </c>
      <c r="K219" s="1">
        <v>3.2669000000000001</v>
      </c>
      <c r="L219" s="1">
        <v>5.1501999999999999</v>
      </c>
      <c r="M219" s="18">
        <v>47.603000000000002</v>
      </c>
      <c r="N219" s="8">
        <v>26</v>
      </c>
      <c r="O219" s="8">
        <v>26</v>
      </c>
      <c r="P219" s="8">
        <v>1</v>
      </c>
      <c r="Q219" s="8">
        <v>1</v>
      </c>
      <c r="R219" s="2">
        <v>-55.979500000000002</v>
      </c>
      <c r="S219" s="8" t="s">
        <v>61</v>
      </c>
      <c r="T219" s="1">
        <v>-4.3650000000000002</v>
      </c>
      <c r="U219" s="1">
        <v>7.6230000000000002</v>
      </c>
      <c r="V219" s="1">
        <v>11.988</v>
      </c>
      <c r="W219" s="8" t="s">
        <v>61</v>
      </c>
      <c r="X219" s="1">
        <v>-4.3650000000000002</v>
      </c>
      <c r="Y219" s="1">
        <v>7.6230000000000002</v>
      </c>
      <c r="Z219" s="1">
        <v>11.988</v>
      </c>
      <c r="AA219" s="8">
        <v>-1</v>
      </c>
      <c r="AB219" s="8">
        <v>-1</v>
      </c>
      <c r="AC219" s="8" t="s">
        <v>17</v>
      </c>
      <c r="AD219" s="8" t="s">
        <v>17</v>
      </c>
      <c r="AE219" s="8">
        <v>0</v>
      </c>
      <c r="AF219" s="8">
        <v>0</v>
      </c>
      <c r="AG219" s="8">
        <v>0</v>
      </c>
      <c r="AH219" s="8">
        <v>0</v>
      </c>
      <c r="AI219" s="8">
        <v>0</v>
      </c>
      <c r="AJ219" s="8">
        <v>0</v>
      </c>
      <c r="AK219" s="8">
        <v>0</v>
      </c>
      <c r="AL219" s="8">
        <v>0</v>
      </c>
      <c r="AM219" s="8">
        <v>0</v>
      </c>
      <c r="AN219" s="8">
        <v>0</v>
      </c>
      <c r="AO219" s="8">
        <v>0</v>
      </c>
      <c r="AP219" s="8">
        <v>0</v>
      </c>
      <c r="AQ219" s="8">
        <v>0.20599999999999999</v>
      </c>
      <c r="AR219" s="8">
        <v>0.46500000000000002</v>
      </c>
      <c r="AS219" s="8">
        <v>0.50555000000000005</v>
      </c>
      <c r="AT219" s="8">
        <v>0</v>
      </c>
      <c r="AU219" s="8">
        <v>0.89220299999999997</v>
      </c>
      <c r="AV219" s="8">
        <v>0.38450400000000001</v>
      </c>
      <c r="AW219" s="8">
        <v>-30.6234</v>
      </c>
      <c r="AX219" s="2">
        <f>R219+AW219</f>
        <v>-86.602900000000005</v>
      </c>
      <c r="AY219" s="2">
        <f>AX219-AX$215</f>
        <v>-5.900000000001171E-2</v>
      </c>
    </row>
    <row r="220" spans="1:63">
      <c r="B220" s="8" t="s">
        <v>824</v>
      </c>
      <c r="C220" s="20">
        <v>4</v>
      </c>
      <c r="D220" s="20">
        <v>520</v>
      </c>
      <c r="E220" s="20">
        <v>0</v>
      </c>
      <c r="F220" s="20">
        <v>12</v>
      </c>
      <c r="G220" s="20">
        <v>12</v>
      </c>
      <c r="H220" s="20">
        <v>8</v>
      </c>
      <c r="I220" s="19">
        <v>43.5</v>
      </c>
      <c r="J220" s="1">
        <v>3.2669000000000001</v>
      </c>
      <c r="K220" s="1">
        <v>3.2669000000000001</v>
      </c>
      <c r="L220" s="1">
        <v>5.1501999999999999</v>
      </c>
      <c r="M220" s="18">
        <v>47.603000000000002</v>
      </c>
      <c r="N220" s="8">
        <v>26</v>
      </c>
      <c r="O220" s="8">
        <v>26</v>
      </c>
      <c r="P220" s="8">
        <v>1</v>
      </c>
      <c r="Q220" s="8">
        <v>1</v>
      </c>
      <c r="R220" s="2">
        <v>-55.322699999999998</v>
      </c>
      <c r="S220" s="8" t="s">
        <v>16</v>
      </c>
      <c r="T220" s="1">
        <v>-4.0439999999999996</v>
      </c>
      <c r="U220" s="1">
        <v>7.524</v>
      </c>
      <c r="V220" s="1">
        <v>11.568</v>
      </c>
      <c r="W220" s="8" t="s">
        <v>16</v>
      </c>
      <c r="X220" s="1">
        <v>-4.0439999999999996</v>
      </c>
      <c r="Y220" s="1">
        <v>7.524</v>
      </c>
      <c r="Z220" s="1">
        <v>11.568</v>
      </c>
      <c r="AA220" s="8">
        <v>-1</v>
      </c>
      <c r="AB220" s="8">
        <v>-1</v>
      </c>
      <c r="AC220" s="8" t="s">
        <v>17</v>
      </c>
      <c r="AD220" s="8" t="s">
        <v>17</v>
      </c>
      <c r="AE220" s="8">
        <v>0.16667000000000001</v>
      </c>
      <c r="AF220" s="8">
        <v>8.3330000000000001E-2</v>
      </c>
      <c r="AG220" s="8">
        <v>0</v>
      </c>
      <c r="AH220" s="8">
        <v>0</v>
      </c>
      <c r="AI220" s="8">
        <v>0</v>
      </c>
      <c r="AJ220" s="8">
        <v>0</v>
      </c>
      <c r="AK220" s="8">
        <v>0.16667000000000001</v>
      </c>
      <c r="AL220" s="8">
        <v>8.3330000000000001E-2</v>
      </c>
      <c r="AM220" s="8">
        <v>0</v>
      </c>
      <c r="AN220" s="8">
        <v>0</v>
      </c>
      <c r="AO220" s="8">
        <v>0</v>
      </c>
      <c r="AP220" s="8">
        <v>0</v>
      </c>
      <c r="AQ220" s="8">
        <v>0.14799999999999999</v>
      </c>
      <c r="AR220" s="8">
        <v>0.45300000000000001</v>
      </c>
      <c r="AS220" s="8">
        <v>0.5</v>
      </c>
      <c r="AT220" s="8">
        <v>0</v>
      </c>
      <c r="AU220" s="8">
        <v>0</v>
      </c>
      <c r="AV220" s="8">
        <v>0.5</v>
      </c>
      <c r="AW220" s="8">
        <v>-30.6722</v>
      </c>
      <c r="AX220" s="2">
        <f>R220+AW220</f>
        <v>-85.994900000000001</v>
      </c>
      <c r="AY220" s="2">
        <f>AX220-AX$215</f>
        <v>0.54899999999999238</v>
      </c>
      <c r="AZ220" s="2">
        <f>AY220-AY219</f>
        <v>0.60800000000000409</v>
      </c>
    </row>
    <row r="221" spans="1:63">
      <c r="A221" s="64" t="s">
        <v>821</v>
      </c>
      <c r="C221" s="20"/>
      <c r="D221" s="20"/>
      <c r="E221" s="20"/>
      <c r="F221" s="20"/>
      <c r="G221" s="20"/>
      <c r="H221" s="20"/>
      <c r="R221" s="2"/>
      <c r="AW221" s="2"/>
    </row>
    <row r="222" spans="1:63">
      <c r="A222" s="4"/>
      <c r="B222" s="4" t="s">
        <v>18</v>
      </c>
      <c r="C222" s="21" t="s">
        <v>19</v>
      </c>
      <c r="D222" s="21" t="s">
        <v>20</v>
      </c>
      <c r="E222" s="21" t="s">
        <v>21</v>
      </c>
      <c r="F222" s="21" t="s">
        <v>22</v>
      </c>
      <c r="G222" s="21"/>
      <c r="H222" s="21"/>
      <c r="I222" s="12" t="s">
        <v>23</v>
      </c>
      <c r="J222" s="106" t="s">
        <v>24</v>
      </c>
      <c r="K222" s="106"/>
      <c r="L222" s="106"/>
      <c r="M222" s="12" t="s">
        <v>25</v>
      </c>
      <c r="N222" s="4" t="s">
        <v>26</v>
      </c>
      <c r="O222" s="4" t="s">
        <v>3</v>
      </c>
      <c r="P222" s="4" t="s">
        <v>27</v>
      </c>
      <c r="Q222" s="4" t="s">
        <v>28</v>
      </c>
      <c r="R222" s="6" t="s">
        <v>29</v>
      </c>
      <c r="S222" s="4" t="s">
        <v>30</v>
      </c>
      <c r="T222" s="4"/>
      <c r="U222" s="4"/>
      <c r="V222" s="5"/>
      <c r="W222" s="4" t="s">
        <v>31</v>
      </c>
      <c r="X222" s="4"/>
      <c r="Y222" s="4"/>
      <c r="Z222" s="5"/>
      <c r="AA222" s="5" t="s">
        <v>32</v>
      </c>
      <c r="AB222" s="5" t="s">
        <v>33</v>
      </c>
      <c r="AC222" s="5" t="s">
        <v>34</v>
      </c>
      <c r="AD222" s="13" t="s">
        <v>35</v>
      </c>
      <c r="AE222" s="4" t="s">
        <v>36</v>
      </c>
      <c r="AF222" s="4"/>
      <c r="AG222" s="4"/>
      <c r="AH222" s="4" t="s">
        <v>37</v>
      </c>
      <c r="AI222" s="4"/>
      <c r="AJ222" s="4"/>
      <c r="AK222" s="4" t="s">
        <v>38</v>
      </c>
      <c r="AL222" s="4"/>
      <c r="AM222" s="4"/>
      <c r="AN222" s="4" t="s">
        <v>39</v>
      </c>
      <c r="AO222" s="4"/>
      <c r="AP222" s="4"/>
      <c r="AQ222" s="12" t="s">
        <v>40</v>
      </c>
      <c r="AR222" s="12" t="s">
        <v>41</v>
      </c>
      <c r="AS222" s="107" t="s">
        <v>62</v>
      </c>
      <c r="AT222" s="107"/>
      <c r="AU222" s="107"/>
      <c r="AV222" s="107"/>
      <c r="AW222" s="6" t="s">
        <v>786</v>
      </c>
      <c r="AX222" s="4" t="s">
        <v>785</v>
      </c>
      <c r="AY222" s="4" t="s">
        <v>656</v>
      </c>
      <c r="AZ222" s="4"/>
      <c r="BA222" s="4"/>
      <c r="BB222" s="4"/>
      <c r="BC222" s="4"/>
      <c r="BD222" s="4"/>
      <c r="BE222" s="4"/>
      <c r="BF222" s="12"/>
      <c r="BG222" s="12"/>
      <c r="BH222" s="4"/>
      <c r="BI222" s="4"/>
      <c r="BJ222" s="12"/>
      <c r="BK222" s="12"/>
    </row>
    <row r="223" spans="1:63">
      <c r="B223" s="4"/>
      <c r="C223" s="21"/>
      <c r="D223" s="21"/>
      <c r="E223" s="21"/>
      <c r="F223" s="21" t="s">
        <v>2</v>
      </c>
      <c r="G223" s="21" t="s">
        <v>46</v>
      </c>
      <c r="H223" s="21" t="s">
        <v>0</v>
      </c>
      <c r="I223" s="12"/>
      <c r="J223" s="5" t="s">
        <v>2</v>
      </c>
      <c r="K223" s="5" t="s">
        <v>46</v>
      </c>
      <c r="L223" s="5" t="s">
        <v>0</v>
      </c>
      <c r="M223" s="12"/>
      <c r="N223" s="4"/>
      <c r="O223" s="4"/>
      <c r="P223" s="4"/>
      <c r="Q223" s="4"/>
      <c r="R223" s="6"/>
      <c r="S223" s="4" t="s">
        <v>47</v>
      </c>
      <c r="T223" s="4" t="s">
        <v>48</v>
      </c>
      <c r="U223" s="4" t="s">
        <v>49</v>
      </c>
      <c r="V223" s="5" t="s">
        <v>50</v>
      </c>
      <c r="W223" s="4" t="s">
        <v>47</v>
      </c>
      <c r="X223" s="5" t="s">
        <v>48</v>
      </c>
      <c r="Y223" s="5" t="s">
        <v>49</v>
      </c>
      <c r="Z223" s="5" t="s">
        <v>50</v>
      </c>
      <c r="AA223" s="14" t="s">
        <v>51</v>
      </c>
      <c r="AB223" s="14" t="s">
        <v>51</v>
      </c>
      <c r="AC223" s="14" t="s">
        <v>52</v>
      </c>
      <c r="AD223" s="13" t="s">
        <v>52</v>
      </c>
      <c r="AE223" s="5" t="s">
        <v>2</v>
      </c>
      <c r="AF223" s="5" t="s">
        <v>46</v>
      </c>
      <c r="AG223" s="5" t="s">
        <v>0</v>
      </c>
      <c r="AH223" s="5" t="s">
        <v>2</v>
      </c>
      <c r="AI223" s="5" t="s">
        <v>46</v>
      </c>
      <c r="AJ223" s="5" t="s">
        <v>0</v>
      </c>
      <c r="AK223" s="5" t="s">
        <v>2</v>
      </c>
      <c r="AL223" s="5" t="s">
        <v>46</v>
      </c>
      <c r="AM223" s="5" t="s">
        <v>0</v>
      </c>
      <c r="AN223" s="5" t="s">
        <v>2</v>
      </c>
      <c r="AO223" s="5" t="s">
        <v>46</v>
      </c>
      <c r="AP223" s="5" t="s">
        <v>0</v>
      </c>
      <c r="AQ223" s="12" t="s">
        <v>53</v>
      </c>
      <c r="AR223" s="12" t="s">
        <v>54</v>
      </c>
      <c r="AS223" s="12" t="s">
        <v>63</v>
      </c>
      <c r="AT223" s="12" t="s">
        <v>76</v>
      </c>
      <c r="AU223" s="12" t="s">
        <v>64</v>
      </c>
      <c r="AV223" s="12" t="s">
        <v>64</v>
      </c>
      <c r="AW223" s="6"/>
      <c r="AX223" s="4"/>
      <c r="AY223" s="4"/>
      <c r="AZ223" s="4"/>
      <c r="BA223" s="4"/>
      <c r="BB223" s="4"/>
      <c r="BC223" s="4"/>
      <c r="BD223" s="4"/>
      <c r="BE223" s="4"/>
      <c r="BF223" s="12"/>
      <c r="BG223" s="12"/>
      <c r="BH223" s="4"/>
      <c r="BI223" s="4"/>
      <c r="BJ223" s="12"/>
      <c r="BK223" s="12"/>
    </row>
    <row r="224" spans="1:63" s="20" customFormat="1">
      <c r="A224" s="21"/>
      <c r="B224" s="21">
        <v>2</v>
      </c>
      <c r="C224" s="21">
        <v>3</v>
      </c>
      <c r="D224" s="21">
        <v>4</v>
      </c>
      <c r="E224" s="21">
        <v>5</v>
      </c>
      <c r="F224" s="21">
        <v>6</v>
      </c>
      <c r="G224" s="21">
        <v>7</v>
      </c>
      <c r="H224" s="21">
        <v>8</v>
      </c>
      <c r="I224" s="21">
        <v>9</v>
      </c>
      <c r="J224" s="21">
        <v>10</v>
      </c>
      <c r="K224" s="21">
        <v>11</v>
      </c>
      <c r="L224" s="21">
        <v>12</v>
      </c>
      <c r="M224" s="21">
        <v>13</v>
      </c>
      <c r="N224" s="21">
        <v>14</v>
      </c>
      <c r="O224" s="21">
        <v>15</v>
      </c>
      <c r="P224" s="21">
        <v>16</v>
      </c>
      <c r="Q224" s="21">
        <v>17</v>
      </c>
      <c r="R224" s="21">
        <v>18</v>
      </c>
      <c r="S224" s="21">
        <v>19</v>
      </c>
      <c r="T224" s="21">
        <v>20</v>
      </c>
      <c r="U224" s="21">
        <v>21</v>
      </c>
      <c r="V224" s="21">
        <v>22</v>
      </c>
      <c r="W224" s="21">
        <v>23</v>
      </c>
      <c r="X224" s="21">
        <v>24</v>
      </c>
      <c r="Y224" s="21">
        <v>25</v>
      </c>
      <c r="Z224" s="21">
        <v>26</v>
      </c>
      <c r="AA224" s="21">
        <v>27</v>
      </c>
      <c r="AB224" s="21">
        <v>28</v>
      </c>
      <c r="AC224" s="21">
        <v>29</v>
      </c>
      <c r="AD224" s="21">
        <v>30</v>
      </c>
      <c r="AE224" s="21">
        <v>31</v>
      </c>
      <c r="AF224" s="21">
        <v>32</v>
      </c>
      <c r="AG224" s="21">
        <v>33</v>
      </c>
      <c r="AH224" s="21">
        <v>34</v>
      </c>
      <c r="AI224" s="21">
        <v>35</v>
      </c>
      <c r="AJ224" s="21">
        <v>36</v>
      </c>
      <c r="AK224" s="21">
        <v>37</v>
      </c>
      <c r="AL224" s="21">
        <v>38</v>
      </c>
      <c r="AM224" s="21">
        <v>39</v>
      </c>
      <c r="AN224" s="21">
        <v>40</v>
      </c>
      <c r="AO224" s="21">
        <v>41</v>
      </c>
      <c r="AP224" s="21">
        <v>42</v>
      </c>
      <c r="AQ224" s="21">
        <v>43</v>
      </c>
      <c r="AR224" s="21">
        <v>44</v>
      </c>
      <c r="AS224" s="21">
        <v>45</v>
      </c>
      <c r="AT224" s="21">
        <v>46</v>
      </c>
      <c r="AU224" s="21">
        <v>47</v>
      </c>
      <c r="AV224" s="21">
        <v>48</v>
      </c>
      <c r="AW224" s="21">
        <v>49</v>
      </c>
      <c r="AX224" s="21"/>
      <c r="AY224" s="21"/>
      <c r="AZ224" s="21"/>
      <c r="BA224" s="21"/>
      <c r="BB224" s="21"/>
      <c r="BC224" s="21"/>
      <c r="BD224" s="21"/>
      <c r="BE224" s="21"/>
      <c r="BF224" s="21"/>
      <c r="BG224" s="21"/>
      <c r="BH224" s="21"/>
      <c r="BI224" s="21"/>
      <c r="BJ224" s="21"/>
      <c r="BK224" s="21"/>
    </row>
    <row r="225" spans="1:63">
      <c r="B225" s="8" t="s">
        <v>792</v>
      </c>
      <c r="C225" s="20">
        <v>4</v>
      </c>
      <c r="D225" s="20">
        <v>700</v>
      </c>
      <c r="E225" s="20">
        <v>0</v>
      </c>
      <c r="F225" s="20">
        <v>6</v>
      </c>
      <c r="G225" s="20">
        <v>6</v>
      </c>
      <c r="H225" s="20">
        <v>4</v>
      </c>
      <c r="I225" s="19">
        <v>21.3</v>
      </c>
      <c r="J225" s="1">
        <v>3.4771000000000001</v>
      </c>
      <c r="K225" s="1">
        <v>3.4771000000000001</v>
      </c>
      <c r="L225" s="1">
        <v>4.2836999999999996</v>
      </c>
      <c r="M225" s="18">
        <v>44.853000000000002</v>
      </c>
      <c r="N225" s="8">
        <v>42</v>
      </c>
      <c r="O225" s="8">
        <v>26</v>
      </c>
      <c r="P225" s="8">
        <v>1</v>
      </c>
      <c r="Q225" s="8">
        <v>1</v>
      </c>
      <c r="R225" s="2">
        <v>-54.848599999999998</v>
      </c>
      <c r="S225" s="8" t="s">
        <v>16</v>
      </c>
      <c r="T225" s="1">
        <v>-2.5139999999999998</v>
      </c>
      <c r="U225" s="1">
        <v>8.7970000000000006</v>
      </c>
      <c r="V225" s="1">
        <v>11.311</v>
      </c>
      <c r="W225" s="8" t="s">
        <v>16</v>
      </c>
      <c r="X225" s="1">
        <v>-2.5139999999999998</v>
      </c>
      <c r="Y225" s="1">
        <v>8.7970000000000006</v>
      </c>
      <c r="Z225" s="1">
        <v>11.311</v>
      </c>
      <c r="AA225" s="8">
        <v>-1</v>
      </c>
      <c r="AB225" s="8">
        <v>-1</v>
      </c>
      <c r="AC225" s="8" t="s">
        <v>17</v>
      </c>
      <c r="AD225" s="8" t="s">
        <v>17</v>
      </c>
      <c r="AE225" s="8">
        <v>0.33333000000000002</v>
      </c>
      <c r="AF225" s="8">
        <v>0.33333000000000002</v>
      </c>
      <c r="AG225" s="8">
        <v>0.5</v>
      </c>
      <c r="AH225" s="8">
        <v>0</v>
      </c>
      <c r="AI225" s="8">
        <v>0</v>
      </c>
      <c r="AJ225" s="8">
        <v>0</v>
      </c>
      <c r="AK225" s="8">
        <v>0.33333000000000002</v>
      </c>
      <c r="AL225" s="8">
        <v>0.33333000000000002</v>
      </c>
      <c r="AM225" s="8">
        <v>0.5</v>
      </c>
      <c r="AN225" s="8">
        <v>0</v>
      </c>
      <c r="AO225" s="8">
        <v>0</v>
      </c>
      <c r="AP225" s="8">
        <v>0</v>
      </c>
      <c r="AQ225" s="8">
        <v>8.9999999999999993E-3</v>
      </c>
      <c r="AR225" s="8">
        <v>0.35399999999999998</v>
      </c>
      <c r="AS225" s="8">
        <v>0.5</v>
      </c>
      <c r="AT225" s="8">
        <v>0</v>
      </c>
      <c r="AU225" s="8">
        <v>0</v>
      </c>
      <c r="AV225" s="8">
        <v>0.5</v>
      </c>
      <c r="AW225" s="8">
        <v>-53.746499999999997</v>
      </c>
      <c r="AX225" s="2">
        <f>R225+AW225</f>
        <v>-108.5951</v>
      </c>
      <c r="AY225" s="2">
        <f>AX225-AX$225</f>
        <v>0</v>
      </c>
    </row>
    <row r="226" spans="1:63">
      <c r="C226" s="20"/>
      <c r="D226" s="20"/>
      <c r="E226" s="20"/>
      <c r="F226" s="20"/>
      <c r="G226" s="20"/>
      <c r="H226" s="20"/>
      <c r="J226" s="1"/>
      <c r="K226" s="1"/>
      <c r="L226" s="1"/>
      <c r="M226" s="18"/>
      <c r="R226" s="2"/>
      <c r="T226" s="1"/>
      <c r="U226" s="1"/>
      <c r="V226" s="1"/>
      <c r="X226" s="1"/>
      <c r="Y226" s="1"/>
      <c r="Z226" s="1"/>
      <c r="AX226" s="2"/>
      <c r="AY226" s="2"/>
    </row>
    <row r="227" spans="1:63">
      <c r="B227" s="8" t="s">
        <v>794</v>
      </c>
      <c r="C227" s="20">
        <v>4</v>
      </c>
      <c r="D227" s="20">
        <v>700</v>
      </c>
      <c r="E227" s="20">
        <v>0</v>
      </c>
      <c r="F227" s="20">
        <v>6</v>
      </c>
      <c r="G227" s="20">
        <v>6</v>
      </c>
      <c r="H227" s="20">
        <v>4</v>
      </c>
      <c r="I227" s="19">
        <v>21.5</v>
      </c>
      <c r="J227" s="1">
        <v>3.4032</v>
      </c>
      <c r="K227" s="1">
        <v>3.4032</v>
      </c>
      <c r="L227" s="1">
        <v>4.5755999999999997</v>
      </c>
      <c r="M227" s="18">
        <v>45.895000000000003</v>
      </c>
      <c r="N227" s="8">
        <v>42</v>
      </c>
      <c r="O227" s="8">
        <v>26</v>
      </c>
      <c r="P227" s="8">
        <v>1</v>
      </c>
      <c r="Q227" s="8">
        <v>1</v>
      </c>
      <c r="R227" s="2">
        <v>-54.830800000000004</v>
      </c>
      <c r="S227" s="8" t="s">
        <v>16</v>
      </c>
      <c r="T227" s="1">
        <v>-3.1560000000000001</v>
      </c>
      <c r="U227" s="1">
        <v>8.4879999999999995</v>
      </c>
      <c r="V227" s="1">
        <v>11.643000000000001</v>
      </c>
      <c r="W227" s="8" t="s">
        <v>16</v>
      </c>
      <c r="X227" s="1">
        <v>-3.1560000000000001</v>
      </c>
      <c r="Y227" s="1">
        <v>8.4879999999999995</v>
      </c>
      <c r="Z227" s="1">
        <v>11.643000000000001</v>
      </c>
      <c r="AA227" s="8">
        <v>-1</v>
      </c>
      <c r="AB227" s="8">
        <v>-1</v>
      </c>
      <c r="AC227" s="8" t="s">
        <v>17</v>
      </c>
      <c r="AD227" s="8" t="s">
        <v>17</v>
      </c>
      <c r="AE227" s="8">
        <v>0.33333000000000002</v>
      </c>
      <c r="AF227" s="8">
        <v>0.33333000000000002</v>
      </c>
      <c r="AG227" s="8">
        <v>0.5</v>
      </c>
      <c r="AH227" s="8">
        <v>0</v>
      </c>
      <c r="AI227" s="8">
        <v>0</v>
      </c>
      <c r="AJ227" s="8">
        <v>0</v>
      </c>
      <c r="AK227" s="8">
        <v>0.33333000000000002</v>
      </c>
      <c r="AL227" s="8">
        <v>0.33333000000000002</v>
      </c>
      <c r="AM227" s="8">
        <v>0.5</v>
      </c>
      <c r="AN227" s="8">
        <v>0</v>
      </c>
      <c r="AO227" s="8">
        <v>0</v>
      </c>
      <c r="AP227" s="8">
        <v>0</v>
      </c>
      <c r="AQ227" s="8">
        <v>8.9999999999999993E-3</v>
      </c>
      <c r="AR227" s="8">
        <v>0.35</v>
      </c>
      <c r="AS227" s="8">
        <v>0.50353700000000001</v>
      </c>
      <c r="AT227" s="8">
        <v>0</v>
      </c>
      <c r="AU227" s="8">
        <v>0.95342099999999996</v>
      </c>
      <c r="AV227" s="8">
        <v>0.44947100000000001</v>
      </c>
      <c r="AW227" s="8">
        <v>-53.7151</v>
      </c>
      <c r="AX227" s="2">
        <f>R227+AW227</f>
        <v>-108.5459</v>
      </c>
      <c r="AY227" s="2">
        <f>AX227-AX$225</f>
        <v>4.9199999999999022E-2</v>
      </c>
    </row>
    <row r="228" spans="1:63">
      <c r="C228" s="20"/>
      <c r="D228" s="20"/>
      <c r="E228" s="20"/>
      <c r="F228" s="20"/>
      <c r="G228" s="20"/>
      <c r="H228" s="20"/>
      <c r="J228" s="1"/>
      <c r="K228" s="1"/>
      <c r="L228" s="1"/>
      <c r="M228" s="18"/>
      <c r="R228" s="2"/>
      <c r="T228" s="1"/>
      <c r="U228" s="1"/>
      <c r="V228" s="1"/>
      <c r="X228" s="1"/>
      <c r="Y228" s="1"/>
      <c r="Z228" s="1"/>
      <c r="AX228" s="2"/>
      <c r="AY228" s="2"/>
    </row>
    <row r="229" spans="1:63">
      <c r="B229" s="8" t="s">
        <v>796</v>
      </c>
      <c r="C229" s="20">
        <v>4</v>
      </c>
      <c r="D229" s="20">
        <v>700</v>
      </c>
      <c r="E229" s="20">
        <v>0</v>
      </c>
      <c r="F229" s="20">
        <v>6</v>
      </c>
      <c r="G229" s="20">
        <v>6</v>
      </c>
      <c r="H229" s="20">
        <v>4</v>
      </c>
      <c r="I229" s="19">
        <v>21.7</v>
      </c>
      <c r="J229" s="1">
        <v>3.2669000000000001</v>
      </c>
      <c r="K229" s="1">
        <v>3.2669000000000001</v>
      </c>
      <c r="L229" s="1">
        <v>5.1501999999999999</v>
      </c>
      <c r="M229" s="18">
        <v>47.603000000000002</v>
      </c>
      <c r="N229" s="8">
        <v>42</v>
      </c>
      <c r="O229" s="8">
        <v>26</v>
      </c>
      <c r="P229" s="8">
        <v>1</v>
      </c>
      <c r="Q229" s="8">
        <v>1</v>
      </c>
      <c r="R229" s="2">
        <v>-55.025199999999998</v>
      </c>
      <c r="S229" s="8" t="s">
        <v>61</v>
      </c>
      <c r="T229" s="1">
        <v>-3.9140000000000001</v>
      </c>
      <c r="U229" s="1">
        <v>8.1419999999999995</v>
      </c>
      <c r="V229" s="1">
        <v>12.055999999999999</v>
      </c>
      <c r="W229" s="8" t="s">
        <v>61</v>
      </c>
      <c r="X229" s="1">
        <v>-3.9140000000000001</v>
      </c>
      <c r="Y229" s="1">
        <v>8.1419999999999995</v>
      </c>
      <c r="Z229" s="1">
        <v>12.055999999999999</v>
      </c>
      <c r="AA229" s="8">
        <v>-1</v>
      </c>
      <c r="AB229" s="8">
        <v>-1</v>
      </c>
      <c r="AC229" s="8" t="s">
        <v>17</v>
      </c>
      <c r="AD229" s="8" t="s">
        <v>17</v>
      </c>
      <c r="AE229" s="8">
        <v>0</v>
      </c>
      <c r="AF229" s="8">
        <v>0</v>
      </c>
      <c r="AG229" s="8">
        <v>0</v>
      </c>
      <c r="AH229" s="8">
        <v>0</v>
      </c>
      <c r="AI229" s="8">
        <v>0</v>
      </c>
      <c r="AJ229" s="8">
        <v>0</v>
      </c>
      <c r="AK229" s="8">
        <v>0</v>
      </c>
      <c r="AL229" s="8">
        <v>0</v>
      </c>
      <c r="AM229" s="8">
        <v>0</v>
      </c>
      <c r="AN229" s="8">
        <v>0</v>
      </c>
      <c r="AO229" s="8">
        <v>0</v>
      </c>
      <c r="AP229" s="8">
        <v>0</v>
      </c>
      <c r="AQ229" s="8">
        <v>1.0999999999999999E-2</v>
      </c>
      <c r="AR229" s="8">
        <v>0.373</v>
      </c>
      <c r="AS229" s="8">
        <v>0.50555000000000005</v>
      </c>
      <c r="AT229" s="8">
        <v>0</v>
      </c>
      <c r="AU229" s="8">
        <v>0.89220299999999997</v>
      </c>
      <c r="AV229" s="8">
        <v>0.38450400000000001</v>
      </c>
      <c r="AW229" s="8">
        <v>-53.612200000000001</v>
      </c>
      <c r="AX229" s="2">
        <f>R229+AW229</f>
        <v>-108.6374</v>
      </c>
      <c r="AY229" s="2">
        <f>AX229-AX$225</f>
        <v>-4.229999999999734E-2</v>
      </c>
    </row>
    <row r="230" spans="1:63">
      <c r="B230" s="8" t="s">
        <v>824</v>
      </c>
      <c r="C230" s="20">
        <v>4</v>
      </c>
      <c r="D230" s="20">
        <v>700</v>
      </c>
      <c r="E230" s="20">
        <v>0</v>
      </c>
      <c r="F230" s="20">
        <v>6</v>
      </c>
      <c r="G230" s="20">
        <v>6</v>
      </c>
      <c r="H230" s="20">
        <v>4</v>
      </c>
      <c r="I230" s="19">
        <v>21.7</v>
      </c>
      <c r="J230" s="1">
        <v>3.2669000000000001</v>
      </c>
      <c r="K230" s="1">
        <v>3.2669000000000001</v>
      </c>
      <c r="L230" s="1">
        <v>5.1501999999999999</v>
      </c>
      <c r="M230" s="18">
        <v>47.603000000000002</v>
      </c>
      <c r="N230" s="8">
        <v>42</v>
      </c>
      <c r="O230" s="8">
        <v>26</v>
      </c>
      <c r="P230" s="8">
        <v>1</v>
      </c>
      <c r="Q230" s="8">
        <v>1</v>
      </c>
      <c r="R230" s="2">
        <v>-54.387700000000002</v>
      </c>
      <c r="S230" s="8" t="s">
        <v>16</v>
      </c>
      <c r="T230" s="1">
        <v>-3.7080000000000002</v>
      </c>
      <c r="U230" s="1">
        <v>8.0459999999999994</v>
      </c>
      <c r="V230" s="1">
        <v>11.755000000000001</v>
      </c>
      <c r="W230" s="8" t="s">
        <v>16</v>
      </c>
      <c r="X230" s="1">
        <v>-3.7080000000000002</v>
      </c>
      <c r="Y230" s="1">
        <v>8.0459999999999994</v>
      </c>
      <c r="Z230" s="1">
        <v>11.755000000000001</v>
      </c>
      <c r="AA230" s="8">
        <v>-1</v>
      </c>
      <c r="AB230" s="8">
        <v>-1</v>
      </c>
      <c r="AC230" s="8" t="s">
        <v>17</v>
      </c>
      <c r="AD230" s="8" t="s">
        <v>17</v>
      </c>
      <c r="AE230" s="8">
        <v>0.33333000000000002</v>
      </c>
      <c r="AF230" s="8">
        <v>0.33333000000000002</v>
      </c>
      <c r="AG230" s="8">
        <v>0.5</v>
      </c>
      <c r="AH230" s="8">
        <v>0</v>
      </c>
      <c r="AI230" s="8">
        <v>0</v>
      </c>
      <c r="AJ230" s="8">
        <v>0</v>
      </c>
      <c r="AK230" s="8">
        <v>0.33333000000000002</v>
      </c>
      <c r="AL230" s="8">
        <v>0.33333000000000002</v>
      </c>
      <c r="AM230" s="8">
        <v>0.5</v>
      </c>
      <c r="AN230" s="8">
        <v>0</v>
      </c>
      <c r="AO230" s="8">
        <v>0</v>
      </c>
      <c r="AP230" s="8">
        <v>0</v>
      </c>
      <c r="AQ230" s="8">
        <v>0.01</v>
      </c>
      <c r="AR230" s="8">
        <v>0.36699999999999999</v>
      </c>
      <c r="AS230" s="8">
        <v>0.5</v>
      </c>
      <c r="AT230" s="8">
        <v>0</v>
      </c>
      <c r="AU230" s="8">
        <v>0</v>
      </c>
      <c r="AV230" s="8">
        <v>0.5</v>
      </c>
      <c r="AW230" s="8">
        <v>-53.660600000000002</v>
      </c>
      <c r="AX230" s="2">
        <f>R230+AW230</f>
        <v>-108.04830000000001</v>
      </c>
      <c r="AY230" s="2">
        <f>AX230-AX$225</f>
        <v>0.5467999999999904</v>
      </c>
      <c r="AZ230" s="2">
        <f>AY230-AY229</f>
        <v>0.58909999999998774</v>
      </c>
    </row>
    <row r="231" spans="1:63">
      <c r="A231" s="64" t="s">
        <v>798</v>
      </c>
      <c r="C231" s="20"/>
      <c r="D231" s="20"/>
      <c r="E231" s="20"/>
      <c r="F231" s="20"/>
      <c r="G231" s="20"/>
      <c r="H231" s="20"/>
      <c r="R231" s="2"/>
      <c r="AW231" s="2"/>
    </row>
    <row r="232" spans="1:63">
      <c r="A232" s="4"/>
      <c r="B232" s="4" t="s">
        <v>18</v>
      </c>
      <c r="C232" s="21" t="s">
        <v>19</v>
      </c>
      <c r="D232" s="21" t="s">
        <v>20</v>
      </c>
      <c r="E232" s="21" t="s">
        <v>21</v>
      </c>
      <c r="F232" s="21" t="s">
        <v>22</v>
      </c>
      <c r="G232" s="21"/>
      <c r="H232" s="21"/>
      <c r="I232" s="12" t="s">
        <v>23</v>
      </c>
      <c r="J232" s="106" t="s">
        <v>24</v>
      </c>
      <c r="K232" s="106"/>
      <c r="L232" s="106"/>
      <c r="M232" s="12" t="s">
        <v>25</v>
      </c>
      <c r="N232" s="4" t="s">
        <v>26</v>
      </c>
      <c r="O232" s="4" t="s">
        <v>3</v>
      </c>
      <c r="P232" s="4" t="s">
        <v>27</v>
      </c>
      <c r="Q232" s="4" t="s">
        <v>28</v>
      </c>
      <c r="R232" s="6" t="s">
        <v>29</v>
      </c>
      <c r="S232" s="4" t="s">
        <v>30</v>
      </c>
      <c r="T232" s="4"/>
      <c r="U232" s="4"/>
      <c r="V232" s="5"/>
      <c r="W232" s="4" t="s">
        <v>31</v>
      </c>
      <c r="X232" s="4"/>
      <c r="Y232" s="4"/>
      <c r="Z232" s="5"/>
      <c r="AA232" s="5" t="s">
        <v>32</v>
      </c>
      <c r="AB232" s="5" t="s">
        <v>33</v>
      </c>
      <c r="AC232" s="5" t="s">
        <v>34</v>
      </c>
      <c r="AD232" s="13" t="s">
        <v>35</v>
      </c>
      <c r="AE232" s="4" t="s">
        <v>36</v>
      </c>
      <c r="AF232" s="4"/>
      <c r="AG232" s="4"/>
      <c r="AH232" s="4" t="s">
        <v>37</v>
      </c>
      <c r="AI232" s="4"/>
      <c r="AJ232" s="4"/>
      <c r="AK232" s="4" t="s">
        <v>38</v>
      </c>
      <c r="AL232" s="4"/>
      <c r="AM232" s="4"/>
      <c r="AN232" s="4" t="s">
        <v>39</v>
      </c>
      <c r="AO232" s="4"/>
      <c r="AP232" s="4"/>
      <c r="AQ232" s="12" t="s">
        <v>40</v>
      </c>
      <c r="AR232" s="12" t="s">
        <v>41</v>
      </c>
      <c r="AS232" s="107" t="s">
        <v>62</v>
      </c>
      <c r="AT232" s="107"/>
      <c r="AU232" s="107"/>
      <c r="AV232" s="107"/>
      <c r="AW232" s="6" t="s">
        <v>786</v>
      </c>
      <c r="AX232" s="4" t="s">
        <v>785</v>
      </c>
      <c r="AY232" s="4" t="s">
        <v>656</v>
      </c>
      <c r="AZ232" s="4"/>
      <c r="BA232" s="4"/>
      <c r="BB232" s="4"/>
      <c r="BC232" s="4"/>
      <c r="BD232" s="4"/>
      <c r="BE232" s="4"/>
      <c r="BF232" s="12"/>
      <c r="BG232" s="12"/>
      <c r="BH232" s="4"/>
      <c r="BI232" s="4"/>
      <c r="BJ232" s="12"/>
      <c r="BK232" s="12"/>
    </row>
    <row r="233" spans="1:63">
      <c r="B233" s="4"/>
      <c r="C233" s="21"/>
      <c r="D233" s="21"/>
      <c r="E233" s="21"/>
      <c r="F233" s="21" t="s">
        <v>2</v>
      </c>
      <c r="G233" s="21" t="s">
        <v>46</v>
      </c>
      <c r="H233" s="21" t="s">
        <v>0</v>
      </c>
      <c r="I233" s="12"/>
      <c r="J233" s="5" t="s">
        <v>2</v>
      </c>
      <c r="K233" s="5" t="s">
        <v>46</v>
      </c>
      <c r="L233" s="5" t="s">
        <v>0</v>
      </c>
      <c r="M233" s="12"/>
      <c r="N233" s="4"/>
      <c r="O233" s="4"/>
      <c r="P233" s="4"/>
      <c r="Q233" s="4"/>
      <c r="R233" s="6"/>
      <c r="S233" s="4" t="s">
        <v>47</v>
      </c>
      <c r="T233" s="4" t="s">
        <v>48</v>
      </c>
      <c r="U233" s="4" t="s">
        <v>49</v>
      </c>
      <c r="V233" s="5" t="s">
        <v>50</v>
      </c>
      <c r="W233" s="4" t="s">
        <v>47</v>
      </c>
      <c r="X233" s="5" t="s">
        <v>48</v>
      </c>
      <c r="Y233" s="5" t="s">
        <v>49</v>
      </c>
      <c r="Z233" s="5" t="s">
        <v>50</v>
      </c>
      <c r="AA233" s="14" t="s">
        <v>51</v>
      </c>
      <c r="AB233" s="14" t="s">
        <v>51</v>
      </c>
      <c r="AC233" s="14" t="s">
        <v>52</v>
      </c>
      <c r="AD233" s="13" t="s">
        <v>52</v>
      </c>
      <c r="AE233" s="5" t="s">
        <v>2</v>
      </c>
      <c r="AF233" s="5" t="s">
        <v>46</v>
      </c>
      <c r="AG233" s="5" t="s">
        <v>0</v>
      </c>
      <c r="AH233" s="5" t="s">
        <v>2</v>
      </c>
      <c r="AI233" s="5" t="s">
        <v>46</v>
      </c>
      <c r="AJ233" s="5" t="s">
        <v>0</v>
      </c>
      <c r="AK233" s="5" t="s">
        <v>2</v>
      </c>
      <c r="AL233" s="5" t="s">
        <v>46</v>
      </c>
      <c r="AM233" s="5" t="s">
        <v>0</v>
      </c>
      <c r="AN233" s="5" t="s">
        <v>2</v>
      </c>
      <c r="AO233" s="5" t="s">
        <v>46</v>
      </c>
      <c r="AP233" s="5" t="s">
        <v>0</v>
      </c>
      <c r="AQ233" s="12" t="s">
        <v>53</v>
      </c>
      <c r="AR233" s="12" t="s">
        <v>54</v>
      </c>
      <c r="AS233" s="12" t="s">
        <v>63</v>
      </c>
      <c r="AT233" s="12" t="s">
        <v>76</v>
      </c>
      <c r="AU233" s="12" t="s">
        <v>64</v>
      </c>
      <c r="AV233" s="12" t="s">
        <v>64</v>
      </c>
      <c r="AW233" s="6"/>
      <c r="AX233" s="4"/>
      <c r="AY233" s="4"/>
      <c r="AZ233" s="4"/>
      <c r="BA233" s="4"/>
      <c r="BB233" s="4"/>
      <c r="BC233" s="4"/>
      <c r="BD233" s="4"/>
      <c r="BE233" s="4"/>
      <c r="BF233" s="12"/>
      <c r="BG233" s="12"/>
      <c r="BH233" s="4"/>
      <c r="BI233" s="4"/>
      <c r="BJ233" s="12"/>
      <c r="BK233" s="12"/>
    </row>
    <row r="234" spans="1:63" s="20" customFormat="1">
      <c r="A234" s="21"/>
      <c r="B234" s="21">
        <v>2</v>
      </c>
      <c r="C234" s="21">
        <v>3</v>
      </c>
      <c r="D234" s="21">
        <v>4</v>
      </c>
      <c r="E234" s="21">
        <v>5</v>
      </c>
      <c r="F234" s="21">
        <v>6</v>
      </c>
      <c r="G234" s="21">
        <v>7</v>
      </c>
      <c r="H234" s="21">
        <v>8</v>
      </c>
      <c r="I234" s="21">
        <v>9</v>
      </c>
      <c r="J234" s="21">
        <v>10</v>
      </c>
      <c r="K234" s="21">
        <v>11</v>
      </c>
      <c r="L234" s="21">
        <v>12</v>
      </c>
      <c r="M234" s="21">
        <v>13</v>
      </c>
      <c r="N234" s="21">
        <v>14</v>
      </c>
      <c r="O234" s="21">
        <v>15</v>
      </c>
      <c r="P234" s="21">
        <v>16</v>
      </c>
      <c r="Q234" s="21">
        <v>17</v>
      </c>
      <c r="R234" s="21">
        <v>18</v>
      </c>
      <c r="S234" s="21">
        <v>19</v>
      </c>
      <c r="T234" s="21">
        <v>20</v>
      </c>
      <c r="U234" s="21">
        <v>21</v>
      </c>
      <c r="V234" s="21">
        <v>22</v>
      </c>
      <c r="W234" s="21">
        <v>23</v>
      </c>
      <c r="X234" s="21">
        <v>24</v>
      </c>
      <c r="Y234" s="21">
        <v>25</v>
      </c>
      <c r="Z234" s="21">
        <v>26</v>
      </c>
      <c r="AA234" s="21">
        <v>27</v>
      </c>
      <c r="AB234" s="21">
        <v>28</v>
      </c>
      <c r="AC234" s="21">
        <v>29</v>
      </c>
      <c r="AD234" s="21">
        <v>30</v>
      </c>
      <c r="AE234" s="21">
        <v>31</v>
      </c>
      <c r="AF234" s="21">
        <v>32</v>
      </c>
      <c r="AG234" s="21">
        <v>33</v>
      </c>
      <c r="AH234" s="21">
        <v>34</v>
      </c>
      <c r="AI234" s="21">
        <v>35</v>
      </c>
      <c r="AJ234" s="21">
        <v>36</v>
      </c>
      <c r="AK234" s="21">
        <v>37</v>
      </c>
      <c r="AL234" s="21">
        <v>38</v>
      </c>
      <c r="AM234" s="21">
        <v>39</v>
      </c>
      <c r="AN234" s="21">
        <v>40</v>
      </c>
      <c r="AO234" s="21">
        <v>41</v>
      </c>
      <c r="AP234" s="21">
        <v>42</v>
      </c>
      <c r="AQ234" s="21">
        <v>43</v>
      </c>
      <c r="AR234" s="21">
        <v>44</v>
      </c>
      <c r="AS234" s="21">
        <v>45</v>
      </c>
      <c r="AT234" s="21">
        <v>46</v>
      </c>
      <c r="AU234" s="21">
        <v>47</v>
      </c>
      <c r="AV234" s="21">
        <v>48</v>
      </c>
      <c r="AW234" s="21">
        <v>49</v>
      </c>
      <c r="AX234" s="21" t="s">
        <v>818</v>
      </c>
      <c r="AY234" s="21" t="s">
        <v>819</v>
      </c>
      <c r="AZ234" s="21" t="s">
        <v>820</v>
      </c>
      <c r="BA234" s="21"/>
      <c r="BB234" s="21"/>
      <c r="BC234" s="21"/>
      <c r="BD234" s="21"/>
      <c r="BE234" s="21"/>
      <c r="BF234" s="21"/>
      <c r="BG234" s="21"/>
      <c r="BH234" s="21"/>
      <c r="BI234" s="21"/>
      <c r="BJ234" s="21"/>
      <c r="BK234" s="21"/>
    </row>
    <row r="235" spans="1:63">
      <c r="B235" s="8" t="s">
        <v>799</v>
      </c>
      <c r="C235" s="20">
        <v>4</v>
      </c>
      <c r="D235" s="20">
        <v>520</v>
      </c>
      <c r="E235" s="20">
        <v>0</v>
      </c>
      <c r="F235" s="20">
        <v>4</v>
      </c>
      <c r="G235" s="20">
        <v>4</v>
      </c>
      <c r="H235" s="20">
        <v>3</v>
      </c>
      <c r="I235" s="19">
        <v>14.8</v>
      </c>
      <c r="J235" s="2">
        <v>3.4771000000000001</v>
      </c>
      <c r="K235" s="2">
        <v>3.4771000000000001</v>
      </c>
      <c r="L235" s="8">
        <v>4.2836999999999996</v>
      </c>
      <c r="M235" s="8">
        <v>44.853000000000002</v>
      </c>
      <c r="N235" s="8">
        <v>26</v>
      </c>
      <c r="O235" s="8">
        <v>26</v>
      </c>
      <c r="P235" s="8">
        <v>19</v>
      </c>
      <c r="Q235" s="8">
        <v>1</v>
      </c>
      <c r="R235" s="8">
        <v>-31.272300000000001</v>
      </c>
      <c r="S235" s="8" t="s">
        <v>16</v>
      </c>
      <c r="T235" s="8">
        <v>0.91</v>
      </c>
      <c r="U235" s="8">
        <v>5.125</v>
      </c>
      <c r="V235" s="8">
        <v>4.2160000000000002</v>
      </c>
      <c r="W235" s="8" t="s">
        <v>16</v>
      </c>
      <c r="X235" s="8">
        <v>0.91</v>
      </c>
      <c r="Y235" s="8">
        <v>5.125</v>
      </c>
      <c r="Z235" s="8">
        <v>4.2160000000000002</v>
      </c>
      <c r="AA235" s="8">
        <v>0</v>
      </c>
      <c r="AB235" s="8">
        <v>0</v>
      </c>
      <c r="AC235" s="8" t="s">
        <v>17</v>
      </c>
      <c r="AD235" s="8" t="s">
        <v>17</v>
      </c>
      <c r="AE235" s="8">
        <v>0.25</v>
      </c>
      <c r="AF235" s="8">
        <v>0.25</v>
      </c>
      <c r="AG235" s="8">
        <v>0.33333000000000002</v>
      </c>
      <c r="AH235" s="8">
        <v>0</v>
      </c>
      <c r="AI235" s="8">
        <v>0</v>
      </c>
      <c r="AJ235" s="8">
        <v>0</v>
      </c>
      <c r="AK235" s="8">
        <v>0.25</v>
      </c>
      <c r="AL235" s="8">
        <v>0.25</v>
      </c>
      <c r="AM235" s="8">
        <v>0.33333000000000002</v>
      </c>
      <c r="AN235" s="8">
        <v>0</v>
      </c>
      <c r="AO235" s="8">
        <v>0</v>
      </c>
      <c r="AP235" s="8">
        <v>0</v>
      </c>
      <c r="AQ235" s="8">
        <v>8.0000000000000002E-3</v>
      </c>
      <c r="AR235" s="8">
        <v>0.30199999999999999</v>
      </c>
      <c r="AS235" s="8">
        <v>0.5</v>
      </c>
      <c r="AT235" s="8">
        <v>0</v>
      </c>
      <c r="AU235" s="8">
        <v>0</v>
      </c>
      <c r="AV235" s="8">
        <v>0.5</v>
      </c>
      <c r="AX235" s="2">
        <f>J21-R235</f>
        <v>2.5900000000000034E-2</v>
      </c>
      <c r="AY235" s="2">
        <f>AX235-AX$235</f>
        <v>0</v>
      </c>
      <c r="AZ235" s="2">
        <f>AY235+AI21</f>
        <v>0</v>
      </c>
    </row>
    <row r="236" spans="1:63">
      <c r="B236" s="8" t="s">
        <v>800</v>
      </c>
      <c r="C236" s="20">
        <v>4</v>
      </c>
      <c r="D236" s="20">
        <v>520</v>
      </c>
      <c r="E236" s="20">
        <v>0</v>
      </c>
      <c r="F236" s="20">
        <v>4</v>
      </c>
      <c r="G236" s="20">
        <v>4</v>
      </c>
      <c r="H236" s="20">
        <v>3</v>
      </c>
      <c r="I236" s="19">
        <v>14.8</v>
      </c>
      <c r="J236" s="2">
        <v>3.4769000000000001</v>
      </c>
      <c r="K236" s="2">
        <v>3.4769000000000001</v>
      </c>
      <c r="L236" s="8">
        <v>4.2847</v>
      </c>
      <c r="M236" s="8">
        <v>44.856000000000002</v>
      </c>
      <c r="N236" s="8">
        <v>26</v>
      </c>
      <c r="O236" s="8">
        <v>26</v>
      </c>
      <c r="P236" s="8">
        <v>19</v>
      </c>
      <c r="Q236" s="8">
        <v>1</v>
      </c>
      <c r="R236" s="8">
        <v>-31.271899999999999</v>
      </c>
      <c r="S236" s="8" t="s">
        <v>16</v>
      </c>
      <c r="T236" s="8">
        <v>0.90800000000000003</v>
      </c>
      <c r="U236" s="8">
        <v>5.1239999999999997</v>
      </c>
      <c r="V236" s="8">
        <v>4.2169999999999996</v>
      </c>
      <c r="W236" s="8" t="s">
        <v>16</v>
      </c>
      <c r="X236" s="8">
        <v>0.90800000000000003</v>
      </c>
      <c r="Y236" s="8">
        <v>5.1239999999999997</v>
      </c>
      <c r="Z236" s="8">
        <v>4.2169999999999996</v>
      </c>
      <c r="AA236" s="8">
        <v>5.6800000000000003E-2</v>
      </c>
      <c r="AB236" s="8">
        <v>2.9999999999999997E-4</v>
      </c>
      <c r="AC236" s="8" t="s">
        <v>17</v>
      </c>
      <c r="AD236" s="8" t="s">
        <v>17</v>
      </c>
      <c r="AE236" s="8">
        <v>0.25</v>
      </c>
      <c r="AF236" s="8">
        <v>0.25</v>
      </c>
      <c r="AG236" s="8">
        <v>0.33333000000000002</v>
      </c>
      <c r="AH236" s="8">
        <v>0</v>
      </c>
      <c r="AI236" s="8">
        <v>0</v>
      </c>
      <c r="AJ236" s="8">
        <v>0</v>
      </c>
      <c r="AK236" s="8">
        <v>0.25</v>
      </c>
      <c r="AL236" s="8">
        <v>0.25</v>
      </c>
      <c r="AM236" s="8">
        <v>0.33333000000000002</v>
      </c>
      <c r="AN236" s="8">
        <v>0</v>
      </c>
      <c r="AO236" s="8">
        <v>0</v>
      </c>
      <c r="AP236" s="8">
        <v>0</v>
      </c>
      <c r="AQ236" s="8">
        <v>1.0999999999999999E-2</v>
      </c>
      <c r="AR236" s="8">
        <v>0.29699999999999999</v>
      </c>
      <c r="AS236" s="8">
        <v>0.49898999999999999</v>
      </c>
      <c r="AT236" s="8">
        <v>0</v>
      </c>
      <c r="AU236" s="8">
        <v>0.99749600000000005</v>
      </c>
      <c r="AV236" s="8">
        <v>0.49639100000000003</v>
      </c>
      <c r="AX236" s="2">
        <f>J22-R236</f>
        <v>2.5900000000000034E-2</v>
      </c>
      <c r="AY236" s="2">
        <f>AX236-AX$235</f>
        <v>0</v>
      </c>
      <c r="AZ236" s="2"/>
    </row>
    <row r="237" spans="1:63">
      <c r="B237" s="8" t="s">
        <v>801</v>
      </c>
      <c r="C237" s="20">
        <v>4</v>
      </c>
      <c r="D237" s="20">
        <v>520</v>
      </c>
      <c r="E237" s="20">
        <v>0</v>
      </c>
      <c r="F237" s="20">
        <v>4</v>
      </c>
      <c r="G237" s="20">
        <v>4</v>
      </c>
      <c r="H237" s="20">
        <v>3</v>
      </c>
      <c r="I237" s="19">
        <v>14.8</v>
      </c>
      <c r="J237" s="2">
        <v>3.476</v>
      </c>
      <c r="K237" s="2">
        <v>3.476</v>
      </c>
      <c r="L237" s="8">
        <v>4.2876000000000003</v>
      </c>
      <c r="M237" s="8">
        <v>44.866</v>
      </c>
      <c r="N237" s="8">
        <v>26</v>
      </c>
      <c r="O237" s="8">
        <v>26</v>
      </c>
      <c r="P237" s="8">
        <v>19</v>
      </c>
      <c r="Q237" s="8">
        <v>1</v>
      </c>
      <c r="R237" s="8">
        <v>-31.270600000000002</v>
      </c>
      <c r="S237" s="8" t="s">
        <v>16</v>
      </c>
      <c r="T237" s="8">
        <v>0.90300000000000002</v>
      </c>
      <c r="U237" s="8">
        <v>5.1210000000000004</v>
      </c>
      <c r="V237" s="8">
        <v>4.218</v>
      </c>
      <c r="W237" s="8" t="s">
        <v>16</v>
      </c>
      <c r="X237" s="8">
        <v>0.90300000000000002</v>
      </c>
      <c r="Y237" s="8">
        <v>5.1210000000000004</v>
      </c>
      <c r="Z237" s="8">
        <v>4.218</v>
      </c>
      <c r="AA237" s="8">
        <v>0.112</v>
      </c>
      <c r="AB237" s="8">
        <v>2.0000000000000001E-4</v>
      </c>
      <c r="AC237" s="8" t="s">
        <v>17</v>
      </c>
      <c r="AD237" s="8" t="s">
        <v>17</v>
      </c>
      <c r="AE237" s="8">
        <v>0.25</v>
      </c>
      <c r="AF237" s="8">
        <v>0.25</v>
      </c>
      <c r="AG237" s="8">
        <v>0.33333000000000002</v>
      </c>
      <c r="AH237" s="8">
        <v>0</v>
      </c>
      <c r="AI237" s="8">
        <v>0</v>
      </c>
      <c r="AJ237" s="8">
        <v>0</v>
      </c>
      <c r="AK237" s="8">
        <v>0.25</v>
      </c>
      <c r="AL237" s="8">
        <v>0.25</v>
      </c>
      <c r="AM237" s="8">
        <v>0.33333000000000002</v>
      </c>
      <c r="AN237" s="8">
        <v>0</v>
      </c>
      <c r="AO237" s="8">
        <v>0</v>
      </c>
      <c r="AP237" s="8">
        <v>0</v>
      </c>
      <c r="AQ237" s="8">
        <v>1.0999999999999999E-2</v>
      </c>
      <c r="AR237" s="8">
        <v>0.29899999999999999</v>
      </c>
      <c r="AS237" s="8">
        <v>0.498029</v>
      </c>
      <c r="AT237" s="8">
        <v>0</v>
      </c>
      <c r="AU237" s="8">
        <v>0.99498200000000003</v>
      </c>
      <c r="AV237" s="8">
        <v>0.492782</v>
      </c>
      <c r="AX237" s="2">
        <f>J23-R237</f>
        <v>2.5900000000000034E-2</v>
      </c>
      <c r="AY237" s="2">
        <f>AX237-AX$235</f>
        <v>0</v>
      </c>
      <c r="AZ237" s="2"/>
    </row>
    <row r="238" spans="1:63">
      <c r="B238" s="8" t="s">
        <v>802</v>
      </c>
      <c r="C238" s="20">
        <v>4</v>
      </c>
      <c r="D238" s="20">
        <v>520</v>
      </c>
      <c r="E238" s="20">
        <v>0</v>
      </c>
      <c r="F238" s="20">
        <v>4</v>
      </c>
      <c r="G238" s="20">
        <v>4</v>
      </c>
      <c r="H238" s="20">
        <v>3</v>
      </c>
      <c r="I238" s="19">
        <v>14.8</v>
      </c>
      <c r="J238" s="2">
        <v>3.4727999999999999</v>
      </c>
      <c r="K238" s="2">
        <v>3.4727999999999999</v>
      </c>
      <c r="L238" s="8">
        <v>4.2991999999999999</v>
      </c>
      <c r="M238" s="8">
        <v>44.902999999999999</v>
      </c>
      <c r="N238" s="8">
        <v>26</v>
      </c>
      <c r="O238" s="8">
        <v>26</v>
      </c>
      <c r="P238" s="8">
        <v>19</v>
      </c>
      <c r="Q238" s="8">
        <v>1</v>
      </c>
      <c r="R238" s="8">
        <v>-31.265499999999999</v>
      </c>
      <c r="S238" s="8" t="s">
        <v>16</v>
      </c>
      <c r="T238" s="8">
        <v>0.88300000000000001</v>
      </c>
      <c r="U238" s="8">
        <v>5.109</v>
      </c>
      <c r="V238" s="8">
        <v>4.226</v>
      </c>
      <c r="W238" s="8" t="s">
        <v>16</v>
      </c>
      <c r="X238" s="8">
        <v>0.88300000000000001</v>
      </c>
      <c r="Y238" s="8">
        <v>5.109</v>
      </c>
      <c r="Z238" s="8">
        <v>4.226</v>
      </c>
      <c r="AA238" s="8">
        <v>0.21479999999999999</v>
      </c>
      <c r="AB238" s="8">
        <v>1.6000000000000001E-3</v>
      </c>
      <c r="AC238" s="8" t="s">
        <v>17</v>
      </c>
      <c r="AD238" s="8" t="s">
        <v>17</v>
      </c>
      <c r="AE238" s="8">
        <v>0.25</v>
      </c>
      <c r="AF238" s="8">
        <v>0.25</v>
      </c>
      <c r="AG238" s="8">
        <v>0.33333000000000002</v>
      </c>
      <c r="AH238" s="8">
        <v>0</v>
      </c>
      <c r="AI238" s="8">
        <v>0</v>
      </c>
      <c r="AJ238" s="8">
        <v>0</v>
      </c>
      <c r="AK238" s="8">
        <v>0.25</v>
      </c>
      <c r="AL238" s="8">
        <v>0.25</v>
      </c>
      <c r="AM238" s="8">
        <v>0.33333000000000002</v>
      </c>
      <c r="AN238" s="8">
        <v>0</v>
      </c>
      <c r="AO238" s="8">
        <v>0</v>
      </c>
      <c r="AP238" s="8">
        <v>0</v>
      </c>
      <c r="AQ238" s="8">
        <v>1.0999999999999999E-2</v>
      </c>
      <c r="AR238" s="8">
        <v>0.3</v>
      </c>
      <c r="AS238" s="8">
        <v>0.49627300000000002</v>
      </c>
      <c r="AT238" s="8">
        <v>0</v>
      </c>
      <c r="AU238" s="8">
        <v>0.98986099999999999</v>
      </c>
      <c r="AV238" s="8">
        <v>0.48556300000000002</v>
      </c>
      <c r="AX238" s="2">
        <f>J24-R238</f>
        <v>2.5900000000000034E-2</v>
      </c>
      <c r="AY238" s="2">
        <f>AX238-AX$235</f>
        <v>0</v>
      </c>
      <c r="AZ238" s="2"/>
    </row>
    <row r="239" spans="1:63">
      <c r="B239" s="8" t="s">
        <v>803</v>
      </c>
      <c r="C239" s="20">
        <v>4</v>
      </c>
      <c r="D239" s="20">
        <v>520</v>
      </c>
      <c r="E239" s="20">
        <v>0</v>
      </c>
      <c r="F239" s="20">
        <v>4</v>
      </c>
      <c r="G239" s="20">
        <v>4</v>
      </c>
      <c r="H239" s="20">
        <v>3</v>
      </c>
      <c r="I239" s="19">
        <v>14.8</v>
      </c>
      <c r="J239" s="2">
        <v>3.4672000000000001</v>
      </c>
      <c r="K239" s="2">
        <v>3.4672000000000001</v>
      </c>
      <c r="L239" s="8">
        <v>4.3193000000000001</v>
      </c>
      <c r="M239" s="8">
        <v>44.966999999999999</v>
      </c>
      <c r="N239" s="8">
        <v>26</v>
      </c>
      <c r="O239" s="8">
        <v>26</v>
      </c>
      <c r="P239" s="8">
        <v>20</v>
      </c>
      <c r="Q239" s="8">
        <v>1</v>
      </c>
      <c r="R239" s="8">
        <v>-31.257300000000001</v>
      </c>
      <c r="S239" s="8" t="s">
        <v>16</v>
      </c>
      <c r="T239" s="8">
        <v>0.84799999999999998</v>
      </c>
      <c r="U239" s="8">
        <v>5.0880000000000001</v>
      </c>
      <c r="V239" s="8">
        <v>4.24</v>
      </c>
      <c r="W239" s="8" t="s">
        <v>16</v>
      </c>
      <c r="X239" s="8">
        <v>0.84799999999999998</v>
      </c>
      <c r="Y239" s="8">
        <v>5.0880000000000001</v>
      </c>
      <c r="Z239" s="8">
        <v>4.24</v>
      </c>
      <c r="AA239" s="8">
        <v>0.29820000000000002</v>
      </c>
      <c r="AB239" s="8">
        <v>5.0000000000000001E-4</v>
      </c>
      <c r="AC239" s="8" t="s">
        <v>17</v>
      </c>
      <c r="AD239" s="8" t="s">
        <v>17</v>
      </c>
      <c r="AE239" s="8">
        <v>0.25</v>
      </c>
      <c r="AF239" s="8">
        <v>0.25</v>
      </c>
      <c r="AG239" s="8">
        <v>0.33333000000000002</v>
      </c>
      <c r="AH239" s="8">
        <v>0</v>
      </c>
      <c r="AI239" s="8">
        <v>0</v>
      </c>
      <c r="AJ239" s="8">
        <v>0</v>
      </c>
      <c r="AK239" s="8">
        <v>0.25</v>
      </c>
      <c r="AL239" s="8">
        <v>0.25</v>
      </c>
      <c r="AM239" s="8">
        <v>0.33333000000000002</v>
      </c>
      <c r="AN239" s="8">
        <v>0</v>
      </c>
      <c r="AO239" s="8">
        <v>0</v>
      </c>
      <c r="AP239" s="8">
        <v>0</v>
      </c>
      <c r="AQ239" s="8">
        <v>1.4999999999999999E-2</v>
      </c>
      <c r="AR239" s="8">
        <v>0.30399999999999999</v>
      </c>
      <c r="AS239" s="8">
        <v>0.49495699999999998</v>
      </c>
      <c r="AT239" s="8">
        <v>0</v>
      </c>
      <c r="AU239" s="8">
        <v>0.98451500000000003</v>
      </c>
      <c r="AV239" s="8">
        <v>0.47834500000000002</v>
      </c>
      <c r="AX239" s="2">
        <f>J25-R239</f>
        <v>2.57000000000005E-2</v>
      </c>
      <c r="AY239" s="2">
        <f>AX239-AX$235</f>
        <v>-1.9999999999953388E-4</v>
      </c>
      <c r="AZ239" s="2"/>
    </row>
    <row r="240" spans="1:63">
      <c r="B240" s="8" t="s">
        <v>804</v>
      </c>
      <c r="C240" s="20">
        <v>4</v>
      </c>
      <c r="D240" s="20">
        <v>520</v>
      </c>
      <c r="E240" s="20">
        <v>0</v>
      </c>
      <c r="F240" s="20">
        <v>4</v>
      </c>
      <c r="G240" s="20">
        <v>4</v>
      </c>
      <c r="H240" s="20">
        <v>3</v>
      </c>
      <c r="I240" s="19">
        <v>14.8</v>
      </c>
      <c r="J240" s="2">
        <v>3.4586000000000001</v>
      </c>
      <c r="K240" s="2">
        <v>3.4586000000000001</v>
      </c>
      <c r="L240" s="8">
        <v>4.3509000000000002</v>
      </c>
      <c r="M240" s="8">
        <v>45.072000000000003</v>
      </c>
      <c r="N240" s="8">
        <v>26</v>
      </c>
      <c r="O240" s="8">
        <v>26</v>
      </c>
      <c r="P240" s="8">
        <v>20</v>
      </c>
      <c r="Q240" s="8">
        <v>1</v>
      </c>
      <c r="R240" s="8">
        <v>-31.247199999999999</v>
      </c>
      <c r="S240" s="8" t="s">
        <v>16</v>
      </c>
      <c r="T240" s="8">
        <v>0.79300000000000004</v>
      </c>
      <c r="U240" s="8">
        <v>5.056</v>
      </c>
      <c r="V240" s="8">
        <v>4.2619999999999996</v>
      </c>
      <c r="W240" s="8" t="s">
        <v>16</v>
      </c>
      <c r="X240" s="8">
        <v>0.79300000000000004</v>
      </c>
      <c r="Y240" s="8">
        <v>5.056</v>
      </c>
      <c r="Z240" s="8">
        <v>4.2619999999999996</v>
      </c>
      <c r="AA240" s="8">
        <v>0.34549999999999997</v>
      </c>
      <c r="AB240" s="8">
        <v>4.0000000000000002E-4</v>
      </c>
      <c r="AC240" s="8" t="s">
        <v>17</v>
      </c>
      <c r="AD240" s="8" t="s">
        <v>17</v>
      </c>
      <c r="AE240" s="8">
        <v>0.25</v>
      </c>
      <c r="AF240" s="8">
        <v>0.25</v>
      </c>
      <c r="AG240" s="8">
        <v>0.33333000000000002</v>
      </c>
      <c r="AH240" s="8">
        <v>0</v>
      </c>
      <c r="AI240" s="8">
        <v>0</v>
      </c>
      <c r="AJ240" s="8">
        <v>0</v>
      </c>
      <c r="AK240" s="8">
        <v>0.25</v>
      </c>
      <c r="AL240" s="8">
        <v>0.25</v>
      </c>
      <c r="AM240" s="8">
        <v>0.33333000000000002</v>
      </c>
      <c r="AN240" s="8">
        <v>0</v>
      </c>
      <c r="AO240" s="8">
        <v>0</v>
      </c>
      <c r="AP240" s="8">
        <v>0</v>
      </c>
      <c r="AQ240" s="8">
        <v>1.4E-2</v>
      </c>
      <c r="AR240" s="8">
        <v>0.30399999999999999</v>
      </c>
      <c r="AS240" s="8">
        <v>0.494423</v>
      </c>
      <c r="AT240" s="8">
        <v>0</v>
      </c>
      <c r="AU240" s="8">
        <v>0.97867899999999997</v>
      </c>
      <c r="AV240" s="8">
        <v>0.47112599999999999</v>
      </c>
      <c r="AX240" s="2">
        <f>J26-R240</f>
        <v>2.5600000000000733E-2</v>
      </c>
      <c r="AY240" s="2">
        <f>AX240-AX$235</f>
        <v>-2.9999999999930083E-4</v>
      </c>
      <c r="AZ240" s="2"/>
    </row>
    <row r="241" spans="1:52">
      <c r="B241" s="8" t="s">
        <v>805</v>
      </c>
      <c r="C241" s="20">
        <v>4</v>
      </c>
      <c r="D241" s="20">
        <v>520</v>
      </c>
      <c r="E241" s="20">
        <v>0</v>
      </c>
      <c r="F241" s="20">
        <v>4</v>
      </c>
      <c r="G241" s="20">
        <v>4</v>
      </c>
      <c r="H241" s="20">
        <v>3</v>
      </c>
      <c r="I241" s="19">
        <v>14.8</v>
      </c>
      <c r="J241" s="2">
        <v>3.4464000000000001</v>
      </c>
      <c r="K241" s="2">
        <v>3.4464000000000001</v>
      </c>
      <c r="L241" s="8">
        <v>4.3971999999999998</v>
      </c>
      <c r="M241" s="8">
        <v>45.23</v>
      </c>
      <c r="N241" s="8">
        <v>26</v>
      </c>
      <c r="O241" s="8">
        <v>26</v>
      </c>
      <c r="P241" s="8">
        <v>22</v>
      </c>
      <c r="Q241" s="8">
        <v>1</v>
      </c>
      <c r="R241" s="8">
        <v>-31.2363</v>
      </c>
      <c r="S241" s="8" t="s">
        <v>16</v>
      </c>
      <c r="T241" s="8">
        <v>0.71199999999999997</v>
      </c>
      <c r="U241" s="8">
        <v>5.01</v>
      </c>
      <c r="V241" s="8">
        <v>4.298</v>
      </c>
      <c r="W241" s="8" t="s">
        <v>16</v>
      </c>
      <c r="X241" s="8">
        <v>0.71199999999999997</v>
      </c>
      <c r="Y241" s="8">
        <v>5.01</v>
      </c>
      <c r="Z241" s="8">
        <v>4.298</v>
      </c>
      <c r="AA241" s="8">
        <v>0.33040000000000003</v>
      </c>
      <c r="AB241" s="8">
        <v>2.0000000000000001E-4</v>
      </c>
      <c r="AC241" s="8" t="s">
        <v>17</v>
      </c>
      <c r="AD241" s="8" t="s">
        <v>17</v>
      </c>
      <c r="AE241" s="8">
        <v>0.25</v>
      </c>
      <c r="AF241" s="8">
        <v>0.25</v>
      </c>
      <c r="AG241" s="8">
        <v>0.33333000000000002</v>
      </c>
      <c r="AH241" s="8">
        <v>0</v>
      </c>
      <c r="AI241" s="8">
        <v>0</v>
      </c>
      <c r="AJ241" s="8">
        <v>0</v>
      </c>
      <c r="AK241" s="8">
        <v>0.25</v>
      </c>
      <c r="AL241" s="8">
        <v>0.25</v>
      </c>
      <c r="AM241" s="8">
        <v>0.33333000000000002</v>
      </c>
      <c r="AN241" s="8">
        <v>0</v>
      </c>
      <c r="AO241" s="8">
        <v>0</v>
      </c>
      <c r="AP241" s="8">
        <v>0</v>
      </c>
      <c r="AQ241" s="8">
        <v>1.7000000000000001E-2</v>
      </c>
      <c r="AR241" s="8">
        <v>0.307</v>
      </c>
      <c r="AS241" s="8">
        <v>0.495112</v>
      </c>
      <c r="AT241" s="8">
        <v>0</v>
      </c>
      <c r="AU241" s="8">
        <v>0.97191399999999994</v>
      </c>
      <c r="AV241" s="8">
        <v>0.46390799999999999</v>
      </c>
      <c r="AX241" s="2">
        <f>J27-R241</f>
        <v>2.5300000000001432E-2</v>
      </c>
      <c r="AY241" s="2">
        <f>AX241-AX$235</f>
        <v>-5.9999999999860165E-4</v>
      </c>
      <c r="AZ241" s="2"/>
    </row>
    <row r="242" spans="1:52">
      <c r="B242" s="8" t="s">
        <v>806</v>
      </c>
      <c r="C242" s="20">
        <v>4</v>
      </c>
      <c r="D242" s="20">
        <v>520</v>
      </c>
      <c r="E242" s="20">
        <v>0</v>
      </c>
      <c r="F242" s="20">
        <v>4</v>
      </c>
      <c r="G242" s="20">
        <v>4</v>
      </c>
      <c r="H242" s="20">
        <v>3</v>
      </c>
      <c r="I242" s="19">
        <v>14.9</v>
      </c>
      <c r="J242" s="2">
        <v>3.4285000000000001</v>
      </c>
      <c r="K242" s="2">
        <v>3.4285000000000001</v>
      </c>
      <c r="L242" s="8">
        <v>4.4686000000000003</v>
      </c>
      <c r="M242" s="8">
        <v>45.49</v>
      </c>
      <c r="N242" s="8">
        <v>26</v>
      </c>
      <c r="O242" s="8">
        <v>26</v>
      </c>
      <c r="P242" s="8">
        <v>20</v>
      </c>
      <c r="Q242" s="8">
        <v>1</v>
      </c>
      <c r="R242" s="8">
        <v>-31.226900000000001</v>
      </c>
      <c r="S242" s="8" t="s">
        <v>16</v>
      </c>
      <c r="T242" s="8">
        <v>0.58499999999999996</v>
      </c>
      <c r="U242" s="8">
        <v>4.944</v>
      </c>
      <c r="V242" s="8">
        <v>4.359</v>
      </c>
      <c r="W242" s="8" t="s">
        <v>16</v>
      </c>
      <c r="X242" s="8">
        <v>0.58499999999999996</v>
      </c>
      <c r="Y242" s="8">
        <v>4.944</v>
      </c>
      <c r="Z242" s="8">
        <v>4.359</v>
      </c>
      <c r="AA242" s="8">
        <v>0.21379999999999999</v>
      </c>
      <c r="AB242" s="8">
        <v>5.0000000000000001E-4</v>
      </c>
      <c r="AC242" s="8" t="s">
        <v>17</v>
      </c>
      <c r="AD242" s="8" t="s">
        <v>17</v>
      </c>
      <c r="AE242" s="8">
        <v>0.25</v>
      </c>
      <c r="AF242" s="8">
        <v>0.25</v>
      </c>
      <c r="AG242" s="8">
        <v>0.33333000000000002</v>
      </c>
      <c r="AH242" s="8">
        <v>0</v>
      </c>
      <c r="AI242" s="8">
        <v>0</v>
      </c>
      <c r="AJ242" s="8">
        <v>0</v>
      </c>
      <c r="AK242" s="8">
        <v>0.25</v>
      </c>
      <c r="AL242" s="8">
        <v>0.25</v>
      </c>
      <c r="AM242" s="8">
        <v>0.33333000000000002</v>
      </c>
      <c r="AN242" s="8">
        <v>0</v>
      </c>
      <c r="AO242" s="8">
        <v>0</v>
      </c>
      <c r="AP242" s="8">
        <v>0</v>
      </c>
      <c r="AQ242" s="8">
        <v>1.4999999999999999E-2</v>
      </c>
      <c r="AR242" s="8">
        <v>0.307</v>
      </c>
      <c r="AS242" s="8">
        <v>0.497998</v>
      </c>
      <c r="AT242" s="8">
        <v>0</v>
      </c>
      <c r="AU242" s="8">
        <v>0.96359099999999998</v>
      </c>
      <c r="AV242" s="8">
        <v>0.45668900000000001</v>
      </c>
      <c r="AX242" s="2">
        <f>J28-R242</f>
        <v>2.4799999999999045E-2</v>
      </c>
      <c r="AY242" s="2">
        <f>AX242-AX$235</f>
        <v>-1.1000000000009891E-3</v>
      </c>
      <c r="AZ242" s="2">
        <f>AY242+AI28</f>
        <v>3.5299999999999443E-2</v>
      </c>
    </row>
    <row r="243" spans="1:52">
      <c r="B243" s="8" t="s">
        <v>807</v>
      </c>
      <c r="C243" s="20">
        <v>4</v>
      </c>
      <c r="D243" s="20">
        <v>520</v>
      </c>
      <c r="E243" s="20">
        <v>0</v>
      </c>
      <c r="F243" s="20">
        <v>4</v>
      </c>
      <c r="G243" s="20">
        <v>4</v>
      </c>
      <c r="H243" s="20">
        <v>3</v>
      </c>
      <c r="I243" s="19">
        <v>14.9</v>
      </c>
      <c r="J243" s="2">
        <v>3.4032</v>
      </c>
      <c r="K243" s="2">
        <v>3.4032</v>
      </c>
      <c r="L243" s="8">
        <v>4.5755999999999997</v>
      </c>
      <c r="M243" s="8">
        <v>45.895000000000003</v>
      </c>
      <c r="N243" s="8">
        <v>26</v>
      </c>
      <c r="O243" s="8">
        <v>26</v>
      </c>
      <c r="P243" s="8">
        <v>20</v>
      </c>
      <c r="Q243" s="8">
        <v>1</v>
      </c>
      <c r="R243" s="8">
        <v>-31.2226</v>
      </c>
      <c r="S243" s="8" t="s">
        <v>61</v>
      </c>
      <c r="T243" s="8">
        <v>0.47299999999999998</v>
      </c>
      <c r="U243" s="8">
        <v>4.8570000000000002</v>
      </c>
      <c r="V243" s="8">
        <v>4.3840000000000003</v>
      </c>
      <c r="W243" s="8" t="s">
        <v>61</v>
      </c>
      <c r="X243" s="8">
        <v>0.47299999999999998</v>
      </c>
      <c r="Y243" s="8">
        <v>4.8570000000000002</v>
      </c>
      <c r="Z243" s="8">
        <v>4.3840000000000003</v>
      </c>
      <c r="AA243" s="8">
        <v>3.1699999999999999E-2</v>
      </c>
      <c r="AB243" s="8">
        <v>1E-4</v>
      </c>
      <c r="AC243" s="8" t="s">
        <v>17</v>
      </c>
      <c r="AD243" s="8" t="s">
        <v>17</v>
      </c>
      <c r="AE243" s="8">
        <v>0</v>
      </c>
      <c r="AF243" s="8">
        <v>0</v>
      </c>
      <c r="AG243" s="8">
        <v>0</v>
      </c>
      <c r="AH243" s="8">
        <v>0</v>
      </c>
      <c r="AI243" s="8">
        <v>0</v>
      </c>
      <c r="AJ243" s="8">
        <v>0</v>
      </c>
      <c r="AK243" s="8">
        <v>0</v>
      </c>
      <c r="AL243" s="8">
        <v>0</v>
      </c>
      <c r="AM243" s="8">
        <v>0</v>
      </c>
      <c r="AN243" s="8">
        <v>0</v>
      </c>
      <c r="AO243" s="8">
        <v>0</v>
      </c>
      <c r="AP243" s="8">
        <v>0</v>
      </c>
      <c r="AQ243" s="8">
        <v>1.4E-2</v>
      </c>
      <c r="AR243" s="8">
        <v>0.309</v>
      </c>
      <c r="AS243" s="8">
        <v>0.50353700000000001</v>
      </c>
      <c r="AT243" s="8">
        <v>0</v>
      </c>
      <c r="AU243" s="8">
        <v>0.95342099999999996</v>
      </c>
      <c r="AV243" s="8">
        <v>0.44947100000000001</v>
      </c>
      <c r="AX243" s="2">
        <f>J29-R243</f>
        <v>2.4000000000000909E-2</v>
      </c>
      <c r="AY243" s="2">
        <f>AX243-AX$235</f>
        <v>-1.8999999999991246E-3</v>
      </c>
      <c r="AZ243" s="2">
        <f>AY243+AI29</f>
        <v>3.4700000000007947E-2</v>
      </c>
    </row>
    <row r="244" spans="1:52">
      <c r="B244" s="8" t="s">
        <v>808</v>
      </c>
      <c r="C244" s="20">
        <v>4</v>
      </c>
      <c r="D244" s="20">
        <v>520</v>
      </c>
      <c r="E244" s="20">
        <v>0</v>
      </c>
      <c r="F244" s="20">
        <v>4</v>
      </c>
      <c r="G244" s="20">
        <v>4</v>
      </c>
      <c r="H244" s="20">
        <v>3</v>
      </c>
      <c r="I244" s="19">
        <v>14.9</v>
      </c>
      <c r="J244" s="2">
        <v>3.3809</v>
      </c>
      <c r="K244" s="2">
        <v>3.3809</v>
      </c>
      <c r="L244" s="8">
        <v>4.6786000000000003</v>
      </c>
      <c r="M244" s="8">
        <v>46.314999999999998</v>
      </c>
      <c r="N244" s="8">
        <v>26</v>
      </c>
      <c r="O244" s="8">
        <v>26</v>
      </c>
      <c r="P244" s="8">
        <v>20</v>
      </c>
      <c r="Q244" s="8">
        <v>1</v>
      </c>
      <c r="R244" s="8">
        <v>-31.226600000000001</v>
      </c>
      <c r="S244" s="8" t="s">
        <v>61</v>
      </c>
      <c r="T244" s="8">
        <v>0.441</v>
      </c>
      <c r="U244" s="8">
        <v>4.7779999999999996</v>
      </c>
      <c r="V244" s="8">
        <v>4.3360000000000003</v>
      </c>
      <c r="W244" s="8" t="s">
        <v>61</v>
      </c>
      <c r="X244" s="8">
        <v>0.441</v>
      </c>
      <c r="Y244" s="8">
        <v>4.7779999999999996</v>
      </c>
      <c r="Z244" s="8">
        <v>4.3360000000000003</v>
      </c>
      <c r="AA244" s="8">
        <v>0.2303</v>
      </c>
      <c r="AB244" s="8">
        <v>4.0000000000000002E-4</v>
      </c>
      <c r="AC244" s="8" t="s">
        <v>17</v>
      </c>
      <c r="AD244" s="8" t="s">
        <v>17</v>
      </c>
      <c r="AE244" s="8">
        <v>0</v>
      </c>
      <c r="AF244" s="8">
        <v>0</v>
      </c>
      <c r="AG244" s="8">
        <v>0</v>
      </c>
      <c r="AH244" s="8">
        <v>0</v>
      </c>
      <c r="AI244" s="8">
        <v>0</v>
      </c>
      <c r="AJ244" s="8">
        <v>0</v>
      </c>
      <c r="AK244" s="8">
        <v>0</v>
      </c>
      <c r="AL244" s="8">
        <v>0</v>
      </c>
      <c r="AM244" s="8">
        <v>0</v>
      </c>
      <c r="AN244" s="8">
        <v>0</v>
      </c>
      <c r="AO244" s="8">
        <v>0</v>
      </c>
      <c r="AP244" s="8">
        <v>0</v>
      </c>
      <c r="AQ244" s="8">
        <v>1.4E-2</v>
      </c>
      <c r="AR244" s="8">
        <v>0.30499999999999999</v>
      </c>
      <c r="AS244" s="8">
        <v>0.50761800000000001</v>
      </c>
      <c r="AT244" s="8">
        <v>0</v>
      </c>
      <c r="AU244" s="8">
        <v>0.94397900000000001</v>
      </c>
      <c r="AV244" s="8">
        <v>0.44225199999999998</v>
      </c>
      <c r="AX244" s="2">
        <f>J30-R244</f>
        <v>2.3300000000002541E-2</v>
      </c>
      <c r="AY244" s="2">
        <f>AX244-AX$235</f>
        <v>-2.5999999999974932E-3</v>
      </c>
      <c r="AZ244" s="2">
        <f>AY244+AI30</f>
        <v>2.5600000000014944E-2</v>
      </c>
    </row>
    <row r="245" spans="1:52">
      <c r="B245" s="8" t="s">
        <v>809</v>
      </c>
      <c r="C245" s="20">
        <v>4</v>
      </c>
      <c r="D245" s="20">
        <v>520</v>
      </c>
      <c r="E245" s="20">
        <v>0</v>
      </c>
      <c r="F245" s="20">
        <v>4</v>
      </c>
      <c r="G245" s="20">
        <v>4</v>
      </c>
      <c r="H245" s="20">
        <v>3</v>
      </c>
      <c r="I245" s="19">
        <v>15</v>
      </c>
      <c r="J245" s="2">
        <v>3.3618999999999999</v>
      </c>
      <c r="K245" s="2">
        <v>3.3618999999999999</v>
      </c>
      <c r="L245" s="8">
        <v>4.7667999999999999</v>
      </c>
      <c r="M245" s="8">
        <v>46.658999999999999</v>
      </c>
      <c r="N245" s="8">
        <v>26</v>
      </c>
      <c r="O245" s="8">
        <v>26</v>
      </c>
      <c r="P245" s="8">
        <v>19</v>
      </c>
      <c r="Q245" s="8">
        <v>1</v>
      </c>
      <c r="R245" s="8">
        <v>-31.236899999999999</v>
      </c>
      <c r="S245" s="8" t="s">
        <v>61</v>
      </c>
      <c r="T245" s="8">
        <v>0.41899999999999998</v>
      </c>
      <c r="U245" s="8">
        <v>4.7190000000000003</v>
      </c>
      <c r="V245" s="8">
        <v>4.3</v>
      </c>
      <c r="W245" s="8" t="s">
        <v>61</v>
      </c>
      <c r="X245" s="8">
        <v>0.41899999999999998</v>
      </c>
      <c r="Y245" s="8">
        <v>4.7190000000000003</v>
      </c>
      <c r="Z245" s="8">
        <v>4.3</v>
      </c>
      <c r="AA245" s="8">
        <v>0.35959999999999998</v>
      </c>
      <c r="AB245" s="8">
        <v>8.9999999999999998E-4</v>
      </c>
      <c r="AC245" s="8" t="s">
        <v>17</v>
      </c>
      <c r="AD245" s="8" t="s">
        <v>17</v>
      </c>
      <c r="AE245" s="8">
        <v>0</v>
      </c>
      <c r="AF245" s="8">
        <v>0</v>
      </c>
      <c r="AG245" s="8">
        <v>0</v>
      </c>
      <c r="AH245" s="8">
        <v>0</v>
      </c>
      <c r="AI245" s="8">
        <v>0</v>
      </c>
      <c r="AJ245" s="8">
        <v>0</v>
      </c>
      <c r="AK245" s="8">
        <v>0</v>
      </c>
      <c r="AL245" s="8">
        <v>0</v>
      </c>
      <c r="AM245" s="8">
        <v>0</v>
      </c>
      <c r="AN245" s="8">
        <v>0</v>
      </c>
      <c r="AO245" s="8">
        <v>0</v>
      </c>
      <c r="AP245" s="8">
        <v>0</v>
      </c>
      <c r="AQ245" s="8">
        <v>1.2999999999999999E-2</v>
      </c>
      <c r="AR245" s="8">
        <v>0.30499999999999999</v>
      </c>
      <c r="AS245" s="8">
        <v>0.509965</v>
      </c>
      <c r="AT245" s="8">
        <v>0</v>
      </c>
      <c r="AU245" s="8">
        <v>0.93557699999999999</v>
      </c>
      <c r="AV245" s="8">
        <v>0.43503399999999998</v>
      </c>
      <c r="AX245" s="2">
        <f>J31-R245</f>
        <v>2.2699999999996834E-2</v>
      </c>
      <c r="AY245" s="2">
        <f>AX245-AX$235</f>
        <v>-3.2000000000032003E-3</v>
      </c>
      <c r="AZ245" s="2"/>
    </row>
    <row r="246" spans="1:52">
      <c r="B246" s="8" t="s">
        <v>810</v>
      </c>
      <c r="C246" s="20">
        <v>4</v>
      </c>
      <c r="D246" s="20">
        <v>520</v>
      </c>
      <c r="E246" s="20">
        <v>0</v>
      </c>
      <c r="F246" s="20">
        <v>4</v>
      </c>
      <c r="G246" s="20">
        <v>4</v>
      </c>
      <c r="H246" s="20">
        <v>3</v>
      </c>
      <c r="I246" s="19">
        <v>15</v>
      </c>
      <c r="J246" s="2">
        <v>3.3452999999999999</v>
      </c>
      <c r="K246" s="2">
        <v>3.3452999999999999</v>
      </c>
      <c r="L246" s="8">
        <v>4.8429000000000002</v>
      </c>
      <c r="M246" s="8">
        <v>46.936</v>
      </c>
      <c r="N246" s="8">
        <v>26</v>
      </c>
      <c r="O246" s="8">
        <v>26</v>
      </c>
      <c r="P246" s="8">
        <v>20</v>
      </c>
      <c r="Q246" s="8">
        <v>1</v>
      </c>
      <c r="R246" s="8">
        <v>-31.251100000000001</v>
      </c>
      <c r="S246" s="8" t="s">
        <v>61</v>
      </c>
      <c r="T246" s="8">
        <v>0.40100000000000002</v>
      </c>
      <c r="U246" s="8">
        <v>4.6740000000000004</v>
      </c>
      <c r="V246" s="8">
        <v>4.2729999999999997</v>
      </c>
      <c r="W246" s="8" t="s">
        <v>61</v>
      </c>
      <c r="X246" s="8">
        <v>0.40100000000000002</v>
      </c>
      <c r="Y246" s="8">
        <v>4.6740000000000004</v>
      </c>
      <c r="Z246" s="8">
        <v>4.2729999999999997</v>
      </c>
      <c r="AA246" s="8">
        <v>0.43509999999999999</v>
      </c>
      <c r="AB246" s="8">
        <v>6.9999999999999999E-4</v>
      </c>
      <c r="AC246" s="8" t="s">
        <v>17</v>
      </c>
      <c r="AD246" s="8" t="s">
        <v>17</v>
      </c>
      <c r="AE246" s="8">
        <v>0</v>
      </c>
      <c r="AF246" s="8">
        <v>0</v>
      </c>
      <c r="AG246" s="8">
        <v>0</v>
      </c>
      <c r="AH246" s="8">
        <v>0</v>
      </c>
      <c r="AI246" s="8">
        <v>0</v>
      </c>
      <c r="AJ246" s="8">
        <v>0</v>
      </c>
      <c r="AK246" s="8">
        <v>0</v>
      </c>
      <c r="AL246" s="8">
        <v>0</v>
      </c>
      <c r="AM246" s="8">
        <v>0</v>
      </c>
      <c r="AN246" s="8">
        <v>0</v>
      </c>
      <c r="AO246" s="8">
        <v>0</v>
      </c>
      <c r="AP246" s="8">
        <v>0</v>
      </c>
      <c r="AQ246" s="8">
        <v>1.4E-2</v>
      </c>
      <c r="AR246" s="8">
        <v>0.30499999999999999</v>
      </c>
      <c r="AS246" s="8">
        <v>0.51109700000000002</v>
      </c>
      <c r="AT246" s="8">
        <v>0</v>
      </c>
      <c r="AU246" s="8">
        <v>0.92787799999999998</v>
      </c>
      <c r="AV246" s="8">
        <v>0.427815</v>
      </c>
      <c r="AX246" s="2">
        <f>J32-R246</f>
        <v>2.2200000000001552E-2</v>
      </c>
      <c r="AY246" s="2">
        <f>AX246-AX$235</f>
        <v>-3.6999999999984823E-3</v>
      </c>
      <c r="AZ246" s="2"/>
    </row>
    <row r="247" spans="1:52">
      <c r="B247" s="8" t="s">
        <v>811</v>
      </c>
      <c r="C247" s="20">
        <v>4</v>
      </c>
      <c r="D247" s="20">
        <v>520</v>
      </c>
      <c r="E247" s="20">
        <v>0</v>
      </c>
      <c r="F247" s="20">
        <v>4</v>
      </c>
      <c r="G247" s="20">
        <v>4</v>
      </c>
      <c r="H247" s="20">
        <v>3</v>
      </c>
      <c r="I247" s="19">
        <v>15</v>
      </c>
      <c r="J247" s="2">
        <v>3.33</v>
      </c>
      <c r="K247" s="2">
        <v>3.33</v>
      </c>
      <c r="L247" s="8">
        <v>4.9104000000000001</v>
      </c>
      <c r="M247" s="8">
        <v>47.155000000000001</v>
      </c>
      <c r="N247" s="8">
        <v>26</v>
      </c>
      <c r="O247" s="8">
        <v>26</v>
      </c>
      <c r="P247" s="8">
        <v>20</v>
      </c>
      <c r="Q247" s="8">
        <v>1</v>
      </c>
      <c r="R247" s="8">
        <v>-31.2669</v>
      </c>
      <c r="S247" s="8" t="s">
        <v>61</v>
      </c>
      <c r="T247" s="8">
        <v>0.38700000000000001</v>
      </c>
      <c r="U247" s="8">
        <v>4.641</v>
      </c>
      <c r="V247" s="8">
        <v>4.2539999999999996</v>
      </c>
      <c r="W247" s="8" t="s">
        <v>61</v>
      </c>
      <c r="X247" s="8">
        <v>0.38700000000000001</v>
      </c>
      <c r="Y247" s="8">
        <v>4.641</v>
      </c>
      <c r="Z247" s="8">
        <v>4.2539999999999996</v>
      </c>
      <c r="AA247" s="8">
        <v>0.46700000000000003</v>
      </c>
      <c r="AB247" s="8">
        <v>5.9999999999999995E-4</v>
      </c>
      <c r="AC247" s="8" t="s">
        <v>17</v>
      </c>
      <c r="AD247" s="8" t="s">
        <v>17</v>
      </c>
      <c r="AE247" s="8">
        <v>0</v>
      </c>
      <c r="AF247" s="8">
        <v>0</v>
      </c>
      <c r="AG247" s="8">
        <v>0</v>
      </c>
      <c r="AH247" s="8">
        <v>0</v>
      </c>
      <c r="AI247" s="8">
        <v>0</v>
      </c>
      <c r="AJ247" s="8">
        <v>0</v>
      </c>
      <c r="AK247" s="8">
        <v>0</v>
      </c>
      <c r="AL247" s="8">
        <v>0</v>
      </c>
      <c r="AM247" s="8">
        <v>0</v>
      </c>
      <c r="AN247" s="8">
        <v>0</v>
      </c>
      <c r="AO247" s="8">
        <v>0</v>
      </c>
      <c r="AP247" s="8">
        <v>0</v>
      </c>
      <c r="AQ247" s="8">
        <v>1.4E-2</v>
      </c>
      <c r="AR247" s="8">
        <v>0.307</v>
      </c>
      <c r="AS247" s="8">
        <v>0.511459</v>
      </c>
      <c r="AT247" s="8">
        <v>0</v>
      </c>
      <c r="AU247" s="8">
        <v>0.92071999999999998</v>
      </c>
      <c r="AV247" s="8">
        <v>0.42059600000000003</v>
      </c>
      <c r="AX247" s="2">
        <f>J33-R247</f>
        <v>2.1699999999999164E-2</v>
      </c>
      <c r="AY247" s="2">
        <f>AX247-AX$235</f>
        <v>-4.2000000000008697E-3</v>
      </c>
      <c r="AZ247" s="2"/>
    </row>
    <row r="248" spans="1:52">
      <c r="B248" s="8" t="s">
        <v>812</v>
      </c>
      <c r="C248" s="20">
        <v>4</v>
      </c>
      <c r="D248" s="20">
        <v>520</v>
      </c>
      <c r="E248" s="20">
        <v>0</v>
      </c>
      <c r="F248" s="20">
        <v>4</v>
      </c>
      <c r="G248" s="20">
        <v>4</v>
      </c>
      <c r="H248" s="20">
        <v>3</v>
      </c>
      <c r="I248" s="19">
        <v>15</v>
      </c>
      <c r="J248" s="2">
        <v>3.3159999999999998</v>
      </c>
      <c r="K248" s="2">
        <v>3.3159999999999998</v>
      </c>
      <c r="L248" s="8">
        <v>4.9698000000000002</v>
      </c>
      <c r="M248" s="8">
        <v>47.325000000000003</v>
      </c>
      <c r="N248" s="8">
        <v>26</v>
      </c>
      <c r="O248" s="8">
        <v>26</v>
      </c>
      <c r="P248" s="8">
        <v>20</v>
      </c>
      <c r="Q248" s="8">
        <v>1</v>
      </c>
      <c r="R248" s="8">
        <v>-31.282800000000002</v>
      </c>
      <c r="S248" s="8" t="s">
        <v>61</v>
      </c>
      <c r="T248" s="8">
        <v>0.372</v>
      </c>
      <c r="U248" s="8">
        <v>4.6130000000000004</v>
      </c>
      <c r="V248" s="8">
        <v>4.2409999999999997</v>
      </c>
      <c r="W248" s="8" t="s">
        <v>61</v>
      </c>
      <c r="X248" s="8">
        <v>0.372</v>
      </c>
      <c r="Y248" s="8">
        <v>4.6130000000000004</v>
      </c>
      <c r="Z248" s="8">
        <v>4.2409999999999997</v>
      </c>
      <c r="AA248" s="8">
        <v>0.45529999999999998</v>
      </c>
      <c r="AB248" s="8">
        <v>8.9999999999999998E-4</v>
      </c>
      <c r="AC248" s="8" t="s">
        <v>17</v>
      </c>
      <c r="AD248" s="8" t="s">
        <v>17</v>
      </c>
      <c r="AE248" s="8">
        <v>0</v>
      </c>
      <c r="AF248" s="8">
        <v>0</v>
      </c>
      <c r="AG248" s="8">
        <v>0</v>
      </c>
      <c r="AH248" s="8">
        <v>0</v>
      </c>
      <c r="AI248" s="8">
        <v>0</v>
      </c>
      <c r="AJ248" s="8">
        <v>0</v>
      </c>
      <c r="AK248" s="8">
        <v>0</v>
      </c>
      <c r="AL248" s="8">
        <v>0</v>
      </c>
      <c r="AM248" s="8">
        <v>0</v>
      </c>
      <c r="AN248" s="8">
        <v>0</v>
      </c>
      <c r="AO248" s="8">
        <v>0</v>
      </c>
      <c r="AP248" s="8">
        <v>0</v>
      </c>
      <c r="AQ248" s="8">
        <v>1.4E-2</v>
      </c>
      <c r="AR248" s="8">
        <v>0.309</v>
      </c>
      <c r="AS248" s="8">
        <v>0.51110100000000003</v>
      </c>
      <c r="AT248" s="8">
        <v>0</v>
      </c>
      <c r="AU248" s="8">
        <v>0.91417700000000002</v>
      </c>
      <c r="AV248" s="8">
        <v>0.41337800000000002</v>
      </c>
      <c r="AX248" s="2">
        <f>J34-R248</f>
        <v>2.120000000000033E-2</v>
      </c>
      <c r="AY248" s="2">
        <f>AX248-AX$235</f>
        <v>-4.6999999999997044E-3</v>
      </c>
      <c r="AZ248" s="2"/>
    </row>
    <row r="249" spans="1:52">
      <c r="B249" s="8" t="s">
        <v>813</v>
      </c>
      <c r="C249" s="20">
        <v>4</v>
      </c>
      <c r="D249" s="20">
        <v>520</v>
      </c>
      <c r="E249" s="20">
        <v>0</v>
      </c>
      <c r="F249" s="20">
        <v>4</v>
      </c>
      <c r="G249" s="20">
        <v>4</v>
      </c>
      <c r="H249" s="20">
        <v>3</v>
      </c>
      <c r="I249" s="19">
        <v>15.1</v>
      </c>
      <c r="J249" s="2">
        <v>3.3037999999999998</v>
      </c>
      <c r="K249" s="2">
        <v>3.3037999999999998</v>
      </c>
      <c r="L249" s="8">
        <v>5.0168999999999997</v>
      </c>
      <c r="M249" s="8">
        <v>47.423999999999999</v>
      </c>
      <c r="N249" s="8">
        <v>26</v>
      </c>
      <c r="O249" s="8">
        <v>26</v>
      </c>
      <c r="P249" s="8">
        <v>20</v>
      </c>
      <c r="Q249" s="8">
        <v>1</v>
      </c>
      <c r="R249" s="8">
        <v>-31.297599999999999</v>
      </c>
      <c r="S249" s="8" t="s">
        <v>61</v>
      </c>
      <c r="T249" s="8">
        <v>0.35299999999999998</v>
      </c>
      <c r="U249" s="8">
        <v>4.5940000000000003</v>
      </c>
      <c r="V249" s="8">
        <v>4.2409999999999997</v>
      </c>
      <c r="W249" s="8" t="s">
        <v>61</v>
      </c>
      <c r="X249" s="8">
        <v>0.35299999999999998</v>
      </c>
      <c r="Y249" s="8">
        <v>4.5940000000000003</v>
      </c>
      <c r="Z249" s="8">
        <v>4.2409999999999997</v>
      </c>
      <c r="AA249" s="8">
        <v>0.38619999999999999</v>
      </c>
      <c r="AB249" s="8">
        <v>1.1000000000000001E-3</v>
      </c>
      <c r="AC249" s="8" t="s">
        <v>17</v>
      </c>
      <c r="AD249" s="8" t="s">
        <v>17</v>
      </c>
      <c r="AE249" s="8">
        <v>0</v>
      </c>
      <c r="AF249" s="8">
        <v>0</v>
      </c>
      <c r="AG249" s="8">
        <v>0</v>
      </c>
      <c r="AH249" s="8">
        <v>0</v>
      </c>
      <c r="AI249" s="8">
        <v>0</v>
      </c>
      <c r="AJ249" s="8">
        <v>0</v>
      </c>
      <c r="AK249" s="8">
        <v>0</v>
      </c>
      <c r="AL249" s="8">
        <v>0</v>
      </c>
      <c r="AM249" s="8">
        <v>0</v>
      </c>
      <c r="AN249" s="8">
        <v>0</v>
      </c>
      <c r="AO249" s="8">
        <v>0</v>
      </c>
      <c r="AP249" s="8">
        <v>0</v>
      </c>
      <c r="AQ249" s="8">
        <v>1.4E-2</v>
      </c>
      <c r="AR249" s="8">
        <v>0.307</v>
      </c>
      <c r="AS249" s="8">
        <v>0.50965700000000003</v>
      </c>
      <c r="AT249" s="8">
        <v>0</v>
      </c>
      <c r="AU249" s="8">
        <v>0.90862900000000002</v>
      </c>
      <c r="AV249" s="8">
        <v>0.40616000000000002</v>
      </c>
      <c r="AX249" s="2">
        <f>J35-R249</f>
        <v>2.0899999999997476E-2</v>
      </c>
      <c r="AY249" s="2">
        <f>AX249-AX$235</f>
        <v>-5.000000000002558E-3</v>
      </c>
      <c r="AZ249" s="2"/>
    </row>
    <row r="250" spans="1:52">
      <c r="B250" s="8" t="s">
        <v>814</v>
      </c>
      <c r="C250" s="20">
        <v>4</v>
      </c>
      <c r="D250" s="20">
        <v>520</v>
      </c>
      <c r="E250" s="20">
        <v>0</v>
      </c>
      <c r="F250" s="20">
        <v>4</v>
      </c>
      <c r="G250" s="20">
        <v>4</v>
      </c>
      <c r="H250" s="20">
        <v>3</v>
      </c>
      <c r="I250" s="19">
        <v>15.1</v>
      </c>
      <c r="J250" s="2">
        <v>3.2915999999999999</v>
      </c>
      <c r="K250" s="2">
        <v>3.2915999999999999</v>
      </c>
      <c r="L250" s="8">
        <v>5.0631000000000004</v>
      </c>
      <c r="M250" s="8">
        <v>47.506</v>
      </c>
      <c r="N250" s="8">
        <v>26</v>
      </c>
      <c r="O250" s="8">
        <v>26</v>
      </c>
      <c r="P250" s="8">
        <v>20</v>
      </c>
      <c r="Q250" s="8">
        <v>1</v>
      </c>
      <c r="R250" s="8">
        <v>-31.309799999999999</v>
      </c>
      <c r="S250" s="8" t="s">
        <v>61</v>
      </c>
      <c r="T250" s="8">
        <v>0.33500000000000002</v>
      </c>
      <c r="U250" s="8">
        <v>4.577</v>
      </c>
      <c r="V250" s="8">
        <v>4.242</v>
      </c>
      <c r="W250" s="8" t="s">
        <v>61</v>
      </c>
      <c r="X250" s="8">
        <v>0.33500000000000002</v>
      </c>
      <c r="Y250" s="8">
        <v>4.577</v>
      </c>
      <c r="Z250" s="8">
        <v>4.242</v>
      </c>
      <c r="AA250" s="8">
        <v>0.29099999999999998</v>
      </c>
      <c r="AB250" s="8">
        <v>5.0000000000000001E-4</v>
      </c>
      <c r="AC250" s="8" t="s">
        <v>17</v>
      </c>
      <c r="AD250" s="8" t="s">
        <v>17</v>
      </c>
      <c r="AE250" s="8">
        <v>0</v>
      </c>
      <c r="AF250" s="8">
        <v>0</v>
      </c>
      <c r="AG250" s="8">
        <v>0</v>
      </c>
      <c r="AH250" s="8">
        <v>0</v>
      </c>
      <c r="AI250" s="8">
        <v>0</v>
      </c>
      <c r="AJ250" s="8">
        <v>0</v>
      </c>
      <c r="AK250" s="8">
        <v>0</v>
      </c>
      <c r="AL250" s="8">
        <v>0</v>
      </c>
      <c r="AM250" s="8">
        <v>0</v>
      </c>
      <c r="AN250" s="8">
        <v>0</v>
      </c>
      <c r="AO250" s="8">
        <v>0</v>
      </c>
      <c r="AP250" s="8">
        <v>0</v>
      </c>
      <c r="AQ250" s="8">
        <v>1.4999999999999999E-2</v>
      </c>
      <c r="AR250" s="8">
        <v>0.30199999999999999</v>
      </c>
      <c r="AS250" s="8">
        <v>0.50841599999999998</v>
      </c>
      <c r="AT250" s="8">
        <v>0</v>
      </c>
      <c r="AU250" s="8">
        <v>0.90298800000000001</v>
      </c>
      <c r="AV250" s="8">
        <v>0.39894099999999999</v>
      </c>
      <c r="AX250" s="2">
        <f>J36-R250</f>
        <v>2.0699999999997942E-2</v>
      </c>
      <c r="AY250" s="2">
        <f>AX250-AX$235</f>
        <v>-5.2000000000020918E-3</v>
      </c>
      <c r="AZ250" s="2"/>
    </row>
    <row r="251" spans="1:52">
      <c r="B251" s="8" t="s">
        <v>815</v>
      </c>
      <c r="C251" s="20">
        <v>4</v>
      </c>
      <c r="D251" s="20">
        <v>520</v>
      </c>
      <c r="E251" s="20">
        <v>0</v>
      </c>
      <c r="F251" s="20">
        <v>4</v>
      </c>
      <c r="G251" s="20">
        <v>4</v>
      </c>
      <c r="H251" s="20">
        <v>3</v>
      </c>
      <c r="I251" s="19">
        <v>15.1</v>
      </c>
      <c r="J251" s="2">
        <v>3.2793000000000001</v>
      </c>
      <c r="K251" s="2">
        <v>3.2793000000000001</v>
      </c>
      <c r="L251" s="8">
        <v>5.1067</v>
      </c>
      <c r="M251" s="8">
        <v>47.558999999999997</v>
      </c>
      <c r="N251" s="8">
        <v>26</v>
      </c>
      <c r="O251" s="8">
        <v>26</v>
      </c>
      <c r="P251" s="8">
        <v>20</v>
      </c>
      <c r="Q251" s="8">
        <v>1</v>
      </c>
      <c r="R251" s="8">
        <v>-31.317799999999998</v>
      </c>
      <c r="S251" s="8" t="s">
        <v>61</v>
      </c>
      <c r="T251" s="8">
        <v>0.317</v>
      </c>
      <c r="U251" s="8">
        <v>4.5629999999999997</v>
      </c>
      <c r="V251" s="8">
        <v>4.2460000000000004</v>
      </c>
      <c r="W251" s="8" t="s">
        <v>61</v>
      </c>
      <c r="X251" s="8">
        <v>0.317</v>
      </c>
      <c r="Y251" s="8">
        <v>4.5629999999999997</v>
      </c>
      <c r="Z251" s="8">
        <v>4.2460000000000004</v>
      </c>
      <c r="AA251" s="8">
        <v>0.16109999999999999</v>
      </c>
      <c r="AB251" s="8">
        <v>5.0000000000000001E-4</v>
      </c>
      <c r="AC251" s="8" t="s">
        <v>17</v>
      </c>
      <c r="AD251" s="8" t="s">
        <v>17</v>
      </c>
      <c r="AE251" s="8">
        <v>0</v>
      </c>
      <c r="AF251" s="8">
        <v>0</v>
      </c>
      <c r="AG251" s="8">
        <v>0</v>
      </c>
      <c r="AH251" s="8">
        <v>0</v>
      </c>
      <c r="AI251" s="8">
        <v>0</v>
      </c>
      <c r="AJ251" s="8">
        <v>0</v>
      </c>
      <c r="AK251" s="8">
        <v>0</v>
      </c>
      <c r="AL251" s="8">
        <v>0</v>
      </c>
      <c r="AM251" s="8">
        <v>0</v>
      </c>
      <c r="AN251" s="8">
        <v>0</v>
      </c>
      <c r="AO251" s="8">
        <v>0</v>
      </c>
      <c r="AP251" s="8">
        <v>0</v>
      </c>
      <c r="AQ251" s="8">
        <v>1.6E-2</v>
      </c>
      <c r="AR251" s="8">
        <v>0.30499999999999999</v>
      </c>
      <c r="AS251" s="8">
        <v>0.507023</v>
      </c>
      <c r="AT251" s="8">
        <v>0</v>
      </c>
      <c r="AU251" s="8">
        <v>0.897563</v>
      </c>
      <c r="AV251" s="8">
        <v>0.39172299999999999</v>
      </c>
      <c r="AX251" s="2">
        <f>J37-R251</f>
        <v>2.0399999999998641E-2</v>
      </c>
      <c r="AY251" s="2">
        <f>AX251-AX$235</f>
        <v>-5.5000000000013927E-3</v>
      </c>
      <c r="AZ251" s="2"/>
    </row>
    <row r="252" spans="1:52">
      <c r="B252" s="8" t="s">
        <v>816</v>
      </c>
      <c r="C252" s="20">
        <v>4</v>
      </c>
      <c r="D252" s="20">
        <v>520</v>
      </c>
      <c r="E252" s="20">
        <v>0</v>
      </c>
      <c r="F252" s="20">
        <v>4</v>
      </c>
      <c r="G252" s="20">
        <v>4</v>
      </c>
      <c r="H252" s="20">
        <v>3</v>
      </c>
      <c r="I252" s="19">
        <v>15.1</v>
      </c>
      <c r="J252" s="2">
        <v>3.2730999999999999</v>
      </c>
      <c r="K252" s="2">
        <v>3.2730999999999999</v>
      </c>
      <c r="L252" s="8">
        <v>5.1287000000000003</v>
      </c>
      <c r="M252" s="8">
        <v>47.582000000000001</v>
      </c>
      <c r="N252" s="8">
        <v>26</v>
      </c>
      <c r="O252" s="8">
        <v>26</v>
      </c>
      <c r="P252" s="8">
        <v>20</v>
      </c>
      <c r="Q252" s="8">
        <v>1</v>
      </c>
      <c r="R252" s="8">
        <v>-31.32</v>
      </c>
      <c r="S252" s="8" t="s">
        <v>61</v>
      </c>
      <c r="T252" s="8">
        <v>0.308</v>
      </c>
      <c r="U252" s="8">
        <v>4.556</v>
      </c>
      <c r="V252" s="8">
        <v>4.2480000000000002</v>
      </c>
      <c r="W252" s="8" t="s">
        <v>61</v>
      </c>
      <c r="X252" s="8">
        <v>0.308</v>
      </c>
      <c r="Y252" s="8">
        <v>4.556</v>
      </c>
      <c r="Z252" s="8">
        <v>4.2480000000000002</v>
      </c>
      <c r="AA252" s="8">
        <v>8.43E-2</v>
      </c>
      <c r="AB252" s="8">
        <v>8.9999999999999998E-4</v>
      </c>
      <c r="AC252" s="8" t="s">
        <v>17</v>
      </c>
      <c r="AD252" s="8" t="s">
        <v>17</v>
      </c>
      <c r="AE252" s="8">
        <v>0</v>
      </c>
      <c r="AF252" s="8">
        <v>0</v>
      </c>
      <c r="AG252" s="8">
        <v>0</v>
      </c>
      <c r="AH252" s="8">
        <v>0</v>
      </c>
      <c r="AI252" s="8">
        <v>0</v>
      </c>
      <c r="AJ252" s="8">
        <v>0</v>
      </c>
      <c r="AK252" s="8">
        <v>0</v>
      </c>
      <c r="AL252" s="8">
        <v>0</v>
      </c>
      <c r="AM252" s="8">
        <v>0</v>
      </c>
      <c r="AN252" s="8">
        <v>0</v>
      </c>
      <c r="AO252" s="8">
        <v>0</v>
      </c>
      <c r="AP252" s="8">
        <v>0</v>
      </c>
      <c r="AQ252" s="8">
        <v>1.4999999999999999E-2</v>
      </c>
      <c r="AR252" s="8">
        <v>0.30299999999999999</v>
      </c>
      <c r="AS252" s="8">
        <v>0.50634199999999996</v>
      </c>
      <c r="AT252" s="8">
        <v>0</v>
      </c>
      <c r="AU252" s="8">
        <v>0.89487300000000003</v>
      </c>
      <c r="AV252" s="8">
        <v>0.38811299999999999</v>
      </c>
      <c r="AX252" s="2">
        <f>J38-R252</f>
        <v>2.0299999999998875E-2</v>
      </c>
      <c r="AY252" s="2">
        <f>AX252-AX$235</f>
        <v>-5.6000000000011596E-3</v>
      </c>
      <c r="AZ252" s="2"/>
    </row>
    <row r="253" spans="1:52">
      <c r="B253" s="8" t="s">
        <v>817</v>
      </c>
      <c r="C253" s="20">
        <v>4</v>
      </c>
      <c r="D253" s="20">
        <v>520</v>
      </c>
      <c r="E253" s="20">
        <v>0</v>
      </c>
      <c r="F253" s="20">
        <v>4</v>
      </c>
      <c r="G253" s="20">
        <v>4</v>
      </c>
      <c r="H253" s="20">
        <v>3</v>
      </c>
      <c r="I253" s="19">
        <v>15.1</v>
      </c>
      <c r="J253" s="2">
        <v>3.2669999999999999</v>
      </c>
      <c r="K253" s="2">
        <v>3.2669999999999999</v>
      </c>
      <c r="L253" s="8">
        <v>5.1501999999999999</v>
      </c>
      <c r="M253" s="8">
        <v>47.603000000000002</v>
      </c>
      <c r="N253" s="8">
        <v>26</v>
      </c>
      <c r="O253" s="8">
        <v>26</v>
      </c>
      <c r="P253" s="8">
        <v>20</v>
      </c>
      <c r="Q253" s="8">
        <v>1</v>
      </c>
      <c r="R253" s="8">
        <v>-31.320599999999999</v>
      </c>
      <c r="S253" s="8" t="s">
        <v>61</v>
      </c>
      <c r="T253" s="8">
        <v>0.29699999999999999</v>
      </c>
      <c r="U253" s="8">
        <v>4.548</v>
      </c>
      <c r="V253" s="8">
        <v>4.2510000000000003</v>
      </c>
      <c r="W253" s="8" t="s">
        <v>61</v>
      </c>
      <c r="X253" s="8">
        <v>0.29699999999999999</v>
      </c>
      <c r="Y253" s="8">
        <v>4.548</v>
      </c>
      <c r="Z253" s="8">
        <v>4.2510000000000003</v>
      </c>
      <c r="AA253" s="8">
        <v>3.8E-3</v>
      </c>
      <c r="AB253" s="8">
        <v>1E-4</v>
      </c>
      <c r="AC253" s="8" t="s">
        <v>17</v>
      </c>
      <c r="AD253" s="8" t="s">
        <v>17</v>
      </c>
      <c r="AE253" s="8">
        <v>0</v>
      </c>
      <c r="AF253" s="8">
        <v>0</v>
      </c>
      <c r="AG253" s="8">
        <v>0</v>
      </c>
      <c r="AH253" s="8">
        <v>0</v>
      </c>
      <c r="AI253" s="8">
        <v>0</v>
      </c>
      <c r="AJ253" s="8">
        <v>0</v>
      </c>
      <c r="AK253" s="8">
        <v>0</v>
      </c>
      <c r="AL253" s="8">
        <v>0</v>
      </c>
      <c r="AM253" s="8">
        <v>0</v>
      </c>
      <c r="AN253" s="8">
        <v>0</v>
      </c>
      <c r="AO253" s="8">
        <v>0</v>
      </c>
      <c r="AP253" s="8">
        <v>0</v>
      </c>
      <c r="AQ253" s="8">
        <v>1.6E-2</v>
      </c>
      <c r="AR253" s="8">
        <v>0.29499999999999998</v>
      </c>
      <c r="AS253" s="8">
        <v>0.50555000000000005</v>
      </c>
      <c r="AT253" s="8">
        <v>0</v>
      </c>
      <c r="AU253" s="8">
        <v>0.89220299999999997</v>
      </c>
      <c r="AV253" s="8">
        <v>0.38450400000000001</v>
      </c>
      <c r="AX253" s="2">
        <f>J39-R253</f>
        <v>2.0199999999999108E-2</v>
      </c>
      <c r="AY253" s="2">
        <f>AX253-AX$235</f>
        <v>-5.7000000000009265E-3</v>
      </c>
      <c r="AZ253" s="2">
        <f>AY253+AI39</f>
        <v>-7.4499999999996902E-2</v>
      </c>
    </row>
    <row r="254" spans="1:52">
      <c r="B254" s="8" t="s">
        <v>851</v>
      </c>
      <c r="C254" s="20">
        <v>4</v>
      </c>
      <c r="D254" s="20">
        <v>520</v>
      </c>
      <c r="E254" s="20">
        <v>0</v>
      </c>
      <c r="F254" s="20">
        <v>4</v>
      </c>
      <c r="G254" s="20">
        <v>4</v>
      </c>
      <c r="H254" s="20">
        <v>3</v>
      </c>
      <c r="I254" s="19">
        <v>15.1</v>
      </c>
      <c r="J254" s="2">
        <v>3.2669999999999999</v>
      </c>
      <c r="K254" s="2">
        <v>3.2669999999999999</v>
      </c>
      <c r="L254" s="8">
        <v>5.1501999999999999</v>
      </c>
      <c r="M254" s="8">
        <v>47.603000000000002</v>
      </c>
      <c r="N254" s="8">
        <v>26</v>
      </c>
      <c r="O254" s="8">
        <v>26</v>
      </c>
      <c r="P254" s="8">
        <v>20</v>
      </c>
      <c r="Q254" s="8">
        <v>1</v>
      </c>
      <c r="R254" s="8">
        <v>-30.751200000000001</v>
      </c>
      <c r="S254" s="8" t="s">
        <v>61</v>
      </c>
      <c r="T254" s="8">
        <v>0.40300000000000002</v>
      </c>
      <c r="U254" s="8">
        <v>4.5039999999999996</v>
      </c>
      <c r="V254" s="8">
        <v>4.101</v>
      </c>
      <c r="W254" s="8" t="s">
        <v>61</v>
      </c>
      <c r="X254" s="8">
        <v>0.40300000000000002</v>
      </c>
      <c r="Y254" s="8">
        <v>4.5039999999999996</v>
      </c>
      <c r="Z254" s="8">
        <v>4.101</v>
      </c>
      <c r="AA254" s="8">
        <v>0</v>
      </c>
      <c r="AB254" s="8">
        <v>0</v>
      </c>
      <c r="AC254" s="8" t="s">
        <v>17</v>
      </c>
      <c r="AD254" s="8" t="s">
        <v>17</v>
      </c>
      <c r="AE254" s="8">
        <v>0</v>
      </c>
      <c r="AF254" s="8">
        <v>0</v>
      </c>
      <c r="AG254" s="8">
        <v>0</v>
      </c>
      <c r="AH254" s="8">
        <v>0</v>
      </c>
      <c r="AI254" s="8">
        <v>0</v>
      </c>
      <c r="AJ254" s="8">
        <v>0</v>
      </c>
      <c r="AK254" s="8">
        <v>0</v>
      </c>
      <c r="AL254" s="8">
        <v>0</v>
      </c>
      <c r="AM254" s="8">
        <v>0</v>
      </c>
      <c r="AN254" s="8">
        <v>0</v>
      </c>
      <c r="AO254" s="8">
        <v>0</v>
      </c>
      <c r="AP254" s="8">
        <v>0</v>
      </c>
      <c r="AQ254" s="8">
        <v>1.0999999999999999E-2</v>
      </c>
      <c r="AR254" s="8">
        <v>0.30199999999999999</v>
      </c>
      <c r="AS254" s="8">
        <v>0.5</v>
      </c>
      <c r="AT254" s="8">
        <v>0</v>
      </c>
      <c r="AU254" s="8">
        <v>0</v>
      </c>
      <c r="AV254" s="8">
        <v>0.5</v>
      </c>
    </row>
    <row r="255" spans="1:52">
      <c r="C255" s="20"/>
      <c r="D255" s="20"/>
      <c r="E255" s="20"/>
      <c r="F255" s="20"/>
      <c r="G255" s="20"/>
      <c r="H255" s="20"/>
    </row>
    <row r="256" spans="1:52">
      <c r="A256" s="112" t="s">
        <v>1033</v>
      </c>
      <c r="C256" s="20"/>
      <c r="D256" s="20"/>
      <c r="E256" s="20"/>
      <c r="F256" s="20"/>
      <c r="G256" s="20"/>
      <c r="H256" s="20"/>
    </row>
    <row r="257" spans="1:49">
      <c r="A257" s="112"/>
      <c r="C257" s="20"/>
      <c r="D257" s="20"/>
      <c r="E257" s="20"/>
      <c r="F257" s="20"/>
      <c r="G257" s="20"/>
      <c r="H257" s="20"/>
    </row>
    <row r="258" spans="1:49">
      <c r="A258" s="112" t="s">
        <v>1035</v>
      </c>
      <c r="C258" s="20"/>
      <c r="D258" s="20"/>
      <c r="E258" s="20"/>
      <c r="F258" s="20"/>
      <c r="G258" s="20"/>
      <c r="H258" s="20"/>
    </row>
    <row r="259" spans="1:49">
      <c r="A259" s="4"/>
      <c r="B259" s="8" t="s">
        <v>1049</v>
      </c>
      <c r="C259" s="8">
        <v>4</v>
      </c>
      <c r="D259" s="8">
        <v>520</v>
      </c>
      <c r="E259" s="8">
        <v>0</v>
      </c>
      <c r="F259" s="8">
        <v>6</v>
      </c>
      <c r="G259" s="8">
        <v>6</v>
      </c>
      <c r="H259" s="8">
        <v>4</v>
      </c>
      <c r="I259" s="8">
        <v>21.3</v>
      </c>
      <c r="J259" s="8">
        <v>3.4771000000000001</v>
      </c>
      <c r="K259" s="8">
        <v>3.4771000000000001</v>
      </c>
      <c r="L259" s="8">
        <v>4.2836999999999996</v>
      </c>
      <c r="M259" s="8">
        <v>44.853000000000002</v>
      </c>
      <c r="N259" s="8">
        <v>26</v>
      </c>
      <c r="O259" s="8">
        <v>208</v>
      </c>
      <c r="P259" s="8">
        <v>-1</v>
      </c>
      <c r="Q259" s="8">
        <v>0</v>
      </c>
      <c r="R259" s="8">
        <v>-86.606700000000004</v>
      </c>
      <c r="S259" s="8" t="s">
        <v>991</v>
      </c>
      <c r="T259" s="8">
        <v>0</v>
      </c>
      <c r="U259" s="8">
        <v>0</v>
      </c>
      <c r="V259" s="8">
        <v>0</v>
      </c>
      <c r="W259" s="8" t="s">
        <v>991</v>
      </c>
      <c r="X259" s="8">
        <v>0</v>
      </c>
      <c r="Y259" s="8">
        <v>0</v>
      </c>
      <c r="Z259" s="8">
        <v>0</v>
      </c>
      <c r="AA259" s="8">
        <v>0</v>
      </c>
      <c r="AB259" s="8">
        <v>0</v>
      </c>
      <c r="AC259" s="8" t="s">
        <v>17</v>
      </c>
      <c r="AD259" s="8" t="s">
        <v>17</v>
      </c>
      <c r="AE259" s="8">
        <v>0</v>
      </c>
      <c r="AF259" s="8">
        <v>0</v>
      </c>
      <c r="AG259" s="8">
        <v>0</v>
      </c>
      <c r="AH259" s="8">
        <v>0</v>
      </c>
      <c r="AI259" s="8">
        <v>0</v>
      </c>
      <c r="AJ259" s="8">
        <v>0</v>
      </c>
      <c r="AK259" s="8">
        <v>0</v>
      </c>
      <c r="AL259" s="8">
        <v>0</v>
      </c>
      <c r="AM259" s="8">
        <v>0</v>
      </c>
      <c r="AN259" s="8">
        <v>0</v>
      </c>
      <c r="AO259" s="8">
        <v>0</v>
      </c>
      <c r="AP259" s="8">
        <v>0</v>
      </c>
      <c r="AQ259" s="8">
        <v>0.63700000000000001</v>
      </c>
      <c r="AR259" s="8">
        <v>3.113</v>
      </c>
      <c r="AS259" s="8">
        <v>0.5</v>
      </c>
      <c r="AT259" s="8">
        <v>0</v>
      </c>
      <c r="AU259" s="8">
        <v>0</v>
      </c>
      <c r="AV259" s="8">
        <v>0.5</v>
      </c>
      <c r="AW259" s="8">
        <v>-1.8965000000000001</v>
      </c>
    </row>
    <row r="260" spans="1:49">
      <c r="A260" s="4"/>
      <c r="B260" s="8" t="s">
        <v>1050</v>
      </c>
      <c r="C260" s="8">
        <v>4</v>
      </c>
      <c r="D260" s="8">
        <v>520</v>
      </c>
      <c r="E260" s="8">
        <v>0</v>
      </c>
      <c r="F260" s="8">
        <v>6</v>
      </c>
      <c r="G260" s="8">
        <v>6</v>
      </c>
      <c r="H260" s="8">
        <v>4</v>
      </c>
      <c r="I260" s="8">
        <v>21.3</v>
      </c>
      <c r="J260" s="8">
        <v>3.4727999999999999</v>
      </c>
      <c r="K260" s="8">
        <v>3.4727999999999999</v>
      </c>
      <c r="L260" s="8">
        <v>4.2991999999999999</v>
      </c>
      <c r="M260" s="8">
        <v>44.902999999999999</v>
      </c>
      <c r="N260" s="8">
        <v>26</v>
      </c>
      <c r="O260" s="8">
        <v>208</v>
      </c>
      <c r="P260" s="8">
        <v>-1</v>
      </c>
      <c r="Q260" s="8">
        <v>0</v>
      </c>
      <c r="R260" s="8">
        <v>-86.6006</v>
      </c>
      <c r="S260" s="8" t="s">
        <v>991</v>
      </c>
      <c r="T260" s="8">
        <v>0</v>
      </c>
      <c r="U260" s="8">
        <v>0</v>
      </c>
      <c r="V260" s="8">
        <v>0</v>
      </c>
      <c r="W260" s="8" t="s">
        <v>991</v>
      </c>
      <c r="X260" s="8">
        <v>0</v>
      </c>
      <c r="Y260" s="8">
        <v>0</v>
      </c>
      <c r="Z260" s="8">
        <v>0</v>
      </c>
      <c r="AA260" s="8">
        <v>0.45169999999999999</v>
      </c>
      <c r="AB260" s="8">
        <v>8.9999999999999998E-4</v>
      </c>
      <c r="AC260" s="8" t="s">
        <v>17</v>
      </c>
      <c r="AD260" s="8" t="s">
        <v>17</v>
      </c>
      <c r="AE260" s="8">
        <v>0</v>
      </c>
      <c r="AF260" s="8">
        <v>0</v>
      </c>
      <c r="AG260" s="8">
        <v>0</v>
      </c>
      <c r="AH260" s="8">
        <v>0</v>
      </c>
      <c r="AI260" s="8">
        <v>0</v>
      </c>
      <c r="AJ260" s="8">
        <v>0</v>
      </c>
      <c r="AK260" s="8">
        <v>0</v>
      </c>
      <c r="AL260" s="8">
        <v>0</v>
      </c>
      <c r="AM260" s="8">
        <v>0</v>
      </c>
      <c r="AN260" s="8">
        <v>0</v>
      </c>
      <c r="AO260" s="8">
        <v>0</v>
      </c>
      <c r="AP260" s="8">
        <v>0</v>
      </c>
      <c r="AQ260" s="8">
        <v>0.69599999999999995</v>
      </c>
      <c r="AR260" s="8">
        <v>3.3079999999999998</v>
      </c>
      <c r="AS260" s="8">
        <v>0.49627300000000002</v>
      </c>
      <c r="AT260" s="8">
        <v>0</v>
      </c>
      <c r="AU260" s="8">
        <v>0.98986099999999999</v>
      </c>
      <c r="AV260" s="8">
        <v>0.48556300000000002</v>
      </c>
      <c r="AW260" s="8">
        <v>-1.8971</v>
      </c>
    </row>
    <row r="261" spans="1:49">
      <c r="B261" s="8" t="s">
        <v>1051</v>
      </c>
      <c r="C261" s="8">
        <v>4</v>
      </c>
      <c r="D261" s="8">
        <v>520</v>
      </c>
      <c r="E261" s="8">
        <v>0</v>
      </c>
      <c r="F261" s="8">
        <v>6</v>
      </c>
      <c r="G261" s="8">
        <v>6</v>
      </c>
      <c r="H261" s="8">
        <v>4</v>
      </c>
      <c r="I261" s="8">
        <v>21.3</v>
      </c>
      <c r="J261" s="8">
        <v>3.4672000000000001</v>
      </c>
      <c r="K261" s="8">
        <v>3.4672000000000001</v>
      </c>
      <c r="L261" s="8">
        <v>4.3193000000000001</v>
      </c>
      <c r="M261" s="8">
        <v>44.966999999999999</v>
      </c>
      <c r="N261" s="8">
        <v>26</v>
      </c>
      <c r="O261" s="8">
        <v>208</v>
      </c>
      <c r="P261" s="8">
        <v>-1</v>
      </c>
      <c r="Q261" s="8">
        <v>0</v>
      </c>
      <c r="R261" s="2">
        <v>-86.592299999999994</v>
      </c>
      <c r="S261" s="8" t="s">
        <v>991</v>
      </c>
      <c r="T261" s="8">
        <v>0</v>
      </c>
      <c r="U261" s="8">
        <v>0</v>
      </c>
      <c r="V261" s="8">
        <v>0</v>
      </c>
      <c r="W261" s="8" t="s">
        <v>991</v>
      </c>
      <c r="X261" s="8">
        <v>0</v>
      </c>
      <c r="Y261" s="8">
        <v>0</v>
      </c>
      <c r="Z261" s="8">
        <v>0</v>
      </c>
      <c r="AA261" s="8">
        <v>0.64729999999999999</v>
      </c>
      <c r="AB261" s="8">
        <v>1.2999999999999999E-2</v>
      </c>
      <c r="AC261" s="8" t="s">
        <v>17</v>
      </c>
      <c r="AD261" s="8" t="s">
        <v>17</v>
      </c>
      <c r="AE261" s="8">
        <v>0</v>
      </c>
      <c r="AF261" s="8">
        <v>0</v>
      </c>
      <c r="AG261" s="8">
        <v>0</v>
      </c>
      <c r="AH261" s="8">
        <v>0</v>
      </c>
      <c r="AI261" s="8">
        <v>0</v>
      </c>
      <c r="AJ261" s="8">
        <v>0</v>
      </c>
      <c r="AK261" s="8">
        <v>0</v>
      </c>
      <c r="AL261" s="8">
        <v>0</v>
      </c>
      <c r="AM261" s="8">
        <v>0</v>
      </c>
      <c r="AN261" s="8">
        <v>0</v>
      </c>
      <c r="AO261" s="8">
        <v>0</v>
      </c>
      <c r="AP261" s="8">
        <v>0</v>
      </c>
      <c r="AQ261" s="1">
        <v>0.70899999999999996</v>
      </c>
      <c r="AR261" s="8">
        <v>3.1320000000000001</v>
      </c>
      <c r="AS261" s="8">
        <v>0.49495699999999998</v>
      </c>
      <c r="AT261" s="8">
        <v>0</v>
      </c>
      <c r="AU261" s="8">
        <v>0.98451500000000003</v>
      </c>
      <c r="AV261" s="8">
        <v>0.47834500000000002</v>
      </c>
      <c r="AW261" s="8">
        <v>-1.8977999999999999</v>
      </c>
    </row>
    <row r="262" spans="1:49">
      <c r="B262" s="8" t="s">
        <v>1052</v>
      </c>
      <c r="C262" s="8">
        <v>4</v>
      </c>
      <c r="D262" s="8">
        <v>520</v>
      </c>
      <c r="E262" s="8">
        <v>0</v>
      </c>
      <c r="F262" s="8">
        <v>6</v>
      </c>
      <c r="G262" s="8">
        <v>6</v>
      </c>
      <c r="H262" s="8">
        <v>4</v>
      </c>
      <c r="I262" s="8">
        <v>21.5</v>
      </c>
      <c r="J262" s="8">
        <v>3.4032</v>
      </c>
      <c r="K262" s="8">
        <v>3.4032</v>
      </c>
      <c r="L262" s="8">
        <v>4.5755999999999997</v>
      </c>
      <c r="M262" s="8">
        <v>45.895000000000003</v>
      </c>
      <c r="N262" s="8">
        <v>26</v>
      </c>
      <c r="O262" s="8">
        <v>208</v>
      </c>
      <c r="P262" s="8">
        <v>-1</v>
      </c>
      <c r="Q262" s="8">
        <v>0</v>
      </c>
      <c r="R262" s="2">
        <v>-86.565200000000004</v>
      </c>
      <c r="S262" s="8" t="s">
        <v>991</v>
      </c>
      <c r="T262" s="8">
        <v>0</v>
      </c>
      <c r="U262" s="8">
        <v>0</v>
      </c>
      <c r="V262" s="8">
        <v>0</v>
      </c>
      <c r="W262" s="8" t="s">
        <v>991</v>
      </c>
      <c r="X262" s="8">
        <v>0</v>
      </c>
      <c r="Y262" s="8">
        <v>0</v>
      </c>
      <c r="Z262" s="8">
        <v>0</v>
      </c>
      <c r="AA262" s="8">
        <v>0.5655</v>
      </c>
      <c r="AB262" s="8">
        <v>0.47720000000000001</v>
      </c>
      <c r="AC262" s="8" t="s">
        <v>17</v>
      </c>
      <c r="AD262" s="8" t="s">
        <v>17</v>
      </c>
      <c r="AE262" s="8">
        <v>0</v>
      </c>
      <c r="AF262" s="8">
        <v>0</v>
      </c>
      <c r="AG262" s="8">
        <v>0</v>
      </c>
      <c r="AH262" s="8">
        <v>0</v>
      </c>
      <c r="AI262" s="8">
        <v>0</v>
      </c>
      <c r="AJ262" s="8">
        <v>0</v>
      </c>
      <c r="AK262" s="8">
        <v>0</v>
      </c>
      <c r="AL262" s="8">
        <v>0</v>
      </c>
      <c r="AM262" s="8">
        <v>0</v>
      </c>
      <c r="AN262" s="8">
        <v>0</v>
      </c>
      <c r="AO262" s="8">
        <v>0</v>
      </c>
      <c r="AP262" s="8">
        <v>0</v>
      </c>
      <c r="AQ262" s="1">
        <v>0.93500000000000005</v>
      </c>
      <c r="AR262" s="8">
        <v>3.766</v>
      </c>
      <c r="AS262" s="8">
        <v>0.50353700000000001</v>
      </c>
      <c r="AT262" s="8">
        <v>0</v>
      </c>
      <c r="AU262" s="8">
        <v>0.95342099999999996</v>
      </c>
      <c r="AV262" s="8">
        <v>0.44947100000000001</v>
      </c>
      <c r="AW262" s="8">
        <v>-1.8976</v>
      </c>
    </row>
    <row r="263" spans="1:49">
      <c r="B263" s="8" t="s">
        <v>1053</v>
      </c>
      <c r="C263" s="8">
        <v>4</v>
      </c>
      <c r="D263" s="8">
        <v>520</v>
      </c>
      <c r="E263" s="8">
        <v>0</v>
      </c>
      <c r="F263" s="8">
        <v>6</v>
      </c>
      <c r="G263" s="8">
        <v>6</v>
      </c>
      <c r="H263" s="8">
        <v>4</v>
      </c>
      <c r="I263" s="8">
        <v>21.7</v>
      </c>
      <c r="J263" s="8">
        <v>3.2669999999999999</v>
      </c>
      <c r="K263" s="8">
        <v>3.2669999999999999</v>
      </c>
      <c r="L263" s="8">
        <v>5.1501999999999999</v>
      </c>
      <c r="M263" s="8">
        <v>47.603000000000002</v>
      </c>
      <c r="N263" s="8">
        <v>26</v>
      </c>
      <c r="O263" s="8">
        <v>208</v>
      </c>
      <c r="P263" s="8">
        <v>-1</v>
      </c>
      <c r="Q263" s="8">
        <v>0</v>
      </c>
      <c r="R263" s="2">
        <v>-86.663899999999998</v>
      </c>
      <c r="S263" s="8" t="s">
        <v>991</v>
      </c>
      <c r="T263" s="8">
        <v>0</v>
      </c>
      <c r="U263" s="8">
        <v>0</v>
      </c>
      <c r="V263" s="8">
        <v>0</v>
      </c>
      <c r="W263" s="8" t="s">
        <v>991</v>
      </c>
      <c r="X263" s="8">
        <v>0</v>
      </c>
      <c r="Y263" s="8">
        <v>0</v>
      </c>
      <c r="Z263" s="8">
        <v>0</v>
      </c>
      <c r="AA263" s="8">
        <v>0.97470000000000001</v>
      </c>
      <c r="AB263" s="8">
        <v>4.7300000000000002E-2</v>
      </c>
      <c r="AC263" s="8" t="s">
        <v>17</v>
      </c>
      <c r="AD263" s="8" t="s">
        <v>17</v>
      </c>
      <c r="AE263" s="8">
        <v>0</v>
      </c>
      <c r="AF263" s="8">
        <v>0</v>
      </c>
      <c r="AG263" s="8">
        <v>0</v>
      </c>
      <c r="AH263" s="8">
        <v>0</v>
      </c>
      <c r="AI263" s="8">
        <v>0</v>
      </c>
      <c r="AJ263" s="8">
        <v>0</v>
      </c>
      <c r="AK263" s="8">
        <v>0</v>
      </c>
      <c r="AL263" s="8">
        <v>0</v>
      </c>
      <c r="AM263" s="8">
        <v>0</v>
      </c>
      <c r="AN263" s="8">
        <v>0</v>
      </c>
      <c r="AO263" s="8">
        <v>0</v>
      </c>
      <c r="AP263" s="8">
        <v>0</v>
      </c>
      <c r="AQ263" s="1">
        <v>0.751</v>
      </c>
      <c r="AR263" s="8">
        <v>3.3340000000000001</v>
      </c>
      <c r="AS263" s="8">
        <v>0.50555000000000005</v>
      </c>
      <c r="AT263" s="8">
        <v>0</v>
      </c>
      <c r="AU263" s="8">
        <v>0.89220299999999997</v>
      </c>
      <c r="AV263" s="8">
        <v>0.38450400000000001</v>
      </c>
      <c r="AW263" s="8">
        <v>-1.8796999999999999</v>
      </c>
    </row>
    <row r="264" spans="1:49">
      <c r="B264" s="8" t="s">
        <v>1054</v>
      </c>
      <c r="C264" s="8">
        <v>4</v>
      </c>
      <c r="D264" s="8">
        <v>520</v>
      </c>
      <c r="E264" s="8">
        <v>0</v>
      </c>
      <c r="F264" s="8">
        <v>6</v>
      </c>
      <c r="G264" s="8">
        <v>6</v>
      </c>
      <c r="H264" s="8">
        <v>4</v>
      </c>
      <c r="I264" s="8">
        <v>21.7</v>
      </c>
      <c r="J264" s="8">
        <v>3.2669999999999999</v>
      </c>
      <c r="K264" s="8">
        <v>3.2669999999999999</v>
      </c>
      <c r="L264" s="8">
        <v>5.1501999999999999</v>
      </c>
      <c r="M264" s="8">
        <v>47.603000000000002</v>
      </c>
      <c r="N264" s="8">
        <v>26</v>
      </c>
      <c r="O264" s="8">
        <v>208</v>
      </c>
      <c r="P264" s="8">
        <v>-1</v>
      </c>
      <c r="Q264" s="8">
        <v>0</v>
      </c>
      <c r="R264" s="2">
        <v>-86.0578</v>
      </c>
      <c r="S264" s="8" t="s">
        <v>991</v>
      </c>
      <c r="T264" s="8">
        <v>0</v>
      </c>
      <c r="U264" s="8">
        <v>0</v>
      </c>
      <c r="V264" s="8">
        <v>0</v>
      </c>
      <c r="W264" s="8" t="s">
        <v>991</v>
      </c>
      <c r="X264" s="8">
        <v>0</v>
      </c>
      <c r="Y264" s="8">
        <v>0</v>
      </c>
      <c r="Z264" s="8">
        <v>0</v>
      </c>
      <c r="AA264" s="8">
        <v>0</v>
      </c>
      <c r="AB264" s="8">
        <v>0</v>
      </c>
      <c r="AC264" s="8" t="s">
        <v>17</v>
      </c>
      <c r="AD264" s="8" t="s">
        <v>17</v>
      </c>
      <c r="AE264" s="8">
        <v>0</v>
      </c>
      <c r="AF264" s="8">
        <v>0</v>
      </c>
      <c r="AG264" s="8">
        <v>0</v>
      </c>
      <c r="AH264" s="8">
        <v>0</v>
      </c>
      <c r="AI264" s="8">
        <v>0</v>
      </c>
      <c r="AJ264" s="8">
        <v>0</v>
      </c>
      <c r="AK264" s="8">
        <v>0</v>
      </c>
      <c r="AL264" s="8">
        <v>0</v>
      </c>
      <c r="AM264" s="8">
        <v>0</v>
      </c>
      <c r="AN264" s="8">
        <v>0</v>
      </c>
      <c r="AO264" s="8">
        <v>0</v>
      </c>
      <c r="AP264" s="8">
        <v>0</v>
      </c>
      <c r="AQ264" s="1">
        <v>0.65200000000000002</v>
      </c>
      <c r="AR264" s="8">
        <v>3.2949999999999999</v>
      </c>
      <c r="AS264" s="8">
        <v>0.5</v>
      </c>
      <c r="AT264" s="8">
        <v>0</v>
      </c>
      <c r="AU264" s="8">
        <v>0</v>
      </c>
      <c r="AV264" s="8">
        <v>0.5</v>
      </c>
      <c r="AW264" s="8">
        <v>-1.9165000000000001</v>
      </c>
    </row>
    <row r="265" spans="1:49">
      <c r="A265" s="112" t="s">
        <v>1084</v>
      </c>
      <c r="C265" s="8"/>
      <c r="D265" s="8"/>
      <c r="E265" s="8"/>
      <c r="F265" s="8"/>
      <c r="G265" s="8"/>
      <c r="H265" s="8"/>
      <c r="I265" s="8"/>
      <c r="J265" s="8"/>
      <c r="K265" s="8"/>
      <c r="R265" s="2"/>
      <c r="AQ265" s="1"/>
    </row>
    <row r="266" spans="1:49">
      <c r="B266" s="8" t="s">
        <v>1055</v>
      </c>
      <c r="C266" s="8">
        <v>4</v>
      </c>
      <c r="D266" s="8">
        <v>520</v>
      </c>
      <c r="E266" s="8">
        <v>0</v>
      </c>
      <c r="F266" s="8">
        <v>6</v>
      </c>
      <c r="G266" s="8">
        <v>6</v>
      </c>
      <c r="H266" s="8">
        <v>4</v>
      </c>
      <c r="I266" s="8">
        <v>21.3</v>
      </c>
      <c r="J266" s="8">
        <v>3.4771000000000001</v>
      </c>
      <c r="K266" s="8">
        <v>3.4771000000000001</v>
      </c>
      <c r="L266" s="8">
        <v>4.2836999999999996</v>
      </c>
      <c r="M266" s="8">
        <v>44.853000000000002</v>
      </c>
      <c r="N266" s="8">
        <v>26</v>
      </c>
      <c r="O266" s="8">
        <v>208</v>
      </c>
      <c r="P266" s="8">
        <v>-1</v>
      </c>
      <c r="Q266" s="8">
        <v>0</v>
      </c>
      <c r="R266" s="2">
        <v>-86.606700000000004</v>
      </c>
      <c r="S266" s="8" t="s">
        <v>991</v>
      </c>
      <c r="T266" s="8">
        <v>0</v>
      </c>
      <c r="U266" s="8">
        <v>0</v>
      </c>
      <c r="V266" s="8">
        <v>0</v>
      </c>
      <c r="W266" s="8" t="s">
        <v>991</v>
      </c>
      <c r="X266" s="8">
        <v>0</v>
      </c>
      <c r="Y266" s="8">
        <v>0</v>
      </c>
      <c r="Z266" s="8">
        <v>0</v>
      </c>
      <c r="AA266" s="8">
        <v>0</v>
      </c>
      <c r="AB266" s="8">
        <v>0</v>
      </c>
      <c r="AC266" s="8" t="s">
        <v>17</v>
      </c>
      <c r="AD266" s="8" t="s">
        <v>17</v>
      </c>
      <c r="AE266" s="8">
        <v>0</v>
      </c>
      <c r="AF266" s="8">
        <v>0</v>
      </c>
      <c r="AG266" s="8">
        <v>0</v>
      </c>
      <c r="AH266" s="8">
        <v>0</v>
      </c>
      <c r="AI266" s="8">
        <v>0</v>
      </c>
      <c r="AJ266" s="8">
        <v>0</v>
      </c>
      <c r="AK266" s="8">
        <v>0</v>
      </c>
      <c r="AL266" s="8">
        <v>0</v>
      </c>
      <c r="AM266" s="8">
        <v>0</v>
      </c>
      <c r="AN266" s="8">
        <v>0</v>
      </c>
      <c r="AO266" s="8">
        <v>0</v>
      </c>
      <c r="AP266" s="8">
        <v>0</v>
      </c>
      <c r="AQ266" s="1">
        <v>0.626</v>
      </c>
      <c r="AR266" s="8">
        <v>3.2759999999999998</v>
      </c>
      <c r="AS266" s="8">
        <v>0.5</v>
      </c>
      <c r="AT266" s="8">
        <v>0</v>
      </c>
      <c r="AU266" s="8">
        <v>0</v>
      </c>
      <c r="AV266" s="8">
        <v>0.5</v>
      </c>
      <c r="AW266" s="8">
        <v>-1.8965000000000001</v>
      </c>
    </row>
    <row r="267" spans="1:49">
      <c r="C267" s="8"/>
      <c r="D267" s="8"/>
      <c r="E267" s="8"/>
      <c r="F267" s="8"/>
      <c r="G267" s="8"/>
      <c r="H267" s="8"/>
      <c r="I267" s="8"/>
      <c r="J267" s="8"/>
      <c r="K267" s="8"/>
      <c r="R267" s="2"/>
      <c r="AQ267" s="1"/>
    </row>
    <row r="268" spans="1:49">
      <c r="B268" s="8" t="s">
        <v>1056</v>
      </c>
      <c r="C268" s="8">
        <v>4</v>
      </c>
      <c r="D268" s="8">
        <v>520</v>
      </c>
      <c r="E268" s="8">
        <v>0</v>
      </c>
      <c r="F268" s="8">
        <v>6</v>
      </c>
      <c r="G268" s="8">
        <v>6</v>
      </c>
      <c r="H268" s="8">
        <v>4</v>
      </c>
      <c r="I268" s="8">
        <v>21.3</v>
      </c>
      <c r="J268" s="8">
        <v>3.4672000000000001</v>
      </c>
      <c r="K268" s="8">
        <v>3.4672000000000001</v>
      </c>
      <c r="L268" s="8">
        <v>4.3193000000000001</v>
      </c>
      <c r="M268" s="8">
        <v>44.966999999999999</v>
      </c>
      <c r="N268" s="8">
        <v>26</v>
      </c>
      <c r="O268" s="8">
        <v>208</v>
      </c>
      <c r="P268" s="8">
        <v>-1</v>
      </c>
      <c r="Q268" s="8">
        <v>0</v>
      </c>
      <c r="R268" s="2">
        <v>-86.592299999999994</v>
      </c>
      <c r="S268" s="8" t="s">
        <v>991</v>
      </c>
      <c r="T268" s="8">
        <v>0</v>
      </c>
      <c r="U268" s="8">
        <v>0</v>
      </c>
      <c r="V268" s="8">
        <v>0</v>
      </c>
      <c r="W268" s="8" t="s">
        <v>991</v>
      </c>
      <c r="X268" s="8">
        <v>0</v>
      </c>
      <c r="Y268" s="8">
        <v>0</v>
      </c>
      <c r="Z268" s="8">
        <v>0</v>
      </c>
      <c r="AA268" s="8">
        <v>0.64729999999999999</v>
      </c>
      <c r="AB268" s="8">
        <v>1.2999999999999999E-2</v>
      </c>
      <c r="AC268" s="8" t="s">
        <v>17</v>
      </c>
      <c r="AD268" s="8" t="s">
        <v>17</v>
      </c>
      <c r="AE268" s="8">
        <v>0</v>
      </c>
      <c r="AF268" s="8">
        <v>0</v>
      </c>
      <c r="AG268" s="8">
        <v>0</v>
      </c>
      <c r="AH268" s="8">
        <v>0</v>
      </c>
      <c r="AI268" s="8">
        <v>0</v>
      </c>
      <c r="AJ268" s="8">
        <v>0</v>
      </c>
      <c r="AK268" s="8">
        <v>0</v>
      </c>
      <c r="AL268" s="8">
        <v>0</v>
      </c>
      <c r="AM268" s="8">
        <v>0</v>
      </c>
      <c r="AN268" s="8">
        <v>0</v>
      </c>
      <c r="AO268" s="8">
        <v>0</v>
      </c>
      <c r="AP268" s="8">
        <v>0</v>
      </c>
      <c r="AQ268" s="1">
        <v>0.70699999999999996</v>
      </c>
      <c r="AR268" s="8">
        <v>3.3090000000000002</v>
      </c>
      <c r="AS268" s="8">
        <v>0.49495699999999998</v>
      </c>
      <c r="AT268" s="8">
        <v>0</v>
      </c>
      <c r="AU268" s="8">
        <v>0.98451500000000003</v>
      </c>
      <c r="AV268" s="8">
        <v>0.47834500000000002</v>
      </c>
      <c r="AW268" s="8">
        <v>-1.8977999999999999</v>
      </c>
    </row>
    <row r="269" spans="1:49">
      <c r="B269" s="8" t="s">
        <v>1057</v>
      </c>
      <c r="C269" s="8">
        <v>4</v>
      </c>
      <c r="D269" s="8">
        <v>520</v>
      </c>
      <c r="E269" s="8">
        <v>0</v>
      </c>
      <c r="F269" s="8">
        <v>6</v>
      </c>
      <c r="G269" s="8">
        <v>6</v>
      </c>
      <c r="H269" s="8">
        <v>4</v>
      </c>
      <c r="I269" s="8">
        <v>21.5</v>
      </c>
      <c r="J269" s="8">
        <v>3.4032</v>
      </c>
      <c r="K269" s="8">
        <v>3.4032</v>
      </c>
      <c r="L269" s="8">
        <v>4.5755999999999997</v>
      </c>
      <c r="M269" s="8">
        <v>45.895000000000003</v>
      </c>
      <c r="N269" s="8">
        <v>26</v>
      </c>
      <c r="O269" s="8">
        <v>208</v>
      </c>
      <c r="P269" s="8">
        <v>-1</v>
      </c>
      <c r="Q269" s="8">
        <v>0</v>
      </c>
      <c r="R269" s="2">
        <v>-86.565200000000004</v>
      </c>
      <c r="S269" s="8" t="s">
        <v>991</v>
      </c>
      <c r="T269" s="8">
        <v>0</v>
      </c>
      <c r="U269" s="8">
        <v>0</v>
      </c>
      <c r="V269" s="8">
        <v>0</v>
      </c>
      <c r="W269" s="8" t="s">
        <v>991</v>
      </c>
      <c r="X269" s="8">
        <v>0</v>
      </c>
      <c r="Y269" s="8">
        <v>0</v>
      </c>
      <c r="Z269" s="8">
        <v>0</v>
      </c>
      <c r="AA269" s="8">
        <v>0.5655</v>
      </c>
      <c r="AB269" s="8">
        <v>0.47720000000000001</v>
      </c>
      <c r="AC269" s="8" t="s">
        <v>17</v>
      </c>
      <c r="AD269" s="8" t="s">
        <v>17</v>
      </c>
      <c r="AE269" s="8">
        <v>0</v>
      </c>
      <c r="AF269" s="8">
        <v>0</v>
      </c>
      <c r="AG269" s="8">
        <v>0</v>
      </c>
      <c r="AH269" s="8">
        <v>0</v>
      </c>
      <c r="AI269" s="8">
        <v>0</v>
      </c>
      <c r="AJ269" s="8">
        <v>0</v>
      </c>
      <c r="AK269" s="8">
        <v>0</v>
      </c>
      <c r="AL269" s="8">
        <v>0</v>
      </c>
      <c r="AM269" s="8">
        <v>0</v>
      </c>
      <c r="AN269" s="8">
        <v>0</v>
      </c>
      <c r="AO269" s="8">
        <v>0</v>
      </c>
      <c r="AP269" s="8">
        <v>0</v>
      </c>
      <c r="AQ269" s="1">
        <v>0.83499999999999996</v>
      </c>
      <c r="AR269" s="8">
        <v>3.4910000000000001</v>
      </c>
      <c r="AS269" s="8">
        <v>0.50353700000000001</v>
      </c>
      <c r="AT269" s="8">
        <v>0</v>
      </c>
      <c r="AU269" s="8">
        <v>0.95342099999999996</v>
      </c>
      <c r="AV269" s="8">
        <v>0.44947100000000001</v>
      </c>
      <c r="AW269" s="8">
        <v>-1.8976</v>
      </c>
    </row>
    <row r="270" spans="1:49">
      <c r="B270" s="8" t="s">
        <v>1058</v>
      </c>
      <c r="C270" s="8">
        <v>4</v>
      </c>
      <c r="D270" s="8">
        <v>520</v>
      </c>
      <c r="E270" s="8">
        <v>0</v>
      </c>
      <c r="F270" s="8">
        <v>6</v>
      </c>
      <c r="G270" s="8">
        <v>6</v>
      </c>
      <c r="H270" s="8">
        <v>4</v>
      </c>
      <c r="I270" s="8">
        <v>21.7</v>
      </c>
      <c r="J270" s="8">
        <v>3.2669999999999999</v>
      </c>
      <c r="K270" s="8">
        <v>3.2669999999999999</v>
      </c>
      <c r="L270" s="8">
        <v>5.1501999999999999</v>
      </c>
      <c r="M270" s="8">
        <v>47.603000000000002</v>
      </c>
      <c r="N270" s="8">
        <v>26</v>
      </c>
      <c r="O270" s="8">
        <v>208</v>
      </c>
      <c r="P270" s="8">
        <v>-1</v>
      </c>
      <c r="Q270" s="8">
        <v>0</v>
      </c>
      <c r="R270" s="2">
        <v>-86.663899999999998</v>
      </c>
      <c r="S270" s="8" t="s">
        <v>991</v>
      </c>
      <c r="T270" s="8">
        <v>0</v>
      </c>
      <c r="U270" s="8">
        <v>0</v>
      </c>
      <c r="V270" s="8">
        <v>0</v>
      </c>
      <c r="W270" s="8" t="s">
        <v>991</v>
      </c>
      <c r="X270" s="8">
        <v>0</v>
      </c>
      <c r="Y270" s="8">
        <v>0</v>
      </c>
      <c r="Z270" s="8">
        <v>0</v>
      </c>
      <c r="AA270" s="8">
        <v>0.97470000000000001</v>
      </c>
      <c r="AB270" s="8">
        <v>4.7300000000000002E-2</v>
      </c>
      <c r="AC270" s="8" t="s">
        <v>17</v>
      </c>
      <c r="AD270" s="8" t="s">
        <v>17</v>
      </c>
      <c r="AE270" s="8">
        <v>0</v>
      </c>
      <c r="AF270" s="8">
        <v>0</v>
      </c>
      <c r="AG270" s="8">
        <v>0</v>
      </c>
      <c r="AH270" s="8">
        <v>0</v>
      </c>
      <c r="AI270" s="8">
        <v>0</v>
      </c>
      <c r="AJ270" s="8">
        <v>0</v>
      </c>
      <c r="AK270" s="8">
        <v>0</v>
      </c>
      <c r="AL270" s="8">
        <v>0</v>
      </c>
      <c r="AM270" s="8">
        <v>0</v>
      </c>
      <c r="AN270" s="8">
        <v>0</v>
      </c>
      <c r="AO270" s="8">
        <v>0</v>
      </c>
      <c r="AP270" s="8">
        <v>0</v>
      </c>
      <c r="AQ270" s="1">
        <v>0.76800000000000002</v>
      </c>
      <c r="AR270" s="8">
        <v>3.335</v>
      </c>
      <c r="AS270" s="8">
        <v>0.50555000000000005</v>
      </c>
      <c r="AT270" s="8">
        <v>0</v>
      </c>
      <c r="AU270" s="8">
        <v>0.89220299999999997</v>
      </c>
      <c r="AV270" s="8">
        <v>0.38450400000000001</v>
      </c>
      <c r="AW270" s="8">
        <v>-1.8796999999999999</v>
      </c>
    </row>
    <row r="271" spans="1:49">
      <c r="B271" s="8" t="s">
        <v>1059</v>
      </c>
      <c r="C271" s="8">
        <v>4</v>
      </c>
      <c r="D271" s="8">
        <v>520</v>
      </c>
      <c r="E271" s="8">
        <v>0</v>
      </c>
      <c r="F271" s="8">
        <v>6</v>
      </c>
      <c r="G271" s="8">
        <v>6</v>
      </c>
      <c r="H271" s="8">
        <v>4</v>
      </c>
      <c r="I271" s="8">
        <v>21.7</v>
      </c>
      <c r="J271" s="8">
        <v>3.2669999999999999</v>
      </c>
      <c r="K271" s="8">
        <v>3.2669999999999999</v>
      </c>
      <c r="L271" s="8">
        <v>5.1501999999999999</v>
      </c>
      <c r="M271" s="8">
        <v>47.603000000000002</v>
      </c>
      <c r="N271" s="8">
        <v>26</v>
      </c>
      <c r="O271" s="8">
        <v>208</v>
      </c>
      <c r="P271" s="8">
        <v>-1</v>
      </c>
      <c r="Q271" s="8">
        <v>0</v>
      </c>
      <c r="R271" s="2">
        <v>-86.0578</v>
      </c>
      <c r="S271" s="8" t="s">
        <v>991</v>
      </c>
      <c r="T271" s="8">
        <v>0</v>
      </c>
      <c r="U271" s="8">
        <v>0</v>
      </c>
      <c r="V271" s="8">
        <v>0</v>
      </c>
      <c r="W271" s="8" t="s">
        <v>991</v>
      </c>
      <c r="X271" s="8">
        <v>0</v>
      </c>
      <c r="Y271" s="8">
        <v>0</v>
      </c>
      <c r="Z271" s="8">
        <v>0</v>
      </c>
      <c r="AA271" s="8">
        <v>0</v>
      </c>
      <c r="AB271" s="8">
        <v>0</v>
      </c>
      <c r="AC271" s="8" t="s">
        <v>17</v>
      </c>
      <c r="AD271" s="8" t="s">
        <v>17</v>
      </c>
      <c r="AE271" s="8">
        <v>0</v>
      </c>
      <c r="AF271" s="8">
        <v>0</v>
      </c>
      <c r="AG271" s="8">
        <v>0</v>
      </c>
      <c r="AH271" s="8">
        <v>0</v>
      </c>
      <c r="AI271" s="8">
        <v>0</v>
      </c>
      <c r="AJ271" s="8">
        <v>0</v>
      </c>
      <c r="AK271" s="8">
        <v>0</v>
      </c>
      <c r="AL271" s="8">
        <v>0</v>
      </c>
      <c r="AM271" s="8">
        <v>0</v>
      </c>
      <c r="AN271" s="8">
        <v>0</v>
      </c>
      <c r="AO271" s="8">
        <v>0</v>
      </c>
      <c r="AP271" s="8">
        <v>0</v>
      </c>
      <c r="AQ271" s="1">
        <v>0.67400000000000004</v>
      </c>
      <c r="AR271" s="8">
        <v>3.306</v>
      </c>
      <c r="AS271" s="8">
        <v>0.5</v>
      </c>
      <c r="AT271" s="8">
        <v>0</v>
      </c>
      <c r="AU271" s="8">
        <v>0</v>
      </c>
      <c r="AV271" s="8">
        <v>0.5</v>
      </c>
      <c r="AW271" s="8">
        <v>-1.9165000000000001</v>
      </c>
    </row>
    <row r="272" spans="1:49">
      <c r="A272" s="112" t="s">
        <v>1085</v>
      </c>
      <c r="C272" s="8"/>
      <c r="D272" s="8"/>
      <c r="E272" s="8"/>
      <c r="F272" s="8"/>
      <c r="G272" s="8"/>
      <c r="H272" s="8"/>
      <c r="I272" s="8"/>
      <c r="J272" s="8"/>
      <c r="K272" s="8"/>
      <c r="R272" s="2"/>
      <c r="AQ272" s="1"/>
    </row>
    <row r="273" spans="1:50">
      <c r="B273" s="8" t="s">
        <v>1060</v>
      </c>
      <c r="C273" s="8">
        <v>4</v>
      </c>
      <c r="D273" s="8">
        <v>700</v>
      </c>
      <c r="E273" s="8">
        <v>0</v>
      </c>
      <c r="F273" s="8">
        <v>6</v>
      </c>
      <c r="G273" s="8">
        <v>6</v>
      </c>
      <c r="H273" s="8">
        <v>4</v>
      </c>
      <c r="I273" s="8">
        <v>21.3</v>
      </c>
      <c r="J273" s="8">
        <v>3.4771000000000001</v>
      </c>
      <c r="K273" s="8">
        <v>3.4771000000000001</v>
      </c>
      <c r="L273" s="8">
        <v>4.2836999999999996</v>
      </c>
      <c r="M273" s="8">
        <v>44.853000000000002</v>
      </c>
      <c r="N273" s="8">
        <v>42</v>
      </c>
      <c r="O273" s="8">
        <v>208</v>
      </c>
      <c r="P273" s="8">
        <v>-1</v>
      </c>
      <c r="Q273" s="8">
        <v>0</v>
      </c>
      <c r="R273" s="2">
        <v>-108.65860000000001</v>
      </c>
      <c r="S273" s="8" t="s">
        <v>991</v>
      </c>
      <c r="T273" s="8">
        <v>0</v>
      </c>
      <c r="U273" s="8">
        <v>0</v>
      </c>
      <c r="V273" s="8">
        <v>0</v>
      </c>
      <c r="W273" s="8" t="s">
        <v>991</v>
      </c>
      <c r="X273" s="8">
        <v>0</v>
      </c>
      <c r="Y273" s="8">
        <v>0</v>
      </c>
      <c r="Z273" s="8">
        <v>0</v>
      </c>
      <c r="AA273" s="8">
        <v>0</v>
      </c>
      <c r="AB273" s="8">
        <v>0</v>
      </c>
      <c r="AC273" s="8" t="s">
        <v>17</v>
      </c>
      <c r="AD273" s="8" t="s">
        <v>17</v>
      </c>
      <c r="AE273" s="8">
        <v>0</v>
      </c>
      <c r="AF273" s="8">
        <v>0</v>
      </c>
      <c r="AG273" s="8">
        <v>0</v>
      </c>
      <c r="AH273" s="8">
        <v>0</v>
      </c>
      <c r="AI273" s="8">
        <v>0</v>
      </c>
      <c r="AJ273" s="8">
        <v>0</v>
      </c>
      <c r="AK273" s="8">
        <v>0</v>
      </c>
      <c r="AL273" s="8">
        <v>0</v>
      </c>
      <c r="AM273" s="8">
        <v>0</v>
      </c>
      <c r="AN273" s="8">
        <v>0</v>
      </c>
      <c r="AO273" s="8">
        <v>0</v>
      </c>
      <c r="AP273" s="8">
        <v>0</v>
      </c>
      <c r="AQ273" s="1">
        <v>2.3050000000000002</v>
      </c>
      <c r="AR273" s="8">
        <v>7.0119999999999996</v>
      </c>
      <c r="AS273" s="8">
        <v>0.5</v>
      </c>
      <c r="AT273" s="8">
        <v>0</v>
      </c>
      <c r="AU273" s="8">
        <v>0</v>
      </c>
      <c r="AV273" s="8">
        <v>0.5</v>
      </c>
      <c r="AW273" s="8">
        <v>-1.8742000000000001</v>
      </c>
    </row>
    <row r="274" spans="1:50">
      <c r="C274" s="8"/>
      <c r="D274" s="8"/>
      <c r="E274" s="8"/>
      <c r="F274" s="8"/>
      <c r="G274" s="8"/>
      <c r="H274" s="8"/>
      <c r="I274" s="8"/>
      <c r="J274" s="8"/>
      <c r="K274" s="8"/>
      <c r="R274" s="2"/>
      <c r="AQ274" s="1"/>
    </row>
    <row r="275" spans="1:50">
      <c r="C275" s="8"/>
      <c r="D275" s="8"/>
      <c r="E275" s="8"/>
      <c r="F275" s="8"/>
      <c r="G275" s="8"/>
      <c r="H275" s="8"/>
      <c r="I275" s="8"/>
      <c r="J275" s="8"/>
      <c r="K275" s="8"/>
      <c r="R275" s="2"/>
      <c r="AQ275" s="1"/>
    </row>
    <row r="276" spans="1:50">
      <c r="B276" s="8" t="s">
        <v>1061</v>
      </c>
      <c r="C276" s="8">
        <v>4</v>
      </c>
      <c r="D276" s="8">
        <v>700</v>
      </c>
      <c r="E276" s="8">
        <v>0</v>
      </c>
      <c r="F276" s="8">
        <v>6</v>
      </c>
      <c r="G276" s="8">
        <v>6</v>
      </c>
      <c r="H276" s="8">
        <v>4</v>
      </c>
      <c r="I276" s="8">
        <v>21.5</v>
      </c>
      <c r="J276" s="8">
        <v>3.4032</v>
      </c>
      <c r="K276" s="8">
        <v>3.4032</v>
      </c>
      <c r="L276" s="8">
        <v>4.5755999999999997</v>
      </c>
      <c r="M276" s="8">
        <v>45.895000000000003</v>
      </c>
      <c r="N276" s="8">
        <v>42</v>
      </c>
      <c r="O276" s="8">
        <v>208</v>
      </c>
      <c r="P276" s="8">
        <v>-1</v>
      </c>
      <c r="Q276" s="8">
        <v>0</v>
      </c>
      <c r="R276" s="2">
        <v>-108.6084</v>
      </c>
      <c r="S276" s="8" t="s">
        <v>991</v>
      </c>
      <c r="T276" s="8">
        <v>0</v>
      </c>
      <c r="U276" s="8">
        <v>0</v>
      </c>
      <c r="V276" s="8">
        <v>0</v>
      </c>
      <c r="W276" s="8" t="s">
        <v>991</v>
      </c>
      <c r="X276" s="8">
        <v>0</v>
      </c>
      <c r="Y276" s="8">
        <v>0</v>
      </c>
      <c r="Z276" s="8">
        <v>0</v>
      </c>
      <c r="AA276" s="8">
        <v>1.5678000000000001</v>
      </c>
      <c r="AB276" s="8">
        <v>2.7229999999999999</v>
      </c>
      <c r="AC276" s="8" t="s">
        <v>17</v>
      </c>
      <c r="AD276" s="8" t="s">
        <v>17</v>
      </c>
      <c r="AE276" s="8">
        <v>0</v>
      </c>
      <c r="AF276" s="8">
        <v>0</v>
      </c>
      <c r="AG276" s="8">
        <v>0</v>
      </c>
      <c r="AH276" s="8">
        <v>0</v>
      </c>
      <c r="AI276" s="8">
        <v>0</v>
      </c>
      <c r="AJ276" s="8">
        <v>0</v>
      </c>
      <c r="AK276" s="8">
        <v>0</v>
      </c>
      <c r="AL276" s="8">
        <v>0</v>
      </c>
      <c r="AM276" s="8">
        <v>0</v>
      </c>
      <c r="AN276" s="8">
        <v>0</v>
      </c>
      <c r="AO276" s="8">
        <v>0</v>
      </c>
      <c r="AP276" s="8">
        <v>0</v>
      </c>
      <c r="AQ276" s="1">
        <v>2.5099999999999998</v>
      </c>
      <c r="AR276" s="8">
        <v>7.3840000000000003</v>
      </c>
      <c r="AS276" s="8">
        <v>0.50353700000000001</v>
      </c>
      <c r="AT276" s="8">
        <v>0</v>
      </c>
      <c r="AU276" s="8">
        <v>0.95342099999999996</v>
      </c>
      <c r="AV276" s="8">
        <v>0.44947100000000001</v>
      </c>
      <c r="AW276" s="8">
        <v>-1.8692</v>
      </c>
    </row>
    <row r="277" spans="1:50">
      <c r="B277" s="8" t="s">
        <v>1062</v>
      </c>
      <c r="C277" s="8">
        <v>4</v>
      </c>
      <c r="D277" s="8">
        <v>700</v>
      </c>
      <c r="E277" s="8">
        <v>0</v>
      </c>
      <c r="F277" s="8">
        <v>6</v>
      </c>
      <c r="G277" s="8">
        <v>6</v>
      </c>
      <c r="H277" s="8">
        <v>4</v>
      </c>
      <c r="I277" s="8">
        <v>21.7</v>
      </c>
      <c r="J277" s="8">
        <v>3.2669999999999999</v>
      </c>
      <c r="K277" s="8">
        <v>3.2669999999999999</v>
      </c>
      <c r="L277" s="8">
        <v>5.1501999999999999</v>
      </c>
      <c r="M277" s="8">
        <v>47.603000000000002</v>
      </c>
      <c r="N277" s="8">
        <v>42</v>
      </c>
      <c r="O277" s="8">
        <v>208</v>
      </c>
      <c r="P277" s="8">
        <v>-1</v>
      </c>
      <c r="Q277" s="8">
        <v>0</v>
      </c>
      <c r="R277" s="2">
        <v>-108.6972</v>
      </c>
      <c r="S277" s="8" t="s">
        <v>991</v>
      </c>
      <c r="T277" s="8">
        <v>0</v>
      </c>
      <c r="U277" s="8">
        <v>0</v>
      </c>
      <c r="V277" s="8">
        <v>0</v>
      </c>
      <c r="W277" s="8" t="s">
        <v>991</v>
      </c>
      <c r="X277" s="8">
        <v>0</v>
      </c>
      <c r="Y277" s="8">
        <v>0</v>
      </c>
      <c r="Z277" s="8">
        <v>0</v>
      </c>
      <c r="AA277" s="8">
        <v>1.0348999999999999</v>
      </c>
      <c r="AB277" s="8">
        <v>0.73760000000000003</v>
      </c>
      <c r="AC277" s="8" t="s">
        <v>17</v>
      </c>
      <c r="AD277" s="8" t="s">
        <v>17</v>
      </c>
      <c r="AE277" s="8">
        <v>0</v>
      </c>
      <c r="AF277" s="8">
        <v>0</v>
      </c>
      <c r="AG277" s="8">
        <v>0</v>
      </c>
      <c r="AH277" s="8">
        <v>0</v>
      </c>
      <c r="AI277" s="8">
        <v>0</v>
      </c>
      <c r="AJ277" s="8">
        <v>0</v>
      </c>
      <c r="AK277" s="8">
        <v>0</v>
      </c>
      <c r="AL277" s="8">
        <v>0</v>
      </c>
      <c r="AM277" s="8">
        <v>0</v>
      </c>
      <c r="AN277" s="8">
        <v>0</v>
      </c>
      <c r="AO277" s="8">
        <v>0</v>
      </c>
      <c r="AP277" s="8">
        <v>0</v>
      </c>
      <c r="AQ277" s="1">
        <v>2.9980000000000002</v>
      </c>
      <c r="AR277" s="8">
        <v>8.6199999999999992</v>
      </c>
      <c r="AS277" s="8">
        <v>0.50555000000000005</v>
      </c>
      <c r="AT277" s="8">
        <v>0</v>
      </c>
      <c r="AU277" s="8">
        <v>0.89220299999999997</v>
      </c>
      <c r="AV277" s="8">
        <v>0.38450400000000001</v>
      </c>
      <c r="AW277" s="8">
        <v>-1.8431</v>
      </c>
    </row>
    <row r="278" spans="1:50">
      <c r="B278" s="8" t="s">
        <v>1063</v>
      </c>
      <c r="C278" s="8">
        <v>4</v>
      </c>
      <c r="D278" s="8">
        <v>700</v>
      </c>
      <c r="E278" s="8">
        <v>0</v>
      </c>
      <c r="F278" s="8">
        <v>6</v>
      </c>
      <c r="G278" s="8">
        <v>6</v>
      </c>
      <c r="H278" s="8">
        <v>4</v>
      </c>
      <c r="I278" s="8">
        <v>21.7</v>
      </c>
      <c r="J278" s="8">
        <v>3.2669999999999999</v>
      </c>
      <c r="K278" s="8">
        <v>3.2669999999999999</v>
      </c>
      <c r="L278" s="8">
        <v>5.1501999999999999</v>
      </c>
      <c r="M278" s="8">
        <v>47.603000000000002</v>
      </c>
      <c r="N278" s="8">
        <v>42</v>
      </c>
      <c r="O278" s="8">
        <v>208</v>
      </c>
      <c r="P278" s="8">
        <v>-1</v>
      </c>
      <c r="Q278" s="8">
        <v>0</v>
      </c>
      <c r="R278" s="2">
        <v>-108.10809999999999</v>
      </c>
      <c r="S278" s="8" t="s">
        <v>991</v>
      </c>
      <c r="T278" s="8">
        <v>0</v>
      </c>
      <c r="U278" s="8">
        <v>0</v>
      </c>
      <c r="V278" s="8">
        <v>0</v>
      </c>
      <c r="W278" s="8" t="s">
        <v>991</v>
      </c>
      <c r="X278" s="8">
        <v>0</v>
      </c>
      <c r="Y278" s="8">
        <v>0</v>
      </c>
      <c r="Z278" s="8">
        <v>0</v>
      </c>
      <c r="AA278" s="8">
        <v>0</v>
      </c>
      <c r="AB278" s="8">
        <v>0</v>
      </c>
      <c r="AC278" s="8" t="s">
        <v>17</v>
      </c>
      <c r="AD278" s="8" t="s">
        <v>17</v>
      </c>
      <c r="AE278" s="8">
        <v>0</v>
      </c>
      <c r="AF278" s="8">
        <v>0</v>
      </c>
      <c r="AG278" s="8">
        <v>0</v>
      </c>
      <c r="AH278" s="8">
        <v>0</v>
      </c>
      <c r="AI278" s="8">
        <v>0</v>
      </c>
      <c r="AJ278" s="8">
        <v>0</v>
      </c>
      <c r="AK278" s="8">
        <v>0</v>
      </c>
      <c r="AL278" s="8">
        <v>0</v>
      </c>
      <c r="AM278" s="8">
        <v>0</v>
      </c>
      <c r="AN278" s="8">
        <v>0</v>
      </c>
      <c r="AO278" s="8">
        <v>0</v>
      </c>
      <c r="AP278" s="8">
        <v>0</v>
      </c>
      <c r="AQ278" s="1">
        <v>2.88</v>
      </c>
      <c r="AR278" s="8">
        <v>8.5579999999999998</v>
      </c>
      <c r="AS278" s="8">
        <v>0.5</v>
      </c>
      <c r="AT278" s="8">
        <v>0</v>
      </c>
      <c r="AU278" s="8">
        <v>0</v>
      </c>
      <c r="AV278" s="8">
        <v>0.5</v>
      </c>
      <c r="AW278" s="8">
        <v>-1.8704000000000001</v>
      </c>
    </row>
    <row r="279" spans="1:50">
      <c r="A279" s="112" t="s">
        <v>1086</v>
      </c>
      <c r="C279" s="8"/>
      <c r="D279" s="8"/>
      <c r="E279" s="8"/>
      <c r="F279" s="8"/>
      <c r="G279" s="8"/>
      <c r="H279" s="8"/>
      <c r="I279" s="8"/>
      <c r="J279" s="8"/>
      <c r="K279" s="8"/>
      <c r="R279" s="2"/>
      <c r="AQ279" s="1"/>
    </row>
    <row r="280" spans="1:50">
      <c r="B280" s="8" t="s">
        <v>1064</v>
      </c>
      <c r="C280" s="8">
        <v>4</v>
      </c>
      <c r="D280" s="8">
        <v>520</v>
      </c>
      <c r="E280" s="8">
        <v>0</v>
      </c>
      <c r="F280" s="8">
        <v>6</v>
      </c>
      <c r="G280" s="8">
        <v>6</v>
      </c>
      <c r="H280" s="8">
        <v>4</v>
      </c>
      <c r="I280" s="8">
        <v>21.3</v>
      </c>
      <c r="J280" s="8">
        <v>3.4771000000000001</v>
      </c>
      <c r="K280" s="8">
        <v>3.4771000000000001</v>
      </c>
      <c r="L280" s="8">
        <v>4.2836999999999996</v>
      </c>
      <c r="M280" s="8">
        <v>44.853000000000002</v>
      </c>
      <c r="N280" s="8">
        <v>26</v>
      </c>
      <c r="O280" s="8">
        <v>26</v>
      </c>
      <c r="P280" s="8">
        <v>1</v>
      </c>
      <c r="Q280" s="8">
        <v>1</v>
      </c>
      <c r="R280" s="8">
        <v>-55.796500000000002</v>
      </c>
      <c r="S280" s="8" t="s">
        <v>16</v>
      </c>
      <c r="T280" s="8">
        <v>-3.0369999999999999</v>
      </c>
      <c r="U280" s="8">
        <v>8.3170000000000002</v>
      </c>
      <c r="V280" s="8">
        <v>11.355</v>
      </c>
      <c r="W280" s="8" t="s">
        <v>16</v>
      </c>
      <c r="X280" s="8">
        <v>-3.0369999999999999</v>
      </c>
      <c r="Y280" s="8">
        <v>8.3170000000000002</v>
      </c>
      <c r="Z280" s="8">
        <v>11.355</v>
      </c>
      <c r="AA280" s="8">
        <v>-1</v>
      </c>
      <c r="AB280" s="8">
        <v>-1</v>
      </c>
      <c r="AC280" s="8" t="s">
        <v>17</v>
      </c>
      <c r="AD280" s="8" t="s">
        <v>17</v>
      </c>
      <c r="AE280" s="8">
        <v>0.33333000000000002</v>
      </c>
      <c r="AF280" s="8">
        <v>0.33333000000000002</v>
      </c>
      <c r="AG280" s="8">
        <v>0.5</v>
      </c>
      <c r="AH280" s="8">
        <v>0</v>
      </c>
      <c r="AI280" s="8">
        <v>0</v>
      </c>
      <c r="AJ280" s="8">
        <v>0</v>
      </c>
      <c r="AK280" s="8">
        <v>0.33333000000000002</v>
      </c>
      <c r="AL280" s="8">
        <v>0.33333000000000002</v>
      </c>
      <c r="AM280" s="8">
        <v>0.5</v>
      </c>
      <c r="AN280" s="8">
        <v>0</v>
      </c>
      <c r="AO280" s="8">
        <v>0</v>
      </c>
      <c r="AP280" s="8">
        <v>0</v>
      </c>
      <c r="AQ280" s="8">
        <v>5.0000000000000001E-3</v>
      </c>
      <c r="AR280" s="8">
        <v>0.29299999999999998</v>
      </c>
      <c r="AS280" s="8">
        <v>0.5</v>
      </c>
      <c r="AT280" s="8">
        <v>0</v>
      </c>
      <c r="AU280" s="8">
        <v>0</v>
      </c>
      <c r="AV280" s="8">
        <v>0.5</v>
      </c>
      <c r="AW280" s="8">
        <v>-30.748799999999999</v>
      </c>
      <c r="AX280" s="8">
        <v>0.23400000000000001</v>
      </c>
    </row>
    <row r="281" spans="1:50">
      <c r="B281" s="8" t="s">
        <v>1065</v>
      </c>
      <c r="C281" s="8">
        <v>4</v>
      </c>
      <c r="D281" s="8">
        <v>520</v>
      </c>
      <c r="E281" s="8">
        <v>0</v>
      </c>
      <c r="F281" s="8">
        <v>6</v>
      </c>
      <c r="G281" s="8">
        <v>6</v>
      </c>
      <c r="H281" s="8">
        <v>4</v>
      </c>
      <c r="I281" s="8">
        <v>21.3</v>
      </c>
      <c r="J281" s="8">
        <v>3.4727999999999999</v>
      </c>
      <c r="K281" s="8">
        <v>3.4727999999999999</v>
      </c>
      <c r="L281" s="8">
        <v>4.2991999999999999</v>
      </c>
      <c r="M281" s="8">
        <v>44.902999999999999</v>
      </c>
      <c r="N281" s="8">
        <v>26</v>
      </c>
      <c r="O281" s="8">
        <v>26</v>
      </c>
      <c r="P281" s="8">
        <v>1</v>
      </c>
      <c r="Q281" s="8">
        <v>1</v>
      </c>
      <c r="R281" s="8">
        <v>-55.790999999999997</v>
      </c>
      <c r="S281" s="8" t="s">
        <v>16</v>
      </c>
      <c r="T281" s="8">
        <v>-3.0630000000000002</v>
      </c>
      <c r="U281" s="8">
        <v>8.2989999999999995</v>
      </c>
      <c r="V281" s="8">
        <v>11.363</v>
      </c>
      <c r="W281" s="8" t="s">
        <v>16</v>
      </c>
      <c r="X281" s="8">
        <v>-3.0630000000000002</v>
      </c>
      <c r="Y281" s="8">
        <v>8.2989999999999995</v>
      </c>
      <c r="Z281" s="8">
        <v>11.363</v>
      </c>
      <c r="AA281" s="8">
        <v>-1</v>
      </c>
      <c r="AB281" s="8">
        <v>-1</v>
      </c>
      <c r="AC281" s="8" t="s">
        <v>17</v>
      </c>
      <c r="AD281" s="8" t="s">
        <v>17</v>
      </c>
      <c r="AE281" s="8">
        <v>0.33333000000000002</v>
      </c>
      <c r="AF281" s="8">
        <v>0.33333000000000002</v>
      </c>
      <c r="AG281" s="8">
        <v>0.5</v>
      </c>
      <c r="AH281" s="8">
        <v>0</v>
      </c>
      <c r="AI281" s="8">
        <v>0</v>
      </c>
      <c r="AJ281" s="8">
        <v>0</v>
      </c>
      <c r="AK281" s="8">
        <v>0.33333000000000002</v>
      </c>
      <c r="AL281" s="8">
        <v>0.33333000000000002</v>
      </c>
      <c r="AM281" s="8">
        <v>0.5</v>
      </c>
      <c r="AN281" s="8">
        <v>0</v>
      </c>
      <c r="AO281" s="8">
        <v>0</v>
      </c>
      <c r="AP281" s="8">
        <v>0</v>
      </c>
      <c r="AQ281" s="8">
        <v>5.0000000000000001E-3</v>
      </c>
      <c r="AR281" s="8">
        <v>0.314</v>
      </c>
      <c r="AS281" s="8">
        <v>0.49627300000000002</v>
      </c>
      <c r="AT281" s="8">
        <v>0</v>
      </c>
      <c r="AU281" s="8">
        <v>0.98986099999999999</v>
      </c>
      <c r="AV281" s="8">
        <v>0.48556300000000002</v>
      </c>
      <c r="AW281" s="8">
        <v>-30.748100000000001</v>
      </c>
      <c r="AX281" s="8">
        <v>0.26300000000000001</v>
      </c>
    </row>
    <row r="282" spans="1:50">
      <c r="B282" s="8" t="s">
        <v>1066</v>
      </c>
      <c r="C282" s="8">
        <v>4</v>
      </c>
      <c r="D282" s="8">
        <v>520</v>
      </c>
      <c r="E282" s="8">
        <v>0</v>
      </c>
      <c r="F282" s="8">
        <v>6</v>
      </c>
      <c r="G282" s="8">
        <v>6</v>
      </c>
      <c r="H282" s="8">
        <v>4</v>
      </c>
      <c r="I282" s="8">
        <v>21.3</v>
      </c>
      <c r="J282" s="8">
        <v>3.4672000000000001</v>
      </c>
      <c r="K282" s="8">
        <v>3.4672000000000001</v>
      </c>
      <c r="L282" s="8">
        <v>4.3193000000000001</v>
      </c>
      <c r="M282" s="8">
        <v>44.966999999999999</v>
      </c>
      <c r="N282" s="8">
        <v>26</v>
      </c>
      <c r="O282" s="8">
        <v>26</v>
      </c>
      <c r="P282" s="8">
        <v>1</v>
      </c>
      <c r="Q282" s="8">
        <v>1</v>
      </c>
      <c r="R282" s="8">
        <v>-55.7849</v>
      </c>
      <c r="S282" s="8" t="s">
        <v>16</v>
      </c>
      <c r="T282" s="8">
        <v>-3.0990000000000002</v>
      </c>
      <c r="U282" s="8">
        <v>8.2759999999999998</v>
      </c>
      <c r="V282" s="8">
        <v>11.375</v>
      </c>
      <c r="W282" s="8" t="s">
        <v>16</v>
      </c>
      <c r="X282" s="8">
        <v>-3.0990000000000002</v>
      </c>
      <c r="Y282" s="8">
        <v>8.2759999999999998</v>
      </c>
      <c r="Z282" s="8">
        <v>11.375</v>
      </c>
      <c r="AA282" s="8">
        <v>-1</v>
      </c>
      <c r="AB282" s="8">
        <v>-1</v>
      </c>
      <c r="AC282" s="8" t="s">
        <v>17</v>
      </c>
      <c r="AD282" s="8" t="s">
        <v>17</v>
      </c>
      <c r="AE282" s="8">
        <v>0.33333000000000002</v>
      </c>
      <c r="AF282" s="8">
        <v>0.33333000000000002</v>
      </c>
      <c r="AG282" s="8">
        <v>0.5</v>
      </c>
      <c r="AH282" s="8">
        <v>0</v>
      </c>
      <c r="AI282" s="8">
        <v>0</v>
      </c>
      <c r="AJ282" s="8">
        <v>0</v>
      </c>
      <c r="AK282" s="8">
        <v>0.33333000000000002</v>
      </c>
      <c r="AL282" s="8">
        <v>0.33333000000000002</v>
      </c>
      <c r="AM282" s="8">
        <v>0.5</v>
      </c>
      <c r="AN282" s="8">
        <v>0</v>
      </c>
      <c r="AO282" s="8">
        <v>0</v>
      </c>
      <c r="AP282" s="8">
        <v>0</v>
      </c>
      <c r="AQ282" s="8">
        <v>6.0000000000000001E-3</v>
      </c>
      <c r="AR282" s="8">
        <v>0.32100000000000001</v>
      </c>
      <c r="AS282" s="8">
        <v>0.49495699999999998</v>
      </c>
      <c r="AT282" s="8">
        <v>0</v>
      </c>
      <c r="AU282" s="8">
        <v>0.98451500000000003</v>
      </c>
      <c r="AV282" s="8">
        <v>0.47834500000000002</v>
      </c>
      <c r="AW282" s="8">
        <v>-30.746200000000002</v>
      </c>
      <c r="AX282" s="8">
        <v>0.26700000000000002</v>
      </c>
    </row>
    <row r="283" spans="1:50">
      <c r="B283" s="8" t="s">
        <v>1067</v>
      </c>
      <c r="C283" s="8">
        <v>4</v>
      </c>
      <c r="D283" s="8">
        <v>520</v>
      </c>
      <c r="E283" s="8">
        <v>0</v>
      </c>
      <c r="F283" s="8">
        <v>6</v>
      </c>
      <c r="G283" s="8">
        <v>6</v>
      </c>
      <c r="H283" s="8">
        <v>4</v>
      </c>
      <c r="I283" s="8">
        <v>21.5</v>
      </c>
      <c r="J283" s="8">
        <v>3.4032</v>
      </c>
      <c r="K283" s="8">
        <v>3.4032</v>
      </c>
      <c r="L283" s="8">
        <v>4.5755999999999997</v>
      </c>
      <c r="M283" s="8">
        <v>45.895000000000003</v>
      </c>
      <c r="N283" s="8">
        <v>26</v>
      </c>
      <c r="O283" s="8">
        <v>26</v>
      </c>
      <c r="P283" s="8">
        <v>1</v>
      </c>
      <c r="Q283" s="8">
        <v>1</v>
      </c>
      <c r="R283" s="8">
        <v>-55.780700000000003</v>
      </c>
      <c r="S283" s="8" t="s">
        <v>16</v>
      </c>
      <c r="T283" s="8">
        <v>-3.66</v>
      </c>
      <c r="U283" s="8">
        <v>8.0210000000000008</v>
      </c>
      <c r="V283" s="8">
        <v>11.680999999999999</v>
      </c>
      <c r="W283" s="8" t="s">
        <v>16</v>
      </c>
      <c r="X283" s="8">
        <v>-3.66</v>
      </c>
      <c r="Y283" s="8">
        <v>8.0210000000000008</v>
      </c>
      <c r="Z283" s="8">
        <v>11.680999999999999</v>
      </c>
      <c r="AA283" s="8">
        <v>-1</v>
      </c>
      <c r="AB283" s="8">
        <v>-1</v>
      </c>
      <c r="AC283" s="8" t="s">
        <v>17</v>
      </c>
      <c r="AD283" s="8" t="s">
        <v>17</v>
      </c>
      <c r="AE283" s="8">
        <v>0.33333000000000002</v>
      </c>
      <c r="AF283" s="8">
        <v>0.33333000000000002</v>
      </c>
      <c r="AG283" s="8">
        <v>0.5</v>
      </c>
      <c r="AH283" s="8">
        <v>0</v>
      </c>
      <c r="AI283" s="8">
        <v>0</v>
      </c>
      <c r="AJ283" s="8">
        <v>0</v>
      </c>
      <c r="AK283" s="8">
        <v>0.33333000000000002</v>
      </c>
      <c r="AL283" s="8">
        <v>0.33333000000000002</v>
      </c>
      <c r="AM283" s="8">
        <v>0.5</v>
      </c>
      <c r="AN283" s="8">
        <v>0</v>
      </c>
      <c r="AO283" s="8">
        <v>0</v>
      </c>
      <c r="AP283" s="8">
        <v>0</v>
      </c>
      <c r="AQ283" s="8">
        <v>5.0000000000000001E-3</v>
      </c>
      <c r="AR283" s="8">
        <v>0.29899999999999999</v>
      </c>
      <c r="AS283" s="8">
        <v>0.50353700000000001</v>
      </c>
      <c r="AT283" s="8">
        <v>0</v>
      </c>
      <c r="AU283" s="8">
        <v>0.95342099999999996</v>
      </c>
      <c r="AV283" s="8">
        <v>0.44947100000000001</v>
      </c>
      <c r="AW283" s="8">
        <v>-30.7241</v>
      </c>
      <c r="AX283" s="8">
        <v>0.28299999999999997</v>
      </c>
    </row>
    <row r="284" spans="1:50">
      <c r="B284" s="8" t="s">
        <v>1068</v>
      </c>
      <c r="C284" s="8">
        <v>4</v>
      </c>
      <c r="D284" s="8">
        <v>520</v>
      </c>
      <c r="E284" s="8">
        <v>0</v>
      </c>
      <c r="F284" s="8">
        <v>6</v>
      </c>
      <c r="G284" s="8">
        <v>6</v>
      </c>
      <c r="H284" s="8">
        <v>4</v>
      </c>
      <c r="I284" s="8">
        <v>21.7</v>
      </c>
      <c r="J284" s="8">
        <v>3.2669999999999999</v>
      </c>
      <c r="K284" s="8">
        <v>3.2669999999999999</v>
      </c>
      <c r="L284" s="8">
        <v>5.1501999999999999</v>
      </c>
      <c r="M284" s="8">
        <v>47.603000000000002</v>
      </c>
      <c r="N284" s="8">
        <v>26</v>
      </c>
      <c r="O284" s="8">
        <v>26</v>
      </c>
      <c r="P284" s="8">
        <v>1</v>
      </c>
      <c r="Q284" s="8">
        <v>1</v>
      </c>
      <c r="R284" s="8">
        <v>-55.983199999999997</v>
      </c>
      <c r="S284" s="8" t="s">
        <v>61</v>
      </c>
      <c r="T284" s="8">
        <v>-4.4039999999999999</v>
      </c>
      <c r="U284" s="8">
        <v>7.6970000000000001</v>
      </c>
      <c r="V284" s="8">
        <v>12.101000000000001</v>
      </c>
      <c r="W284" s="8" t="s">
        <v>61</v>
      </c>
      <c r="X284" s="8">
        <v>-4.4039999999999999</v>
      </c>
      <c r="Y284" s="8">
        <v>7.6970000000000001</v>
      </c>
      <c r="Z284" s="8">
        <v>12.101000000000001</v>
      </c>
      <c r="AA284" s="8">
        <v>-1</v>
      </c>
      <c r="AB284" s="8">
        <v>-1</v>
      </c>
      <c r="AC284" s="8" t="s">
        <v>17</v>
      </c>
      <c r="AD284" s="8" t="s">
        <v>17</v>
      </c>
      <c r="AE284" s="8">
        <v>0</v>
      </c>
      <c r="AF284" s="8">
        <v>0</v>
      </c>
      <c r="AG284" s="8">
        <v>0</v>
      </c>
      <c r="AH284" s="8">
        <v>0</v>
      </c>
      <c r="AI284" s="8">
        <v>0</v>
      </c>
      <c r="AJ284" s="8">
        <v>0</v>
      </c>
      <c r="AK284" s="8">
        <v>0</v>
      </c>
      <c r="AL284" s="8">
        <v>0</v>
      </c>
      <c r="AM284" s="8">
        <v>0</v>
      </c>
      <c r="AN284" s="8">
        <v>0</v>
      </c>
      <c r="AO284" s="8">
        <v>0</v>
      </c>
      <c r="AP284" s="8">
        <v>0</v>
      </c>
      <c r="AQ284" s="8">
        <v>6.0000000000000001E-3</v>
      </c>
      <c r="AR284" s="8">
        <v>0.31900000000000001</v>
      </c>
      <c r="AS284" s="8">
        <v>0.50555000000000005</v>
      </c>
      <c r="AT284" s="8">
        <v>0</v>
      </c>
      <c r="AU284" s="8">
        <v>0.89220299999999997</v>
      </c>
      <c r="AV284" s="8">
        <v>0.38450400000000001</v>
      </c>
      <c r="AW284" s="8">
        <v>-30.625</v>
      </c>
      <c r="AX284" s="8">
        <v>0.38400000000000001</v>
      </c>
    </row>
    <row r="285" spans="1:50">
      <c r="B285" s="8" t="s">
        <v>1069</v>
      </c>
      <c r="C285" s="8">
        <v>4</v>
      </c>
      <c r="D285" s="8">
        <v>520</v>
      </c>
      <c r="E285" s="8">
        <v>0</v>
      </c>
      <c r="F285" s="8">
        <v>6</v>
      </c>
      <c r="G285" s="8">
        <v>6</v>
      </c>
      <c r="H285" s="8">
        <v>4</v>
      </c>
      <c r="I285" s="8">
        <v>21.7</v>
      </c>
      <c r="J285" s="8">
        <v>3.2669999999999999</v>
      </c>
      <c r="K285" s="8">
        <v>3.2669999999999999</v>
      </c>
      <c r="L285" s="8">
        <v>5.1501999999999999</v>
      </c>
      <c r="M285" s="8">
        <v>47.603000000000002</v>
      </c>
      <c r="N285" s="8">
        <v>26</v>
      </c>
      <c r="O285" s="8">
        <v>26</v>
      </c>
      <c r="P285" s="8">
        <v>1</v>
      </c>
      <c r="Q285" s="8">
        <v>1</v>
      </c>
      <c r="R285" s="8">
        <v>-55.327300000000001</v>
      </c>
      <c r="S285" s="8" t="s">
        <v>16</v>
      </c>
      <c r="T285" s="8">
        <v>-4.1719999999999997</v>
      </c>
      <c r="U285" s="8">
        <v>7.6040000000000001</v>
      </c>
      <c r="V285" s="8">
        <v>11.776</v>
      </c>
      <c r="W285" s="8" t="s">
        <v>16</v>
      </c>
      <c r="X285" s="8">
        <v>-4.1719999999999997</v>
      </c>
      <c r="Y285" s="8">
        <v>7.6040000000000001</v>
      </c>
      <c r="Z285" s="8">
        <v>11.776</v>
      </c>
      <c r="AA285" s="8">
        <v>-1</v>
      </c>
      <c r="AB285" s="8">
        <v>-1</v>
      </c>
      <c r="AC285" s="8" t="s">
        <v>17</v>
      </c>
      <c r="AD285" s="8" t="s">
        <v>17</v>
      </c>
      <c r="AE285" s="8">
        <v>0.33333000000000002</v>
      </c>
      <c r="AF285" s="8">
        <v>0.33333000000000002</v>
      </c>
      <c r="AG285" s="8">
        <v>0.5</v>
      </c>
      <c r="AH285" s="8">
        <v>0</v>
      </c>
      <c r="AI285" s="8">
        <v>0</v>
      </c>
      <c r="AJ285" s="8">
        <v>0</v>
      </c>
      <c r="AK285" s="8">
        <v>0.33333000000000002</v>
      </c>
      <c r="AL285" s="8">
        <v>0.33333000000000002</v>
      </c>
      <c r="AM285" s="8">
        <v>0.5</v>
      </c>
      <c r="AN285" s="8">
        <v>0</v>
      </c>
      <c r="AO285" s="8">
        <v>0</v>
      </c>
      <c r="AP285" s="8">
        <v>0</v>
      </c>
      <c r="AQ285" s="8">
        <v>6.0000000000000001E-3</v>
      </c>
      <c r="AR285" s="8">
        <v>0.29699999999999999</v>
      </c>
      <c r="AS285" s="8">
        <v>0.5</v>
      </c>
      <c r="AT285" s="8">
        <v>0</v>
      </c>
      <c r="AU285" s="8">
        <v>0</v>
      </c>
      <c r="AV285" s="8">
        <v>0.5</v>
      </c>
      <c r="AW285" s="8">
        <v>-30.673300000000001</v>
      </c>
      <c r="AX285" s="8">
        <v>0.33900000000000002</v>
      </c>
    </row>
    <row r="286" spans="1:50">
      <c r="A286" s="112" t="s">
        <v>1039</v>
      </c>
      <c r="C286" s="8"/>
      <c r="D286" s="8"/>
      <c r="E286" s="8"/>
      <c r="F286" s="8"/>
      <c r="G286" s="8"/>
      <c r="H286" s="8"/>
      <c r="I286" s="8"/>
      <c r="J286" s="8"/>
      <c r="K286" s="8"/>
    </row>
    <row r="287" spans="1:50">
      <c r="B287" s="8" t="s">
        <v>1070</v>
      </c>
      <c r="C287" s="8">
        <v>4</v>
      </c>
      <c r="D287" s="8">
        <v>520</v>
      </c>
      <c r="E287" s="8">
        <v>0</v>
      </c>
      <c r="F287" s="8">
        <v>6</v>
      </c>
      <c r="G287" s="8">
        <v>6</v>
      </c>
      <c r="H287" s="8">
        <v>4</v>
      </c>
      <c r="I287" s="8">
        <v>21.3</v>
      </c>
      <c r="J287" s="8">
        <v>3.4771000000000001</v>
      </c>
      <c r="K287" s="8">
        <v>3.4771000000000001</v>
      </c>
      <c r="L287" s="8">
        <v>4.2836999999999996</v>
      </c>
      <c r="M287" s="8">
        <v>44.853000000000002</v>
      </c>
      <c r="N287" s="8">
        <v>26</v>
      </c>
      <c r="O287" s="8">
        <v>26</v>
      </c>
      <c r="P287" s="8">
        <v>1</v>
      </c>
      <c r="Q287" s="8">
        <v>1</v>
      </c>
      <c r="R287" s="8">
        <v>-55.796500000000002</v>
      </c>
      <c r="S287" s="8" t="s">
        <v>16</v>
      </c>
      <c r="T287" s="8">
        <v>-3.0369999999999999</v>
      </c>
      <c r="U287" s="8">
        <v>8.3170000000000002</v>
      </c>
      <c r="V287" s="8">
        <v>11.355</v>
      </c>
      <c r="W287" s="8" t="s">
        <v>16</v>
      </c>
      <c r="X287" s="8">
        <v>-3.0369999999999999</v>
      </c>
      <c r="Y287" s="8">
        <v>8.3170000000000002</v>
      </c>
      <c r="Z287" s="8">
        <v>11.355</v>
      </c>
      <c r="AA287" s="8">
        <v>-1</v>
      </c>
      <c r="AB287" s="8">
        <v>-1</v>
      </c>
      <c r="AC287" s="8" t="s">
        <v>17</v>
      </c>
      <c r="AD287" s="8" t="s">
        <v>17</v>
      </c>
      <c r="AE287" s="8">
        <v>0.33333000000000002</v>
      </c>
      <c r="AF287" s="8">
        <v>0.33333000000000002</v>
      </c>
      <c r="AG287" s="8">
        <v>0.5</v>
      </c>
      <c r="AH287" s="8">
        <v>0</v>
      </c>
      <c r="AI287" s="8">
        <v>0</v>
      </c>
      <c r="AJ287" s="8">
        <v>0</v>
      </c>
      <c r="AK287" s="8">
        <v>0.33333000000000002</v>
      </c>
      <c r="AL287" s="8">
        <v>0.33333000000000002</v>
      </c>
      <c r="AM287" s="8">
        <v>0.5</v>
      </c>
      <c r="AN287" s="8">
        <v>0</v>
      </c>
      <c r="AO287" s="8">
        <v>0</v>
      </c>
      <c r="AP287" s="8">
        <v>0</v>
      </c>
      <c r="AQ287" s="8">
        <v>5.0000000000000001E-3</v>
      </c>
      <c r="AR287" s="8">
        <v>0.313</v>
      </c>
      <c r="AS287" s="8">
        <v>0.5</v>
      </c>
      <c r="AT287" s="8">
        <v>0</v>
      </c>
      <c r="AU287" s="8">
        <v>0</v>
      </c>
      <c r="AV287" s="8">
        <v>0.5</v>
      </c>
      <c r="AW287" s="8">
        <v>-28.820599999999999</v>
      </c>
      <c r="AX287" s="8">
        <v>0.23100000000000001</v>
      </c>
    </row>
    <row r="288" spans="1:50">
      <c r="C288" s="8"/>
      <c r="D288" s="8"/>
      <c r="E288" s="8"/>
      <c r="F288" s="8"/>
      <c r="G288" s="8"/>
      <c r="H288" s="8"/>
      <c r="I288" s="8"/>
      <c r="J288" s="8"/>
      <c r="K288" s="8"/>
    </row>
    <row r="289" spans="1:50">
      <c r="C289" s="8"/>
      <c r="D289" s="8"/>
      <c r="E289" s="8"/>
      <c r="F289" s="8"/>
      <c r="G289" s="8"/>
      <c r="H289" s="8"/>
      <c r="I289" s="8"/>
      <c r="J289" s="8"/>
      <c r="K289" s="8"/>
    </row>
    <row r="290" spans="1:50">
      <c r="B290" s="8" t="s">
        <v>1071</v>
      </c>
      <c r="C290" s="8">
        <v>4</v>
      </c>
      <c r="D290" s="8">
        <v>520</v>
      </c>
      <c r="E290" s="8">
        <v>0</v>
      </c>
      <c r="F290" s="8">
        <v>6</v>
      </c>
      <c r="G290" s="8">
        <v>6</v>
      </c>
      <c r="H290" s="8">
        <v>4</v>
      </c>
      <c r="I290" s="8">
        <v>21.5</v>
      </c>
      <c r="J290" s="8">
        <v>3.4032</v>
      </c>
      <c r="K290" s="8">
        <v>3.4032</v>
      </c>
      <c r="L290" s="8">
        <v>4.5755999999999997</v>
      </c>
      <c r="M290" s="8">
        <v>45.895000000000003</v>
      </c>
      <c r="N290" s="8">
        <v>26</v>
      </c>
      <c r="O290" s="8">
        <v>26</v>
      </c>
      <c r="P290" s="8">
        <v>1</v>
      </c>
      <c r="Q290" s="8">
        <v>1</v>
      </c>
      <c r="R290" s="8">
        <v>-55.780700000000003</v>
      </c>
      <c r="S290" s="8" t="s">
        <v>16</v>
      </c>
      <c r="T290" s="8">
        <v>-3.66</v>
      </c>
      <c r="U290" s="8">
        <v>8.0210000000000008</v>
      </c>
      <c r="V290" s="8">
        <v>11.680999999999999</v>
      </c>
      <c r="W290" s="8" t="s">
        <v>16</v>
      </c>
      <c r="X290" s="8">
        <v>-3.66</v>
      </c>
      <c r="Y290" s="8">
        <v>8.0210000000000008</v>
      </c>
      <c r="Z290" s="8">
        <v>11.680999999999999</v>
      </c>
      <c r="AA290" s="8">
        <v>-1</v>
      </c>
      <c r="AB290" s="8">
        <v>-1</v>
      </c>
      <c r="AC290" s="8" t="s">
        <v>17</v>
      </c>
      <c r="AD290" s="8" t="s">
        <v>17</v>
      </c>
      <c r="AE290" s="8">
        <v>0.33333000000000002</v>
      </c>
      <c r="AF290" s="8">
        <v>0.33333000000000002</v>
      </c>
      <c r="AG290" s="8">
        <v>0.5</v>
      </c>
      <c r="AH290" s="8">
        <v>0</v>
      </c>
      <c r="AI290" s="8">
        <v>0</v>
      </c>
      <c r="AJ290" s="8">
        <v>0</v>
      </c>
      <c r="AK290" s="8">
        <v>0.33333000000000002</v>
      </c>
      <c r="AL290" s="8">
        <v>0.33333000000000002</v>
      </c>
      <c r="AM290" s="8">
        <v>0.5</v>
      </c>
      <c r="AN290" s="8">
        <v>0</v>
      </c>
      <c r="AO290" s="8">
        <v>0</v>
      </c>
      <c r="AP290" s="8">
        <v>0</v>
      </c>
      <c r="AQ290" s="8">
        <v>5.0000000000000001E-3</v>
      </c>
      <c r="AR290" s="8">
        <v>0.32600000000000001</v>
      </c>
      <c r="AS290" s="8">
        <v>0.50353700000000001</v>
      </c>
      <c r="AT290" s="8">
        <v>0</v>
      </c>
      <c r="AU290" s="8">
        <v>0.95342099999999996</v>
      </c>
      <c r="AV290" s="8">
        <v>0.44947100000000001</v>
      </c>
      <c r="AW290" s="8">
        <v>-28.801200000000001</v>
      </c>
      <c r="AX290" s="8">
        <v>0.28299999999999997</v>
      </c>
    </row>
    <row r="291" spans="1:50">
      <c r="B291" s="8" t="s">
        <v>1072</v>
      </c>
      <c r="C291" s="8">
        <v>4</v>
      </c>
      <c r="D291" s="8">
        <v>520</v>
      </c>
      <c r="E291" s="8">
        <v>0</v>
      </c>
      <c r="F291" s="8">
        <v>6</v>
      </c>
      <c r="G291" s="8">
        <v>6</v>
      </c>
      <c r="H291" s="8">
        <v>4</v>
      </c>
      <c r="I291" s="8">
        <v>21.7</v>
      </c>
      <c r="J291" s="8">
        <v>3.2669999999999999</v>
      </c>
      <c r="K291" s="8">
        <v>3.2669999999999999</v>
      </c>
      <c r="L291" s="8">
        <v>5.1501999999999999</v>
      </c>
      <c r="M291" s="8">
        <v>47.603000000000002</v>
      </c>
      <c r="N291" s="8">
        <v>26</v>
      </c>
      <c r="O291" s="8">
        <v>26</v>
      </c>
      <c r="P291" s="8">
        <v>1</v>
      </c>
      <c r="Q291" s="8">
        <v>1</v>
      </c>
      <c r="R291" s="8">
        <v>-55.983199999999997</v>
      </c>
      <c r="S291" s="8" t="s">
        <v>61</v>
      </c>
      <c r="T291" s="8">
        <v>-4.4039999999999999</v>
      </c>
      <c r="U291" s="8">
        <v>7.6970000000000001</v>
      </c>
      <c r="V291" s="8">
        <v>12.101000000000001</v>
      </c>
      <c r="W291" s="8" t="s">
        <v>61</v>
      </c>
      <c r="X291" s="8">
        <v>-4.4039999999999999</v>
      </c>
      <c r="Y291" s="8">
        <v>7.6970000000000001</v>
      </c>
      <c r="Z291" s="8">
        <v>12.101000000000001</v>
      </c>
      <c r="AA291" s="8">
        <v>-1</v>
      </c>
      <c r="AB291" s="8">
        <v>-1</v>
      </c>
      <c r="AC291" s="8" t="s">
        <v>17</v>
      </c>
      <c r="AD291" s="8" t="s">
        <v>17</v>
      </c>
      <c r="AE291" s="8">
        <v>0</v>
      </c>
      <c r="AF291" s="8">
        <v>0</v>
      </c>
      <c r="AG291" s="8">
        <v>0</v>
      </c>
      <c r="AH291" s="8">
        <v>0</v>
      </c>
      <c r="AI291" s="8">
        <v>0</v>
      </c>
      <c r="AJ291" s="8">
        <v>0</v>
      </c>
      <c r="AK291" s="8">
        <v>0</v>
      </c>
      <c r="AL291" s="8">
        <v>0</v>
      </c>
      <c r="AM291" s="8">
        <v>0</v>
      </c>
      <c r="AN291" s="8">
        <v>0</v>
      </c>
      <c r="AO291" s="8">
        <v>0</v>
      </c>
      <c r="AP291" s="8">
        <v>0</v>
      </c>
      <c r="AQ291" s="8">
        <v>6.0000000000000001E-3</v>
      </c>
      <c r="AR291" s="8">
        <v>0.32</v>
      </c>
      <c r="AS291" s="8">
        <v>0.50555000000000005</v>
      </c>
      <c r="AT291" s="8">
        <v>0</v>
      </c>
      <c r="AU291" s="8">
        <v>0.89220299999999997</v>
      </c>
      <c r="AV291" s="8">
        <v>0.38450400000000001</v>
      </c>
      <c r="AW291" s="8">
        <v>-28.725999999999999</v>
      </c>
      <c r="AX291" s="8">
        <v>0.34799999999999998</v>
      </c>
    </row>
    <row r="292" spans="1:50">
      <c r="B292" s="8" t="s">
        <v>1073</v>
      </c>
      <c r="C292" s="8">
        <v>4</v>
      </c>
      <c r="D292" s="8">
        <v>520</v>
      </c>
      <c r="E292" s="8">
        <v>0</v>
      </c>
      <c r="F292" s="8">
        <v>6</v>
      </c>
      <c r="G292" s="8">
        <v>6</v>
      </c>
      <c r="H292" s="8">
        <v>4</v>
      </c>
      <c r="I292" s="8">
        <v>21.7</v>
      </c>
      <c r="J292" s="8">
        <v>3.2669999999999999</v>
      </c>
      <c r="K292" s="8">
        <v>3.2669999999999999</v>
      </c>
      <c r="L292" s="8">
        <v>5.1501999999999999</v>
      </c>
      <c r="M292" s="8">
        <v>47.603000000000002</v>
      </c>
      <c r="N292" s="8">
        <v>26</v>
      </c>
      <c r="O292" s="8">
        <v>26</v>
      </c>
      <c r="P292" s="8">
        <v>1</v>
      </c>
      <c r="Q292" s="8">
        <v>1</v>
      </c>
      <c r="R292" s="8">
        <v>-55.327300000000001</v>
      </c>
      <c r="S292" s="8" t="s">
        <v>16</v>
      </c>
      <c r="T292" s="8">
        <v>-4.1719999999999997</v>
      </c>
      <c r="U292" s="8">
        <v>7.6040000000000001</v>
      </c>
      <c r="V292" s="8">
        <v>11.776</v>
      </c>
      <c r="W292" s="8" t="s">
        <v>16</v>
      </c>
      <c r="X292" s="8">
        <v>-4.1719999999999997</v>
      </c>
      <c r="Y292" s="8">
        <v>7.6040000000000001</v>
      </c>
      <c r="Z292" s="8">
        <v>11.776</v>
      </c>
      <c r="AA292" s="8">
        <v>-1</v>
      </c>
      <c r="AB292" s="8">
        <v>-1</v>
      </c>
      <c r="AC292" s="8" t="s">
        <v>17</v>
      </c>
      <c r="AD292" s="8" t="s">
        <v>17</v>
      </c>
      <c r="AE292" s="8">
        <v>0.33333000000000002</v>
      </c>
      <c r="AF292" s="8">
        <v>0.33333000000000002</v>
      </c>
      <c r="AG292" s="8">
        <v>0.5</v>
      </c>
      <c r="AH292" s="8">
        <v>0</v>
      </c>
      <c r="AI292" s="8">
        <v>0</v>
      </c>
      <c r="AJ292" s="8">
        <v>0</v>
      </c>
      <c r="AK292" s="8">
        <v>0.33333000000000002</v>
      </c>
      <c r="AL292" s="8">
        <v>0.33333000000000002</v>
      </c>
      <c r="AM292" s="8">
        <v>0.5</v>
      </c>
      <c r="AN292" s="8">
        <v>0</v>
      </c>
      <c r="AO292" s="8">
        <v>0</v>
      </c>
      <c r="AP292" s="8">
        <v>0</v>
      </c>
      <c r="AQ292" s="8">
        <v>6.0000000000000001E-3</v>
      </c>
      <c r="AR292" s="8">
        <v>0.32100000000000001</v>
      </c>
      <c r="AS292" s="8">
        <v>0.5</v>
      </c>
      <c r="AT292" s="8">
        <v>0</v>
      </c>
      <c r="AU292" s="8">
        <v>0</v>
      </c>
      <c r="AV292" s="8">
        <v>0.5</v>
      </c>
      <c r="AW292" s="8">
        <v>-28.7559</v>
      </c>
      <c r="AX292" s="8">
        <v>0.30499999999999999</v>
      </c>
    </row>
    <row r="293" spans="1:50">
      <c r="A293" s="112" t="s">
        <v>1040</v>
      </c>
      <c r="C293" s="8"/>
      <c r="D293" s="8"/>
      <c r="E293" s="8"/>
      <c r="F293" s="8"/>
      <c r="G293" s="8"/>
      <c r="H293" s="8"/>
      <c r="I293" s="8"/>
      <c r="J293" s="8"/>
      <c r="K293" s="8"/>
    </row>
    <row r="294" spans="1:50">
      <c r="B294" s="8" t="s">
        <v>1074</v>
      </c>
      <c r="C294" s="8">
        <v>4</v>
      </c>
      <c r="D294" s="8">
        <v>520</v>
      </c>
      <c r="E294" s="8">
        <v>0</v>
      </c>
      <c r="F294" s="8">
        <v>6</v>
      </c>
      <c r="G294" s="8">
        <v>6</v>
      </c>
      <c r="H294" s="8">
        <v>4</v>
      </c>
      <c r="I294" s="8">
        <v>21.3</v>
      </c>
      <c r="J294" s="8">
        <v>3.4771000000000001</v>
      </c>
      <c r="K294" s="8">
        <v>3.4771000000000001</v>
      </c>
      <c r="L294" s="8">
        <v>4.2836999999999996</v>
      </c>
      <c r="M294" s="8">
        <v>44.853000000000002</v>
      </c>
      <c r="N294" s="8">
        <v>26</v>
      </c>
      <c r="O294" s="8">
        <v>26</v>
      </c>
      <c r="P294" s="8">
        <v>1</v>
      </c>
      <c r="Q294" s="8">
        <v>1</v>
      </c>
      <c r="R294" s="8">
        <v>-55.796500000000002</v>
      </c>
      <c r="S294" s="8" t="s">
        <v>16</v>
      </c>
      <c r="T294" s="8">
        <v>-3.0369999999999999</v>
      </c>
      <c r="U294" s="8">
        <v>8.3170000000000002</v>
      </c>
      <c r="V294" s="8">
        <v>11.355</v>
      </c>
      <c r="W294" s="8" t="s">
        <v>16</v>
      </c>
      <c r="X294" s="8">
        <v>-3.0369999999999999</v>
      </c>
      <c r="Y294" s="8">
        <v>8.3170000000000002</v>
      </c>
      <c r="Z294" s="8">
        <v>11.355</v>
      </c>
      <c r="AA294" s="8">
        <v>-1</v>
      </c>
      <c r="AB294" s="8">
        <v>-1</v>
      </c>
      <c r="AC294" s="8" t="s">
        <v>17</v>
      </c>
      <c r="AD294" s="8" t="s">
        <v>17</v>
      </c>
      <c r="AE294" s="8">
        <v>0.33333000000000002</v>
      </c>
      <c r="AF294" s="8">
        <v>0.33333000000000002</v>
      </c>
      <c r="AG294" s="8">
        <v>0.5</v>
      </c>
      <c r="AH294" s="8">
        <v>0</v>
      </c>
      <c r="AI294" s="8">
        <v>0</v>
      </c>
      <c r="AJ294" s="8">
        <v>0</v>
      </c>
      <c r="AK294" s="8">
        <v>0.33333000000000002</v>
      </c>
      <c r="AL294" s="8">
        <v>0.33333000000000002</v>
      </c>
      <c r="AM294" s="8">
        <v>0.5</v>
      </c>
      <c r="AN294" s="8">
        <v>0</v>
      </c>
      <c r="AO294" s="8">
        <v>0</v>
      </c>
      <c r="AP294" s="8">
        <v>0</v>
      </c>
      <c r="AQ294" s="8">
        <v>5.0000000000000001E-3</v>
      </c>
      <c r="AR294" s="8">
        <v>0.315</v>
      </c>
      <c r="AS294" s="8">
        <v>0.5</v>
      </c>
      <c r="AT294" s="8">
        <v>0</v>
      </c>
      <c r="AU294" s="8">
        <v>0</v>
      </c>
      <c r="AV294" s="8">
        <v>0.5</v>
      </c>
      <c r="AW294" s="8">
        <v>-28.831499999999998</v>
      </c>
      <c r="AX294" s="8">
        <v>0.23200000000000001</v>
      </c>
    </row>
    <row r="295" spans="1:50">
      <c r="C295" s="8"/>
      <c r="D295" s="8"/>
      <c r="E295" s="8"/>
      <c r="F295" s="8"/>
      <c r="G295" s="8"/>
      <c r="H295" s="8"/>
      <c r="I295" s="8"/>
      <c r="J295" s="8"/>
      <c r="K295" s="8"/>
    </row>
    <row r="296" spans="1:50">
      <c r="C296" s="8"/>
      <c r="D296" s="8"/>
      <c r="E296" s="8"/>
      <c r="F296" s="8"/>
      <c r="G296" s="8"/>
      <c r="H296" s="8"/>
      <c r="I296" s="8"/>
      <c r="J296" s="8"/>
      <c r="K296" s="8"/>
    </row>
    <row r="297" spans="1:50">
      <c r="B297" s="8" t="s">
        <v>1075</v>
      </c>
      <c r="C297" s="8">
        <v>4</v>
      </c>
      <c r="D297" s="8">
        <v>520</v>
      </c>
      <c r="E297" s="8">
        <v>0</v>
      </c>
      <c r="F297" s="8">
        <v>6</v>
      </c>
      <c r="G297" s="8">
        <v>6</v>
      </c>
      <c r="H297" s="8">
        <v>4</v>
      </c>
      <c r="I297" s="8">
        <v>21.5</v>
      </c>
      <c r="J297" s="8">
        <v>3.4032</v>
      </c>
      <c r="K297" s="8">
        <v>3.4032</v>
      </c>
      <c r="L297" s="8">
        <v>4.5755999999999997</v>
      </c>
      <c r="M297" s="8">
        <v>45.895000000000003</v>
      </c>
      <c r="N297" s="8">
        <v>26</v>
      </c>
      <c r="O297" s="8">
        <v>26</v>
      </c>
      <c r="P297" s="8">
        <v>1</v>
      </c>
      <c r="Q297" s="8">
        <v>1</v>
      </c>
      <c r="R297" s="8">
        <v>-55.780700000000003</v>
      </c>
      <c r="S297" s="8" t="s">
        <v>16</v>
      </c>
      <c r="T297" s="8">
        <v>-3.66</v>
      </c>
      <c r="U297" s="8">
        <v>8.0210000000000008</v>
      </c>
      <c r="V297" s="8">
        <v>11.680999999999999</v>
      </c>
      <c r="W297" s="8" t="s">
        <v>16</v>
      </c>
      <c r="X297" s="8">
        <v>-3.66</v>
      </c>
      <c r="Y297" s="8">
        <v>8.0210000000000008</v>
      </c>
      <c r="Z297" s="8">
        <v>11.680999999999999</v>
      </c>
      <c r="AA297" s="8">
        <v>-1</v>
      </c>
      <c r="AB297" s="8">
        <v>-1</v>
      </c>
      <c r="AC297" s="8" t="s">
        <v>17</v>
      </c>
      <c r="AD297" s="8" t="s">
        <v>17</v>
      </c>
      <c r="AE297" s="8">
        <v>0.33333000000000002</v>
      </c>
      <c r="AF297" s="8">
        <v>0.33333000000000002</v>
      </c>
      <c r="AG297" s="8">
        <v>0.5</v>
      </c>
      <c r="AH297" s="8">
        <v>0</v>
      </c>
      <c r="AI297" s="8">
        <v>0</v>
      </c>
      <c r="AJ297" s="8">
        <v>0</v>
      </c>
      <c r="AK297" s="8">
        <v>0.33333000000000002</v>
      </c>
      <c r="AL297" s="8">
        <v>0.33333000000000002</v>
      </c>
      <c r="AM297" s="8">
        <v>0.5</v>
      </c>
      <c r="AN297" s="8">
        <v>0</v>
      </c>
      <c r="AO297" s="8">
        <v>0</v>
      </c>
      <c r="AP297" s="8">
        <v>0</v>
      </c>
      <c r="AQ297" s="8">
        <v>5.0000000000000001E-3</v>
      </c>
      <c r="AR297" s="8">
        <v>0.32100000000000001</v>
      </c>
      <c r="AS297" s="8">
        <v>0.50353700000000001</v>
      </c>
      <c r="AT297" s="8">
        <v>0</v>
      </c>
      <c r="AU297" s="8">
        <v>0.95342099999999996</v>
      </c>
      <c r="AV297" s="8">
        <v>0.44947100000000001</v>
      </c>
      <c r="AW297" s="8">
        <v>-28.803000000000001</v>
      </c>
      <c r="AX297" s="8">
        <v>0.27800000000000002</v>
      </c>
    </row>
    <row r="298" spans="1:50">
      <c r="B298" s="8" t="s">
        <v>1076</v>
      </c>
      <c r="C298" s="8">
        <v>4</v>
      </c>
      <c r="D298" s="8">
        <v>520</v>
      </c>
      <c r="E298" s="8">
        <v>0</v>
      </c>
      <c r="F298" s="8">
        <v>6</v>
      </c>
      <c r="G298" s="8">
        <v>6</v>
      </c>
      <c r="H298" s="8">
        <v>4</v>
      </c>
      <c r="I298" s="8">
        <v>21.7</v>
      </c>
      <c r="J298" s="8">
        <v>3.2669999999999999</v>
      </c>
      <c r="K298" s="8">
        <v>3.2669999999999999</v>
      </c>
      <c r="L298" s="8">
        <v>5.1501999999999999</v>
      </c>
      <c r="M298" s="8">
        <v>47.603000000000002</v>
      </c>
      <c r="N298" s="8">
        <v>26</v>
      </c>
      <c r="O298" s="8">
        <v>26</v>
      </c>
      <c r="P298" s="8">
        <v>1</v>
      </c>
      <c r="Q298" s="8">
        <v>1</v>
      </c>
      <c r="R298" s="8">
        <v>-55.983199999999997</v>
      </c>
      <c r="S298" s="8" t="s">
        <v>61</v>
      </c>
      <c r="T298" s="8">
        <v>-4.4039999999999999</v>
      </c>
      <c r="U298" s="8">
        <v>7.6970000000000001</v>
      </c>
      <c r="V298" s="8">
        <v>12.101000000000001</v>
      </c>
      <c r="W298" s="8" t="s">
        <v>61</v>
      </c>
      <c r="X298" s="8">
        <v>-4.4039999999999999</v>
      </c>
      <c r="Y298" s="8">
        <v>7.6970000000000001</v>
      </c>
      <c r="Z298" s="8">
        <v>12.101000000000001</v>
      </c>
      <c r="AA298" s="8">
        <v>-1</v>
      </c>
      <c r="AB298" s="8">
        <v>-1</v>
      </c>
      <c r="AC298" s="8" t="s">
        <v>17</v>
      </c>
      <c r="AD298" s="8" t="s">
        <v>17</v>
      </c>
      <c r="AE298" s="8">
        <v>0</v>
      </c>
      <c r="AF298" s="8">
        <v>0</v>
      </c>
      <c r="AG298" s="8">
        <v>0</v>
      </c>
      <c r="AH298" s="8">
        <v>0</v>
      </c>
      <c r="AI298" s="8">
        <v>0</v>
      </c>
      <c r="AJ298" s="8">
        <v>0</v>
      </c>
      <c r="AK298" s="8">
        <v>0</v>
      </c>
      <c r="AL298" s="8">
        <v>0</v>
      </c>
      <c r="AM298" s="8">
        <v>0</v>
      </c>
      <c r="AN298" s="8">
        <v>0</v>
      </c>
      <c r="AO298" s="8">
        <v>0</v>
      </c>
      <c r="AP298" s="8">
        <v>0</v>
      </c>
      <c r="AQ298" s="8">
        <v>6.0000000000000001E-3</v>
      </c>
      <c r="AR298" s="8">
        <v>0.30199999999999999</v>
      </c>
      <c r="AS298" s="8">
        <v>0.50555000000000005</v>
      </c>
      <c r="AT298" s="8">
        <v>0</v>
      </c>
      <c r="AU298" s="8">
        <v>0.89220299999999997</v>
      </c>
      <c r="AV298" s="8">
        <v>0.38450400000000001</v>
      </c>
      <c r="AW298" s="8">
        <v>-28.717400000000001</v>
      </c>
      <c r="AX298" s="8">
        <v>0.35</v>
      </c>
    </row>
    <row r="299" spans="1:50">
      <c r="B299" s="8" t="s">
        <v>1077</v>
      </c>
      <c r="C299" s="8">
        <v>4</v>
      </c>
      <c r="D299" s="8">
        <v>520</v>
      </c>
      <c r="E299" s="8">
        <v>0</v>
      </c>
      <c r="F299" s="8">
        <v>6</v>
      </c>
      <c r="G299" s="8">
        <v>6</v>
      </c>
      <c r="H299" s="8">
        <v>4</v>
      </c>
      <c r="I299" s="8">
        <v>21.7</v>
      </c>
      <c r="J299" s="8">
        <v>3.2669999999999999</v>
      </c>
      <c r="K299" s="8">
        <v>3.2669999999999999</v>
      </c>
      <c r="L299" s="8">
        <v>5.1501999999999999</v>
      </c>
      <c r="M299" s="8">
        <v>47.603000000000002</v>
      </c>
      <c r="N299" s="8">
        <v>26</v>
      </c>
      <c r="O299" s="8">
        <v>26</v>
      </c>
      <c r="P299" s="8">
        <v>1</v>
      </c>
      <c r="Q299" s="8">
        <v>1</v>
      </c>
      <c r="R299" s="8">
        <v>-55.327300000000001</v>
      </c>
      <c r="S299" s="8" t="s">
        <v>16</v>
      </c>
      <c r="T299" s="8">
        <v>-4.1719999999999997</v>
      </c>
      <c r="U299" s="8">
        <v>7.6040000000000001</v>
      </c>
      <c r="V299" s="8">
        <v>11.776</v>
      </c>
      <c r="W299" s="8" t="s">
        <v>16</v>
      </c>
      <c r="X299" s="8">
        <v>-4.1719999999999997</v>
      </c>
      <c r="Y299" s="8">
        <v>7.6040000000000001</v>
      </c>
      <c r="Z299" s="8">
        <v>11.776</v>
      </c>
      <c r="AA299" s="8">
        <v>-1</v>
      </c>
      <c r="AB299" s="8">
        <v>-1</v>
      </c>
      <c r="AC299" s="8" t="s">
        <v>17</v>
      </c>
      <c r="AD299" s="8" t="s">
        <v>17</v>
      </c>
      <c r="AE299" s="8">
        <v>0.33333000000000002</v>
      </c>
      <c r="AF299" s="8">
        <v>0.33333000000000002</v>
      </c>
      <c r="AG299" s="8">
        <v>0.5</v>
      </c>
      <c r="AH299" s="8">
        <v>0</v>
      </c>
      <c r="AI299" s="8">
        <v>0</v>
      </c>
      <c r="AJ299" s="8">
        <v>0</v>
      </c>
      <c r="AK299" s="8">
        <v>0.33333000000000002</v>
      </c>
      <c r="AL299" s="8">
        <v>0.33333000000000002</v>
      </c>
      <c r="AM299" s="8">
        <v>0.5</v>
      </c>
      <c r="AN299" s="8">
        <v>0</v>
      </c>
      <c r="AO299" s="8">
        <v>0</v>
      </c>
      <c r="AP299" s="8">
        <v>0</v>
      </c>
      <c r="AQ299" s="8">
        <v>6.0000000000000001E-3</v>
      </c>
      <c r="AR299" s="8">
        <v>0.318</v>
      </c>
      <c r="AS299" s="8">
        <v>0.5</v>
      </c>
      <c r="AT299" s="8">
        <v>0</v>
      </c>
      <c r="AU299" s="8">
        <v>0</v>
      </c>
      <c r="AV299" s="8">
        <v>0.5</v>
      </c>
      <c r="AW299" s="8">
        <v>-28.742899999999999</v>
      </c>
      <c r="AX299" s="8">
        <v>0.30499999999999999</v>
      </c>
    </row>
    <row r="300" spans="1:50">
      <c r="A300" s="112" t="s">
        <v>1046</v>
      </c>
      <c r="C300" s="8"/>
      <c r="D300" s="8"/>
      <c r="E300" s="8"/>
      <c r="F300" s="8"/>
      <c r="G300" s="8"/>
      <c r="H300" s="8"/>
      <c r="I300" s="8"/>
      <c r="J300" s="8"/>
      <c r="K300" s="8"/>
    </row>
    <row r="301" spans="1:50">
      <c r="B301" s="8" t="s">
        <v>1078</v>
      </c>
      <c r="C301" s="8">
        <v>4</v>
      </c>
      <c r="D301" s="8">
        <v>520</v>
      </c>
      <c r="E301" s="8">
        <v>0</v>
      </c>
      <c r="F301" s="8">
        <v>6</v>
      </c>
      <c r="G301" s="8">
        <v>6</v>
      </c>
      <c r="H301" s="8">
        <v>4</v>
      </c>
      <c r="I301" s="8">
        <v>21.3</v>
      </c>
      <c r="J301" s="8">
        <v>3.4771000000000001</v>
      </c>
      <c r="K301" s="8">
        <v>3.4771000000000001</v>
      </c>
      <c r="L301" s="8">
        <v>4.2836999999999996</v>
      </c>
      <c r="M301" s="8">
        <v>44.853000000000002</v>
      </c>
      <c r="N301" s="8">
        <v>26</v>
      </c>
      <c r="O301" s="8">
        <v>26</v>
      </c>
      <c r="P301" s="8">
        <v>1</v>
      </c>
      <c r="Q301" s="8">
        <v>1</v>
      </c>
      <c r="R301" s="8">
        <v>-55.796500000000002</v>
      </c>
      <c r="S301" s="8" t="s">
        <v>16</v>
      </c>
      <c r="T301" s="8">
        <v>-3.0369999999999999</v>
      </c>
      <c r="U301" s="8">
        <v>8.3170000000000002</v>
      </c>
      <c r="V301" s="8">
        <v>11.355</v>
      </c>
      <c r="W301" s="8" t="s">
        <v>16</v>
      </c>
      <c r="X301" s="8">
        <v>-3.0369999999999999</v>
      </c>
      <c r="Y301" s="8">
        <v>8.3170000000000002</v>
      </c>
      <c r="Z301" s="8">
        <v>11.355</v>
      </c>
      <c r="AA301" s="8">
        <v>-1</v>
      </c>
      <c r="AB301" s="8">
        <v>-1</v>
      </c>
      <c r="AC301" s="8" t="s">
        <v>17</v>
      </c>
      <c r="AD301" s="8" t="s">
        <v>17</v>
      </c>
      <c r="AE301" s="8">
        <v>0.33333000000000002</v>
      </c>
      <c r="AF301" s="8">
        <v>0.33333000000000002</v>
      </c>
      <c r="AG301" s="8">
        <v>0.5</v>
      </c>
      <c r="AH301" s="8">
        <v>0</v>
      </c>
      <c r="AI301" s="8">
        <v>0</v>
      </c>
      <c r="AJ301" s="8">
        <v>0</v>
      </c>
      <c r="AK301" s="8">
        <v>0.33333000000000002</v>
      </c>
      <c r="AL301" s="8">
        <v>0.33333000000000002</v>
      </c>
      <c r="AM301" s="8">
        <v>0.5</v>
      </c>
      <c r="AN301" s="8">
        <v>0</v>
      </c>
      <c r="AO301" s="8">
        <v>0</v>
      </c>
      <c r="AP301" s="8">
        <v>0</v>
      </c>
      <c r="AQ301" s="8">
        <v>5.0000000000000001E-3</v>
      </c>
      <c r="AR301" s="8">
        <v>0.312</v>
      </c>
      <c r="AS301" s="8">
        <v>0.5</v>
      </c>
      <c r="AT301" s="8">
        <v>0</v>
      </c>
      <c r="AU301" s="8">
        <v>0</v>
      </c>
      <c r="AV301" s="8">
        <v>0.5</v>
      </c>
      <c r="AW301" s="8">
        <v>-22.19</v>
      </c>
      <c r="AX301" s="8">
        <v>0.23200000000000001</v>
      </c>
    </row>
    <row r="302" spans="1:50">
      <c r="B302" s="8" t="s">
        <v>1079</v>
      </c>
      <c r="C302" s="8">
        <v>4</v>
      </c>
      <c r="D302" s="8">
        <v>520</v>
      </c>
      <c r="E302" s="8">
        <v>0</v>
      </c>
      <c r="F302" s="8">
        <v>6</v>
      </c>
      <c r="G302" s="8">
        <v>6</v>
      </c>
      <c r="H302" s="8">
        <v>4</v>
      </c>
      <c r="I302" s="8">
        <v>21.3</v>
      </c>
      <c r="J302" s="8">
        <v>3.4727999999999999</v>
      </c>
      <c r="K302" s="8">
        <v>3.4727999999999999</v>
      </c>
      <c r="L302" s="8">
        <v>4.2991999999999999</v>
      </c>
      <c r="M302" s="8">
        <v>44.902999999999999</v>
      </c>
      <c r="N302" s="8">
        <v>26</v>
      </c>
      <c r="O302" s="8">
        <v>26</v>
      </c>
      <c r="P302" s="8">
        <v>1</v>
      </c>
      <c r="Q302" s="8">
        <v>1</v>
      </c>
      <c r="R302" s="8">
        <v>-55.790999999999997</v>
      </c>
      <c r="S302" s="8" t="s">
        <v>16</v>
      </c>
      <c r="T302" s="8">
        <v>-3.0630000000000002</v>
      </c>
      <c r="U302" s="8">
        <v>8.2989999999999995</v>
      </c>
      <c r="V302" s="8">
        <v>11.363</v>
      </c>
      <c r="W302" s="8" t="s">
        <v>16</v>
      </c>
      <c r="X302" s="8">
        <v>-3.0630000000000002</v>
      </c>
      <c r="Y302" s="8">
        <v>8.2989999999999995</v>
      </c>
      <c r="Z302" s="8">
        <v>11.363</v>
      </c>
      <c r="AA302" s="8">
        <v>-1</v>
      </c>
      <c r="AB302" s="8">
        <v>-1</v>
      </c>
      <c r="AC302" s="8" t="s">
        <v>17</v>
      </c>
      <c r="AD302" s="8" t="s">
        <v>17</v>
      </c>
      <c r="AE302" s="8">
        <v>0.33333000000000002</v>
      </c>
      <c r="AF302" s="8">
        <v>0.33333000000000002</v>
      </c>
      <c r="AG302" s="8">
        <v>0.5</v>
      </c>
      <c r="AH302" s="8">
        <v>0</v>
      </c>
      <c r="AI302" s="8">
        <v>0</v>
      </c>
      <c r="AJ302" s="8">
        <v>0</v>
      </c>
      <c r="AK302" s="8">
        <v>0.33333000000000002</v>
      </c>
      <c r="AL302" s="8">
        <v>0.33333000000000002</v>
      </c>
      <c r="AM302" s="8">
        <v>0.5</v>
      </c>
      <c r="AN302" s="8">
        <v>0</v>
      </c>
      <c r="AO302" s="8">
        <v>0</v>
      </c>
      <c r="AP302" s="8">
        <v>0</v>
      </c>
      <c r="AQ302" s="8">
        <v>5.0000000000000001E-3</v>
      </c>
      <c r="AR302" s="8">
        <v>0.318</v>
      </c>
      <c r="AS302" s="8">
        <v>0.49627300000000002</v>
      </c>
      <c r="AT302" s="8">
        <v>0</v>
      </c>
      <c r="AU302" s="8">
        <v>0.98986099999999999</v>
      </c>
      <c r="AV302" s="8">
        <v>0.48556300000000002</v>
      </c>
      <c r="AW302" s="8">
        <v>-22.188700000000001</v>
      </c>
      <c r="AX302" s="8">
        <v>0.26400000000000001</v>
      </c>
    </row>
    <row r="303" spans="1:50">
      <c r="C303" s="8"/>
      <c r="D303" s="8"/>
      <c r="E303" s="8"/>
      <c r="F303" s="8"/>
      <c r="G303" s="8"/>
      <c r="H303" s="8"/>
      <c r="I303" s="8"/>
      <c r="J303" s="8"/>
      <c r="K303" s="8"/>
    </row>
    <row r="304" spans="1:50">
      <c r="C304" s="8"/>
      <c r="D304" s="8"/>
      <c r="E304" s="8"/>
      <c r="F304" s="8"/>
      <c r="G304" s="8"/>
      <c r="H304" s="8"/>
      <c r="I304" s="8"/>
      <c r="J304" s="8"/>
      <c r="K304" s="8"/>
    </row>
    <row r="305" spans="1:50">
      <c r="B305" s="8" t="s">
        <v>1080</v>
      </c>
      <c r="C305" s="8">
        <v>4</v>
      </c>
      <c r="D305" s="8">
        <v>520</v>
      </c>
      <c r="E305" s="8">
        <v>0</v>
      </c>
      <c r="F305" s="8">
        <v>6</v>
      </c>
      <c r="G305" s="8">
        <v>6</v>
      </c>
      <c r="H305" s="8">
        <v>4</v>
      </c>
      <c r="I305" s="8">
        <v>21.7</v>
      </c>
      <c r="J305" s="8">
        <v>3.2669999999999999</v>
      </c>
      <c r="K305" s="8">
        <v>3.2669999999999999</v>
      </c>
      <c r="L305" s="8">
        <v>5.1501999999999999</v>
      </c>
      <c r="M305" s="8">
        <v>47.603000000000002</v>
      </c>
      <c r="N305" s="8">
        <v>26</v>
      </c>
      <c r="O305" s="8">
        <v>26</v>
      </c>
      <c r="P305" s="8">
        <v>1</v>
      </c>
      <c r="Q305" s="8">
        <v>1</v>
      </c>
      <c r="R305" s="8">
        <v>-55.983199999999997</v>
      </c>
      <c r="S305" s="8" t="s">
        <v>61</v>
      </c>
      <c r="T305" s="8">
        <v>-4.4039999999999999</v>
      </c>
      <c r="U305" s="8">
        <v>7.6970000000000001</v>
      </c>
      <c r="V305" s="8">
        <v>12.101000000000001</v>
      </c>
      <c r="W305" s="8" t="s">
        <v>61</v>
      </c>
      <c r="X305" s="8">
        <v>-4.4039999999999999</v>
      </c>
      <c r="Y305" s="8">
        <v>7.6970000000000001</v>
      </c>
      <c r="Z305" s="8">
        <v>12.101000000000001</v>
      </c>
      <c r="AA305" s="8">
        <v>-1</v>
      </c>
      <c r="AB305" s="8">
        <v>-1</v>
      </c>
      <c r="AC305" s="8" t="s">
        <v>17</v>
      </c>
      <c r="AD305" s="8" t="s">
        <v>17</v>
      </c>
      <c r="AE305" s="8">
        <v>0</v>
      </c>
      <c r="AF305" s="8">
        <v>0</v>
      </c>
      <c r="AG305" s="8">
        <v>0</v>
      </c>
      <c r="AH305" s="8">
        <v>0</v>
      </c>
      <c r="AI305" s="8">
        <v>0</v>
      </c>
      <c r="AJ305" s="8">
        <v>0</v>
      </c>
      <c r="AK305" s="8">
        <v>0</v>
      </c>
      <c r="AL305" s="8">
        <v>0</v>
      </c>
      <c r="AM305" s="8">
        <v>0</v>
      </c>
      <c r="AN305" s="8">
        <v>0</v>
      </c>
      <c r="AO305" s="8">
        <v>0</v>
      </c>
      <c r="AP305" s="8">
        <v>0</v>
      </c>
      <c r="AQ305" s="8">
        <v>6.0000000000000001E-3</v>
      </c>
      <c r="AR305" s="8">
        <v>0.32100000000000001</v>
      </c>
      <c r="AS305" s="8">
        <v>0.50555000000000005</v>
      </c>
      <c r="AT305" s="8">
        <v>0</v>
      </c>
      <c r="AU305" s="8">
        <v>0.89220299999999997</v>
      </c>
      <c r="AV305" s="8">
        <v>0.38450400000000001</v>
      </c>
      <c r="AW305" s="8">
        <v>-22.1007</v>
      </c>
      <c r="AX305" s="8">
        <v>0.34799999999999998</v>
      </c>
    </row>
    <row r="306" spans="1:50">
      <c r="B306" s="8" t="s">
        <v>1081</v>
      </c>
      <c r="C306" s="8">
        <v>4</v>
      </c>
      <c r="D306" s="8">
        <v>520</v>
      </c>
      <c r="E306" s="8">
        <v>0</v>
      </c>
      <c r="F306" s="8">
        <v>6</v>
      </c>
      <c r="G306" s="8">
        <v>6</v>
      </c>
      <c r="H306" s="8">
        <v>4</v>
      </c>
      <c r="I306" s="8">
        <v>21.7</v>
      </c>
      <c r="J306" s="8">
        <v>3.2669999999999999</v>
      </c>
      <c r="K306" s="8">
        <v>3.2669999999999999</v>
      </c>
      <c r="L306" s="8">
        <v>5.1501999999999999</v>
      </c>
      <c r="M306" s="8">
        <v>47.603000000000002</v>
      </c>
      <c r="N306" s="8">
        <v>26</v>
      </c>
      <c r="O306" s="8">
        <v>26</v>
      </c>
      <c r="P306" s="8">
        <v>1</v>
      </c>
      <c r="Q306" s="8">
        <v>1</v>
      </c>
      <c r="R306" s="8">
        <v>-55.327300000000001</v>
      </c>
      <c r="S306" s="8" t="s">
        <v>16</v>
      </c>
      <c r="T306" s="8">
        <v>-4.1719999999999997</v>
      </c>
      <c r="U306" s="8">
        <v>7.6040000000000001</v>
      </c>
      <c r="V306" s="8">
        <v>11.776</v>
      </c>
      <c r="W306" s="8" t="s">
        <v>16</v>
      </c>
      <c r="X306" s="8">
        <v>-4.1719999999999997</v>
      </c>
      <c r="Y306" s="8">
        <v>7.6040000000000001</v>
      </c>
      <c r="Z306" s="8">
        <v>11.776</v>
      </c>
      <c r="AA306" s="8">
        <v>-1</v>
      </c>
      <c r="AB306" s="8">
        <v>-1</v>
      </c>
      <c r="AC306" s="8" t="s">
        <v>17</v>
      </c>
      <c r="AD306" s="8" t="s">
        <v>17</v>
      </c>
      <c r="AE306" s="8">
        <v>0.33333000000000002</v>
      </c>
      <c r="AF306" s="8">
        <v>0.33333000000000002</v>
      </c>
      <c r="AG306" s="8">
        <v>0.5</v>
      </c>
      <c r="AH306" s="8">
        <v>0</v>
      </c>
      <c r="AI306" s="8">
        <v>0</v>
      </c>
      <c r="AJ306" s="8">
        <v>0</v>
      </c>
      <c r="AK306" s="8">
        <v>0.33333000000000002</v>
      </c>
      <c r="AL306" s="8">
        <v>0.33333000000000002</v>
      </c>
      <c r="AM306" s="8">
        <v>0.5</v>
      </c>
      <c r="AN306" s="8">
        <v>0</v>
      </c>
      <c r="AO306" s="8">
        <v>0</v>
      </c>
      <c r="AP306" s="8">
        <v>0</v>
      </c>
      <c r="AQ306" s="8">
        <v>6.0000000000000001E-3</v>
      </c>
      <c r="AR306" s="8">
        <v>0.32100000000000001</v>
      </c>
      <c r="AS306" s="8">
        <v>0.5</v>
      </c>
      <c r="AT306" s="8">
        <v>0</v>
      </c>
      <c r="AU306" s="8">
        <v>0</v>
      </c>
      <c r="AV306" s="8">
        <v>0.5</v>
      </c>
      <c r="AW306" s="8">
        <v>-22.112500000000001</v>
      </c>
      <c r="AX306" s="8">
        <v>0.30499999999999999</v>
      </c>
    </row>
    <row r="307" spans="1:50">
      <c r="C307" s="8"/>
      <c r="D307" s="8"/>
      <c r="E307" s="8"/>
      <c r="F307" s="8"/>
      <c r="G307" s="8"/>
      <c r="H307" s="8"/>
      <c r="I307" s="8"/>
      <c r="J307" s="8"/>
      <c r="K307" s="8"/>
      <c r="R307" s="2"/>
      <c r="AQ307" s="1"/>
    </row>
    <row r="308" spans="1:50" s="4" customFormat="1">
      <c r="A308" s="64" t="s">
        <v>1043</v>
      </c>
      <c r="C308" s="98" t="s">
        <v>1044</v>
      </c>
      <c r="D308" s="98"/>
      <c r="E308" s="98"/>
      <c r="F308" s="98"/>
      <c r="G308" s="98"/>
      <c r="H308" s="98"/>
      <c r="I308" s="98"/>
      <c r="J308" s="98" t="s">
        <v>1027</v>
      </c>
      <c r="K308" s="98"/>
      <c r="L308" s="98"/>
      <c r="M308" s="98"/>
      <c r="V308" s="6"/>
      <c r="AU308" s="5"/>
    </row>
    <row r="309" spans="1:50" s="4" customFormat="1">
      <c r="C309" s="4" t="s">
        <v>1028</v>
      </c>
      <c r="D309" s="4" t="s">
        <v>1042</v>
      </c>
      <c r="E309" s="114" t="s">
        <v>1029</v>
      </c>
      <c r="F309" s="114" t="s">
        <v>1082</v>
      </c>
      <c r="G309" s="114" t="s">
        <v>1031</v>
      </c>
      <c r="H309" s="114" t="s">
        <v>1083</v>
      </c>
      <c r="I309" s="4" t="s">
        <v>1042</v>
      </c>
      <c r="J309" s="4" t="s">
        <v>4</v>
      </c>
      <c r="K309" s="4" t="s">
        <v>853</v>
      </c>
      <c r="L309" s="4" t="s">
        <v>1028</v>
      </c>
      <c r="M309" s="4" t="s">
        <v>1042</v>
      </c>
      <c r="V309" s="6"/>
      <c r="AU309" s="5"/>
    </row>
    <row r="310" spans="1:50">
      <c r="A310" s="4" t="s">
        <v>11</v>
      </c>
      <c r="B310" s="113" t="s">
        <v>1047</v>
      </c>
      <c r="C310" s="8">
        <f t="shared" ref="C310:C315" si="0">R259-R$259</f>
        <v>0</v>
      </c>
      <c r="D310" s="8">
        <f t="shared" ref="D310:D315" si="1">C310+AW259-AW$259</f>
        <v>0</v>
      </c>
      <c r="E310" s="117">
        <f>R287-R$287+AW287-AW$287</f>
        <v>0</v>
      </c>
      <c r="F310" s="117">
        <f>R294-R$294+AW294-AW$294</f>
        <v>0</v>
      </c>
      <c r="G310" s="117">
        <f>R301-R$301+AW301-AW$301</f>
        <v>0</v>
      </c>
      <c r="H310" s="116">
        <f>R273-R$273</f>
        <v>0</v>
      </c>
      <c r="I310" s="116">
        <f>H310+AW273-AW$273</f>
        <v>0</v>
      </c>
      <c r="J310" s="8">
        <f t="shared" ref="J310:J315" si="2">R280-R$280</f>
        <v>0</v>
      </c>
      <c r="K310" s="8">
        <f t="shared" ref="K310:K315" si="3">J310+AW280-AW$280</f>
        <v>0</v>
      </c>
      <c r="L310" s="20">
        <f t="shared" ref="L310:L315" si="4">R266-R$266</f>
        <v>0</v>
      </c>
      <c r="M310" s="20">
        <f t="shared" ref="M310:M315" si="5">L310+AW266-AW$266</f>
        <v>0</v>
      </c>
      <c r="V310" s="2"/>
      <c r="AU310" s="1"/>
    </row>
    <row r="311" spans="1:50">
      <c r="A311" s="4"/>
      <c r="B311" s="8">
        <v>125</v>
      </c>
      <c r="C311" s="8">
        <f t="shared" si="0"/>
        <v>6.100000000003547E-3</v>
      </c>
      <c r="D311" s="8">
        <f t="shared" si="1"/>
        <v>5.5000000000036131E-3</v>
      </c>
      <c r="E311" s="117"/>
      <c r="F311" s="117"/>
      <c r="G311" s="117">
        <f t="shared" ref="G311:G315" si="6">R302-R$301+AW302-AW$301</f>
        <v>6.8000000000054683E-3</v>
      </c>
      <c r="H311" s="116"/>
      <c r="I311" s="116"/>
      <c r="J311" s="8">
        <f t="shared" si="2"/>
        <v>5.5000000000049454E-3</v>
      </c>
      <c r="K311" s="8">
        <f t="shared" si="3"/>
        <v>6.200000000003314E-3</v>
      </c>
      <c r="L311" s="2">
        <f t="shared" si="4"/>
        <v>86.606700000000004</v>
      </c>
      <c r="M311" s="2">
        <f t="shared" si="5"/>
        <v>88.503200000000007</v>
      </c>
      <c r="V311" s="2"/>
      <c r="AU311" s="1"/>
    </row>
    <row r="312" spans="1:50">
      <c r="A312" s="4"/>
      <c r="B312" s="8">
        <v>188</v>
      </c>
      <c r="C312" s="8">
        <f t="shared" si="0"/>
        <v>1.4400000000009072E-2</v>
      </c>
      <c r="D312" s="8">
        <f t="shared" si="1"/>
        <v>1.3100000000009215E-2</v>
      </c>
      <c r="E312" s="117"/>
      <c r="F312" s="117"/>
      <c r="G312" s="117"/>
      <c r="H312" s="116"/>
      <c r="I312" s="116"/>
      <c r="J312" s="8">
        <f t="shared" si="2"/>
        <v>1.1600000000001387E-2</v>
      </c>
      <c r="K312" s="8">
        <f t="shared" si="3"/>
        <v>1.419999999999888E-2</v>
      </c>
      <c r="L312" s="2">
        <f t="shared" si="4"/>
        <v>1.4400000000009072E-2</v>
      </c>
      <c r="M312" s="2">
        <f t="shared" si="5"/>
        <v>1.3100000000009215E-2</v>
      </c>
      <c r="V312" s="2"/>
      <c r="AU312" s="1"/>
    </row>
    <row r="313" spans="1:50">
      <c r="A313" s="4" t="s">
        <v>70</v>
      </c>
      <c r="B313" s="8">
        <v>438</v>
      </c>
      <c r="C313" s="8">
        <f t="shared" si="0"/>
        <v>4.1499999999999204E-2</v>
      </c>
      <c r="D313" s="8">
        <f t="shared" si="1"/>
        <v>4.0399999999999325E-2</v>
      </c>
      <c r="E313" s="117">
        <f>R290-R$287+AW290-AW$287</f>
        <v>3.5199999999996123E-2</v>
      </c>
      <c r="F313" s="117">
        <f>R297-R$294+AW297-AW$294</f>
        <v>4.4299999999996231E-2</v>
      </c>
      <c r="G313" s="117"/>
      <c r="H313" s="116">
        <f>R276-R$273</f>
        <v>5.0200000000003797E-2</v>
      </c>
      <c r="I313" s="116">
        <f>H313+AW276-AW$273</f>
        <v>5.5200000000003913E-2</v>
      </c>
      <c r="J313" s="8">
        <f t="shared" si="2"/>
        <v>1.5799999999998704E-2</v>
      </c>
      <c r="K313" s="8">
        <f t="shared" si="3"/>
        <v>4.0499999999997982E-2</v>
      </c>
      <c r="L313" s="2">
        <f t="shared" si="4"/>
        <v>4.1499999999999204E-2</v>
      </c>
      <c r="M313" s="2">
        <f t="shared" si="5"/>
        <v>4.0399999999999325E-2</v>
      </c>
      <c r="V313" s="2"/>
      <c r="AU313" s="1"/>
    </row>
    <row r="314" spans="1:50">
      <c r="A314" s="4" t="s">
        <v>12</v>
      </c>
      <c r="B314" s="8">
        <v>999</v>
      </c>
      <c r="C314" s="8">
        <f t="shared" si="0"/>
        <v>-5.7199999999994589E-2</v>
      </c>
      <c r="D314" s="8">
        <f t="shared" si="1"/>
        <v>-4.039999999999444E-2</v>
      </c>
      <c r="E314" s="117">
        <f>R291-R$287+AW291-AW$287</f>
        <v>-9.2099999999994964E-2</v>
      </c>
      <c r="F314" s="117">
        <f>R298-R$294+AW298-AW$294</f>
        <v>-7.2599999999997777E-2</v>
      </c>
      <c r="G314" s="117">
        <f t="shared" si="6"/>
        <v>-9.739999999999327E-2</v>
      </c>
      <c r="H314" s="116">
        <f>R277-R$273</f>
        <v>-3.8599999999988199E-2</v>
      </c>
      <c r="I314" s="116">
        <f>H314+AW277-AW$273</f>
        <v>-7.4999999999880718E-3</v>
      </c>
      <c r="J314" s="8">
        <f t="shared" si="2"/>
        <v>-0.18669999999999476</v>
      </c>
      <c r="K314" s="8">
        <f t="shared" si="3"/>
        <v>-6.2899999999995515E-2</v>
      </c>
      <c r="L314" s="2">
        <f t="shared" si="4"/>
        <v>-5.7199999999994589E-2</v>
      </c>
      <c r="M314" s="2">
        <f t="shared" si="5"/>
        <v>-4.039999999999444E-2</v>
      </c>
      <c r="V314" s="2"/>
      <c r="AU314" s="1"/>
    </row>
    <row r="315" spans="1:50">
      <c r="A315" s="4" t="s">
        <v>1041</v>
      </c>
      <c r="B315" s="8" t="s">
        <v>1041</v>
      </c>
      <c r="C315" s="8">
        <f t="shared" si="0"/>
        <v>0.54890000000000327</v>
      </c>
      <c r="D315" s="8">
        <f t="shared" si="1"/>
        <v>0.52890000000000326</v>
      </c>
      <c r="E315" s="117">
        <f>R292-R$287+AW292-AW$287</f>
        <v>0.53389999999999915</v>
      </c>
      <c r="F315" s="117">
        <f>R299-R$294+AW299-AW$294</f>
        <v>0.5578000000000003</v>
      </c>
      <c r="G315" s="117">
        <f t="shared" si="6"/>
        <v>0.5467000000000013</v>
      </c>
      <c r="H315" s="116">
        <f>R278-R$273</f>
        <v>0.55050000000001376</v>
      </c>
      <c r="I315" s="116">
        <f>H315+AW278-AW$273</f>
        <v>0.55430000000001378</v>
      </c>
      <c r="J315" s="8">
        <f t="shared" si="2"/>
        <v>0.46920000000000073</v>
      </c>
      <c r="K315" s="8">
        <f t="shared" si="3"/>
        <v>0.54469999999999885</v>
      </c>
      <c r="L315" s="2">
        <f t="shared" si="4"/>
        <v>0.54890000000000327</v>
      </c>
      <c r="M315" s="2">
        <f t="shared" si="5"/>
        <v>0.52890000000000326</v>
      </c>
      <c r="V315" s="2"/>
      <c r="AU315" s="1"/>
    </row>
    <row r="352" spans="3:8">
      <c r="C352" s="20"/>
      <c r="D352" s="20"/>
      <c r="E352" s="20"/>
      <c r="F352" s="20"/>
      <c r="G352" s="20"/>
      <c r="H352" s="20"/>
    </row>
    <row r="353" spans="3:8">
      <c r="C353" s="20"/>
      <c r="D353" s="20"/>
      <c r="E353" s="20"/>
      <c r="F353" s="20"/>
      <c r="G353" s="20"/>
      <c r="H353" s="20"/>
    </row>
    <row r="354" spans="3:8">
      <c r="C354" s="20"/>
      <c r="D354" s="20"/>
      <c r="E354" s="20"/>
      <c r="F354" s="20"/>
      <c r="G354" s="20"/>
      <c r="H354" s="20"/>
    </row>
    <row r="355" spans="3:8">
      <c r="C355" s="20"/>
      <c r="D355" s="20"/>
      <c r="E355" s="20"/>
      <c r="F355" s="20"/>
      <c r="G355" s="20"/>
      <c r="H355" s="20"/>
    </row>
    <row r="356" spans="3:8">
      <c r="C356" s="20"/>
      <c r="D356" s="20"/>
      <c r="E356" s="20"/>
      <c r="F356" s="20"/>
      <c r="G356" s="20"/>
      <c r="H356" s="20"/>
    </row>
    <row r="357" spans="3:8">
      <c r="C357" s="20"/>
      <c r="D357" s="20"/>
      <c r="E357" s="20"/>
      <c r="F357" s="20"/>
      <c r="G357" s="20"/>
      <c r="H357" s="20"/>
    </row>
    <row r="358" spans="3:8">
      <c r="C358" s="20"/>
      <c r="D358" s="20"/>
      <c r="E358" s="20"/>
      <c r="F358" s="20"/>
      <c r="G358" s="20"/>
      <c r="H358" s="20"/>
    </row>
    <row r="359" spans="3:8">
      <c r="C359" s="20"/>
      <c r="D359" s="20"/>
      <c r="E359" s="20"/>
      <c r="F359" s="20"/>
      <c r="G359" s="20"/>
      <c r="H359" s="20"/>
    </row>
    <row r="360" spans="3:8">
      <c r="C360" s="20"/>
      <c r="D360" s="20"/>
      <c r="E360" s="20"/>
      <c r="F360" s="20"/>
      <c r="G360" s="20"/>
      <c r="H360" s="20"/>
    </row>
    <row r="361" spans="3:8">
      <c r="C361" s="20"/>
      <c r="D361" s="20"/>
      <c r="E361" s="20"/>
      <c r="F361" s="20"/>
      <c r="G361" s="20"/>
      <c r="H361" s="20"/>
    </row>
    <row r="362" spans="3:8">
      <c r="C362" s="20"/>
      <c r="D362" s="20"/>
      <c r="E362" s="20"/>
      <c r="F362" s="20"/>
      <c r="G362" s="20"/>
      <c r="H362" s="20"/>
    </row>
    <row r="363" spans="3:8">
      <c r="C363" s="20"/>
      <c r="D363" s="20"/>
      <c r="E363" s="20"/>
      <c r="F363" s="20"/>
      <c r="G363" s="20"/>
      <c r="H363" s="20"/>
    </row>
    <row r="364" spans="3:8">
      <c r="C364" s="20"/>
      <c r="D364" s="20"/>
      <c r="E364" s="20"/>
      <c r="F364" s="20"/>
      <c r="G364" s="20"/>
      <c r="H364" s="20"/>
    </row>
    <row r="365" spans="3:8">
      <c r="C365" s="20"/>
      <c r="D365" s="20"/>
      <c r="E365" s="20"/>
      <c r="F365" s="20"/>
      <c r="G365" s="20"/>
      <c r="H365" s="20"/>
    </row>
    <row r="366" spans="3:8">
      <c r="C366" s="20"/>
      <c r="D366" s="20"/>
      <c r="E366" s="20"/>
      <c r="F366" s="20"/>
      <c r="G366" s="20"/>
      <c r="H366" s="20"/>
    </row>
    <row r="367" spans="3:8">
      <c r="C367" s="20"/>
      <c r="D367" s="20"/>
      <c r="E367" s="20"/>
      <c r="F367" s="20"/>
      <c r="G367" s="20"/>
      <c r="H367" s="20"/>
    </row>
    <row r="368" spans="3:8">
      <c r="C368" s="20"/>
      <c r="D368" s="20"/>
      <c r="E368" s="20"/>
      <c r="F368" s="20"/>
      <c r="G368" s="20"/>
      <c r="H368" s="20"/>
    </row>
    <row r="369" spans="3:8">
      <c r="C369" s="20"/>
      <c r="D369" s="20"/>
      <c r="E369" s="20"/>
      <c r="F369" s="20"/>
      <c r="G369" s="20"/>
      <c r="H369" s="20"/>
    </row>
    <row r="370" spans="3:8">
      <c r="C370" s="20"/>
      <c r="D370" s="20"/>
      <c r="E370" s="20"/>
      <c r="F370" s="20"/>
      <c r="G370" s="20"/>
      <c r="H370" s="20"/>
    </row>
    <row r="371" spans="3:8">
      <c r="C371" s="20"/>
      <c r="D371" s="20"/>
      <c r="E371" s="20"/>
      <c r="F371" s="20"/>
      <c r="G371" s="20"/>
      <c r="H371" s="20"/>
    </row>
    <row r="372" spans="3:8">
      <c r="C372" s="20"/>
      <c r="D372" s="20"/>
      <c r="E372" s="20"/>
      <c r="F372" s="20"/>
      <c r="G372" s="20"/>
      <c r="H372" s="20"/>
    </row>
    <row r="373" spans="3:8">
      <c r="C373" s="20"/>
      <c r="D373" s="20"/>
      <c r="E373" s="20"/>
      <c r="F373" s="20"/>
      <c r="G373" s="20"/>
      <c r="H373" s="20"/>
    </row>
    <row r="374" spans="3:8">
      <c r="C374" s="20"/>
      <c r="D374" s="20"/>
      <c r="E374" s="20"/>
      <c r="F374" s="20"/>
      <c r="G374" s="20"/>
      <c r="H374" s="20"/>
    </row>
    <row r="375" spans="3:8">
      <c r="C375" s="20"/>
      <c r="D375" s="20"/>
      <c r="E375" s="20"/>
      <c r="F375" s="20"/>
      <c r="G375" s="20"/>
      <c r="H375" s="20"/>
    </row>
    <row r="376" spans="3:8">
      <c r="C376" s="20"/>
      <c r="D376" s="20"/>
      <c r="E376" s="20"/>
      <c r="F376" s="20"/>
      <c r="G376" s="20"/>
      <c r="H376" s="20"/>
    </row>
    <row r="377" spans="3:8">
      <c r="C377" s="20"/>
      <c r="D377" s="20"/>
      <c r="E377" s="20"/>
      <c r="F377" s="20"/>
      <c r="G377" s="20"/>
      <c r="H377" s="20"/>
    </row>
    <row r="378" spans="3:8">
      <c r="C378" s="20"/>
      <c r="D378" s="20"/>
      <c r="E378" s="20"/>
      <c r="F378" s="20"/>
      <c r="G378" s="20"/>
      <c r="H378" s="20"/>
    </row>
    <row r="379" spans="3:8">
      <c r="C379" s="20"/>
      <c r="D379" s="20"/>
      <c r="E379" s="20"/>
      <c r="F379" s="20"/>
      <c r="G379" s="20"/>
      <c r="H379" s="20"/>
    </row>
    <row r="380" spans="3:8">
      <c r="C380" s="20"/>
      <c r="D380" s="20"/>
      <c r="E380" s="20"/>
      <c r="F380" s="20"/>
      <c r="G380" s="20"/>
      <c r="H380" s="20"/>
    </row>
    <row r="381" spans="3:8">
      <c r="C381" s="20"/>
      <c r="D381" s="20"/>
      <c r="E381" s="20"/>
      <c r="F381" s="20"/>
      <c r="G381" s="20"/>
      <c r="H381" s="20"/>
    </row>
    <row r="382" spans="3:8">
      <c r="C382" s="20"/>
      <c r="D382" s="20"/>
      <c r="E382" s="20"/>
      <c r="F382" s="20"/>
      <c r="G382" s="20"/>
      <c r="H382" s="20"/>
    </row>
    <row r="383" spans="3:8">
      <c r="C383" s="20"/>
      <c r="D383" s="20"/>
      <c r="E383" s="20"/>
      <c r="F383" s="20"/>
      <c r="G383" s="20"/>
      <c r="H383" s="20"/>
    </row>
    <row r="384" spans="3:8">
      <c r="C384" s="20"/>
      <c r="D384" s="20"/>
      <c r="E384" s="20"/>
      <c r="F384" s="20"/>
      <c r="G384" s="20"/>
      <c r="H384" s="20"/>
    </row>
    <row r="385" spans="3:8">
      <c r="C385" s="20"/>
      <c r="D385" s="20"/>
      <c r="E385" s="20"/>
      <c r="F385" s="20"/>
      <c r="G385" s="20"/>
      <c r="H385" s="20"/>
    </row>
    <row r="386" spans="3:8">
      <c r="C386" s="20"/>
      <c r="D386" s="20"/>
      <c r="E386" s="20"/>
      <c r="F386" s="20"/>
      <c r="G386" s="20"/>
      <c r="H386" s="20"/>
    </row>
    <row r="387" spans="3:8">
      <c r="C387" s="20"/>
      <c r="D387" s="20"/>
      <c r="E387" s="20"/>
      <c r="F387" s="20"/>
      <c r="G387" s="20"/>
      <c r="H387" s="20"/>
    </row>
    <row r="388" spans="3:8">
      <c r="C388" s="20"/>
      <c r="D388" s="20"/>
      <c r="E388" s="20"/>
      <c r="F388" s="20"/>
      <c r="G388" s="20"/>
      <c r="H388" s="20"/>
    </row>
    <row r="389" spans="3:8">
      <c r="C389" s="20"/>
      <c r="D389" s="20"/>
      <c r="E389" s="20"/>
      <c r="F389" s="20"/>
      <c r="G389" s="20"/>
      <c r="H389" s="20"/>
    </row>
    <row r="390" spans="3:8">
      <c r="C390" s="20"/>
      <c r="D390" s="20"/>
      <c r="E390" s="20"/>
      <c r="F390" s="20"/>
      <c r="G390" s="20"/>
      <c r="H390" s="20"/>
    </row>
    <row r="391" spans="3:8">
      <c r="C391" s="20"/>
      <c r="D391" s="20"/>
      <c r="E391" s="20"/>
      <c r="F391" s="20"/>
      <c r="G391" s="20"/>
      <c r="H391" s="20"/>
    </row>
    <row r="392" spans="3:8">
      <c r="C392" s="20"/>
      <c r="D392" s="20"/>
      <c r="E392" s="20"/>
      <c r="F392" s="20"/>
      <c r="G392" s="20"/>
      <c r="H392" s="20"/>
    </row>
    <row r="393" spans="3:8">
      <c r="C393" s="20"/>
      <c r="D393" s="20"/>
      <c r="E393" s="20"/>
      <c r="F393" s="20"/>
      <c r="G393" s="20"/>
      <c r="H393" s="20"/>
    </row>
    <row r="394" spans="3:8">
      <c r="C394" s="20"/>
      <c r="D394" s="20"/>
      <c r="E394" s="20"/>
      <c r="F394" s="20"/>
      <c r="G394" s="20"/>
      <c r="H394" s="20"/>
    </row>
    <row r="395" spans="3:8">
      <c r="C395" s="20"/>
      <c r="D395" s="20"/>
      <c r="E395" s="20"/>
      <c r="F395" s="20"/>
      <c r="G395" s="20"/>
      <c r="H395" s="20"/>
    </row>
    <row r="396" spans="3:8">
      <c r="C396" s="20"/>
      <c r="D396" s="20"/>
      <c r="E396" s="20"/>
      <c r="F396" s="20"/>
      <c r="G396" s="20"/>
      <c r="H396" s="20"/>
    </row>
    <row r="397" spans="3:8">
      <c r="C397" s="20"/>
      <c r="D397" s="20"/>
      <c r="E397" s="20"/>
      <c r="F397" s="20"/>
      <c r="G397" s="20"/>
      <c r="H397" s="20"/>
    </row>
    <row r="398" spans="3:8">
      <c r="C398" s="20"/>
      <c r="D398" s="20"/>
      <c r="E398" s="20"/>
      <c r="F398" s="20"/>
      <c r="G398" s="20"/>
      <c r="H398" s="20"/>
    </row>
    <row r="399" spans="3:8">
      <c r="C399" s="20"/>
      <c r="D399" s="20"/>
      <c r="E399" s="20"/>
      <c r="F399" s="20"/>
      <c r="G399" s="20"/>
      <c r="H399" s="20"/>
    </row>
    <row r="400" spans="3:8">
      <c r="C400" s="20"/>
      <c r="D400" s="20"/>
      <c r="E400" s="20"/>
      <c r="F400" s="20"/>
      <c r="G400" s="20"/>
      <c r="H400" s="20"/>
    </row>
    <row r="401" spans="3:8">
      <c r="C401" s="20"/>
      <c r="D401" s="20"/>
      <c r="E401" s="20"/>
      <c r="F401" s="20"/>
      <c r="G401" s="20"/>
      <c r="H401" s="20"/>
    </row>
    <row r="402" spans="3:8">
      <c r="C402" s="20"/>
      <c r="D402" s="20"/>
      <c r="E402" s="20"/>
      <c r="F402" s="20"/>
      <c r="G402" s="20"/>
      <c r="H402" s="20"/>
    </row>
    <row r="403" spans="3:8">
      <c r="C403" s="20"/>
      <c r="D403" s="20"/>
      <c r="E403" s="20"/>
      <c r="F403" s="20"/>
      <c r="G403" s="20"/>
      <c r="H403" s="20"/>
    </row>
    <row r="404" spans="3:8">
      <c r="C404" s="20"/>
      <c r="D404" s="20"/>
      <c r="E404" s="20"/>
      <c r="F404" s="20"/>
      <c r="G404" s="20"/>
      <c r="H404" s="20"/>
    </row>
    <row r="405" spans="3:8">
      <c r="C405" s="20"/>
      <c r="D405" s="20"/>
      <c r="E405" s="20"/>
      <c r="F405" s="20"/>
      <c r="G405" s="20"/>
      <c r="H405" s="20"/>
    </row>
    <row r="406" spans="3:8">
      <c r="C406" s="20"/>
      <c r="D406" s="20"/>
      <c r="E406" s="20"/>
      <c r="F406" s="20"/>
      <c r="G406" s="20"/>
      <c r="H406" s="20"/>
    </row>
    <row r="407" spans="3:8">
      <c r="C407" s="20"/>
      <c r="D407" s="20"/>
      <c r="E407" s="20"/>
      <c r="F407" s="20"/>
      <c r="G407" s="20"/>
      <c r="H407" s="20"/>
    </row>
    <row r="408" spans="3:8">
      <c r="C408" s="20"/>
      <c r="D408" s="20"/>
      <c r="E408" s="20"/>
      <c r="F408" s="20"/>
      <c r="G408" s="20"/>
      <c r="H408" s="20"/>
    </row>
    <row r="409" spans="3:8">
      <c r="C409" s="20"/>
      <c r="D409" s="20"/>
      <c r="E409" s="20"/>
      <c r="F409" s="20"/>
      <c r="G409" s="20"/>
      <c r="H409" s="20"/>
    </row>
    <row r="410" spans="3:8">
      <c r="C410" s="20"/>
      <c r="D410" s="20"/>
      <c r="E410" s="20"/>
      <c r="F410" s="20"/>
      <c r="G410" s="20"/>
      <c r="H410" s="20"/>
    </row>
    <row r="411" spans="3:8">
      <c r="C411" s="20"/>
      <c r="D411" s="20"/>
      <c r="E411" s="20"/>
      <c r="F411" s="20"/>
      <c r="G411" s="20"/>
      <c r="H411" s="20"/>
    </row>
    <row r="412" spans="3:8">
      <c r="C412" s="20"/>
      <c r="D412" s="20"/>
      <c r="E412" s="20"/>
      <c r="F412" s="20"/>
      <c r="G412" s="20"/>
      <c r="H412" s="20"/>
    </row>
    <row r="413" spans="3:8">
      <c r="C413" s="20"/>
      <c r="D413" s="20"/>
      <c r="E413" s="20"/>
      <c r="F413" s="20"/>
      <c r="G413" s="20"/>
      <c r="H413" s="20"/>
    </row>
    <row r="414" spans="3:8">
      <c r="C414" s="20"/>
      <c r="D414" s="20"/>
      <c r="E414" s="20"/>
      <c r="F414" s="20"/>
      <c r="G414" s="20"/>
      <c r="H414" s="20"/>
    </row>
    <row r="415" spans="3:8">
      <c r="C415" s="20"/>
      <c r="D415" s="20"/>
      <c r="E415" s="20"/>
      <c r="F415" s="20"/>
      <c r="G415" s="20"/>
      <c r="H415" s="20"/>
    </row>
    <row r="416" spans="3:8">
      <c r="C416" s="20"/>
      <c r="D416" s="20"/>
      <c r="E416" s="20"/>
      <c r="F416" s="20"/>
      <c r="G416" s="20"/>
      <c r="H416" s="20"/>
    </row>
    <row r="417" spans="3:8">
      <c r="C417" s="20"/>
      <c r="D417" s="20"/>
      <c r="E417" s="20"/>
      <c r="F417" s="20"/>
      <c r="G417" s="20"/>
      <c r="H417" s="20"/>
    </row>
    <row r="418" spans="3:8">
      <c r="C418" s="20"/>
      <c r="D418" s="20"/>
      <c r="E418" s="20"/>
      <c r="F418" s="20"/>
      <c r="G418" s="20"/>
      <c r="H418" s="20"/>
    </row>
    <row r="419" spans="3:8">
      <c r="C419" s="20"/>
      <c r="D419" s="20"/>
      <c r="E419" s="20"/>
      <c r="F419" s="20"/>
      <c r="G419" s="20"/>
      <c r="H419" s="20"/>
    </row>
    <row r="420" spans="3:8">
      <c r="C420" s="20"/>
      <c r="D420" s="20"/>
      <c r="E420" s="20"/>
      <c r="F420" s="20"/>
      <c r="G420" s="20"/>
      <c r="H420" s="20"/>
    </row>
    <row r="421" spans="3:8">
      <c r="C421" s="20"/>
      <c r="D421" s="20"/>
      <c r="E421" s="20"/>
      <c r="F421" s="20"/>
      <c r="G421" s="20"/>
      <c r="H421" s="20"/>
    </row>
    <row r="422" spans="3:8">
      <c r="C422" s="20"/>
      <c r="D422" s="20"/>
      <c r="E422" s="20"/>
      <c r="F422" s="20"/>
      <c r="G422" s="20"/>
      <c r="H422" s="20"/>
    </row>
    <row r="423" spans="3:8">
      <c r="C423" s="20"/>
      <c r="D423" s="20"/>
      <c r="E423" s="20"/>
      <c r="F423" s="20"/>
      <c r="G423" s="20"/>
      <c r="H423" s="20"/>
    </row>
    <row r="424" spans="3:8">
      <c r="C424" s="20"/>
      <c r="D424" s="20"/>
      <c r="E424" s="20"/>
      <c r="F424" s="20"/>
      <c r="G424" s="20"/>
      <c r="H424" s="20"/>
    </row>
    <row r="425" spans="3:8">
      <c r="C425" s="20"/>
      <c r="D425" s="20"/>
      <c r="E425" s="20"/>
      <c r="F425" s="20"/>
      <c r="G425" s="20"/>
      <c r="H425" s="20"/>
    </row>
    <row r="426" spans="3:8">
      <c r="C426" s="20"/>
      <c r="D426" s="20"/>
      <c r="E426" s="20"/>
      <c r="F426" s="20"/>
      <c r="G426" s="20"/>
      <c r="H426" s="20"/>
    </row>
    <row r="427" spans="3:8">
      <c r="C427" s="20"/>
      <c r="D427" s="20"/>
      <c r="E427" s="20"/>
      <c r="F427" s="20"/>
      <c r="G427" s="20"/>
      <c r="H427" s="20"/>
    </row>
    <row r="428" spans="3:8">
      <c r="C428" s="20"/>
      <c r="D428" s="20"/>
      <c r="E428" s="20"/>
      <c r="F428" s="20"/>
      <c r="G428" s="20"/>
      <c r="H428" s="20"/>
    </row>
    <row r="429" spans="3:8">
      <c r="C429" s="20"/>
      <c r="D429" s="20"/>
      <c r="E429" s="20"/>
      <c r="F429" s="20"/>
      <c r="G429" s="20"/>
      <c r="H429" s="20"/>
    </row>
    <row r="430" spans="3:8">
      <c r="C430" s="20"/>
      <c r="D430" s="20"/>
      <c r="E430" s="20"/>
      <c r="F430" s="20"/>
      <c r="G430" s="20"/>
      <c r="H430" s="20"/>
    </row>
    <row r="431" spans="3:8">
      <c r="C431" s="20"/>
      <c r="D431" s="20"/>
      <c r="E431" s="20"/>
      <c r="F431" s="20"/>
      <c r="G431" s="20"/>
      <c r="H431" s="20"/>
    </row>
    <row r="432" spans="3:8">
      <c r="C432" s="20"/>
      <c r="D432" s="20"/>
      <c r="E432" s="20"/>
      <c r="F432" s="20"/>
      <c r="G432" s="20"/>
      <c r="H432" s="20"/>
    </row>
    <row r="433" spans="3:8">
      <c r="C433" s="20"/>
      <c r="D433" s="20"/>
      <c r="E433" s="20"/>
      <c r="F433" s="20"/>
      <c r="G433" s="20"/>
      <c r="H433" s="20"/>
    </row>
    <row r="434" spans="3:8">
      <c r="C434" s="20"/>
      <c r="D434" s="20"/>
      <c r="E434" s="20"/>
      <c r="F434" s="20"/>
      <c r="G434" s="20"/>
      <c r="H434" s="20"/>
    </row>
    <row r="435" spans="3:8">
      <c r="C435" s="20"/>
      <c r="D435" s="20"/>
      <c r="E435" s="20"/>
      <c r="F435" s="20"/>
      <c r="G435" s="20"/>
      <c r="H435" s="20"/>
    </row>
    <row r="436" spans="3:8">
      <c r="C436" s="20"/>
      <c r="D436" s="20"/>
      <c r="E436" s="20"/>
      <c r="F436" s="20"/>
      <c r="G436" s="20"/>
      <c r="H436" s="20"/>
    </row>
    <row r="437" spans="3:8">
      <c r="C437" s="20"/>
      <c r="D437" s="20"/>
      <c r="E437" s="20"/>
      <c r="F437" s="20"/>
      <c r="G437" s="20"/>
      <c r="H437" s="20"/>
    </row>
    <row r="438" spans="3:8">
      <c r="C438" s="20"/>
      <c r="D438" s="20"/>
      <c r="E438" s="20"/>
      <c r="F438" s="20"/>
      <c r="G438" s="20"/>
      <c r="H438" s="20"/>
    </row>
    <row r="439" spans="3:8">
      <c r="C439" s="20"/>
      <c r="D439" s="20"/>
      <c r="E439" s="20"/>
      <c r="F439" s="20"/>
      <c r="G439" s="20"/>
      <c r="H439" s="20"/>
    </row>
    <row r="440" spans="3:8">
      <c r="C440" s="20"/>
      <c r="D440" s="20"/>
      <c r="E440" s="20"/>
      <c r="F440" s="20"/>
      <c r="G440" s="20"/>
      <c r="H440" s="20"/>
    </row>
    <row r="441" spans="3:8">
      <c r="C441" s="20"/>
      <c r="D441" s="20"/>
      <c r="E441" s="20"/>
      <c r="F441" s="20"/>
      <c r="G441" s="20"/>
      <c r="H441" s="20"/>
    </row>
    <row r="442" spans="3:8">
      <c r="C442" s="20"/>
      <c r="D442" s="20"/>
      <c r="E442" s="20"/>
      <c r="F442" s="20"/>
      <c r="G442" s="20"/>
      <c r="H442" s="20"/>
    </row>
    <row r="443" spans="3:8">
      <c r="C443" s="20"/>
      <c r="D443" s="20"/>
      <c r="E443" s="20"/>
      <c r="F443" s="20"/>
      <c r="G443" s="20"/>
      <c r="H443" s="20"/>
    </row>
    <row r="444" spans="3:8">
      <c r="C444" s="20"/>
      <c r="D444" s="20"/>
      <c r="E444" s="20"/>
      <c r="F444" s="20"/>
      <c r="G444" s="20"/>
      <c r="H444" s="20"/>
    </row>
    <row r="445" spans="3:8">
      <c r="C445" s="20"/>
      <c r="D445" s="20"/>
      <c r="E445" s="20"/>
      <c r="F445" s="20"/>
      <c r="G445" s="20"/>
      <c r="H445" s="20"/>
    </row>
    <row r="446" spans="3:8">
      <c r="C446" s="20"/>
      <c r="D446" s="20"/>
      <c r="E446" s="20"/>
      <c r="F446" s="20"/>
      <c r="G446" s="20"/>
      <c r="H446" s="20"/>
    </row>
    <row r="447" spans="3:8">
      <c r="C447" s="20"/>
      <c r="D447" s="20"/>
      <c r="E447" s="20"/>
      <c r="F447" s="20"/>
      <c r="G447" s="20"/>
      <c r="H447" s="20"/>
    </row>
    <row r="448" spans="3:8">
      <c r="C448" s="20"/>
      <c r="D448" s="20"/>
      <c r="E448" s="20"/>
      <c r="F448" s="20"/>
      <c r="G448" s="20"/>
      <c r="H448" s="20"/>
    </row>
    <row r="449" spans="3:8">
      <c r="C449" s="20"/>
      <c r="D449" s="20"/>
      <c r="E449" s="20"/>
      <c r="F449" s="20"/>
      <c r="G449" s="20"/>
      <c r="H449" s="20"/>
    </row>
    <row r="450" spans="3:8">
      <c r="C450" s="20"/>
      <c r="D450" s="20"/>
      <c r="E450" s="20"/>
      <c r="F450" s="20"/>
      <c r="G450" s="20"/>
      <c r="H450" s="20"/>
    </row>
    <row r="451" spans="3:8">
      <c r="C451" s="20"/>
      <c r="D451" s="20"/>
      <c r="E451" s="20"/>
      <c r="F451" s="20"/>
      <c r="G451" s="20"/>
      <c r="H451" s="20"/>
    </row>
    <row r="452" spans="3:8">
      <c r="C452" s="20"/>
      <c r="D452" s="20"/>
      <c r="E452" s="20"/>
      <c r="F452" s="20"/>
      <c r="G452" s="20"/>
      <c r="H452" s="20"/>
    </row>
    <row r="453" spans="3:8">
      <c r="C453" s="20"/>
      <c r="D453" s="20"/>
      <c r="E453" s="20"/>
      <c r="F453" s="20"/>
      <c r="G453" s="20"/>
      <c r="H453" s="20"/>
    </row>
    <row r="454" spans="3:8">
      <c r="C454" s="20"/>
      <c r="D454" s="20"/>
      <c r="E454" s="20"/>
      <c r="F454" s="20"/>
      <c r="G454" s="20"/>
      <c r="H454" s="20"/>
    </row>
    <row r="455" spans="3:8">
      <c r="C455" s="20"/>
      <c r="D455" s="20"/>
      <c r="E455" s="20"/>
      <c r="F455" s="20"/>
      <c r="G455" s="20"/>
      <c r="H455" s="20"/>
    </row>
    <row r="456" spans="3:8">
      <c r="C456" s="20"/>
      <c r="D456" s="20"/>
      <c r="E456" s="20"/>
      <c r="F456" s="20"/>
      <c r="G456" s="20"/>
      <c r="H456" s="20"/>
    </row>
    <row r="457" spans="3:8">
      <c r="C457" s="20"/>
      <c r="D457" s="20"/>
      <c r="E457" s="20"/>
      <c r="F457" s="20"/>
      <c r="G457" s="20"/>
      <c r="H457" s="20"/>
    </row>
    <row r="458" spans="3:8">
      <c r="C458" s="20"/>
      <c r="D458" s="20"/>
      <c r="E458" s="20"/>
      <c r="F458" s="20"/>
      <c r="G458" s="20"/>
      <c r="H458" s="20"/>
    </row>
    <row r="459" spans="3:8">
      <c r="C459" s="20"/>
      <c r="D459" s="20"/>
      <c r="E459" s="20"/>
      <c r="F459" s="20"/>
      <c r="G459" s="20"/>
      <c r="H459" s="20"/>
    </row>
    <row r="460" spans="3:8">
      <c r="C460" s="20"/>
      <c r="D460" s="20"/>
      <c r="E460" s="20"/>
      <c r="F460" s="20"/>
      <c r="G460" s="20"/>
      <c r="H460" s="20"/>
    </row>
    <row r="461" spans="3:8">
      <c r="C461" s="20"/>
      <c r="D461" s="20"/>
      <c r="E461" s="20"/>
      <c r="F461" s="20"/>
      <c r="G461" s="20"/>
      <c r="H461" s="20"/>
    </row>
    <row r="462" spans="3:8">
      <c r="C462" s="20"/>
      <c r="D462" s="20"/>
      <c r="E462" s="20"/>
      <c r="F462" s="20"/>
      <c r="G462" s="20"/>
      <c r="H462" s="20"/>
    </row>
    <row r="463" spans="3:8">
      <c r="C463" s="20"/>
      <c r="D463" s="20"/>
      <c r="E463" s="20"/>
      <c r="F463" s="20"/>
      <c r="G463" s="20"/>
      <c r="H463" s="20"/>
    </row>
    <row r="464" spans="3:8">
      <c r="C464" s="20"/>
      <c r="D464" s="20"/>
      <c r="E464" s="20"/>
      <c r="F464" s="20"/>
      <c r="G464" s="20"/>
      <c r="H464" s="20"/>
    </row>
    <row r="465" spans="3:8">
      <c r="C465" s="20"/>
      <c r="D465" s="20"/>
      <c r="E465" s="20"/>
      <c r="F465" s="20"/>
      <c r="G465" s="20"/>
      <c r="H465" s="20"/>
    </row>
    <row r="466" spans="3:8">
      <c r="C466" s="20"/>
      <c r="D466" s="20"/>
      <c r="E466" s="20"/>
      <c r="F466" s="20"/>
      <c r="G466" s="20"/>
      <c r="H466" s="20"/>
    </row>
    <row r="467" spans="3:8">
      <c r="C467" s="20"/>
      <c r="D467" s="20"/>
      <c r="E467" s="20"/>
      <c r="F467" s="20"/>
      <c r="G467" s="20"/>
      <c r="H467" s="20"/>
    </row>
    <row r="468" spans="3:8">
      <c r="C468" s="20"/>
      <c r="D468" s="20"/>
      <c r="E468" s="20"/>
      <c r="F468" s="20"/>
      <c r="G468" s="20"/>
      <c r="H468" s="20"/>
    </row>
    <row r="469" spans="3:8">
      <c r="C469" s="20"/>
      <c r="D469" s="20"/>
      <c r="E469" s="20"/>
      <c r="F469" s="20"/>
      <c r="G469" s="20"/>
      <c r="H469" s="20"/>
    </row>
    <row r="470" spans="3:8">
      <c r="C470" s="20"/>
      <c r="D470" s="20"/>
      <c r="E470" s="20"/>
      <c r="F470" s="20"/>
      <c r="G470" s="20"/>
      <c r="H470" s="20"/>
    </row>
    <row r="471" spans="3:8">
      <c r="C471" s="20"/>
      <c r="D471" s="20"/>
      <c r="E471" s="20"/>
      <c r="F471" s="20"/>
      <c r="G471" s="20"/>
      <c r="H471" s="20"/>
    </row>
    <row r="472" spans="3:8">
      <c r="C472" s="20"/>
      <c r="D472" s="20"/>
      <c r="E472" s="20"/>
      <c r="F472" s="20"/>
      <c r="G472" s="20"/>
      <c r="H472" s="20"/>
    </row>
    <row r="473" spans="3:8">
      <c r="C473" s="20"/>
      <c r="D473" s="20"/>
      <c r="E473" s="20"/>
      <c r="F473" s="20"/>
      <c r="G473" s="20"/>
      <c r="H473" s="20"/>
    </row>
    <row r="474" spans="3:8">
      <c r="C474" s="20"/>
      <c r="D474" s="20"/>
      <c r="E474" s="20"/>
      <c r="F474" s="20"/>
      <c r="G474" s="20"/>
      <c r="H474" s="20"/>
    </row>
    <row r="475" spans="3:8">
      <c r="C475" s="20"/>
      <c r="D475" s="20"/>
      <c r="E475" s="20"/>
      <c r="F475" s="20"/>
      <c r="G475" s="20"/>
      <c r="H475" s="20"/>
    </row>
    <row r="476" spans="3:8">
      <c r="C476" s="20"/>
      <c r="D476" s="20"/>
      <c r="E476" s="20"/>
      <c r="F476" s="20"/>
      <c r="G476" s="20"/>
      <c r="H476" s="20"/>
    </row>
    <row r="477" spans="3:8">
      <c r="C477" s="20"/>
      <c r="D477" s="20"/>
      <c r="E477" s="20"/>
      <c r="F477" s="20"/>
      <c r="G477" s="20"/>
      <c r="H477" s="20"/>
    </row>
    <row r="478" spans="3:8">
      <c r="C478" s="20"/>
      <c r="D478" s="20"/>
      <c r="E478" s="20"/>
      <c r="F478" s="20"/>
      <c r="G478" s="20"/>
      <c r="H478" s="20"/>
    </row>
    <row r="479" spans="3:8">
      <c r="C479" s="20"/>
      <c r="D479" s="20"/>
      <c r="E479" s="20"/>
      <c r="F479" s="20"/>
      <c r="G479" s="20"/>
      <c r="H479" s="20"/>
    </row>
    <row r="480" spans="3:8">
      <c r="C480" s="20"/>
      <c r="D480" s="20"/>
      <c r="E480" s="20"/>
      <c r="F480" s="20"/>
      <c r="G480" s="20"/>
      <c r="H480" s="20"/>
    </row>
    <row r="481" spans="3:8">
      <c r="C481" s="20"/>
      <c r="D481" s="20"/>
      <c r="E481" s="20"/>
      <c r="F481" s="20"/>
      <c r="G481" s="20"/>
      <c r="H481" s="20"/>
    </row>
    <row r="482" spans="3:8">
      <c r="C482" s="20"/>
      <c r="D482" s="20"/>
      <c r="E482" s="20"/>
      <c r="F482" s="20"/>
      <c r="G482" s="20"/>
      <c r="H482" s="20"/>
    </row>
    <row r="483" spans="3:8">
      <c r="C483" s="20"/>
      <c r="D483" s="20"/>
      <c r="E483" s="20"/>
      <c r="F483" s="20"/>
      <c r="G483" s="20"/>
      <c r="H483" s="20"/>
    </row>
    <row r="484" spans="3:8">
      <c r="C484" s="20"/>
      <c r="D484" s="20"/>
      <c r="E484" s="20"/>
      <c r="F484" s="20"/>
      <c r="G484" s="20"/>
      <c r="H484" s="20"/>
    </row>
    <row r="485" spans="3:8">
      <c r="C485" s="20"/>
      <c r="D485" s="20"/>
      <c r="E485" s="20"/>
      <c r="F485" s="20"/>
      <c r="G485" s="20"/>
      <c r="H485" s="20"/>
    </row>
    <row r="486" spans="3:8">
      <c r="C486" s="20"/>
      <c r="D486" s="20"/>
      <c r="E486" s="20"/>
      <c r="F486" s="20"/>
      <c r="G486" s="20"/>
      <c r="H486" s="20"/>
    </row>
    <row r="487" spans="3:8">
      <c r="C487" s="20"/>
      <c r="D487" s="20"/>
      <c r="E487" s="20"/>
      <c r="F487" s="20"/>
      <c r="G487" s="20"/>
      <c r="H487" s="20"/>
    </row>
    <row r="488" spans="3:8">
      <c r="C488" s="20"/>
      <c r="D488" s="20"/>
      <c r="E488" s="20"/>
      <c r="F488" s="20"/>
      <c r="G488" s="20"/>
      <c r="H488" s="20"/>
    </row>
    <row r="489" spans="3:8">
      <c r="C489" s="20"/>
      <c r="D489" s="20"/>
      <c r="E489" s="20"/>
      <c r="F489" s="20"/>
      <c r="G489" s="20"/>
      <c r="H489" s="20"/>
    </row>
    <row r="490" spans="3:8">
      <c r="C490" s="20"/>
      <c r="D490" s="20"/>
      <c r="E490" s="20"/>
      <c r="F490" s="20"/>
      <c r="G490" s="20"/>
      <c r="H490" s="20"/>
    </row>
    <row r="491" spans="3:8">
      <c r="C491" s="20"/>
      <c r="D491" s="20"/>
      <c r="E491" s="20"/>
      <c r="F491" s="20"/>
      <c r="G491" s="20"/>
      <c r="H491" s="20"/>
    </row>
    <row r="492" spans="3:8">
      <c r="C492" s="20"/>
      <c r="D492" s="20"/>
      <c r="E492" s="20"/>
      <c r="F492" s="20"/>
      <c r="G492" s="20"/>
      <c r="H492" s="20"/>
    </row>
    <row r="493" spans="3:8">
      <c r="C493" s="20"/>
      <c r="D493" s="20"/>
      <c r="E493" s="20"/>
      <c r="F493" s="20"/>
      <c r="G493" s="20"/>
      <c r="H493" s="20"/>
    </row>
    <row r="494" spans="3:8">
      <c r="C494" s="20"/>
      <c r="D494" s="20"/>
      <c r="E494" s="20"/>
      <c r="F494" s="20"/>
      <c r="G494" s="20"/>
      <c r="H494" s="20"/>
    </row>
    <row r="495" spans="3:8">
      <c r="C495" s="20"/>
      <c r="D495" s="20"/>
      <c r="E495" s="20"/>
      <c r="F495" s="20"/>
      <c r="G495" s="20"/>
      <c r="H495" s="20"/>
    </row>
    <row r="496" spans="3:8">
      <c r="C496" s="20"/>
      <c r="D496" s="20"/>
      <c r="E496" s="20"/>
      <c r="F496" s="20"/>
      <c r="G496" s="20"/>
      <c r="H496" s="20"/>
    </row>
    <row r="497" spans="3:8">
      <c r="C497" s="20"/>
      <c r="D497" s="20"/>
      <c r="E497" s="20"/>
      <c r="F497" s="20"/>
      <c r="G497" s="20"/>
      <c r="H497" s="20"/>
    </row>
    <row r="498" spans="3:8">
      <c r="C498" s="20"/>
      <c r="D498" s="20"/>
      <c r="E498" s="20"/>
      <c r="F498" s="20"/>
      <c r="G498" s="20"/>
      <c r="H498" s="20"/>
    </row>
    <row r="499" spans="3:8">
      <c r="C499" s="20"/>
      <c r="D499" s="20"/>
      <c r="E499" s="20"/>
      <c r="F499" s="20"/>
      <c r="G499" s="20"/>
      <c r="H499" s="20"/>
    </row>
    <row r="500" spans="3:8">
      <c r="C500" s="20"/>
      <c r="D500" s="20"/>
      <c r="E500" s="20"/>
      <c r="F500" s="20"/>
      <c r="G500" s="20"/>
      <c r="H500" s="20"/>
    </row>
    <row r="501" spans="3:8">
      <c r="C501" s="20"/>
      <c r="D501" s="20"/>
      <c r="E501" s="20"/>
      <c r="F501" s="20"/>
      <c r="G501" s="20"/>
      <c r="H501" s="20"/>
    </row>
    <row r="502" spans="3:8">
      <c r="C502" s="20"/>
      <c r="D502" s="20"/>
      <c r="E502" s="20"/>
      <c r="F502" s="20"/>
      <c r="G502" s="20"/>
      <c r="H502" s="20"/>
    </row>
    <row r="503" spans="3:8">
      <c r="C503" s="20"/>
      <c r="D503" s="20"/>
      <c r="E503" s="20"/>
      <c r="F503" s="20"/>
      <c r="G503" s="20"/>
      <c r="H503" s="20"/>
    </row>
    <row r="504" spans="3:8">
      <c r="C504" s="20"/>
      <c r="D504" s="20"/>
      <c r="E504" s="20"/>
      <c r="F504" s="20"/>
      <c r="G504" s="20"/>
      <c r="H504" s="20"/>
    </row>
    <row r="505" spans="3:8">
      <c r="C505" s="20"/>
      <c r="D505" s="20"/>
      <c r="E505" s="20"/>
      <c r="F505" s="20"/>
      <c r="G505" s="20"/>
      <c r="H505" s="20"/>
    </row>
    <row r="506" spans="3:8">
      <c r="C506" s="20"/>
      <c r="D506" s="20"/>
      <c r="E506" s="20"/>
      <c r="F506" s="20"/>
      <c r="G506" s="20"/>
      <c r="H506" s="20"/>
    </row>
    <row r="507" spans="3:8">
      <c r="C507" s="20"/>
      <c r="D507" s="20"/>
      <c r="E507" s="20"/>
      <c r="F507" s="20"/>
      <c r="G507" s="20"/>
      <c r="H507" s="20"/>
    </row>
    <row r="508" spans="3:8">
      <c r="C508" s="20"/>
      <c r="D508" s="20"/>
      <c r="E508" s="20"/>
      <c r="F508" s="20"/>
      <c r="G508" s="20"/>
      <c r="H508" s="20"/>
    </row>
    <row r="509" spans="3:8">
      <c r="C509" s="20"/>
      <c r="D509" s="20"/>
      <c r="E509" s="20"/>
      <c r="F509" s="20"/>
      <c r="G509" s="20"/>
      <c r="H509" s="20"/>
    </row>
    <row r="510" spans="3:8">
      <c r="C510" s="20"/>
      <c r="D510" s="20"/>
      <c r="E510" s="20"/>
      <c r="F510" s="20"/>
      <c r="G510" s="20"/>
      <c r="H510" s="20"/>
    </row>
    <row r="511" spans="3:8">
      <c r="C511" s="20"/>
      <c r="D511" s="20"/>
      <c r="E511" s="20"/>
      <c r="F511" s="20"/>
      <c r="G511" s="20"/>
      <c r="H511" s="20"/>
    </row>
    <row r="512" spans="3:8">
      <c r="C512" s="20"/>
      <c r="D512" s="20"/>
      <c r="E512" s="20"/>
      <c r="F512" s="20"/>
      <c r="G512" s="20"/>
      <c r="H512" s="20"/>
    </row>
    <row r="513" spans="3:8">
      <c r="C513" s="20"/>
      <c r="D513" s="20"/>
      <c r="E513" s="20"/>
      <c r="F513" s="20"/>
      <c r="G513" s="20"/>
      <c r="H513" s="20"/>
    </row>
    <row r="514" spans="3:8">
      <c r="C514" s="20"/>
      <c r="D514" s="20"/>
      <c r="E514" s="20"/>
      <c r="F514" s="20"/>
      <c r="G514" s="20"/>
      <c r="H514" s="20"/>
    </row>
    <row r="515" spans="3:8">
      <c r="C515" s="20"/>
      <c r="D515" s="20"/>
      <c r="E515" s="20"/>
      <c r="F515" s="20"/>
      <c r="G515" s="20"/>
      <c r="H515" s="20"/>
    </row>
    <row r="516" spans="3:8">
      <c r="C516" s="20"/>
      <c r="D516" s="20"/>
      <c r="E516" s="20"/>
      <c r="F516" s="20"/>
      <c r="G516" s="20"/>
      <c r="H516" s="20"/>
    </row>
    <row r="517" spans="3:8">
      <c r="C517" s="20"/>
      <c r="D517" s="20"/>
      <c r="E517" s="20"/>
      <c r="F517" s="20"/>
      <c r="G517" s="20"/>
      <c r="H517" s="20"/>
    </row>
    <row r="518" spans="3:8">
      <c r="C518" s="20"/>
      <c r="D518" s="20"/>
      <c r="E518" s="20"/>
      <c r="F518" s="20"/>
      <c r="G518" s="20"/>
      <c r="H518" s="20"/>
    </row>
    <row r="519" spans="3:8">
      <c r="C519" s="20"/>
      <c r="D519" s="20"/>
      <c r="E519" s="20"/>
      <c r="F519" s="20"/>
      <c r="G519" s="20"/>
      <c r="H519" s="20"/>
    </row>
    <row r="520" spans="3:8">
      <c r="C520" s="20"/>
      <c r="D520" s="20"/>
      <c r="E520" s="20"/>
      <c r="F520" s="20"/>
      <c r="G520" s="20"/>
      <c r="H520" s="20"/>
    </row>
    <row r="521" spans="3:8">
      <c r="C521" s="20"/>
      <c r="D521" s="20"/>
      <c r="E521" s="20"/>
      <c r="F521" s="20"/>
      <c r="G521" s="20"/>
      <c r="H521" s="20"/>
    </row>
    <row r="522" spans="3:8">
      <c r="C522" s="20"/>
      <c r="D522" s="20"/>
      <c r="E522" s="20"/>
      <c r="F522" s="20"/>
      <c r="G522" s="20"/>
      <c r="H522" s="20"/>
    </row>
    <row r="523" spans="3:8">
      <c r="C523" s="20"/>
      <c r="D523" s="20"/>
      <c r="E523" s="20"/>
      <c r="F523" s="20"/>
      <c r="G523" s="20"/>
      <c r="H523" s="20"/>
    </row>
    <row r="524" spans="3:8">
      <c r="C524" s="20"/>
      <c r="D524" s="20"/>
      <c r="E524" s="20"/>
      <c r="F524" s="20"/>
      <c r="G524" s="20"/>
      <c r="H524" s="20"/>
    </row>
    <row r="525" spans="3:8">
      <c r="C525" s="20"/>
      <c r="D525" s="20"/>
      <c r="E525" s="20"/>
      <c r="F525" s="20"/>
      <c r="G525" s="20"/>
      <c r="H525" s="20"/>
    </row>
    <row r="526" spans="3:8">
      <c r="C526" s="20"/>
      <c r="D526" s="20"/>
      <c r="E526" s="20"/>
      <c r="F526" s="20"/>
      <c r="G526" s="20"/>
      <c r="H526" s="20"/>
    </row>
    <row r="527" spans="3:8">
      <c r="C527" s="20"/>
      <c r="D527" s="20"/>
      <c r="E527" s="20"/>
      <c r="F527" s="20"/>
      <c r="G527" s="20"/>
      <c r="H527" s="20"/>
    </row>
    <row r="528" spans="3:8">
      <c r="C528" s="20"/>
      <c r="D528" s="20"/>
      <c r="E528" s="20"/>
      <c r="F528" s="20"/>
      <c r="G528" s="20"/>
      <c r="H528" s="20"/>
    </row>
    <row r="529" spans="3:8">
      <c r="C529" s="20"/>
      <c r="D529" s="20"/>
      <c r="E529" s="20"/>
      <c r="F529" s="20"/>
      <c r="G529" s="20"/>
      <c r="H529" s="20"/>
    </row>
    <row r="530" spans="3:8">
      <c r="C530" s="20"/>
      <c r="D530" s="20"/>
      <c r="E530" s="20"/>
      <c r="F530" s="20"/>
      <c r="G530" s="20"/>
      <c r="H530" s="20"/>
    </row>
    <row r="531" spans="3:8">
      <c r="C531" s="20"/>
      <c r="D531" s="20"/>
      <c r="E531" s="20"/>
      <c r="F531" s="20"/>
      <c r="G531" s="20"/>
      <c r="H531" s="20"/>
    </row>
    <row r="532" spans="3:8">
      <c r="C532" s="20"/>
      <c r="D532" s="20"/>
      <c r="E532" s="20"/>
      <c r="F532" s="20"/>
      <c r="G532" s="20"/>
      <c r="H532" s="20"/>
    </row>
    <row r="533" spans="3:8">
      <c r="C533" s="20"/>
      <c r="D533" s="20"/>
      <c r="E533" s="20"/>
      <c r="F533" s="20"/>
      <c r="G533" s="20"/>
      <c r="H533" s="20"/>
    </row>
    <row r="534" spans="3:8">
      <c r="C534" s="20"/>
      <c r="D534" s="20"/>
      <c r="E534" s="20"/>
      <c r="F534" s="20"/>
      <c r="G534" s="20"/>
      <c r="H534" s="20"/>
    </row>
    <row r="535" spans="3:8">
      <c r="C535" s="20"/>
      <c r="D535" s="20"/>
      <c r="E535" s="20"/>
      <c r="F535" s="20"/>
      <c r="G535" s="20"/>
      <c r="H535" s="20"/>
    </row>
    <row r="536" spans="3:8">
      <c r="C536" s="20"/>
      <c r="D536" s="20"/>
      <c r="E536" s="20"/>
      <c r="F536" s="20"/>
      <c r="G536" s="20"/>
      <c r="H536" s="20"/>
    </row>
    <row r="537" spans="3:8">
      <c r="C537" s="20"/>
      <c r="D537" s="20"/>
      <c r="E537" s="20"/>
      <c r="F537" s="20"/>
      <c r="G537" s="20"/>
      <c r="H537" s="20"/>
    </row>
    <row r="538" spans="3:8">
      <c r="C538" s="20"/>
      <c r="D538" s="20"/>
      <c r="E538" s="20"/>
      <c r="F538" s="20"/>
      <c r="G538" s="20"/>
      <c r="H538" s="20"/>
    </row>
    <row r="539" spans="3:8">
      <c r="C539" s="20"/>
      <c r="D539" s="20"/>
      <c r="E539" s="20"/>
      <c r="F539" s="20"/>
      <c r="G539" s="20"/>
      <c r="H539" s="20"/>
    </row>
    <row r="540" spans="3:8">
      <c r="C540" s="20"/>
      <c r="D540" s="20"/>
      <c r="E540" s="20"/>
      <c r="F540" s="20"/>
      <c r="G540" s="20"/>
      <c r="H540" s="20"/>
    </row>
    <row r="541" spans="3:8">
      <c r="C541" s="20"/>
      <c r="D541" s="20"/>
      <c r="E541" s="20"/>
      <c r="F541" s="20"/>
      <c r="G541" s="20"/>
      <c r="H541" s="20"/>
    </row>
    <row r="542" spans="3:8">
      <c r="C542" s="20"/>
      <c r="D542" s="20"/>
      <c r="E542" s="20"/>
      <c r="F542" s="20"/>
      <c r="G542" s="20"/>
      <c r="H542" s="20"/>
    </row>
    <row r="543" spans="3:8">
      <c r="C543" s="20"/>
      <c r="D543" s="20"/>
      <c r="E543" s="20"/>
      <c r="F543" s="20"/>
      <c r="G543" s="20"/>
      <c r="H543" s="20"/>
    </row>
    <row r="544" spans="3:8">
      <c r="C544" s="20"/>
      <c r="D544" s="20"/>
      <c r="E544" s="20"/>
      <c r="F544" s="20"/>
      <c r="G544" s="20"/>
      <c r="H544" s="20"/>
    </row>
    <row r="545" spans="3:8">
      <c r="C545" s="20"/>
      <c r="D545" s="20"/>
      <c r="E545" s="20"/>
      <c r="F545" s="20"/>
      <c r="G545" s="20"/>
      <c r="H545" s="20"/>
    </row>
    <row r="546" spans="3:8">
      <c r="C546" s="20"/>
      <c r="D546" s="20"/>
      <c r="E546" s="20"/>
      <c r="F546" s="20"/>
      <c r="G546" s="20"/>
      <c r="H546" s="20"/>
    </row>
    <row r="547" spans="3:8">
      <c r="C547" s="20"/>
      <c r="D547" s="20"/>
      <c r="E547" s="20"/>
      <c r="F547" s="20"/>
      <c r="G547" s="20"/>
      <c r="H547" s="20"/>
    </row>
    <row r="548" spans="3:8">
      <c r="C548" s="20"/>
      <c r="D548" s="20"/>
      <c r="E548" s="20"/>
      <c r="F548" s="20"/>
      <c r="G548" s="20"/>
      <c r="H548" s="20"/>
    </row>
    <row r="549" spans="3:8">
      <c r="C549" s="20"/>
      <c r="D549" s="20"/>
      <c r="E549" s="20"/>
      <c r="F549" s="20"/>
      <c r="G549" s="20"/>
      <c r="H549" s="20"/>
    </row>
    <row r="550" spans="3:8">
      <c r="C550" s="20"/>
      <c r="D550" s="20"/>
      <c r="E550" s="20"/>
      <c r="F550" s="20"/>
      <c r="G550" s="20"/>
      <c r="H550" s="20"/>
    </row>
    <row r="551" spans="3:8">
      <c r="C551" s="20"/>
      <c r="D551" s="20"/>
      <c r="E551" s="20"/>
      <c r="F551" s="20"/>
      <c r="G551" s="20"/>
      <c r="H551" s="20"/>
    </row>
    <row r="552" spans="3:8">
      <c r="C552" s="20"/>
      <c r="D552" s="20"/>
      <c r="E552" s="20"/>
      <c r="F552" s="20"/>
      <c r="G552" s="20"/>
      <c r="H552" s="20"/>
    </row>
    <row r="553" spans="3:8">
      <c r="C553" s="20"/>
      <c r="D553" s="20"/>
      <c r="E553" s="20"/>
      <c r="F553" s="20"/>
      <c r="G553" s="20"/>
      <c r="H553" s="20"/>
    </row>
    <row r="554" spans="3:8">
      <c r="C554" s="20"/>
      <c r="D554" s="20"/>
      <c r="E554" s="20"/>
      <c r="F554" s="20"/>
      <c r="G554" s="20"/>
      <c r="H554" s="20"/>
    </row>
    <row r="555" spans="3:8">
      <c r="C555" s="20"/>
      <c r="D555" s="20"/>
      <c r="E555" s="20"/>
      <c r="F555" s="20"/>
      <c r="G555" s="20"/>
      <c r="H555" s="20"/>
    </row>
    <row r="556" spans="3:8">
      <c r="C556" s="20"/>
      <c r="D556" s="20"/>
      <c r="E556" s="20"/>
      <c r="F556" s="20"/>
      <c r="G556" s="20"/>
      <c r="H556" s="20"/>
    </row>
    <row r="557" spans="3:8">
      <c r="C557" s="20"/>
      <c r="D557" s="20"/>
      <c r="E557" s="20"/>
      <c r="F557" s="20"/>
      <c r="G557" s="20"/>
      <c r="H557" s="20"/>
    </row>
    <row r="558" spans="3:8">
      <c r="C558" s="20"/>
      <c r="D558" s="20"/>
      <c r="E558" s="20"/>
      <c r="F558" s="20"/>
      <c r="G558" s="20"/>
      <c r="H558" s="20"/>
    </row>
    <row r="559" spans="3:8">
      <c r="C559" s="20"/>
      <c r="D559" s="20"/>
      <c r="E559" s="20"/>
      <c r="F559" s="20"/>
      <c r="G559" s="20"/>
      <c r="H559" s="20"/>
    </row>
    <row r="560" spans="3:8">
      <c r="C560" s="20"/>
      <c r="D560" s="20"/>
      <c r="E560" s="20"/>
      <c r="F560" s="20"/>
      <c r="G560" s="20"/>
      <c r="H560" s="20"/>
    </row>
    <row r="561" spans="3:8">
      <c r="C561" s="20"/>
      <c r="D561" s="20"/>
      <c r="E561" s="20"/>
      <c r="F561" s="20"/>
      <c r="G561" s="20"/>
      <c r="H561" s="20"/>
    </row>
    <row r="562" spans="3:8">
      <c r="C562" s="20"/>
      <c r="D562" s="20"/>
      <c r="E562" s="20"/>
      <c r="F562" s="20"/>
      <c r="G562" s="20"/>
      <c r="H562" s="20"/>
    </row>
    <row r="563" spans="3:8">
      <c r="C563" s="20"/>
      <c r="D563" s="20"/>
      <c r="E563" s="20"/>
      <c r="F563" s="20"/>
      <c r="G563" s="20"/>
      <c r="H563" s="20"/>
    </row>
    <row r="564" spans="3:8">
      <c r="C564" s="20"/>
      <c r="D564" s="20"/>
      <c r="E564" s="20"/>
      <c r="F564" s="20"/>
      <c r="G564" s="20"/>
      <c r="H564" s="20"/>
    </row>
    <row r="565" spans="3:8">
      <c r="C565" s="20"/>
      <c r="D565" s="20"/>
      <c r="E565" s="20"/>
      <c r="F565" s="20"/>
      <c r="G565" s="20"/>
      <c r="H565" s="20"/>
    </row>
    <row r="566" spans="3:8">
      <c r="C566" s="20"/>
      <c r="D566" s="20"/>
      <c r="E566" s="20"/>
      <c r="F566" s="20"/>
      <c r="G566" s="20"/>
      <c r="H566" s="20"/>
    </row>
    <row r="567" spans="3:8">
      <c r="C567" s="20"/>
      <c r="D567" s="20"/>
      <c r="E567" s="20"/>
      <c r="F567" s="20"/>
      <c r="G567" s="20"/>
      <c r="H567" s="20"/>
    </row>
    <row r="568" spans="3:8">
      <c r="C568" s="20"/>
      <c r="D568" s="20"/>
      <c r="E568" s="20"/>
      <c r="F568" s="20"/>
      <c r="G568" s="20"/>
      <c r="H568" s="20"/>
    </row>
    <row r="569" spans="3:8">
      <c r="C569" s="20"/>
      <c r="D569" s="20"/>
      <c r="E569" s="20"/>
      <c r="F569" s="20"/>
      <c r="G569" s="20"/>
      <c r="H569" s="20"/>
    </row>
    <row r="570" spans="3:8">
      <c r="C570" s="20"/>
      <c r="D570" s="20"/>
      <c r="E570" s="20"/>
      <c r="F570" s="20"/>
      <c r="G570" s="20"/>
      <c r="H570" s="20"/>
    </row>
    <row r="571" spans="3:8">
      <c r="C571" s="20"/>
      <c r="D571" s="20"/>
      <c r="E571" s="20"/>
      <c r="F571" s="20"/>
      <c r="G571" s="20"/>
      <c r="H571" s="20"/>
    </row>
    <row r="572" spans="3:8">
      <c r="C572" s="20"/>
      <c r="D572" s="20"/>
      <c r="E572" s="20"/>
      <c r="F572" s="20"/>
      <c r="G572" s="20"/>
      <c r="H572" s="20"/>
    </row>
    <row r="573" spans="3:8">
      <c r="C573" s="20"/>
      <c r="D573" s="20"/>
      <c r="E573" s="20"/>
      <c r="F573" s="20"/>
      <c r="G573" s="20"/>
      <c r="H573" s="20"/>
    </row>
    <row r="574" spans="3:8">
      <c r="C574" s="20"/>
      <c r="D574" s="20"/>
      <c r="E574" s="20"/>
      <c r="F574" s="20"/>
      <c r="G574" s="20"/>
      <c r="H574" s="20"/>
    </row>
    <row r="575" spans="3:8">
      <c r="C575" s="20"/>
      <c r="D575" s="20"/>
      <c r="E575" s="20"/>
      <c r="F575" s="20"/>
      <c r="G575" s="20"/>
      <c r="H575" s="20"/>
    </row>
    <row r="576" spans="3:8">
      <c r="C576" s="20"/>
      <c r="D576" s="20"/>
      <c r="E576" s="20"/>
      <c r="F576" s="20"/>
      <c r="G576" s="20"/>
      <c r="H576" s="20"/>
    </row>
    <row r="577" spans="3:8">
      <c r="C577" s="20"/>
      <c r="D577" s="20"/>
      <c r="E577" s="20"/>
      <c r="F577" s="20"/>
      <c r="G577" s="20"/>
      <c r="H577" s="20"/>
    </row>
    <row r="578" spans="3:8">
      <c r="C578" s="20"/>
      <c r="D578" s="20"/>
      <c r="E578" s="20"/>
      <c r="F578" s="20"/>
      <c r="G578" s="20"/>
      <c r="H578" s="20"/>
    </row>
    <row r="579" spans="3:8">
      <c r="C579" s="20"/>
      <c r="D579" s="20"/>
      <c r="E579" s="20"/>
      <c r="F579" s="20"/>
      <c r="G579" s="20"/>
      <c r="H579" s="20"/>
    </row>
    <row r="580" spans="3:8">
      <c r="C580" s="20"/>
      <c r="D580" s="20"/>
      <c r="E580" s="20"/>
      <c r="F580" s="20"/>
      <c r="G580" s="20"/>
      <c r="H580" s="20"/>
    </row>
    <row r="581" spans="3:8">
      <c r="C581" s="20"/>
      <c r="D581" s="20"/>
      <c r="E581" s="20"/>
      <c r="F581" s="20"/>
      <c r="G581" s="20"/>
      <c r="H581" s="20"/>
    </row>
    <row r="582" spans="3:8">
      <c r="C582" s="20"/>
      <c r="D582" s="20"/>
      <c r="E582" s="20"/>
      <c r="F582" s="20"/>
      <c r="G582" s="20"/>
      <c r="H582" s="20"/>
    </row>
    <row r="583" spans="3:8">
      <c r="C583" s="20"/>
      <c r="D583" s="20"/>
      <c r="E583" s="20"/>
      <c r="F583" s="20"/>
      <c r="G583" s="20"/>
      <c r="H583" s="20"/>
    </row>
    <row r="584" spans="3:8">
      <c r="C584" s="20"/>
      <c r="D584" s="20"/>
      <c r="E584" s="20"/>
      <c r="F584" s="20"/>
      <c r="G584" s="20"/>
      <c r="H584" s="20"/>
    </row>
    <row r="585" spans="3:8">
      <c r="C585" s="20"/>
      <c r="D585" s="20"/>
      <c r="E585" s="20"/>
      <c r="F585" s="20"/>
      <c r="G585" s="20"/>
      <c r="H585" s="20"/>
    </row>
    <row r="586" spans="3:8">
      <c r="C586" s="20"/>
      <c r="D586" s="20"/>
      <c r="E586" s="20"/>
      <c r="F586" s="20"/>
      <c r="G586" s="20"/>
      <c r="H586" s="20"/>
    </row>
    <row r="587" spans="3:8">
      <c r="C587" s="20"/>
      <c r="D587" s="20"/>
      <c r="E587" s="20"/>
      <c r="F587" s="20"/>
      <c r="G587" s="20"/>
      <c r="H587" s="20"/>
    </row>
    <row r="588" spans="3:8">
      <c r="C588" s="20"/>
      <c r="D588" s="20"/>
      <c r="E588" s="20"/>
      <c r="F588" s="20"/>
      <c r="G588" s="20"/>
      <c r="H588" s="20"/>
    </row>
    <row r="589" spans="3:8">
      <c r="C589" s="20"/>
      <c r="D589" s="20"/>
      <c r="E589" s="20"/>
      <c r="F589" s="20"/>
      <c r="G589" s="20"/>
      <c r="H589" s="20"/>
    </row>
    <row r="590" spans="3:8">
      <c r="C590" s="20"/>
      <c r="D590" s="20"/>
      <c r="E590" s="20"/>
      <c r="F590" s="20"/>
      <c r="G590" s="20"/>
      <c r="H590" s="20"/>
    </row>
    <row r="591" spans="3:8">
      <c r="C591" s="20"/>
      <c r="D591" s="20"/>
      <c r="E591" s="20"/>
      <c r="F591" s="20"/>
      <c r="G591" s="20"/>
      <c r="H591" s="20"/>
    </row>
    <row r="592" spans="3:8">
      <c r="C592" s="20"/>
      <c r="D592" s="20"/>
      <c r="E592" s="20"/>
      <c r="F592" s="20"/>
      <c r="G592" s="20"/>
      <c r="H592" s="20"/>
    </row>
    <row r="593" spans="3:8">
      <c r="C593" s="20"/>
      <c r="D593" s="20"/>
      <c r="E593" s="20"/>
      <c r="F593" s="20"/>
      <c r="G593" s="20"/>
      <c r="H593" s="20"/>
    </row>
    <row r="594" spans="3:8">
      <c r="C594" s="20"/>
      <c r="D594" s="20"/>
      <c r="E594" s="20"/>
      <c r="F594" s="20"/>
      <c r="G594" s="20"/>
      <c r="H594" s="20"/>
    </row>
    <row r="595" spans="3:8">
      <c r="C595" s="20"/>
      <c r="D595" s="20"/>
      <c r="E595" s="20"/>
      <c r="F595" s="20"/>
      <c r="G595" s="20"/>
      <c r="H595" s="20"/>
    </row>
    <row r="596" spans="3:8">
      <c r="C596" s="20"/>
      <c r="D596" s="20"/>
      <c r="E596" s="20"/>
      <c r="F596" s="20"/>
      <c r="G596" s="20"/>
      <c r="H596" s="20"/>
    </row>
    <row r="597" spans="3:8">
      <c r="C597" s="20"/>
      <c r="D597" s="20"/>
      <c r="E597" s="20"/>
      <c r="F597" s="20"/>
      <c r="G597" s="20"/>
      <c r="H597" s="20"/>
    </row>
    <row r="598" spans="3:8">
      <c r="C598" s="20"/>
      <c r="D598" s="20"/>
      <c r="E598" s="20"/>
      <c r="F598" s="20"/>
      <c r="G598" s="20"/>
      <c r="H598" s="20"/>
    </row>
    <row r="599" spans="3:8">
      <c r="C599" s="20"/>
      <c r="D599" s="20"/>
      <c r="E599" s="20"/>
      <c r="F599" s="20"/>
      <c r="G599" s="20"/>
      <c r="H599" s="20"/>
    </row>
  </sheetData>
  <mergeCells count="37">
    <mergeCell ref="J308:M308"/>
    <mergeCell ref="C308:I308"/>
    <mergeCell ref="J203:L203"/>
    <mergeCell ref="AS203:AV203"/>
    <mergeCell ref="J212:L212"/>
    <mergeCell ref="AS212:AV212"/>
    <mergeCell ref="J232:L232"/>
    <mergeCell ref="AS232:AV232"/>
    <mergeCell ref="J222:L222"/>
    <mergeCell ref="AS222:AV222"/>
    <mergeCell ref="J170:L170"/>
    <mergeCell ref="AS170:AV170"/>
    <mergeCell ref="J179:L179"/>
    <mergeCell ref="AS179:AV179"/>
    <mergeCell ref="J1:M1"/>
    <mergeCell ref="O1:R1"/>
    <mergeCell ref="T1:U1"/>
    <mergeCell ref="W1:Y1"/>
    <mergeCell ref="Z1:AB1"/>
    <mergeCell ref="AD1:AF1"/>
    <mergeCell ref="J137:L137"/>
    <mergeCell ref="AS137:AV137"/>
    <mergeCell ref="J161:L161"/>
    <mergeCell ref="AS161:AV161"/>
    <mergeCell ref="AH1:AK1"/>
    <mergeCell ref="F42:H42"/>
    <mergeCell ref="J42:L42"/>
    <mergeCell ref="AS42:AV42"/>
    <mergeCell ref="F66:H66"/>
    <mergeCell ref="J66:L66"/>
    <mergeCell ref="AS66:AV66"/>
    <mergeCell ref="F89:H89"/>
    <mergeCell ref="J89:L89"/>
    <mergeCell ref="AS89:AV89"/>
    <mergeCell ref="F113:H113"/>
    <mergeCell ref="J113:L113"/>
    <mergeCell ref="AS113:AV113"/>
  </mergeCells>
  <hyperlinks>
    <hyperlink ref="W2" r:id="rId1" xr:uid="{D09DE1B3-5D73-4DE3-A53B-9B91B2958916}"/>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15BBD-9B03-4C35-98D6-B438F9D4EA14}">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495</v>
      </c>
      <c r="C1" s="4" t="s">
        <v>719</v>
      </c>
      <c r="D1" s="21">
        <f>COUNT(D41:D502)-6</f>
        <v>23</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R2SCANRVV10</v>
      </c>
      <c r="K2" s="6" t="s">
        <v>4</v>
      </c>
      <c r="L2" s="6" t="s">
        <v>7</v>
      </c>
      <c r="M2" s="6" t="s">
        <v>675</v>
      </c>
      <c r="N2" s="6"/>
      <c r="O2" s="4" t="str">
        <f>A1</f>
        <v>R2SCANRVV10</v>
      </c>
      <c r="P2" s="4" t="s">
        <v>4</v>
      </c>
      <c r="Q2" s="4" t="s">
        <v>7</v>
      </c>
      <c r="R2" s="4" t="s">
        <v>675</v>
      </c>
      <c r="T2" s="4" t="str">
        <f>A1</f>
        <v>R2SCANRVV10</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Zn_Mg_C_R2SCANRVV10_999</v>
      </c>
      <c r="C3" s="27">
        <f>-C39</f>
        <v>-1</v>
      </c>
      <c r="D3" s="27">
        <f>D39</f>
        <v>3.2751999999999999</v>
      </c>
      <c r="E3" s="27">
        <f>E39</f>
        <v>5.1474000000000002</v>
      </c>
      <c r="F3" s="27">
        <f>-F39</f>
        <v>-0.60914846340000017</v>
      </c>
      <c r="G3" s="27">
        <f>-G39</f>
        <v>-0.55764357899999928</v>
      </c>
      <c r="H3" s="27">
        <f>H39</f>
        <v>0.50613900000000001</v>
      </c>
      <c r="I3" s="17"/>
      <c r="J3" s="17">
        <f>J39</f>
        <v>-232.2253</v>
      </c>
      <c r="K3" s="17">
        <f>K39</f>
        <v>-58.635100000000001</v>
      </c>
      <c r="L3" s="17">
        <f>L39</f>
        <v>-18.920999999999999</v>
      </c>
      <c r="M3" s="17">
        <f>M39</f>
        <v>-77.556100000000001</v>
      </c>
      <c r="N3" s="25"/>
      <c r="O3" s="17">
        <f>O39</f>
        <v>-1.5800000000012915E-2</v>
      </c>
      <c r="P3" s="17">
        <f>P39</f>
        <v>-0.11059999999999803</v>
      </c>
      <c r="Q3" s="17">
        <f>Q39</f>
        <v>7.7799999999999869E-2</v>
      </c>
      <c r="R3" s="17">
        <f>R39</f>
        <v>-3.2799999999994611E-2</v>
      </c>
      <c r="S3" s="17"/>
      <c r="T3" s="28">
        <f>T39</f>
        <v>2.2669999999999999</v>
      </c>
      <c r="U3" s="28">
        <f>U39</f>
        <v>0</v>
      </c>
      <c r="V3" s="27"/>
      <c r="W3" s="17">
        <f>W39</f>
        <v>0</v>
      </c>
      <c r="X3" s="17">
        <f>X39</f>
        <v>-1.5800000000012915E-2</v>
      </c>
      <c r="Y3" s="16">
        <f t="shared" ref="Y3:Y20" si="0">R3+X3</f>
        <v>-4.8600000000007526E-2</v>
      </c>
      <c r="Z3" s="17">
        <f>Z39</f>
        <v>0</v>
      </c>
      <c r="AA3" s="17">
        <f>AA39</f>
        <v>0.11059999999999803</v>
      </c>
      <c r="AB3" s="16">
        <f>AA3+R3</f>
        <v>7.7800000000003422E-2</v>
      </c>
      <c r="AD3" s="17">
        <f>AD39</f>
        <v>0</v>
      </c>
      <c r="AE3" s="17">
        <f>AE39</f>
        <v>0</v>
      </c>
      <c r="AF3" s="17">
        <f>AF39</f>
        <v>0.11059999999999803</v>
      </c>
      <c r="AG3" s="17"/>
      <c r="AH3" s="17">
        <f>AH39</f>
        <v>0</v>
      </c>
      <c r="AI3" s="17">
        <f>AI39</f>
        <v>0</v>
      </c>
    </row>
    <row r="4" spans="1:35" s="15" customFormat="1">
      <c r="B4" s="15" t="str">
        <f>B38</f>
        <v>Zn_Mg_C_R2SCANRVV10_969</v>
      </c>
      <c r="C4" s="24">
        <f>-C38</f>
        <v>-0.9687527851553448</v>
      </c>
      <c r="D4" s="24">
        <f t="shared" ref="D4:R4" si="1">D38</f>
        <v>3.2816999999999998</v>
      </c>
      <c r="E4" s="24">
        <f t="shared" si="1"/>
        <v>5.1246999999999998</v>
      </c>
      <c r="F4" s="24">
        <f>-F38</f>
        <v>-0.59167736319999997</v>
      </c>
      <c r="G4" s="24">
        <f>-G38</f>
        <v>-0.54170128880000012</v>
      </c>
      <c r="H4" s="24">
        <f t="shared" si="1"/>
        <v>0.50675999999999999</v>
      </c>
      <c r="J4" s="16">
        <f t="shared" si="1"/>
        <v>-232.22409999999999</v>
      </c>
      <c r="K4" s="16">
        <f t="shared" si="1"/>
        <v>0</v>
      </c>
      <c r="L4" s="16">
        <f t="shared" si="1"/>
        <v>0</v>
      </c>
      <c r="M4" s="16">
        <f t="shared" si="1"/>
        <v>0</v>
      </c>
      <c r="N4" s="16"/>
      <c r="O4" s="16">
        <f t="shared" si="1"/>
        <v>-1.4600000000001501E-2</v>
      </c>
      <c r="P4" s="16">
        <f t="shared" si="1"/>
        <v>58.524500000000003</v>
      </c>
      <c r="Q4" s="16">
        <f t="shared" si="1"/>
        <v>18.998799999999999</v>
      </c>
      <c r="R4" s="16">
        <f t="shared" si="1"/>
        <v>77.523300000000006</v>
      </c>
      <c r="S4" s="16"/>
      <c r="T4" s="23">
        <f>T38</f>
        <v>2.2629999999999999</v>
      </c>
      <c r="U4" s="23">
        <f>U38</f>
        <v>0</v>
      </c>
      <c r="V4" s="24"/>
      <c r="W4" s="16">
        <f>W38</f>
        <v>0</v>
      </c>
      <c r="X4" s="16">
        <f>X38</f>
        <v>-1.4600000000001501E-2</v>
      </c>
      <c r="Y4" s="16">
        <f t="shared" si="0"/>
        <v>77.508700000000005</v>
      </c>
      <c r="Z4" s="16">
        <f>Z38</f>
        <v>0</v>
      </c>
      <c r="AA4" s="16">
        <f>AA38</f>
        <v>-58.524500000000003</v>
      </c>
      <c r="AB4" s="16">
        <f>AA4+R4</f>
        <v>18.998800000000003</v>
      </c>
      <c r="AD4" s="16">
        <f>AD38</f>
        <v>0</v>
      </c>
      <c r="AE4" s="16">
        <f>AE38</f>
        <v>0</v>
      </c>
      <c r="AF4" s="16">
        <f>AF38</f>
        <v>-58.524500000000003</v>
      </c>
      <c r="AG4" s="16"/>
      <c r="AH4" s="16"/>
      <c r="AI4" s="16"/>
    </row>
    <row r="5" spans="1:35" s="15" customFormat="1">
      <c r="B5" s="15" t="str">
        <f>B37</f>
        <v>Zn_Mg_C_R2SCANRVV10_938</v>
      </c>
      <c r="C5" s="24">
        <f>-C37</f>
        <v>-0.93749665781358582</v>
      </c>
      <c r="D5" s="24">
        <f t="shared" ref="D5:R5" si="2">D37</f>
        <v>3.2877999999999998</v>
      </c>
      <c r="E5" s="24">
        <f t="shared" si="2"/>
        <v>5.1022999999999996</v>
      </c>
      <c r="F5" s="24">
        <f>-F37</f>
        <v>-0.57440162709999953</v>
      </c>
      <c r="G5" s="24">
        <f>-G37</f>
        <v>-0.52605733460000015</v>
      </c>
      <c r="H5" s="24">
        <f t="shared" si="2"/>
        <v>0.50738799999999995</v>
      </c>
      <c r="I5" s="66"/>
      <c r="J5" s="16">
        <f t="shared" si="2"/>
        <v>-232.2216</v>
      </c>
      <c r="K5" s="16">
        <f>K37</f>
        <v>0</v>
      </c>
      <c r="L5" s="16">
        <f t="shared" si="2"/>
        <v>0</v>
      </c>
      <c r="M5" s="16">
        <f t="shared" si="2"/>
        <v>0</v>
      </c>
      <c r="N5" s="16"/>
      <c r="O5" s="16">
        <f t="shared" si="2"/>
        <v>-1.2100000000003774E-2</v>
      </c>
      <c r="P5" s="16">
        <f t="shared" si="2"/>
        <v>58.524500000000003</v>
      </c>
      <c r="Q5" s="16">
        <f t="shared" si="2"/>
        <v>18.998799999999999</v>
      </c>
      <c r="R5" s="16">
        <f t="shared" si="2"/>
        <v>77.523300000000006</v>
      </c>
      <c r="S5" s="16"/>
      <c r="T5" s="23">
        <f>T37</f>
        <v>2.2549999999999999</v>
      </c>
      <c r="U5" s="23">
        <f>U37</f>
        <v>0</v>
      </c>
      <c r="W5" s="16">
        <f>W37</f>
        <v>0</v>
      </c>
      <c r="X5" s="16">
        <f>X37</f>
        <v>-1.2100000000003774E-2</v>
      </c>
      <c r="Y5" s="16">
        <f t="shared" si="0"/>
        <v>77.511200000000002</v>
      </c>
      <c r="Z5" s="16">
        <f>Z37</f>
        <v>0</v>
      </c>
      <c r="AA5" s="16">
        <f>AA37</f>
        <v>-58.524500000000003</v>
      </c>
      <c r="AB5" s="16">
        <f>AA5+R5</f>
        <v>18.998800000000003</v>
      </c>
      <c r="AC5" s="16"/>
      <c r="AD5" s="16">
        <f>AD37</f>
        <v>0</v>
      </c>
      <c r="AE5" s="16">
        <f>AE37</f>
        <v>0</v>
      </c>
      <c r="AF5" s="16">
        <f>AF37</f>
        <v>-58.524500000000003</v>
      </c>
      <c r="AG5" s="16"/>
      <c r="AH5" s="16"/>
      <c r="AI5" s="16"/>
    </row>
    <row r="6" spans="1:35" s="15" customFormat="1">
      <c r="B6" s="15" t="str">
        <f>B36</f>
        <v>Zn_Mg_C_R2SCANRVV10_875</v>
      </c>
      <c r="C6" s="24">
        <f>-C36</f>
        <v>-0.87500222812427575</v>
      </c>
      <c r="D6" s="24">
        <f t="shared" ref="D6:R6" si="3">D36</f>
        <v>3.3007</v>
      </c>
      <c r="E6" s="24">
        <f t="shared" si="3"/>
        <v>5.0549999999999997</v>
      </c>
      <c r="F6" s="24">
        <f>-F36</f>
        <v>-0.53981839499999984</v>
      </c>
      <c r="G6" s="24">
        <f>-G36</f>
        <v>-0.49326689999999995</v>
      </c>
      <c r="H6" s="24">
        <f t="shared" si="3"/>
        <v>0.50861199999999995</v>
      </c>
      <c r="I6" s="66"/>
      <c r="J6" s="16">
        <f t="shared" si="3"/>
        <v>-232.2133</v>
      </c>
      <c r="K6" s="16">
        <f t="shared" si="3"/>
        <v>0</v>
      </c>
      <c r="L6" s="16">
        <f t="shared" si="3"/>
        <v>0</v>
      </c>
      <c r="M6" s="16">
        <f t="shared" si="3"/>
        <v>0</v>
      </c>
      <c r="N6" s="16"/>
      <c r="O6" s="16">
        <f t="shared" si="3"/>
        <v>-3.8000000000124601E-3</v>
      </c>
      <c r="P6" s="16">
        <f t="shared" si="3"/>
        <v>58.524500000000003</v>
      </c>
      <c r="Q6" s="16">
        <f t="shared" si="3"/>
        <v>18.998799999999999</v>
      </c>
      <c r="R6" s="16">
        <f t="shared" si="3"/>
        <v>77.523300000000006</v>
      </c>
      <c r="S6" s="16"/>
      <c r="T6" s="23">
        <f>T36</f>
        <v>2.2589999999999999</v>
      </c>
      <c r="U6" s="23">
        <f>U36</f>
        <v>0</v>
      </c>
      <c r="W6" s="16">
        <f>W36</f>
        <v>0</v>
      </c>
      <c r="X6" s="16">
        <f>X36</f>
        <v>-3.8000000000124601E-3</v>
      </c>
      <c r="Y6" s="16">
        <f t="shared" si="0"/>
        <v>77.519499999999994</v>
      </c>
      <c r="Z6" s="16">
        <f>Z36</f>
        <v>0</v>
      </c>
      <c r="AA6" s="16">
        <f>AA36</f>
        <v>-58.524500000000003</v>
      </c>
      <c r="AB6" s="16">
        <f t="shared" ref="AB6:AB20" si="4">AA6+R6</f>
        <v>18.998800000000003</v>
      </c>
      <c r="AC6" s="16"/>
      <c r="AD6" s="16">
        <f>AD36</f>
        <v>0</v>
      </c>
      <c r="AE6" s="16">
        <f>AE36</f>
        <v>0</v>
      </c>
      <c r="AF6" s="16">
        <f>AF36</f>
        <v>-58.524500000000003</v>
      </c>
      <c r="AH6" s="16"/>
      <c r="AI6" s="16"/>
    </row>
    <row r="7" spans="1:35" s="15" customFormat="1">
      <c r="B7" s="15" t="str">
        <f>B35</f>
        <v>Zn_Mg_C_R2SCANRVV10_813</v>
      </c>
      <c r="C7" s="24">
        <f>-C35</f>
        <v>-0.81249888593786213</v>
      </c>
      <c r="D7" s="24">
        <f t="shared" ref="D7:R7" si="5">D35</f>
        <v>3.3136999999999999</v>
      </c>
      <c r="E7" s="24">
        <f t="shared" si="5"/>
        <v>5.0049000000000001</v>
      </c>
      <c r="F7" s="24">
        <f>-F35</f>
        <v>-0.50556997350000044</v>
      </c>
      <c r="G7" s="24">
        <f>-G35</f>
        <v>-0.4591245014999995</v>
      </c>
      <c r="H7" s="24">
        <f t="shared" si="5"/>
        <v>0.50985100000000005</v>
      </c>
      <c r="I7" s="66"/>
      <c r="J7" s="16">
        <f t="shared" si="5"/>
        <v>-232.20230000000001</v>
      </c>
      <c r="K7" s="16">
        <f t="shared" si="5"/>
        <v>0</v>
      </c>
      <c r="L7" s="16">
        <f t="shared" si="5"/>
        <v>0</v>
      </c>
      <c r="M7" s="16">
        <f t="shared" si="5"/>
        <v>0</v>
      </c>
      <c r="N7" s="16"/>
      <c r="O7" s="16">
        <f t="shared" si="5"/>
        <v>7.1999999999832198E-3</v>
      </c>
      <c r="P7" s="16">
        <f t="shared" si="5"/>
        <v>58.524500000000003</v>
      </c>
      <c r="Q7" s="16">
        <f t="shared" si="5"/>
        <v>18.998799999999999</v>
      </c>
      <c r="R7" s="16">
        <f t="shared" si="5"/>
        <v>77.523300000000006</v>
      </c>
      <c r="S7" s="16"/>
      <c r="T7" s="23">
        <f>T35</f>
        <v>2.254</v>
      </c>
      <c r="U7" s="23">
        <f>U35</f>
        <v>0</v>
      </c>
      <c r="W7" s="16">
        <f>W35</f>
        <v>0</v>
      </c>
      <c r="X7" s="16">
        <f>X35</f>
        <v>7.1999999999832198E-3</v>
      </c>
      <c r="Y7" s="16">
        <f t="shared" si="0"/>
        <v>77.530499999999989</v>
      </c>
      <c r="Z7" s="16">
        <f>Z35</f>
        <v>0</v>
      </c>
      <c r="AA7" s="16">
        <f>AA35</f>
        <v>-58.524500000000003</v>
      </c>
      <c r="AB7" s="16">
        <f t="shared" si="4"/>
        <v>18.998800000000003</v>
      </c>
      <c r="AC7" s="16"/>
      <c r="AD7" s="16">
        <f>AD35</f>
        <v>0</v>
      </c>
      <c r="AE7" s="16">
        <f>AE35</f>
        <v>0</v>
      </c>
      <c r="AF7" s="16">
        <f>AF35</f>
        <v>-58.524500000000003</v>
      </c>
      <c r="AH7" s="16"/>
      <c r="AI7" s="16"/>
    </row>
    <row r="8" spans="1:35" s="15" customFormat="1">
      <c r="B8" s="15" t="str">
        <f>B34</f>
        <v>Zn_Mg_C_R2SCANRVV10_750</v>
      </c>
      <c r="C8" s="24">
        <f>-C34</f>
        <v>-0.74999554375144795</v>
      </c>
      <c r="D8" s="24">
        <f t="shared" ref="D8:R8" si="6">D34</f>
        <v>3.3277999999999999</v>
      </c>
      <c r="E8" s="24">
        <f t="shared" si="6"/>
        <v>4.9494999999999996</v>
      </c>
      <c r="F8" s="24">
        <f>-F34</f>
        <v>-0.46763865899999973</v>
      </c>
      <c r="G8" s="24">
        <f>-G34</f>
        <v>-0.42390982650000009</v>
      </c>
      <c r="H8" s="24">
        <f t="shared" si="6"/>
        <v>0.51033099999999998</v>
      </c>
      <c r="I8" s="66"/>
      <c r="J8" s="16">
        <f t="shared" si="6"/>
        <v>-232.18960000000001</v>
      </c>
      <c r="K8" s="16">
        <f t="shared" si="6"/>
        <v>0</v>
      </c>
      <c r="L8" s="16">
        <f t="shared" si="6"/>
        <v>0</v>
      </c>
      <c r="M8" s="16">
        <f t="shared" si="6"/>
        <v>0</v>
      </c>
      <c r="N8" s="16"/>
      <c r="O8" s="16">
        <f t="shared" si="6"/>
        <v>1.989999999997849E-2</v>
      </c>
      <c r="P8" s="16">
        <f t="shared" si="6"/>
        <v>58.524500000000003</v>
      </c>
      <c r="Q8" s="16">
        <f t="shared" si="6"/>
        <v>18.998799999999999</v>
      </c>
      <c r="R8" s="16">
        <f t="shared" si="6"/>
        <v>77.523300000000006</v>
      </c>
      <c r="S8" s="16"/>
      <c r="T8" s="23">
        <f>T34</f>
        <v>2.258</v>
      </c>
      <c r="U8" s="23">
        <f>U34</f>
        <v>0</v>
      </c>
      <c r="W8" s="16">
        <f>W34</f>
        <v>0</v>
      </c>
      <c r="X8" s="16">
        <f>X34</f>
        <v>1.989999999997849E-2</v>
      </c>
      <c r="Y8" s="16">
        <f t="shared" si="0"/>
        <v>77.543199999999985</v>
      </c>
      <c r="Z8" s="16">
        <f>Z34</f>
        <v>0</v>
      </c>
      <c r="AA8" s="16">
        <f>AA34</f>
        <v>-58.524500000000003</v>
      </c>
      <c r="AB8" s="16">
        <f t="shared" si="4"/>
        <v>18.998800000000003</v>
      </c>
      <c r="AC8" s="16"/>
      <c r="AD8" s="16">
        <f>AD34</f>
        <v>0</v>
      </c>
      <c r="AE8" s="16">
        <f>AE34</f>
        <v>0</v>
      </c>
      <c r="AF8" s="16">
        <f>AF34</f>
        <v>-58.524500000000003</v>
      </c>
      <c r="AH8" s="16"/>
      <c r="AI8" s="16"/>
    </row>
    <row r="9" spans="1:35" s="15" customFormat="1">
      <c r="B9" s="15" t="str">
        <f>B33</f>
        <v>Zn_Mg_C_R2SCANRVV10_688</v>
      </c>
      <c r="C9" s="24">
        <f>-C33</f>
        <v>-0.68750111406213787</v>
      </c>
      <c r="D9" s="24">
        <f t="shared" ref="D9:R9" si="7">D33</f>
        <v>3.3424999999999998</v>
      </c>
      <c r="E9" s="24">
        <f t="shared" si="7"/>
        <v>4.8887</v>
      </c>
      <c r="F9" s="24">
        <f>-F33</f>
        <v>-0.42922297130000009</v>
      </c>
      <c r="G9" s="24">
        <f>-G33</f>
        <v>-0.3868672744999998</v>
      </c>
      <c r="H9" s="24">
        <f t="shared" si="7"/>
        <v>0.51066</v>
      </c>
      <c r="I9" s="66"/>
      <c r="J9" s="16">
        <f t="shared" si="7"/>
        <v>-232.17580000000001</v>
      </c>
      <c r="K9" s="16">
        <f t="shared" si="7"/>
        <v>0</v>
      </c>
      <c r="L9" s="16">
        <f t="shared" si="7"/>
        <v>0</v>
      </c>
      <c r="M9" s="16">
        <f t="shared" si="7"/>
        <v>0</v>
      </c>
      <c r="N9" s="16"/>
      <c r="O9" s="16">
        <f t="shared" si="7"/>
        <v>3.3699999999981856E-2</v>
      </c>
      <c r="P9" s="16">
        <f t="shared" si="7"/>
        <v>58.524500000000003</v>
      </c>
      <c r="Q9" s="16">
        <f t="shared" si="7"/>
        <v>18.998799999999999</v>
      </c>
      <c r="R9" s="16">
        <f t="shared" si="7"/>
        <v>77.523300000000006</v>
      </c>
      <c r="S9" s="16"/>
      <c r="T9" s="23">
        <f>T33</f>
        <v>2.2669999999999999</v>
      </c>
      <c r="U9" s="23">
        <f>U33</f>
        <v>0</v>
      </c>
      <c r="W9" s="16">
        <f>W33</f>
        <v>0</v>
      </c>
      <c r="X9" s="16">
        <f>X33</f>
        <v>3.3699999999981856E-2</v>
      </c>
      <c r="Y9" s="16">
        <f t="shared" si="0"/>
        <v>77.556999999999988</v>
      </c>
      <c r="Z9" s="16">
        <f>Z33</f>
        <v>0</v>
      </c>
      <c r="AA9" s="16">
        <f>AA33</f>
        <v>-58.524500000000003</v>
      </c>
      <c r="AB9" s="16">
        <f t="shared" si="4"/>
        <v>18.998800000000003</v>
      </c>
      <c r="AC9" s="16"/>
      <c r="AD9" s="16">
        <f>AD33</f>
        <v>0</v>
      </c>
      <c r="AE9" s="16">
        <f>AE33</f>
        <v>0</v>
      </c>
      <c r="AF9" s="16">
        <f>AF33</f>
        <v>-58.524500000000003</v>
      </c>
      <c r="AH9" s="16"/>
      <c r="AI9" s="16"/>
    </row>
    <row r="10" spans="1:35" s="15" customFormat="1">
      <c r="B10" s="15" t="str">
        <f>B32</f>
        <v>Zn_Mg_C_R2SCANRVV10_625</v>
      </c>
      <c r="C10" s="24">
        <f>-C32</f>
        <v>-0.62499777187572425</v>
      </c>
      <c r="D10" s="24">
        <f t="shared" ref="D10:R10" si="8">D32</f>
        <v>3.3578999999999999</v>
      </c>
      <c r="E10" s="24">
        <f t="shared" si="8"/>
        <v>4.8212000000000002</v>
      </c>
      <c r="F10" s="24">
        <f>-F32</f>
        <v>-0.38879603160000009</v>
      </c>
      <c r="G10" s="24">
        <f>-G32</f>
        <v>-0.34716979079999999</v>
      </c>
      <c r="H10" s="24">
        <f t="shared" si="8"/>
        <v>0.510517</v>
      </c>
      <c r="I10" s="66"/>
      <c r="J10" s="16">
        <f t="shared" si="8"/>
        <v>-232.1636</v>
      </c>
      <c r="K10" s="16">
        <f t="shared" si="8"/>
        <v>0</v>
      </c>
      <c r="L10" s="16">
        <f t="shared" si="8"/>
        <v>0</v>
      </c>
      <c r="M10" s="16">
        <f t="shared" si="8"/>
        <v>0</v>
      </c>
      <c r="N10" s="16"/>
      <c r="O10" s="16">
        <f t="shared" si="8"/>
        <v>4.589999999998895E-2</v>
      </c>
      <c r="P10" s="16">
        <f t="shared" si="8"/>
        <v>58.524500000000003</v>
      </c>
      <c r="Q10" s="16">
        <f t="shared" si="8"/>
        <v>18.998799999999999</v>
      </c>
      <c r="R10" s="16">
        <f t="shared" si="8"/>
        <v>77.523300000000006</v>
      </c>
      <c r="S10" s="16"/>
      <c r="T10" s="23">
        <f>T32</f>
        <v>2.282</v>
      </c>
      <c r="U10" s="23">
        <f>U32</f>
        <v>0</v>
      </c>
      <c r="W10" s="16">
        <f>W32</f>
        <v>0</v>
      </c>
      <c r="X10" s="16">
        <f>X32</f>
        <v>4.589999999998895E-2</v>
      </c>
      <c r="Y10" s="16">
        <f t="shared" si="0"/>
        <v>77.569199999999995</v>
      </c>
      <c r="Z10" s="16">
        <f>Z32</f>
        <v>0</v>
      </c>
      <c r="AA10" s="16">
        <f>AA32</f>
        <v>-58.524500000000003</v>
      </c>
      <c r="AB10" s="16">
        <f t="shared" si="4"/>
        <v>18.998800000000003</v>
      </c>
      <c r="AC10" s="16"/>
      <c r="AD10" s="16">
        <f>AD32</f>
        <v>0</v>
      </c>
      <c r="AE10" s="16">
        <f>AE32</f>
        <v>0</v>
      </c>
      <c r="AF10" s="16">
        <f>AF32</f>
        <v>-58.524500000000003</v>
      </c>
      <c r="AH10" s="16"/>
      <c r="AI10" s="16"/>
    </row>
    <row r="11" spans="1:35" s="15" customFormat="1">
      <c r="B11" s="15" t="str">
        <f>B31</f>
        <v>Zn_Mg_C_R2SCANRVV10_563</v>
      </c>
      <c r="C11" s="24">
        <f>-C31</f>
        <v>-0.56250334218641374</v>
      </c>
      <c r="D11" s="24">
        <f t="shared" ref="D11:R11" si="9">D31</f>
        <v>3.3771</v>
      </c>
      <c r="E11" s="24">
        <f t="shared" si="9"/>
        <v>4.7321</v>
      </c>
      <c r="F11" s="24">
        <f>-F31</f>
        <v>-0.33659427300000011</v>
      </c>
      <c r="G11" s="24">
        <f>-G31</f>
        <v>-0.30200262199999994</v>
      </c>
      <c r="H11" s="24">
        <f t="shared" si="9"/>
        <v>0.50801600000000002</v>
      </c>
      <c r="I11" s="66"/>
      <c r="J11" s="16">
        <f t="shared" si="9"/>
        <v>-232.15360000000001</v>
      </c>
      <c r="K11" s="16">
        <f t="shared" si="9"/>
        <v>0</v>
      </c>
      <c r="L11" s="16">
        <f t="shared" si="9"/>
        <v>0</v>
      </c>
      <c r="M11" s="16">
        <f t="shared" si="9"/>
        <v>0</v>
      </c>
      <c r="N11" s="16"/>
      <c r="O11" s="16">
        <f t="shared" si="9"/>
        <v>5.5899999999979855E-2</v>
      </c>
      <c r="P11" s="16">
        <f t="shared" si="9"/>
        <v>58.524500000000003</v>
      </c>
      <c r="Q11" s="16">
        <f t="shared" si="9"/>
        <v>18.998799999999999</v>
      </c>
      <c r="R11" s="16">
        <f t="shared" si="9"/>
        <v>77.523300000000006</v>
      </c>
      <c r="S11" s="16"/>
      <c r="T11" s="23">
        <f>T31</f>
        <v>2.3119999999999998</v>
      </c>
      <c r="U11" s="23">
        <f>U31</f>
        <v>0</v>
      </c>
      <c r="W11" s="16">
        <f>W31</f>
        <v>0</v>
      </c>
      <c r="X11" s="16">
        <f>X31</f>
        <v>5.5899999999979855E-2</v>
      </c>
      <c r="Y11" s="16">
        <f t="shared" si="0"/>
        <v>77.579199999999986</v>
      </c>
      <c r="Z11" s="16">
        <f>Z31</f>
        <v>0</v>
      </c>
      <c r="AA11" s="16">
        <f>AA31</f>
        <v>-58.524500000000003</v>
      </c>
      <c r="AB11" s="16">
        <f t="shared" si="4"/>
        <v>18.998800000000003</v>
      </c>
      <c r="AC11" s="16"/>
      <c r="AD11" s="16">
        <f>AD31</f>
        <v>0</v>
      </c>
      <c r="AE11" s="16">
        <f>AE31</f>
        <v>0</v>
      </c>
      <c r="AF11" s="16">
        <f>AF31</f>
        <v>-58.524500000000003</v>
      </c>
      <c r="AH11" s="16"/>
      <c r="AI11" s="16"/>
    </row>
    <row r="12" spans="1:35" s="15" customFormat="1">
      <c r="A12" s="15" t="s">
        <v>69</v>
      </c>
      <c r="B12" s="15" t="str">
        <f>B30</f>
        <v>Zn_Mg_C_R2SCANRVV10_500</v>
      </c>
      <c r="C12" s="24">
        <f>-C30</f>
        <v>-0.5</v>
      </c>
      <c r="D12" s="24">
        <f t="shared" ref="D12:R12" si="10">D30</f>
        <v>3.3952</v>
      </c>
      <c r="E12" s="24">
        <f t="shared" si="10"/>
        <v>4.6485000000000003</v>
      </c>
      <c r="F12" s="24">
        <f>-F30</f>
        <v>-0.2873051909999999</v>
      </c>
      <c r="G12" s="24">
        <f>-G30</f>
        <v>-0.25769424600000018</v>
      </c>
      <c r="H12" s="24">
        <f t="shared" si="10"/>
        <v>0.50570499999999996</v>
      </c>
      <c r="I12" s="66"/>
      <c r="J12" s="16">
        <f t="shared" si="10"/>
        <v>-232.14869999999999</v>
      </c>
      <c r="K12" s="16">
        <f t="shared" si="10"/>
        <v>-58.504100000000001</v>
      </c>
      <c r="L12" s="16">
        <f t="shared" si="10"/>
        <v>-18.9803</v>
      </c>
      <c r="M12" s="16">
        <f t="shared" si="10"/>
        <v>-77.484399999999994</v>
      </c>
      <c r="N12" s="16"/>
      <c r="O12" s="16">
        <f t="shared" si="10"/>
        <v>6.0800000000000409E-2</v>
      </c>
      <c r="P12" s="16">
        <f t="shared" si="10"/>
        <v>2.0400000000002194E-2</v>
      </c>
      <c r="Q12" s="16">
        <f t="shared" si="10"/>
        <v>1.8499999999999517E-2</v>
      </c>
      <c r="R12" s="16">
        <f t="shared" si="10"/>
        <v>3.8900000000012369E-2</v>
      </c>
      <c r="S12" s="16"/>
      <c r="T12" s="23">
        <f>T30</f>
        <v>2.2149999999999999</v>
      </c>
      <c r="U12" s="23">
        <f>U30</f>
        <v>0</v>
      </c>
      <c r="W12" s="16">
        <f>W30</f>
        <v>0</v>
      </c>
      <c r="X12" s="16">
        <f>X30</f>
        <v>6.0800000000000409E-2</v>
      </c>
      <c r="Y12" s="16">
        <f t="shared" si="0"/>
        <v>9.9700000000012778E-2</v>
      </c>
      <c r="Z12" s="16">
        <f>Z30</f>
        <v>0</v>
      </c>
      <c r="AA12" s="16">
        <f>AA30</f>
        <v>-2.0400000000002194E-2</v>
      </c>
      <c r="AB12" s="16">
        <f t="shared" si="4"/>
        <v>1.8500000000010175E-2</v>
      </c>
      <c r="AC12" s="16"/>
      <c r="AD12" s="16">
        <f>AD30</f>
        <v>0</v>
      </c>
      <c r="AE12" s="16">
        <f>AE30</f>
        <v>0</v>
      </c>
      <c r="AF12" s="16">
        <f>AF30</f>
        <v>-2.0400000000002194E-2</v>
      </c>
      <c r="AH12" s="16"/>
      <c r="AI12" s="16"/>
    </row>
    <row r="13" spans="1:35" s="15" customFormat="1">
      <c r="B13" s="15" t="str">
        <f>B29</f>
        <v>Zn_Mg_C_R2SCANRVV10_438</v>
      </c>
      <c r="C13" s="24">
        <f>-C29</f>
        <v>-0.43749665781358632</v>
      </c>
      <c r="D13" s="24">
        <f t="shared" ref="D13:R13" si="11">D29</f>
        <v>3.4152999999999998</v>
      </c>
      <c r="E13" s="24">
        <f t="shared" si="11"/>
        <v>4.5583</v>
      </c>
      <c r="F13" s="24">
        <f>-F29</f>
        <v>-0.23577350919999995</v>
      </c>
      <c r="G13" s="24">
        <f>-G29</f>
        <v>-0.21062080979999986</v>
      </c>
      <c r="H13" s="24">
        <f t="shared" si="11"/>
        <v>0.50263599999999997</v>
      </c>
      <c r="I13" s="66"/>
      <c r="J13" s="16">
        <f t="shared" si="11"/>
        <v>-232.1498</v>
      </c>
      <c r="K13" s="16">
        <f t="shared" si="11"/>
        <v>0</v>
      </c>
      <c r="L13" s="16">
        <f t="shared" si="11"/>
        <v>0</v>
      </c>
      <c r="M13" s="16">
        <f t="shared" si="11"/>
        <v>0</v>
      </c>
      <c r="N13" s="16"/>
      <c r="O13" s="16">
        <f t="shared" si="11"/>
        <v>5.9699999999992315E-2</v>
      </c>
      <c r="P13" s="16">
        <f t="shared" si="11"/>
        <v>58.524500000000003</v>
      </c>
      <c r="Q13" s="16">
        <f t="shared" si="11"/>
        <v>18.998799999999999</v>
      </c>
      <c r="R13" s="16">
        <f t="shared" si="11"/>
        <v>77.523300000000006</v>
      </c>
      <c r="S13" s="16"/>
      <c r="T13" s="23">
        <f>T29</f>
        <v>2.0750000000000002</v>
      </c>
      <c r="U13" s="23">
        <f>U29</f>
        <v>0</v>
      </c>
      <c r="W13" s="16">
        <f>W29</f>
        <v>0</v>
      </c>
      <c r="X13" s="16">
        <f>X29</f>
        <v>5.9699999999992315E-2</v>
      </c>
      <c r="Y13" s="16">
        <f t="shared" si="0"/>
        <v>77.582999999999998</v>
      </c>
      <c r="Z13" s="16">
        <f>Z29</f>
        <v>0</v>
      </c>
      <c r="AA13" s="16">
        <f>AA29</f>
        <v>-58.524500000000003</v>
      </c>
      <c r="AB13" s="16">
        <f t="shared" si="4"/>
        <v>18.998800000000003</v>
      </c>
      <c r="AC13" s="16"/>
      <c r="AD13" s="16">
        <f>AD29</f>
        <v>0</v>
      </c>
      <c r="AE13" s="16">
        <f>AE29</f>
        <v>0</v>
      </c>
      <c r="AF13" s="16">
        <f>AF29</f>
        <v>-58.524500000000003</v>
      </c>
      <c r="AH13" s="16"/>
      <c r="AI13" s="16"/>
    </row>
    <row r="14" spans="1:35" s="15" customFormat="1">
      <c r="B14" s="15" t="str">
        <f>B28</f>
        <v>Zn_Mg_C_R2SCANRVV10_375</v>
      </c>
      <c r="C14" s="24">
        <f>-C28</f>
        <v>-0.3750022281242758</v>
      </c>
      <c r="D14" s="24">
        <f t="shared" ref="D14:R14" si="12">D28</f>
        <v>3.4375</v>
      </c>
      <c r="E14" s="24">
        <f t="shared" si="12"/>
        <v>4.4615999999999998</v>
      </c>
      <c r="F14" s="24">
        <f>-F28</f>
        <v>-0.17676413040000005</v>
      </c>
      <c r="G14" s="24">
        <f>-G28</f>
        <v>-0.16129576319999983</v>
      </c>
      <c r="H14" s="24">
        <f t="shared" si="12"/>
        <v>0.49754300000000001</v>
      </c>
      <c r="I14" s="66"/>
      <c r="J14" s="16">
        <f t="shared" si="12"/>
        <v>-232.1583</v>
      </c>
      <c r="K14" s="16">
        <f t="shared" si="12"/>
        <v>0</v>
      </c>
      <c r="L14" s="16">
        <f t="shared" si="12"/>
        <v>0</v>
      </c>
      <c r="M14" s="16">
        <f t="shared" si="12"/>
        <v>0</v>
      </c>
      <c r="N14" s="16"/>
      <c r="O14" s="16">
        <f t="shared" si="12"/>
        <v>5.1199999999994361E-2</v>
      </c>
      <c r="P14" s="16">
        <f t="shared" si="12"/>
        <v>58.524500000000003</v>
      </c>
      <c r="Q14" s="16">
        <f t="shared" si="12"/>
        <v>18.998799999999999</v>
      </c>
      <c r="R14" s="16">
        <f t="shared" si="12"/>
        <v>77.523300000000006</v>
      </c>
      <c r="S14" s="16"/>
      <c r="T14" s="23">
        <f>T28</f>
        <v>1.9350000000000001</v>
      </c>
      <c r="U14" s="23">
        <f>U28</f>
        <v>0</v>
      </c>
      <c r="W14" s="16">
        <f>W28</f>
        <v>0</v>
      </c>
      <c r="X14" s="16">
        <f>X28</f>
        <v>5.1199999999994361E-2</v>
      </c>
      <c r="Y14" s="16">
        <f t="shared" si="0"/>
        <v>77.5745</v>
      </c>
      <c r="Z14" s="16">
        <f>Z28</f>
        <v>0</v>
      </c>
      <c r="AA14" s="16">
        <f>AA28</f>
        <v>-58.524500000000003</v>
      </c>
      <c r="AB14" s="16">
        <f t="shared" si="4"/>
        <v>18.998800000000003</v>
      </c>
      <c r="AC14" s="16"/>
      <c r="AD14" s="16">
        <f>AD28</f>
        <v>0</v>
      </c>
      <c r="AE14" s="16">
        <f>AE28</f>
        <v>0</v>
      </c>
      <c r="AF14" s="16">
        <f>AF28</f>
        <v>-58.524500000000003</v>
      </c>
      <c r="AH14" s="16"/>
      <c r="AI14" s="16"/>
    </row>
    <row r="15" spans="1:35" s="15" customFormat="1">
      <c r="B15" s="15" t="str">
        <f>B27</f>
        <v>Zn_Mg_C_R2SCANRVV10_313</v>
      </c>
      <c r="C15" s="24">
        <f>-C27</f>
        <v>-0.31249888593786213</v>
      </c>
      <c r="D15" s="24">
        <f t="shared" ref="D15:R15" si="13">D27</f>
        <v>3.4535</v>
      </c>
      <c r="E15" s="24">
        <f t="shared" si="13"/>
        <v>4.3996000000000004</v>
      </c>
      <c r="F15" s="24">
        <f>-F27</f>
        <v>-0.13406461120000002</v>
      </c>
      <c r="G15" s="24">
        <f>-G27</f>
        <v>-0.1241567120000006</v>
      </c>
      <c r="H15" s="24">
        <f t="shared" si="13"/>
        <v>0.49540899999999999</v>
      </c>
      <c r="I15" s="66"/>
      <c r="J15" s="16">
        <f t="shared" si="13"/>
        <v>-232.16990000000001</v>
      </c>
      <c r="K15" s="16">
        <f t="shared" si="13"/>
        <v>0</v>
      </c>
      <c r="L15" s="16">
        <f t="shared" si="13"/>
        <v>0</v>
      </c>
      <c r="M15" s="16">
        <f t="shared" si="13"/>
        <v>0</v>
      </c>
      <c r="N15" s="16"/>
      <c r="O15" s="16">
        <f t="shared" si="13"/>
        <v>3.9599999999978763E-2</v>
      </c>
      <c r="P15" s="16">
        <f t="shared" si="13"/>
        <v>58.524500000000003</v>
      </c>
      <c r="Q15" s="16">
        <f t="shared" si="13"/>
        <v>18.998799999999999</v>
      </c>
      <c r="R15" s="16">
        <f t="shared" si="13"/>
        <v>77.523300000000006</v>
      </c>
      <c r="S15" s="16"/>
      <c r="T15" s="23">
        <f>T27</f>
        <v>1.8520000000000001</v>
      </c>
      <c r="U15" s="23">
        <f>U27</f>
        <v>0</v>
      </c>
      <c r="W15" s="16">
        <f>W27</f>
        <v>0</v>
      </c>
      <c r="X15" s="16">
        <f>X27</f>
        <v>3.9599999999978763E-2</v>
      </c>
      <c r="Y15" s="16">
        <f t="shared" si="0"/>
        <v>77.562899999999985</v>
      </c>
      <c r="Z15" s="16">
        <f>Z27</f>
        <v>0</v>
      </c>
      <c r="AA15" s="16">
        <f>AA27</f>
        <v>-58.524500000000003</v>
      </c>
      <c r="AB15" s="16">
        <f t="shared" si="4"/>
        <v>18.998800000000003</v>
      </c>
      <c r="AC15" s="16"/>
      <c r="AD15" s="16">
        <f>AD27</f>
        <v>0</v>
      </c>
      <c r="AE15" s="16">
        <f>AE27</f>
        <v>0</v>
      </c>
      <c r="AF15" s="16">
        <f>AF27</f>
        <v>-58.524500000000003</v>
      </c>
      <c r="AH15" s="16"/>
      <c r="AI15" s="16"/>
    </row>
    <row r="16" spans="1:35" s="15" customFormat="1">
      <c r="B16" s="15" t="str">
        <f>B26</f>
        <v>Zn_Mg_C_R2SCANRVV10_250</v>
      </c>
      <c r="C16" s="24">
        <f>-C26</f>
        <v>-0.24999554375144839</v>
      </c>
      <c r="D16" s="24">
        <f t="shared" ref="D16:R16" si="14">D26</f>
        <v>3.4651000000000001</v>
      </c>
      <c r="E16" s="24">
        <f t="shared" si="14"/>
        <v>4.3555999999999999</v>
      </c>
      <c r="F16" s="24">
        <f>-F26</f>
        <v>-0.10201250760000011</v>
      </c>
      <c r="G16" s="24">
        <f>-G26</f>
        <v>-9.4124515999999589E-2</v>
      </c>
      <c r="H16" s="24">
        <f t="shared" si="14"/>
        <v>0.49537100000000001</v>
      </c>
      <c r="I16" s="66"/>
      <c r="J16" s="16">
        <f t="shared" si="14"/>
        <v>-232.1825</v>
      </c>
      <c r="K16" s="16">
        <f t="shared" si="14"/>
        <v>0</v>
      </c>
      <c r="L16" s="16">
        <f t="shared" si="14"/>
        <v>0</v>
      </c>
      <c r="M16" s="16">
        <f t="shared" si="14"/>
        <v>0</v>
      </c>
      <c r="N16" s="16"/>
      <c r="O16" s="16">
        <f t="shared" si="14"/>
        <v>2.6999999999986812E-2</v>
      </c>
      <c r="P16" s="16">
        <f t="shared" si="14"/>
        <v>58.524500000000003</v>
      </c>
      <c r="Q16" s="16">
        <f t="shared" si="14"/>
        <v>18.998799999999999</v>
      </c>
      <c r="R16" s="16">
        <f t="shared" si="14"/>
        <v>77.523300000000006</v>
      </c>
      <c r="S16" s="16"/>
      <c r="T16" s="23">
        <f>T26</f>
        <v>1.8</v>
      </c>
      <c r="U16" s="23">
        <f>U26</f>
        <v>0</v>
      </c>
      <c r="W16" s="16">
        <f>W26</f>
        <v>0</v>
      </c>
      <c r="X16" s="16">
        <f>X26</f>
        <v>2.6999999999986812E-2</v>
      </c>
      <c r="Y16" s="16">
        <f t="shared" si="0"/>
        <v>77.550299999999993</v>
      </c>
      <c r="Z16" s="16">
        <f>Z26</f>
        <v>0</v>
      </c>
      <c r="AA16" s="16">
        <f>AA26</f>
        <v>-58.524500000000003</v>
      </c>
      <c r="AB16" s="16">
        <f t="shared" si="4"/>
        <v>18.998800000000003</v>
      </c>
      <c r="AC16" s="16"/>
      <c r="AD16" s="16">
        <f>AD26</f>
        <v>0</v>
      </c>
      <c r="AE16" s="16">
        <f>AE26</f>
        <v>0</v>
      </c>
      <c r="AF16" s="16">
        <f>AF26</f>
        <v>-58.524500000000003</v>
      </c>
      <c r="AG16" s="16"/>
      <c r="AH16" s="16"/>
      <c r="AI16" s="16"/>
    </row>
    <row r="17" spans="1:36" s="15" customFormat="1">
      <c r="B17" s="15" t="str">
        <f>B25</f>
        <v>Zn_Mg_C_R2SCANRVV10_188</v>
      </c>
      <c r="C17" s="24">
        <f>-C25</f>
        <v>-0.1875011140621379</v>
      </c>
      <c r="D17" s="24">
        <f t="shared" ref="D17:R17" si="15">D25</f>
        <v>3.4735999999999998</v>
      </c>
      <c r="E17" s="24">
        <f t="shared" si="15"/>
        <v>4.3244999999999996</v>
      </c>
      <c r="F17" s="24">
        <f>-F25</f>
        <v>-7.0489349999999909E-2</v>
      </c>
      <c r="G17" s="24">
        <f>-G25</f>
        <v>-6.785140499999992E-2</v>
      </c>
      <c r="H17" s="24">
        <f t="shared" si="15"/>
        <v>0.49526199999999998</v>
      </c>
      <c r="I17" s="66"/>
      <c r="J17" s="16">
        <f t="shared" si="15"/>
        <v>-232.19390000000001</v>
      </c>
      <c r="K17" s="16">
        <f t="shared" si="15"/>
        <v>0</v>
      </c>
      <c r="L17" s="16">
        <f t="shared" si="15"/>
        <v>0</v>
      </c>
      <c r="M17" s="16">
        <f t="shared" si="15"/>
        <v>0</v>
      </c>
      <c r="N17" s="16"/>
      <c r="O17" s="16">
        <f t="shared" si="15"/>
        <v>1.5599999999977854E-2</v>
      </c>
      <c r="P17" s="16">
        <f t="shared" si="15"/>
        <v>58.524500000000003</v>
      </c>
      <c r="Q17" s="16">
        <f t="shared" si="15"/>
        <v>18.998799999999999</v>
      </c>
      <c r="R17" s="16">
        <f t="shared" si="15"/>
        <v>77.523300000000006</v>
      </c>
      <c r="S17" s="16"/>
      <c r="T17" s="23">
        <f>T25</f>
        <v>1.766</v>
      </c>
      <c r="U17" s="23">
        <f>U25</f>
        <v>0</v>
      </c>
      <c r="W17" s="16">
        <f>W25</f>
        <v>0</v>
      </c>
      <c r="X17" s="16">
        <f>X25</f>
        <v>1.5599999999977854E-2</v>
      </c>
      <c r="Y17" s="16">
        <f t="shared" si="0"/>
        <v>77.538899999999984</v>
      </c>
      <c r="Z17" s="16">
        <f>Z25</f>
        <v>0</v>
      </c>
      <c r="AA17" s="16">
        <f>AA25</f>
        <v>-58.524500000000003</v>
      </c>
      <c r="AB17" s="16">
        <f t="shared" si="4"/>
        <v>18.998800000000003</v>
      </c>
      <c r="AC17" s="16"/>
      <c r="AD17" s="16">
        <f>AD25</f>
        <v>0</v>
      </c>
      <c r="AE17" s="16">
        <f>AE25</f>
        <v>0</v>
      </c>
      <c r="AF17" s="16">
        <f>AF25</f>
        <v>-58.524500000000003</v>
      </c>
      <c r="AG17" s="16"/>
      <c r="AH17" s="16"/>
      <c r="AI17" s="16"/>
    </row>
    <row r="18" spans="1:36" s="15" customFormat="1">
      <c r="B18" s="15" t="str">
        <f>B24</f>
        <v>Zn_Mg_C_R2SCANRVV10_125</v>
      </c>
      <c r="C18" s="24">
        <f>-C24</f>
        <v>-0.1249977718757242</v>
      </c>
      <c r="D18" s="24">
        <f t="shared" ref="D18:R18" si="16">D24</f>
        <v>3.4786999999999999</v>
      </c>
      <c r="E18" s="24">
        <f t="shared" si="16"/>
        <v>4.3060999999999998</v>
      </c>
      <c r="F18" s="24">
        <f>-F24</f>
        <v>-4.4804970499999985E-2</v>
      </c>
      <c r="G18" s="24">
        <f>-G24</f>
        <v>-4.3793037000000049E-2</v>
      </c>
      <c r="H18" s="24">
        <f t="shared" si="16"/>
        <v>0.49637999999999999</v>
      </c>
      <c r="I18" s="66"/>
      <c r="J18" s="16">
        <f t="shared" si="16"/>
        <v>-232.20249999999999</v>
      </c>
      <c r="K18" s="16">
        <f t="shared" si="16"/>
        <v>0</v>
      </c>
      <c r="L18" s="16">
        <f t="shared" si="16"/>
        <v>0</v>
      </c>
      <c r="M18" s="16">
        <f t="shared" si="16"/>
        <v>0</v>
      </c>
      <c r="N18" s="16"/>
      <c r="O18" s="16">
        <f t="shared" si="16"/>
        <v>7.0000000000050022E-3</v>
      </c>
      <c r="P18" s="16">
        <f t="shared" si="16"/>
        <v>58.524500000000003</v>
      </c>
      <c r="Q18" s="16">
        <f t="shared" si="16"/>
        <v>18.998799999999999</v>
      </c>
      <c r="R18" s="16">
        <f t="shared" si="16"/>
        <v>77.523300000000006</v>
      </c>
      <c r="S18" s="16"/>
      <c r="T18" s="23">
        <f>T24</f>
        <v>1.7430000000000001</v>
      </c>
      <c r="U18" s="23">
        <f>U24</f>
        <v>0</v>
      </c>
      <c r="W18" s="16">
        <f>W24</f>
        <v>0</v>
      </c>
      <c r="X18" s="16">
        <f>X24</f>
        <v>7.0000000000050022E-3</v>
      </c>
      <c r="Y18" s="16">
        <f t="shared" si="0"/>
        <v>77.530300000000011</v>
      </c>
      <c r="Z18" s="16">
        <f>Z24</f>
        <v>0</v>
      </c>
      <c r="AA18" s="16">
        <f>AA24</f>
        <v>-58.524500000000003</v>
      </c>
      <c r="AB18" s="16">
        <f t="shared" si="4"/>
        <v>18.998800000000003</v>
      </c>
      <c r="AC18" s="16"/>
      <c r="AD18" s="16">
        <f>AD24</f>
        <v>0</v>
      </c>
      <c r="AE18" s="16">
        <f>AE24</f>
        <v>0</v>
      </c>
      <c r="AF18" s="16">
        <f>AF24</f>
        <v>-58.524500000000003</v>
      </c>
      <c r="AH18" s="16"/>
      <c r="AI18" s="16"/>
    </row>
    <row r="19" spans="1:36" s="15" customFormat="1">
      <c r="B19" s="15" t="str">
        <f>B23</f>
        <v>Zn_Mg_C_R2SCANRVV10_063</v>
      </c>
      <c r="C19" s="24">
        <f>-C23</f>
        <v>-6.2503342186413693E-2</v>
      </c>
      <c r="D19" s="24">
        <f t="shared" ref="D19:R19" si="17">D23</f>
        <v>3.4815999999999998</v>
      </c>
      <c r="E19" s="24">
        <f t="shared" si="17"/>
        <v>4.2956000000000003</v>
      </c>
      <c r="F19" s="24">
        <f>-F23</f>
        <v>-2.2165295999999994E-2</v>
      </c>
      <c r="G19" s="24">
        <f>-G23</f>
        <v>-2.1220263999999763E-2</v>
      </c>
      <c r="H19" s="24">
        <f t="shared" si="17"/>
        <v>0.49814700000000001</v>
      </c>
      <c r="I19" s="66"/>
      <c r="J19" s="16">
        <f t="shared" si="17"/>
        <v>-232.20769999999999</v>
      </c>
      <c r="K19" s="16">
        <f t="shared" si="17"/>
        <v>0</v>
      </c>
      <c r="L19" s="16">
        <f t="shared" si="17"/>
        <v>0</v>
      </c>
      <c r="M19" s="16">
        <f t="shared" si="17"/>
        <v>0</v>
      </c>
      <c r="N19" s="16"/>
      <c r="O19" s="16">
        <f t="shared" si="17"/>
        <v>1.8000000000029104E-3</v>
      </c>
      <c r="P19" s="16">
        <f t="shared" si="17"/>
        <v>58.524500000000003</v>
      </c>
      <c r="Q19" s="16">
        <f t="shared" si="17"/>
        <v>18.998799999999999</v>
      </c>
      <c r="R19" s="16">
        <f t="shared" si="17"/>
        <v>77.523300000000006</v>
      </c>
      <c r="S19" s="16"/>
      <c r="T19" s="23">
        <f>T23</f>
        <v>1.7310000000000001</v>
      </c>
      <c r="U19" s="23">
        <f>U23</f>
        <v>0</v>
      </c>
      <c r="W19" s="16">
        <f>W23</f>
        <v>0</v>
      </c>
      <c r="X19" s="16">
        <f>X23</f>
        <v>1.8000000000029104E-3</v>
      </c>
      <c r="Y19" s="16">
        <f t="shared" si="0"/>
        <v>77.525100000000009</v>
      </c>
      <c r="Z19" s="16">
        <f>Z23</f>
        <v>0</v>
      </c>
      <c r="AA19" s="16">
        <f>AA23</f>
        <v>-58.524500000000003</v>
      </c>
      <c r="AB19" s="16">
        <f t="shared" si="4"/>
        <v>18.998800000000003</v>
      </c>
      <c r="AC19" s="16"/>
      <c r="AD19" s="16">
        <f>AD23</f>
        <v>0</v>
      </c>
      <c r="AE19" s="16">
        <f>AE23</f>
        <v>0</v>
      </c>
      <c r="AF19" s="16">
        <f>AF23</f>
        <v>-58.524500000000003</v>
      </c>
      <c r="AH19" s="16"/>
      <c r="AI19" s="16"/>
    </row>
    <row r="20" spans="1:36" s="15" customFormat="1">
      <c r="B20" s="15" t="str">
        <f>B22</f>
        <v>Zn_Mg_C_R2SCANRVV10_031</v>
      </c>
      <c r="C20" s="24">
        <f>-C22</f>
        <v>-3.1247214844655251E-2</v>
      </c>
      <c r="D20" s="24">
        <f t="shared" ref="D20:U20" si="18">D22</f>
        <v>3.4822000000000002</v>
      </c>
      <c r="E20" s="24">
        <f t="shared" si="18"/>
        <v>4.2931999999999997</v>
      </c>
      <c r="F20" s="24">
        <f>-F22</f>
        <v>-1.0921900799999959E-2</v>
      </c>
      <c r="G20" s="24">
        <f>-G22</f>
        <v>-1.0647136000000161E-2</v>
      </c>
      <c r="H20" s="24">
        <f t="shared" si="18"/>
        <v>0.49903799999999998</v>
      </c>
      <c r="I20" s="66"/>
      <c r="J20" s="16">
        <f t="shared" si="18"/>
        <v>-232.209</v>
      </c>
      <c r="K20" s="16">
        <f t="shared" si="18"/>
        <v>0</v>
      </c>
      <c r="L20" s="16">
        <f t="shared" si="18"/>
        <v>0</v>
      </c>
      <c r="M20" s="16">
        <f t="shared" si="18"/>
        <v>0</v>
      </c>
      <c r="N20" s="16"/>
      <c r="O20" s="16">
        <f t="shared" si="18"/>
        <v>4.9999999998817657E-4</v>
      </c>
      <c r="P20" s="16">
        <f t="shared" si="18"/>
        <v>58.524500000000003</v>
      </c>
      <c r="Q20" s="16">
        <f t="shared" si="18"/>
        <v>18.998799999999999</v>
      </c>
      <c r="R20" s="16">
        <f t="shared" si="18"/>
        <v>77.523300000000006</v>
      </c>
      <c r="S20" s="16"/>
      <c r="T20" s="23">
        <f t="shared" si="18"/>
        <v>1.73</v>
      </c>
      <c r="U20" s="23">
        <f t="shared" si="18"/>
        <v>0</v>
      </c>
      <c r="W20" s="16">
        <f>W22</f>
        <v>0</v>
      </c>
      <c r="X20" s="16">
        <f>X22</f>
        <v>4.9999999998817657E-4</v>
      </c>
      <c r="Y20" s="16">
        <f t="shared" si="0"/>
        <v>77.523799999999994</v>
      </c>
      <c r="Z20" s="16">
        <f>Z22</f>
        <v>0</v>
      </c>
      <c r="AA20" s="16">
        <f>AA22</f>
        <v>-58.524500000000003</v>
      </c>
      <c r="AB20" s="16">
        <f t="shared" si="4"/>
        <v>18.998800000000003</v>
      </c>
      <c r="AC20" s="16"/>
      <c r="AD20" s="16">
        <f>AD22</f>
        <v>0</v>
      </c>
      <c r="AE20" s="16">
        <f>AE22</f>
        <v>0</v>
      </c>
      <c r="AF20" s="16">
        <f>AF22</f>
        <v>-58.524500000000003</v>
      </c>
      <c r="AH20" s="16"/>
      <c r="AI20" s="16"/>
    </row>
    <row r="21" spans="1:36">
      <c r="A21" s="8" t="s">
        <v>11</v>
      </c>
      <c r="B21" s="8" t="str">
        <f>Mg_R2SCANRVV10!B45</f>
        <v>Zn_Mg_C_R2SCANRVV10_000</v>
      </c>
      <c r="C21" s="1">
        <f t="shared" ref="C21:C38" si="19">(0.5-AV45)/(0.5-AV$63)</f>
        <v>0</v>
      </c>
      <c r="D21" s="1">
        <f>J45</f>
        <v>3.4826999999999999</v>
      </c>
      <c r="E21" s="1">
        <f t="shared" ref="E21:E39" si="20">L45</f>
        <v>4.2911999999999999</v>
      </c>
      <c r="F21" s="1">
        <f t="shared" ref="F21:F40" si="21">E21*ABS(AS45-AV45)</f>
        <v>0</v>
      </c>
      <c r="G21" s="1">
        <f t="shared" ref="G21:G40" si="22">E21*(ABS(MOD(AT45-AU45+2.5,1)-0.5))</f>
        <v>0</v>
      </c>
      <c r="H21" s="1">
        <f t="shared" ref="H21:H39" si="23">MOD(AS45-AT45,1)</f>
        <v>0.5</v>
      </c>
      <c r="J21" s="2">
        <f t="shared" ref="J21:J39" si="24">R45</f>
        <v>-232.20949999999999</v>
      </c>
      <c r="K21" s="2">
        <f>R69</f>
        <v>-58.524500000000003</v>
      </c>
      <c r="L21" s="2">
        <f>AW69</f>
        <v>-18.998799999999999</v>
      </c>
      <c r="M21" s="2">
        <f t="shared" ref="M21:M39" si="25">K21+L21</f>
        <v>-77.523300000000006</v>
      </c>
      <c r="N21" s="2"/>
      <c r="O21" s="2">
        <f t="shared" ref="O21:R37" si="26">J21-J$21</f>
        <v>0</v>
      </c>
      <c r="P21" s="2">
        <f t="shared" si="26"/>
        <v>0</v>
      </c>
      <c r="Q21" s="2">
        <f t="shared" si="26"/>
        <v>0</v>
      </c>
      <c r="R21" s="2">
        <f t="shared" si="26"/>
        <v>0</v>
      </c>
      <c r="T21" s="18">
        <f>Z47</f>
        <v>1.7310000000000001</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Mg_R2SCANRVV10!B46</f>
        <v>Zn_Mg_C_R2SCANRVV10_031</v>
      </c>
      <c r="C22" s="1">
        <f t="shared" si="19"/>
        <v>3.1247214844655251E-2</v>
      </c>
      <c r="D22" s="1">
        <f>Mg_R2SCANRVV10!J46</f>
        <v>3.4822000000000002</v>
      </c>
      <c r="E22" s="1">
        <f t="shared" si="20"/>
        <v>4.2931999999999997</v>
      </c>
      <c r="F22" s="1">
        <f t="shared" si="21"/>
        <v>1.0921900799999959E-2</v>
      </c>
      <c r="G22" s="1">
        <f t="shared" si="22"/>
        <v>1.0647136000000161E-2</v>
      </c>
      <c r="H22" s="1">
        <f t="shared" si="23"/>
        <v>0.49903799999999998</v>
      </c>
      <c r="J22" s="2">
        <f t="shared" si="24"/>
        <v>-232.209</v>
      </c>
      <c r="K22" s="2">
        <f t="shared" ref="K22:K39" si="30">R70</f>
        <v>0</v>
      </c>
      <c r="L22" s="2">
        <f t="shared" ref="L22:L39" si="31">AW70</f>
        <v>0</v>
      </c>
      <c r="M22" s="2">
        <f t="shared" si="25"/>
        <v>0</v>
      </c>
      <c r="N22" s="2"/>
      <c r="O22" s="2">
        <f t="shared" si="26"/>
        <v>4.9999999998817657E-4</v>
      </c>
      <c r="P22" s="2">
        <f t="shared" si="26"/>
        <v>58.524500000000003</v>
      </c>
      <c r="Q22" s="2">
        <f t="shared" si="26"/>
        <v>18.998799999999999</v>
      </c>
      <c r="R22" s="2">
        <f t="shared" si="26"/>
        <v>77.523300000000006</v>
      </c>
      <c r="T22" s="18">
        <f t="shared" ref="T22:T39" si="32">Z46</f>
        <v>1.73</v>
      </c>
      <c r="U22" s="18">
        <f t="shared" si="27"/>
        <v>0</v>
      </c>
      <c r="W22" s="2">
        <f t="shared" ref="W22:W39" si="33">R93-R$92</f>
        <v>0</v>
      </c>
      <c r="X22" s="2">
        <f t="shared" ref="X22:X39" si="34">O22-W22</f>
        <v>4.9999999998817657E-4</v>
      </c>
      <c r="Y22" s="2">
        <f t="shared" ref="Y22:Y39" si="35">R22+X22</f>
        <v>77.523799999999994</v>
      </c>
      <c r="Z22" s="2">
        <f t="shared" si="28"/>
        <v>0</v>
      </c>
      <c r="AA22" s="2">
        <f t="shared" ref="AA22:AA39" si="36">Z22-P22</f>
        <v>-58.524500000000003</v>
      </c>
      <c r="AB22" s="2">
        <f t="shared" ref="AB22:AB39" si="37">AA22+R22</f>
        <v>18.998800000000003</v>
      </c>
      <c r="AD22" s="2">
        <f t="shared" ref="AD22:AD39" si="38">R116+AW116</f>
        <v>0</v>
      </c>
      <c r="AE22" s="2">
        <f t="shared" ref="AE22:AE39" si="39">AD22-AD$21</f>
        <v>0</v>
      </c>
      <c r="AF22" s="2">
        <f t="shared" si="29"/>
        <v>-58.524500000000003</v>
      </c>
      <c r="AH22" s="2"/>
      <c r="AI22" s="2"/>
    </row>
    <row r="23" spans="1:36">
      <c r="B23" s="8" t="str">
        <f>Mg_R2SCANRVV10!B47</f>
        <v>Zn_Mg_C_R2SCANRVV10_063</v>
      </c>
      <c r="C23" s="1">
        <f t="shared" si="19"/>
        <v>6.2503342186413693E-2</v>
      </c>
      <c r="D23" s="1">
        <f>Mg_R2SCANRVV10!J47</f>
        <v>3.4815999999999998</v>
      </c>
      <c r="E23" s="1">
        <f t="shared" si="20"/>
        <v>4.2956000000000003</v>
      </c>
      <c r="F23" s="1">
        <f t="shared" si="21"/>
        <v>2.2165295999999994E-2</v>
      </c>
      <c r="G23" s="1">
        <f t="shared" si="22"/>
        <v>2.1220263999999763E-2</v>
      </c>
      <c r="H23" s="1">
        <f t="shared" si="23"/>
        <v>0.49814700000000001</v>
      </c>
      <c r="J23" s="2">
        <f t="shared" si="24"/>
        <v>-232.20769999999999</v>
      </c>
      <c r="K23" s="2">
        <f t="shared" si="30"/>
        <v>0</v>
      </c>
      <c r="L23" s="2">
        <f t="shared" si="31"/>
        <v>0</v>
      </c>
      <c r="M23" s="2">
        <f t="shared" si="25"/>
        <v>0</v>
      </c>
      <c r="N23" s="2"/>
      <c r="O23" s="2">
        <f t="shared" si="26"/>
        <v>1.8000000000029104E-3</v>
      </c>
      <c r="P23" s="2">
        <f t="shared" si="26"/>
        <v>58.524500000000003</v>
      </c>
      <c r="Q23" s="2">
        <f t="shared" si="26"/>
        <v>18.998799999999999</v>
      </c>
      <c r="R23" s="2">
        <f t="shared" si="26"/>
        <v>77.523300000000006</v>
      </c>
      <c r="T23" s="18">
        <f t="shared" si="32"/>
        <v>1.7310000000000001</v>
      </c>
      <c r="U23" s="18">
        <f t="shared" si="27"/>
        <v>0</v>
      </c>
      <c r="W23" s="2">
        <f t="shared" si="33"/>
        <v>0</v>
      </c>
      <c r="X23" s="2">
        <f t="shared" si="34"/>
        <v>1.8000000000029104E-3</v>
      </c>
      <c r="Y23" s="2">
        <f t="shared" si="35"/>
        <v>77.525100000000009</v>
      </c>
      <c r="Z23" s="2">
        <f t="shared" si="28"/>
        <v>0</v>
      </c>
      <c r="AA23" s="2">
        <f t="shared" si="36"/>
        <v>-58.524500000000003</v>
      </c>
      <c r="AB23" s="2">
        <f t="shared" si="37"/>
        <v>18.998800000000003</v>
      </c>
      <c r="AD23" s="2">
        <f t="shared" si="38"/>
        <v>0</v>
      </c>
      <c r="AE23" s="2">
        <f t="shared" si="39"/>
        <v>0</v>
      </c>
      <c r="AF23" s="2">
        <f t="shared" si="29"/>
        <v>-58.524500000000003</v>
      </c>
      <c r="AH23" s="2"/>
      <c r="AI23" s="2"/>
    </row>
    <row r="24" spans="1:36">
      <c r="B24" s="8" t="str">
        <f>Mg_R2SCANRVV10!B48</f>
        <v>Zn_Mg_C_R2SCANRVV10_125</v>
      </c>
      <c r="C24" s="1">
        <f t="shared" si="19"/>
        <v>0.1249977718757242</v>
      </c>
      <c r="D24" s="1">
        <f>Mg_R2SCANRVV10!J48</f>
        <v>3.4786999999999999</v>
      </c>
      <c r="E24" s="1">
        <f t="shared" si="20"/>
        <v>4.3060999999999998</v>
      </c>
      <c r="F24" s="1">
        <f t="shared" si="21"/>
        <v>4.4804970499999985E-2</v>
      </c>
      <c r="G24" s="1">
        <f t="shared" si="22"/>
        <v>4.3793037000000049E-2</v>
      </c>
      <c r="H24" s="1">
        <f t="shared" si="23"/>
        <v>0.49637999999999999</v>
      </c>
      <c r="J24" s="2">
        <f t="shared" si="24"/>
        <v>-232.20249999999999</v>
      </c>
      <c r="K24" s="2">
        <f t="shared" si="30"/>
        <v>0</v>
      </c>
      <c r="L24" s="2">
        <f t="shared" si="31"/>
        <v>0</v>
      </c>
      <c r="M24" s="2">
        <f t="shared" si="25"/>
        <v>0</v>
      </c>
      <c r="N24" s="2"/>
      <c r="O24" s="2">
        <f t="shared" si="26"/>
        <v>7.0000000000050022E-3</v>
      </c>
      <c r="P24" s="2">
        <f t="shared" si="26"/>
        <v>58.524500000000003</v>
      </c>
      <c r="Q24" s="2">
        <f t="shared" si="26"/>
        <v>18.998799999999999</v>
      </c>
      <c r="R24" s="2">
        <f t="shared" si="26"/>
        <v>77.523300000000006</v>
      </c>
      <c r="T24" s="18">
        <f t="shared" si="32"/>
        <v>1.7430000000000001</v>
      </c>
      <c r="U24" s="18">
        <f t="shared" si="27"/>
        <v>0</v>
      </c>
      <c r="W24" s="2">
        <f t="shared" si="33"/>
        <v>0</v>
      </c>
      <c r="X24" s="2">
        <f t="shared" si="34"/>
        <v>7.0000000000050022E-3</v>
      </c>
      <c r="Y24" s="2">
        <f t="shared" si="35"/>
        <v>77.530300000000011</v>
      </c>
      <c r="Z24" s="2">
        <f t="shared" si="28"/>
        <v>0</v>
      </c>
      <c r="AA24" s="2">
        <f t="shared" si="36"/>
        <v>-58.524500000000003</v>
      </c>
      <c r="AB24" s="2">
        <f t="shared" si="37"/>
        <v>18.998800000000003</v>
      </c>
      <c r="AD24" s="2">
        <f t="shared" si="38"/>
        <v>0</v>
      </c>
      <c r="AE24" s="2">
        <f t="shared" si="39"/>
        <v>0</v>
      </c>
      <c r="AF24" s="2">
        <f t="shared" si="29"/>
        <v>-58.524500000000003</v>
      </c>
      <c r="AH24" s="2"/>
      <c r="AI24" s="2"/>
    </row>
    <row r="25" spans="1:36">
      <c r="B25" s="8" t="str">
        <f>Mg_R2SCANRVV10!B49</f>
        <v>Zn_Mg_C_R2SCANRVV10_188</v>
      </c>
      <c r="C25" s="1">
        <f t="shared" si="19"/>
        <v>0.1875011140621379</v>
      </c>
      <c r="D25" s="1">
        <f>Mg_R2SCANRVV10!J49</f>
        <v>3.4735999999999998</v>
      </c>
      <c r="E25" s="1">
        <f t="shared" si="20"/>
        <v>4.3244999999999996</v>
      </c>
      <c r="F25" s="1">
        <f t="shared" si="21"/>
        <v>7.0489349999999909E-2</v>
      </c>
      <c r="G25" s="1">
        <f t="shared" si="22"/>
        <v>6.785140499999992E-2</v>
      </c>
      <c r="H25" s="1">
        <f t="shared" si="23"/>
        <v>0.49526199999999998</v>
      </c>
      <c r="J25" s="2">
        <f t="shared" si="24"/>
        <v>-232.19390000000001</v>
      </c>
      <c r="K25" s="2">
        <f t="shared" si="30"/>
        <v>0</v>
      </c>
      <c r="L25" s="2">
        <f t="shared" si="31"/>
        <v>0</v>
      </c>
      <c r="M25" s="2">
        <f t="shared" si="25"/>
        <v>0</v>
      </c>
      <c r="N25" s="2"/>
      <c r="O25" s="2">
        <f t="shared" si="26"/>
        <v>1.5599999999977854E-2</v>
      </c>
      <c r="P25" s="2">
        <f t="shared" si="26"/>
        <v>58.524500000000003</v>
      </c>
      <c r="Q25" s="2">
        <f t="shared" si="26"/>
        <v>18.998799999999999</v>
      </c>
      <c r="R25" s="2">
        <f t="shared" si="26"/>
        <v>77.523300000000006</v>
      </c>
      <c r="T25" s="18">
        <f t="shared" si="32"/>
        <v>1.766</v>
      </c>
      <c r="U25" s="18">
        <f t="shared" si="27"/>
        <v>0</v>
      </c>
      <c r="W25" s="2">
        <f t="shared" si="33"/>
        <v>0</v>
      </c>
      <c r="X25" s="2">
        <f t="shared" si="34"/>
        <v>1.5599999999977854E-2</v>
      </c>
      <c r="Y25" s="2">
        <f t="shared" si="35"/>
        <v>77.538899999999984</v>
      </c>
      <c r="Z25" s="2">
        <f t="shared" si="28"/>
        <v>0</v>
      </c>
      <c r="AA25" s="2">
        <f t="shared" si="36"/>
        <v>-58.524500000000003</v>
      </c>
      <c r="AB25" s="2">
        <f t="shared" si="37"/>
        <v>18.998800000000003</v>
      </c>
      <c r="AD25" s="2">
        <f t="shared" si="38"/>
        <v>0</v>
      </c>
      <c r="AE25" s="2">
        <f t="shared" si="39"/>
        <v>0</v>
      </c>
      <c r="AF25" s="2">
        <f t="shared" si="29"/>
        <v>-58.524500000000003</v>
      </c>
      <c r="AH25" s="2"/>
      <c r="AI25" s="2"/>
    </row>
    <row r="26" spans="1:36">
      <c r="B26" s="8" t="str">
        <f>Mg_R2SCANRVV10!B50</f>
        <v>Zn_Mg_C_R2SCANRVV10_250</v>
      </c>
      <c r="C26" s="1">
        <f t="shared" si="19"/>
        <v>0.24999554375144839</v>
      </c>
      <c r="D26" s="1">
        <f>Mg_R2SCANRVV10!J50</f>
        <v>3.4651000000000001</v>
      </c>
      <c r="E26" s="1">
        <f t="shared" si="20"/>
        <v>4.3555999999999999</v>
      </c>
      <c r="F26" s="1">
        <f t="shared" si="21"/>
        <v>0.10201250760000011</v>
      </c>
      <c r="G26" s="1">
        <f t="shared" si="22"/>
        <v>9.4124515999999589E-2</v>
      </c>
      <c r="H26" s="1">
        <f t="shared" si="23"/>
        <v>0.49537100000000001</v>
      </c>
      <c r="J26" s="2">
        <f t="shared" si="24"/>
        <v>-232.1825</v>
      </c>
      <c r="K26" s="2">
        <f t="shared" si="30"/>
        <v>0</v>
      </c>
      <c r="L26" s="2">
        <f t="shared" si="31"/>
        <v>0</v>
      </c>
      <c r="M26" s="2">
        <f t="shared" si="25"/>
        <v>0</v>
      </c>
      <c r="N26" s="2"/>
      <c r="O26" s="2">
        <f t="shared" si="26"/>
        <v>2.6999999999986812E-2</v>
      </c>
      <c r="P26" s="2">
        <f t="shared" si="26"/>
        <v>58.524500000000003</v>
      </c>
      <c r="Q26" s="2">
        <f t="shared" si="26"/>
        <v>18.998799999999999</v>
      </c>
      <c r="R26" s="2">
        <f t="shared" si="26"/>
        <v>77.523300000000006</v>
      </c>
      <c r="T26" s="18">
        <f t="shared" si="32"/>
        <v>1.8</v>
      </c>
      <c r="U26" s="18">
        <f t="shared" si="27"/>
        <v>0</v>
      </c>
      <c r="W26" s="2">
        <f t="shared" si="33"/>
        <v>0</v>
      </c>
      <c r="X26" s="2">
        <f t="shared" si="34"/>
        <v>2.6999999999986812E-2</v>
      </c>
      <c r="Y26" s="2">
        <f t="shared" si="35"/>
        <v>77.550299999999993</v>
      </c>
      <c r="Z26" s="2">
        <f t="shared" si="28"/>
        <v>0</v>
      </c>
      <c r="AA26" s="2">
        <f t="shared" si="36"/>
        <v>-58.524500000000003</v>
      </c>
      <c r="AB26" s="2">
        <f t="shared" si="37"/>
        <v>18.998800000000003</v>
      </c>
      <c r="AD26" s="2">
        <f t="shared" si="38"/>
        <v>0</v>
      </c>
      <c r="AE26" s="2">
        <f t="shared" si="39"/>
        <v>0</v>
      </c>
      <c r="AF26" s="2">
        <f t="shared" si="29"/>
        <v>-58.524500000000003</v>
      </c>
      <c r="AH26" s="2"/>
      <c r="AI26" s="2"/>
    </row>
    <row r="27" spans="1:36">
      <c r="B27" s="8" t="str">
        <f>Mg_R2SCANRVV10!B51</f>
        <v>Zn_Mg_C_R2SCANRVV10_313</v>
      </c>
      <c r="C27" s="1">
        <f t="shared" si="19"/>
        <v>0.31249888593786213</v>
      </c>
      <c r="D27" s="1">
        <f>Mg_R2SCANRVV10!J51</f>
        <v>3.4535</v>
      </c>
      <c r="E27" s="1">
        <f t="shared" si="20"/>
        <v>4.3996000000000004</v>
      </c>
      <c r="F27" s="1">
        <f t="shared" si="21"/>
        <v>0.13406461120000002</v>
      </c>
      <c r="G27" s="1">
        <f t="shared" si="22"/>
        <v>0.1241567120000006</v>
      </c>
      <c r="H27" s="1">
        <f t="shared" si="23"/>
        <v>0.49540899999999999</v>
      </c>
      <c r="J27" s="2">
        <f t="shared" si="24"/>
        <v>-232.16990000000001</v>
      </c>
      <c r="K27" s="2">
        <f t="shared" si="30"/>
        <v>0</v>
      </c>
      <c r="L27" s="2">
        <f t="shared" si="31"/>
        <v>0</v>
      </c>
      <c r="M27" s="2">
        <f t="shared" si="25"/>
        <v>0</v>
      </c>
      <c r="N27" s="2"/>
      <c r="O27" s="2">
        <f t="shared" si="26"/>
        <v>3.9599999999978763E-2</v>
      </c>
      <c r="P27" s="2">
        <f t="shared" si="26"/>
        <v>58.524500000000003</v>
      </c>
      <c r="Q27" s="2">
        <f t="shared" si="26"/>
        <v>18.998799999999999</v>
      </c>
      <c r="R27" s="2">
        <f t="shared" si="26"/>
        <v>77.523300000000006</v>
      </c>
      <c r="T27" s="18">
        <f t="shared" si="32"/>
        <v>1.8520000000000001</v>
      </c>
      <c r="U27" s="18">
        <f t="shared" si="27"/>
        <v>0</v>
      </c>
      <c r="W27" s="2">
        <f t="shared" si="33"/>
        <v>0</v>
      </c>
      <c r="X27" s="2">
        <f t="shared" si="34"/>
        <v>3.9599999999978763E-2</v>
      </c>
      <c r="Y27" s="2">
        <f t="shared" si="35"/>
        <v>77.562899999999985</v>
      </c>
      <c r="Z27" s="2">
        <f t="shared" si="28"/>
        <v>0</v>
      </c>
      <c r="AA27" s="2">
        <f t="shared" si="36"/>
        <v>-58.524500000000003</v>
      </c>
      <c r="AB27" s="2">
        <f t="shared" si="37"/>
        <v>18.998800000000003</v>
      </c>
      <c r="AD27" s="2">
        <f t="shared" si="38"/>
        <v>0</v>
      </c>
      <c r="AE27" s="2">
        <f t="shared" si="39"/>
        <v>0</v>
      </c>
      <c r="AF27" s="2">
        <f t="shared" si="29"/>
        <v>-58.524500000000003</v>
      </c>
      <c r="AH27" s="2"/>
      <c r="AI27" s="2"/>
      <c r="AJ27" s="7"/>
    </row>
    <row r="28" spans="1:36">
      <c r="B28" s="8" t="str">
        <f>Mg_R2SCANRVV10!B52</f>
        <v>Zn_Mg_C_R2SCANRVV10_375</v>
      </c>
      <c r="C28" s="1">
        <f t="shared" si="19"/>
        <v>0.3750022281242758</v>
      </c>
      <c r="D28" s="1">
        <f>Mg_R2SCANRVV10!J52</f>
        <v>3.4375</v>
      </c>
      <c r="E28" s="1">
        <f t="shared" si="20"/>
        <v>4.4615999999999998</v>
      </c>
      <c r="F28" s="1">
        <f t="shared" si="21"/>
        <v>0.17676413040000005</v>
      </c>
      <c r="G28" s="1">
        <f t="shared" si="22"/>
        <v>0.16129576319999983</v>
      </c>
      <c r="H28" s="1">
        <f t="shared" si="23"/>
        <v>0.49754300000000001</v>
      </c>
      <c r="J28" s="2">
        <f t="shared" si="24"/>
        <v>-232.1583</v>
      </c>
      <c r="K28" s="2">
        <f t="shared" si="30"/>
        <v>0</v>
      </c>
      <c r="L28" s="2">
        <f t="shared" si="31"/>
        <v>0</v>
      </c>
      <c r="M28" s="2">
        <f t="shared" si="25"/>
        <v>0</v>
      </c>
      <c r="N28" s="2"/>
      <c r="O28" s="2">
        <f t="shared" si="26"/>
        <v>5.1199999999994361E-2</v>
      </c>
      <c r="P28" s="2">
        <f t="shared" si="26"/>
        <v>58.524500000000003</v>
      </c>
      <c r="Q28" s="2">
        <f t="shared" si="26"/>
        <v>18.998799999999999</v>
      </c>
      <c r="R28" s="2">
        <f t="shared" si="26"/>
        <v>77.523300000000006</v>
      </c>
      <c r="T28" s="18">
        <f t="shared" si="32"/>
        <v>1.9350000000000001</v>
      </c>
      <c r="U28" s="18">
        <f t="shared" si="27"/>
        <v>0</v>
      </c>
      <c r="W28" s="2">
        <f t="shared" si="33"/>
        <v>0</v>
      </c>
      <c r="X28" s="2">
        <f t="shared" si="34"/>
        <v>5.1199999999994361E-2</v>
      </c>
      <c r="Y28" s="2">
        <f t="shared" si="35"/>
        <v>77.5745</v>
      </c>
      <c r="Z28" s="2">
        <f t="shared" si="28"/>
        <v>0</v>
      </c>
      <c r="AA28" s="2">
        <f t="shared" si="36"/>
        <v>-58.524500000000003</v>
      </c>
      <c r="AB28" s="2">
        <f t="shared" si="37"/>
        <v>18.998800000000003</v>
      </c>
      <c r="AD28" s="2">
        <f t="shared" si="38"/>
        <v>0</v>
      </c>
      <c r="AE28" s="2">
        <f t="shared" si="39"/>
        <v>0</v>
      </c>
      <c r="AF28" s="2">
        <f t="shared" ref="AF28:AF39" si="40">AE28+AA28</f>
        <v>-58.524500000000003</v>
      </c>
      <c r="AH28" s="2"/>
      <c r="AI28" s="2"/>
    </row>
    <row r="29" spans="1:36">
      <c r="B29" s="8" t="str">
        <f>Mg_R2SCANRVV10!B53</f>
        <v>Zn_Mg_C_R2SCANRVV10_438</v>
      </c>
      <c r="C29" s="1">
        <f t="shared" si="19"/>
        <v>0.43749665781358632</v>
      </c>
      <c r="D29" s="1">
        <f>Mg_R2SCANRVV10!J53</f>
        <v>3.4152999999999998</v>
      </c>
      <c r="E29" s="1">
        <f t="shared" si="20"/>
        <v>4.5583</v>
      </c>
      <c r="F29" s="1">
        <f t="shared" si="21"/>
        <v>0.23577350919999995</v>
      </c>
      <c r="G29" s="1">
        <f t="shared" si="22"/>
        <v>0.21062080979999986</v>
      </c>
      <c r="H29" s="1">
        <f t="shared" si="23"/>
        <v>0.50263599999999997</v>
      </c>
      <c r="J29" s="2">
        <f t="shared" si="24"/>
        <v>-232.1498</v>
      </c>
      <c r="K29" s="2">
        <f t="shared" si="30"/>
        <v>0</v>
      </c>
      <c r="L29" s="2">
        <f t="shared" si="31"/>
        <v>0</v>
      </c>
      <c r="M29" s="2">
        <f t="shared" si="25"/>
        <v>0</v>
      </c>
      <c r="N29" s="2"/>
      <c r="O29" s="2">
        <f t="shared" si="26"/>
        <v>5.9699999999992315E-2</v>
      </c>
      <c r="P29" s="2">
        <f t="shared" si="26"/>
        <v>58.524500000000003</v>
      </c>
      <c r="Q29" s="2">
        <f t="shared" si="26"/>
        <v>18.998799999999999</v>
      </c>
      <c r="R29" s="2">
        <f t="shared" si="26"/>
        <v>77.523300000000006</v>
      </c>
      <c r="T29" s="18">
        <f t="shared" si="32"/>
        <v>2.0750000000000002</v>
      </c>
      <c r="U29" s="18">
        <f t="shared" si="27"/>
        <v>0</v>
      </c>
      <c r="W29" s="2">
        <f t="shared" si="33"/>
        <v>0</v>
      </c>
      <c r="X29" s="2">
        <f t="shared" si="34"/>
        <v>5.9699999999992315E-2</v>
      </c>
      <c r="Y29" s="2">
        <f t="shared" si="35"/>
        <v>77.582999999999998</v>
      </c>
      <c r="Z29" s="2">
        <f t="shared" si="28"/>
        <v>0</v>
      </c>
      <c r="AA29" s="2">
        <f t="shared" si="36"/>
        <v>-58.524500000000003</v>
      </c>
      <c r="AB29" s="2">
        <f t="shared" si="37"/>
        <v>18.998800000000003</v>
      </c>
      <c r="AD29" s="2">
        <f t="shared" si="38"/>
        <v>0</v>
      </c>
      <c r="AE29" s="2">
        <f t="shared" si="39"/>
        <v>0</v>
      </c>
      <c r="AF29" s="2">
        <f t="shared" si="40"/>
        <v>-58.524500000000003</v>
      </c>
      <c r="AH29" s="2"/>
      <c r="AI29" s="2"/>
    </row>
    <row r="30" spans="1:36">
      <c r="A30" s="8" t="s">
        <v>70</v>
      </c>
      <c r="B30" s="8" t="str">
        <f>Mg_R2SCANRVV10!B54</f>
        <v>Zn_Mg_C_R2SCANRVV10_500</v>
      </c>
      <c r="C30" s="1">
        <f t="shared" si="19"/>
        <v>0.5</v>
      </c>
      <c r="D30" s="1">
        <f>Mg_R2SCANRVV10!J54</f>
        <v>3.3952</v>
      </c>
      <c r="E30" s="1">
        <f t="shared" si="20"/>
        <v>4.6485000000000003</v>
      </c>
      <c r="F30" s="1">
        <f t="shared" si="21"/>
        <v>0.2873051909999999</v>
      </c>
      <c r="G30" s="1">
        <f t="shared" si="22"/>
        <v>0.25769424600000018</v>
      </c>
      <c r="H30" s="1">
        <f t="shared" si="23"/>
        <v>0.50570499999999996</v>
      </c>
      <c r="J30" s="2">
        <f t="shared" si="24"/>
        <v>-232.14869999999999</v>
      </c>
      <c r="K30" s="2">
        <f t="shared" si="30"/>
        <v>-58.504100000000001</v>
      </c>
      <c r="L30" s="2">
        <f t="shared" si="31"/>
        <v>-18.9803</v>
      </c>
      <c r="M30" s="2">
        <f t="shared" si="25"/>
        <v>-77.484399999999994</v>
      </c>
      <c r="N30" s="2"/>
      <c r="O30" s="2">
        <f t="shared" si="26"/>
        <v>6.0800000000000409E-2</v>
      </c>
      <c r="P30" s="2">
        <f t="shared" si="26"/>
        <v>2.0400000000002194E-2</v>
      </c>
      <c r="Q30" s="2">
        <f t="shared" si="26"/>
        <v>1.8499999999999517E-2</v>
      </c>
      <c r="R30" s="2">
        <f t="shared" si="26"/>
        <v>3.8900000000012369E-2</v>
      </c>
      <c r="T30" s="18">
        <f t="shared" si="32"/>
        <v>2.2149999999999999</v>
      </c>
      <c r="U30" s="18">
        <f t="shared" si="27"/>
        <v>0</v>
      </c>
      <c r="W30" s="2">
        <f t="shared" si="33"/>
        <v>0</v>
      </c>
      <c r="X30" s="2">
        <f t="shared" si="34"/>
        <v>6.0800000000000409E-2</v>
      </c>
      <c r="Y30" s="2">
        <f t="shared" si="35"/>
        <v>9.9700000000012778E-2</v>
      </c>
      <c r="Z30" s="2">
        <f t="shared" si="28"/>
        <v>0</v>
      </c>
      <c r="AA30" s="2">
        <f t="shared" si="36"/>
        <v>-2.0400000000002194E-2</v>
      </c>
      <c r="AB30" s="2">
        <f t="shared" si="37"/>
        <v>1.8500000000010175E-2</v>
      </c>
      <c r="AD30" s="2">
        <f t="shared" si="38"/>
        <v>0</v>
      </c>
      <c r="AE30" s="2">
        <f t="shared" si="39"/>
        <v>0</v>
      </c>
      <c r="AF30" s="2">
        <f t="shared" si="40"/>
        <v>-2.0400000000002194E-2</v>
      </c>
      <c r="AH30" s="2"/>
      <c r="AI30" s="2"/>
    </row>
    <row r="31" spans="1:36">
      <c r="B31" s="8" t="str">
        <f>Mg_R2SCANRVV10!B55</f>
        <v>Zn_Mg_C_R2SCANRVV10_563</v>
      </c>
      <c r="C31" s="1">
        <f t="shared" si="19"/>
        <v>0.56250334218641374</v>
      </c>
      <c r="D31" s="1">
        <f>Mg_R2SCANRVV10!J55</f>
        <v>3.3771</v>
      </c>
      <c r="E31" s="1">
        <f t="shared" si="20"/>
        <v>4.7321</v>
      </c>
      <c r="F31" s="1">
        <f t="shared" si="21"/>
        <v>0.33659427300000011</v>
      </c>
      <c r="G31" s="1">
        <f t="shared" si="22"/>
        <v>0.30200262199999994</v>
      </c>
      <c r="H31" s="1">
        <f t="shared" si="23"/>
        <v>0.50801600000000002</v>
      </c>
      <c r="J31" s="2">
        <f t="shared" si="24"/>
        <v>-232.15360000000001</v>
      </c>
      <c r="K31" s="2">
        <f t="shared" si="30"/>
        <v>0</v>
      </c>
      <c r="L31" s="2">
        <f t="shared" si="31"/>
        <v>0</v>
      </c>
      <c r="M31" s="2">
        <f t="shared" si="25"/>
        <v>0</v>
      </c>
      <c r="N31" s="2"/>
      <c r="O31" s="2">
        <f t="shared" si="26"/>
        <v>5.5899999999979855E-2</v>
      </c>
      <c r="P31" s="2">
        <f t="shared" si="26"/>
        <v>58.524500000000003</v>
      </c>
      <c r="Q31" s="2">
        <f t="shared" si="26"/>
        <v>18.998799999999999</v>
      </c>
      <c r="R31" s="2">
        <f t="shared" si="26"/>
        <v>77.523300000000006</v>
      </c>
      <c r="T31" s="18">
        <f t="shared" si="32"/>
        <v>2.3119999999999998</v>
      </c>
      <c r="U31" s="18">
        <f t="shared" si="27"/>
        <v>0</v>
      </c>
      <c r="W31" s="2">
        <f t="shared" si="33"/>
        <v>0</v>
      </c>
      <c r="X31" s="2">
        <f t="shared" si="34"/>
        <v>5.5899999999979855E-2</v>
      </c>
      <c r="Y31" s="2">
        <f t="shared" si="35"/>
        <v>77.579199999999986</v>
      </c>
      <c r="Z31" s="2">
        <f t="shared" si="28"/>
        <v>0</v>
      </c>
      <c r="AA31" s="2">
        <f t="shared" si="36"/>
        <v>-58.524500000000003</v>
      </c>
      <c r="AB31" s="2">
        <f t="shared" si="37"/>
        <v>18.998800000000003</v>
      </c>
      <c r="AD31" s="2">
        <f t="shared" si="38"/>
        <v>0</v>
      </c>
      <c r="AE31" s="2">
        <f t="shared" si="39"/>
        <v>0</v>
      </c>
      <c r="AF31" s="2">
        <f t="shared" si="40"/>
        <v>-58.524500000000003</v>
      </c>
      <c r="AH31" s="2"/>
      <c r="AI31" s="2"/>
      <c r="AJ31" s="9"/>
    </row>
    <row r="32" spans="1:36">
      <c r="B32" s="8" t="str">
        <f>Mg_R2SCANRVV10!B56</f>
        <v>Zn_Mg_C_R2SCANRVV10_625</v>
      </c>
      <c r="C32" s="1">
        <f t="shared" si="19"/>
        <v>0.62499777187572425</v>
      </c>
      <c r="D32" s="1">
        <f>Mg_R2SCANRVV10!J56</f>
        <v>3.3578999999999999</v>
      </c>
      <c r="E32" s="1">
        <f t="shared" si="20"/>
        <v>4.8212000000000002</v>
      </c>
      <c r="F32" s="1">
        <f t="shared" si="21"/>
        <v>0.38879603160000009</v>
      </c>
      <c r="G32" s="1">
        <f t="shared" si="22"/>
        <v>0.34716979079999999</v>
      </c>
      <c r="H32" s="1">
        <f t="shared" si="23"/>
        <v>0.510517</v>
      </c>
      <c r="J32" s="2">
        <f t="shared" si="24"/>
        <v>-232.1636</v>
      </c>
      <c r="K32" s="2">
        <f t="shared" si="30"/>
        <v>0</v>
      </c>
      <c r="L32" s="2">
        <f t="shared" si="31"/>
        <v>0</v>
      </c>
      <c r="M32" s="2">
        <f t="shared" si="25"/>
        <v>0</v>
      </c>
      <c r="N32" s="2"/>
      <c r="O32" s="2">
        <f t="shared" si="26"/>
        <v>4.589999999998895E-2</v>
      </c>
      <c r="P32" s="2">
        <f t="shared" si="26"/>
        <v>58.524500000000003</v>
      </c>
      <c r="Q32" s="2">
        <f t="shared" si="26"/>
        <v>18.998799999999999</v>
      </c>
      <c r="R32" s="2">
        <f t="shared" si="26"/>
        <v>77.523300000000006</v>
      </c>
      <c r="T32" s="18">
        <f t="shared" si="32"/>
        <v>2.282</v>
      </c>
      <c r="U32" s="18">
        <f t="shared" si="27"/>
        <v>0</v>
      </c>
      <c r="W32" s="2">
        <f t="shared" si="33"/>
        <v>0</v>
      </c>
      <c r="X32" s="2">
        <f t="shared" si="34"/>
        <v>4.589999999998895E-2</v>
      </c>
      <c r="Y32" s="2">
        <f t="shared" si="35"/>
        <v>77.569199999999995</v>
      </c>
      <c r="Z32" s="2">
        <f t="shared" si="28"/>
        <v>0</v>
      </c>
      <c r="AA32" s="2">
        <f t="shared" si="36"/>
        <v>-58.524500000000003</v>
      </c>
      <c r="AB32" s="2">
        <f t="shared" si="37"/>
        <v>18.998800000000003</v>
      </c>
      <c r="AD32" s="2">
        <f t="shared" si="38"/>
        <v>0</v>
      </c>
      <c r="AE32" s="2">
        <f t="shared" si="39"/>
        <v>0</v>
      </c>
      <c r="AF32" s="2">
        <f t="shared" si="40"/>
        <v>-58.524500000000003</v>
      </c>
      <c r="AH32" s="2"/>
      <c r="AI32" s="2"/>
      <c r="AJ32" s="9"/>
    </row>
    <row r="33" spans="1:63">
      <c r="B33" s="8" t="str">
        <f>Mg_R2SCANRVV10!B57</f>
        <v>Zn_Mg_C_R2SCANRVV10_688</v>
      </c>
      <c r="C33" s="1">
        <f t="shared" si="19"/>
        <v>0.68750111406213787</v>
      </c>
      <c r="D33" s="1">
        <f>Mg_R2SCANRVV10!J57</f>
        <v>3.3424999999999998</v>
      </c>
      <c r="E33" s="1">
        <f t="shared" si="20"/>
        <v>4.8887</v>
      </c>
      <c r="F33" s="1">
        <f t="shared" si="21"/>
        <v>0.42922297130000009</v>
      </c>
      <c r="G33" s="1">
        <f t="shared" si="22"/>
        <v>0.3868672744999998</v>
      </c>
      <c r="H33" s="1">
        <f t="shared" si="23"/>
        <v>0.51066</v>
      </c>
      <c r="J33" s="2">
        <f t="shared" si="24"/>
        <v>-232.17580000000001</v>
      </c>
      <c r="K33" s="2">
        <f t="shared" si="30"/>
        <v>0</v>
      </c>
      <c r="L33" s="2">
        <f t="shared" si="31"/>
        <v>0</v>
      </c>
      <c r="M33" s="2">
        <f t="shared" si="25"/>
        <v>0</v>
      </c>
      <c r="N33" s="2"/>
      <c r="O33" s="2">
        <f t="shared" si="26"/>
        <v>3.3699999999981856E-2</v>
      </c>
      <c r="P33" s="2">
        <f t="shared" si="26"/>
        <v>58.524500000000003</v>
      </c>
      <c r="Q33" s="2">
        <f t="shared" si="26"/>
        <v>18.998799999999999</v>
      </c>
      <c r="R33" s="2">
        <f t="shared" si="26"/>
        <v>77.523300000000006</v>
      </c>
      <c r="T33" s="18">
        <f t="shared" si="32"/>
        <v>2.2669999999999999</v>
      </c>
      <c r="U33" s="18">
        <f t="shared" si="27"/>
        <v>0</v>
      </c>
      <c r="W33" s="2">
        <f t="shared" si="33"/>
        <v>0</v>
      </c>
      <c r="X33" s="2">
        <f t="shared" si="34"/>
        <v>3.3699999999981856E-2</v>
      </c>
      <c r="Y33" s="2">
        <f t="shared" si="35"/>
        <v>77.556999999999988</v>
      </c>
      <c r="Z33" s="2">
        <f t="shared" si="28"/>
        <v>0</v>
      </c>
      <c r="AA33" s="2">
        <f t="shared" si="36"/>
        <v>-58.524500000000003</v>
      </c>
      <c r="AB33" s="2">
        <f t="shared" si="37"/>
        <v>18.998800000000003</v>
      </c>
      <c r="AD33" s="2">
        <f t="shared" si="38"/>
        <v>0</v>
      </c>
      <c r="AE33" s="2">
        <f t="shared" si="39"/>
        <v>0</v>
      </c>
      <c r="AF33" s="2">
        <f t="shared" si="40"/>
        <v>-58.524500000000003</v>
      </c>
      <c r="AH33" s="2"/>
      <c r="AI33" s="2"/>
      <c r="AJ33" s="9"/>
      <c r="AK33" s="1"/>
    </row>
    <row r="34" spans="1:63">
      <c r="B34" s="8" t="str">
        <f>Mg_R2SCANRVV10!B58</f>
        <v>Zn_Mg_C_R2SCANRVV10_750</v>
      </c>
      <c r="C34" s="1">
        <f t="shared" si="19"/>
        <v>0.74999554375144795</v>
      </c>
      <c r="D34" s="1">
        <f>Mg_R2SCANRVV10!J58</f>
        <v>3.3277999999999999</v>
      </c>
      <c r="E34" s="1">
        <f t="shared" si="20"/>
        <v>4.9494999999999996</v>
      </c>
      <c r="F34" s="1">
        <f t="shared" si="21"/>
        <v>0.46763865899999973</v>
      </c>
      <c r="G34" s="1">
        <f t="shared" si="22"/>
        <v>0.42390982650000009</v>
      </c>
      <c r="H34" s="1">
        <f t="shared" si="23"/>
        <v>0.51033099999999998</v>
      </c>
      <c r="J34" s="2">
        <f t="shared" si="24"/>
        <v>-232.18960000000001</v>
      </c>
      <c r="K34" s="2">
        <f t="shared" si="30"/>
        <v>0</v>
      </c>
      <c r="L34" s="2">
        <f t="shared" si="31"/>
        <v>0</v>
      </c>
      <c r="M34" s="2">
        <f t="shared" si="25"/>
        <v>0</v>
      </c>
      <c r="N34" s="2"/>
      <c r="O34" s="2">
        <f t="shared" si="26"/>
        <v>1.989999999997849E-2</v>
      </c>
      <c r="P34" s="2">
        <f t="shared" si="26"/>
        <v>58.524500000000003</v>
      </c>
      <c r="Q34" s="2">
        <f t="shared" si="26"/>
        <v>18.998799999999999</v>
      </c>
      <c r="R34" s="2">
        <f t="shared" si="26"/>
        <v>77.523300000000006</v>
      </c>
      <c r="T34" s="18">
        <f t="shared" si="32"/>
        <v>2.258</v>
      </c>
      <c r="U34" s="18">
        <f t="shared" si="27"/>
        <v>0</v>
      </c>
      <c r="W34" s="2">
        <f t="shared" si="33"/>
        <v>0</v>
      </c>
      <c r="X34" s="2">
        <f t="shared" si="34"/>
        <v>1.989999999997849E-2</v>
      </c>
      <c r="Y34" s="2">
        <f t="shared" si="35"/>
        <v>77.543199999999985</v>
      </c>
      <c r="Z34" s="2">
        <f t="shared" si="28"/>
        <v>0</v>
      </c>
      <c r="AA34" s="2">
        <f t="shared" si="36"/>
        <v>-58.524500000000003</v>
      </c>
      <c r="AB34" s="2">
        <f t="shared" si="37"/>
        <v>18.998800000000003</v>
      </c>
      <c r="AD34" s="2">
        <f t="shared" si="38"/>
        <v>0</v>
      </c>
      <c r="AE34" s="2">
        <f t="shared" si="39"/>
        <v>0</v>
      </c>
      <c r="AF34" s="2">
        <f t="shared" si="40"/>
        <v>-58.524500000000003</v>
      </c>
      <c r="AH34" s="2"/>
      <c r="AI34" s="2"/>
      <c r="AJ34" s="9"/>
    </row>
    <row r="35" spans="1:63">
      <c r="B35" s="8" t="str">
        <f>Mg_R2SCANRVV10!B59</f>
        <v>Zn_Mg_C_R2SCANRVV10_813</v>
      </c>
      <c r="C35" s="1">
        <f t="shared" si="19"/>
        <v>0.81249888593786213</v>
      </c>
      <c r="D35" s="1">
        <f>Mg_R2SCANRVV10!J59</f>
        <v>3.3136999999999999</v>
      </c>
      <c r="E35" s="1">
        <f t="shared" si="20"/>
        <v>5.0049000000000001</v>
      </c>
      <c r="F35" s="1">
        <f t="shared" si="21"/>
        <v>0.50556997350000044</v>
      </c>
      <c r="G35" s="1">
        <f t="shared" si="22"/>
        <v>0.4591245014999995</v>
      </c>
      <c r="H35" s="1">
        <f t="shared" si="23"/>
        <v>0.50985100000000005</v>
      </c>
      <c r="J35" s="2">
        <f t="shared" si="24"/>
        <v>-232.20230000000001</v>
      </c>
      <c r="K35" s="2">
        <f t="shared" si="30"/>
        <v>0</v>
      </c>
      <c r="L35" s="2">
        <f t="shared" si="31"/>
        <v>0</v>
      </c>
      <c r="M35" s="2">
        <f t="shared" si="25"/>
        <v>0</v>
      </c>
      <c r="N35" s="2"/>
      <c r="O35" s="2">
        <f t="shared" si="26"/>
        <v>7.1999999999832198E-3</v>
      </c>
      <c r="P35" s="2">
        <f t="shared" si="26"/>
        <v>58.524500000000003</v>
      </c>
      <c r="Q35" s="2">
        <f t="shared" si="26"/>
        <v>18.998799999999999</v>
      </c>
      <c r="R35" s="2">
        <f t="shared" si="26"/>
        <v>77.523300000000006</v>
      </c>
      <c r="T35" s="18">
        <f t="shared" si="32"/>
        <v>2.254</v>
      </c>
      <c r="U35" s="18">
        <f t="shared" si="27"/>
        <v>0</v>
      </c>
      <c r="W35" s="2">
        <f t="shared" si="33"/>
        <v>0</v>
      </c>
      <c r="X35" s="2">
        <f t="shared" si="34"/>
        <v>7.1999999999832198E-3</v>
      </c>
      <c r="Y35" s="2">
        <f t="shared" si="35"/>
        <v>77.530499999999989</v>
      </c>
      <c r="Z35" s="2">
        <f t="shared" si="28"/>
        <v>0</v>
      </c>
      <c r="AA35" s="2">
        <f t="shared" si="36"/>
        <v>-58.524500000000003</v>
      </c>
      <c r="AB35" s="2">
        <f t="shared" si="37"/>
        <v>18.998800000000003</v>
      </c>
      <c r="AC35" s="9"/>
      <c r="AD35" s="2">
        <f t="shared" si="38"/>
        <v>0</v>
      </c>
      <c r="AE35" s="2">
        <f t="shared" si="39"/>
        <v>0</v>
      </c>
      <c r="AF35" s="2">
        <f t="shared" si="40"/>
        <v>-58.524500000000003</v>
      </c>
      <c r="AH35" s="2"/>
      <c r="AI35" s="2"/>
    </row>
    <row r="36" spans="1:63">
      <c r="B36" s="8" t="str">
        <f>Mg_R2SCANRVV10!B60</f>
        <v>Zn_Mg_C_R2SCANRVV10_875</v>
      </c>
      <c r="C36" s="1">
        <f t="shared" si="19"/>
        <v>0.87500222812427575</v>
      </c>
      <c r="D36" s="1">
        <f>Mg_R2SCANRVV10!J60</f>
        <v>3.3007</v>
      </c>
      <c r="E36" s="1">
        <f t="shared" si="20"/>
        <v>5.0549999999999997</v>
      </c>
      <c r="F36" s="1">
        <f t="shared" si="21"/>
        <v>0.53981839499999984</v>
      </c>
      <c r="G36" s="1">
        <f t="shared" si="22"/>
        <v>0.49326689999999995</v>
      </c>
      <c r="H36" s="1">
        <f t="shared" si="23"/>
        <v>0.50861199999999995</v>
      </c>
      <c r="J36" s="2">
        <f t="shared" si="24"/>
        <v>-232.2133</v>
      </c>
      <c r="K36" s="2">
        <f t="shared" si="30"/>
        <v>0</v>
      </c>
      <c r="L36" s="2">
        <f t="shared" si="31"/>
        <v>0</v>
      </c>
      <c r="M36" s="2">
        <f t="shared" si="25"/>
        <v>0</v>
      </c>
      <c r="N36" s="2"/>
      <c r="O36" s="2">
        <f t="shared" si="26"/>
        <v>-3.8000000000124601E-3</v>
      </c>
      <c r="P36" s="2">
        <f t="shared" si="26"/>
        <v>58.524500000000003</v>
      </c>
      <c r="Q36" s="2">
        <f t="shared" si="26"/>
        <v>18.998799999999999</v>
      </c>
      <c r="R36" s="2">
        <f t="shared" si="26"/>
        <v>77.523300000000006</v>
      </c>
      <c r="T36" s="18">
        <f t="shared" si="32"/>
        <v>2.2589999999999999</v>
      </c>
      <c r="U36" s="18">
        <f t="shared" si="27"/>
        <v>0</v>
      </c>
      <c r="W36" s="2">
        <f t="shared" si="33"/>
        <v>0</v>
      </c>
      <c r="X36" s="2">
        <f t="shared" si="34"/>
        <v>-3.8000000000124601E-3</v>
      </c>
      <c r="Y36" s="2">
        <f t="shared" si="35"/>
        <v>77.519499999999994</v>
      </c>
      <c r="Z36" s="2">
        <f t="shared" si="28"/>
        <v>0</v>
      </c>
      <c r="AA36" s="2">
        <f t="shared" si="36"/>
        <v>-58.524500000000003</v>
      </c>
      <c r="AB36" s="2">
        <f t="shared" si="37"/>
        <v>18.998800000000003</v>
      </c>
      <c r="AD36" s="2">
        <f t="shared" si="38"/>
        <v>0</v>
      </c>
      <c r="AE36" s="2">
        <f t="shared" si="39"/>
        <v>0</v>
      </c>
      <c r="AF36" s="2">
        <f t="shared" si="40"/>
        <v>-58.524500000000003</v>
      </c>
      <c r="AH36" s="2"/>
      <c r="AI36" s="2"/>
    </row>
    <row r="37" spans="1:63">
      <c r="B37" s="8" t="str">
        <f>Mg_R2SCANRVV10!B61</f>
        <v>Zn_Mg_C_R2SCANRVV10_938</v>
      </c>
      <c r="C37" s="1">
        <f t="shared" si="19"/>
        <v>0.93749665781358582</v>
      </c>
      <c r="D37" s="1">
        <f>Mg_R2SCANRVV10!J61</f>
        <v>3.2877999999999998</v>
      </c>
      <c r="E37" s="1">
        <f t="shared" si="20"/>
        <v>5.1022999999999996</v>
      </c>
      <c r="F37" s="1">
        <f t="shared" si="21"/>
        <v>0.57440162709999953</v>
      </c>
      <c r="G37" s="1">
        <f t="shared" si="22"/>
        <v>0.52605733460000015</v>
      </c>
      <c r="H37" s="1">
        <f t="shared" si="23"/>
        <v>0.50738799999999995</v>
      </c>
      <c r="J37" s="2">
        <f t="shared" si="24"/>
        <v>-232.2216</v>
      </c>
      <c r="K37" s="2">
        <f t="shared" si="30"/>
        <v>0</v>
      </c>
      <c r="L37" s="2">
        <f t="shared" si="31"/>
        <v>0</v>
      </c>
      <c r="M37" s="2">
        <f t="shared" si="25"/>
        <v>0</v>
      </c>
      <c r="N37" s="2"/>
      <c r="O37" s="2">
        <f t="shared" si="26"/>
        <v>-1.2100000000003774E-2</v>
      </c>
      <c r="P37" s="2">
        <f t="shared" si="26"/>
        <v>58.524500000000003</v>
      </c>
      <c r="Q37" s="2">
        <f t="shared" si="26"/>
        <v>18.998799999999999</v>
      </c>
      <c r="R37" s="2">
        <f t="shared" si="26"/>
        <v>77.523300000000006</v>
      </c>
      <c r="T37" s="18">
        <f t="shared" si="32"/>
        <v>2.2549999999999999</v>
      </c>
      <c r="U37" s="18">
        <f t="shared" si="27"/>
        <v>0</v>
      </c>
      <c r="W37" s="2">
        <f t="shared" si="33"/>
        <v>0</v>
      </c>
      <c r="X37" s="2">
        <f t="shared" si="34"/>
        <v>-1.2100000000003774E-2</v>
      </c>
      <c r="Y37" s="2">
        <f t="shared" si="35"/>
        <v>77.511200000000002</v>
      </c>
      <c r="Z37" s="2">
        <f t="shared" si="28"/>
        <v>0</v>
      </c>
      <c r="AA37" s="2">
        <f t="shared" si="36"/>
        <v>-58.524500000000003</v>
      </c>
      <c r="AB37" s="2">
        <f t="shared" si="37"/>
        <v>18.998800000000003</v>
      </c>
      <c r="AD37" s="2">
        <f t="shared" si="38"/>
        <v>0</v>
      </c>
      <c r="AE37" s="2">
        <f t="shared" si="39"/>
        <v>0</v>
      </c>
      <c r="AF37" s="2">
        <f t="shared" si="40"/>
        <v>-58.524500000000003</v>
      </c>
      <c r="AH37" s="2"/>
      <c r="AI37" s="2"/>
    </row>
    <row r="38" spans="1:63">
      <c r="B38" s="8" t="str">
        <f>Mg_R2SCANRVV10!B62</f>
        <v>Zn_Mg_C_R2SCANRVV10_969</v>
      </c>
      <c r="C38" s="1">
        <f t="shared" si="19"/>
        <v>0.9687527851553448</v>
      </c>
      <c r="D38" s="1">
        <f>Mg_R2SCANRVV10!J62</f>
        <v>3.2816999999999998</v>
      </c>
      <c r="E38" s="1">
        <f t="shared" si="20"/>
        <v>5.1246999999999998</v>
      </c>
      <c r="F38" s="1">
        <f t="shared" si="21"/>
        <v>0.59167736319999997</v>
      </c>
      <c r="G38" s="1">
        <f t="shared" si="22"/>
        <v>0.54170128880000012</v>
      </c>
      <c r="H38" s="1">
        <f t="shared" si="23"/>
        <v>0.50675999999999999</v>
      </c>
      <c r="J38" s="2">
        <f t="shared" si="24"/>
        <v>-232.22409999999999</v>
      </c>
      <c r="K38" s="2">
        <f t="shared" si="30"/>
        <v>0</v>
      </c>
      <c r="L38" s="2">
        <f t="shared" si="31"/>
        <v>0</v>
      </c>
      <c r="M38" s="2">
        <f t="shared" si="25"/>
        <v>0</v>
      </c>
      <c r="N38" s="2"/>
      <c r="O38" s="2">
        <f t="shared" ref="O38:R39" si="41">J38-J$21</f>
        <v>-1.4600000000001501E-2</v>
      </c>
      <c r="P38" s="2">
        <f t="shared" si="41"/>
        <v>58.524500000000003</v>
      </c>
      <c r="Q38" s="2">
        <f t="shared" si="41"/>
        <v>18.998799999999999</v>
      </c>
      <c r="R38" s="2">
        <f t="shared" si="41"/>
        <v>77.523300000000006</v>
      </c>
      <c r="T38" s="18">
        <f t="shared" si="32"/>
        <v>2.2629999999999999</v>
      </c>
      <c r="U38" s="18">
        <f t="shared" si="27"/>
        <v>0</v>
      </c>
      <c r="W38" s="2">
        <f t="shared" si="33"/>
        <v>0</v>
      </c>
      <c r="X38" s="2">
        <f t="shared" si="34"/>
        <v>-1.4600000000001501E-2</v>
      </c>
      <c r="Y38" s="2">
        <f t="shared" si="35"/>
        <v>77.508700000000005</v>
      </c>
      <c r="Z38" s="2">
        <f t="shared" si="28"/>
        <v>0</v>
      </c>
      <c r="AA38" s="2">
        <f t="shared" si="36"/>
        <v>-58.524500000000003</v>
      </c>
      <c r="AB38" s="2">
        <f t="shared" si="37"/>
        <v>18.998800000000003</v>
      </c>
      <c r="AD38" s="2">
        <f t="shared" si="38"/>
        <v>0</v>
      </c>
      <c r="AE38" s="2">
        <f t="shared" si="39"/>
        <v>0</v>
      </c>
      <c r="AF38" s="2">
        <f t="shared" si="40"/>
        <v>-58.524500000000003</v>
      </c>
      <c r="AH38" s="2"/>
      <c r="AI38" s="2"/>
    </row>
    <row r="39" spans="1:63">
      <c r="A39" s="8" t="s">
        <v>12</v>
      </c>
      <c r="B39" s="8" t="str">
        <f>Mg_R2SCANRVV10!B63</f>
        <v>Zn_Mg_C_R2SCANRVV10_999</v>
      </c>
      <c r="C39" s="1">
        <f>(0.5-AV63)/(0.5-AV$63)</f>
        <v>1</v>
      </c>
      <c r="D39" s="1">
        <f>Mg_R2SCANRVV10!J63</f>
        <v>3.2751999999999999</v>
      </c>
      <c r="E39" s="1">
        <f t="shared" si="20"/>
        <v>5.1474000000000002</v>
      </c>
      <c r="F39" s="1">
        <f t="shared" si="21"/>
        <v>0.60914846340000017</v>
      </c>
      <c r="G39" s="1">
        <f t="shared" si="22"/>
        <v>0.55764357899999928</v>
      </c>
      <c r="H39" s="1">
        <f t="shared" si="23"/>
        <v>0.50613900000000001</v>
      </c>
      <c r="J39" s="2">
        <f t="shared" si="24"/>
        <v>-232.2253</v>
      </c>
      <c r="K39" s="2">
        <f t="shared" si="30"/>
        <v>-58.635100000000001</v>
      </c>
      <c r="L39" s="2">
        <f t="shared" si="31"/>
        <v>-18.920999999999999</v>
      </c>
      <c r="M39" s="2">
        <f t="shared" si="25"/>
        <v>-77.556100000000001</v>
      </c>
      <c r="N39" s="2"/>
      <c r="O39" s="2">
        <f t="shared" si="41"/>
        <v>-1.5800000000012915E-2</v>
      </c>
      <c r="P39" s="2">
        <f t="shared" si="41"/>
        <v>-0.11059999999999803</v>
      </c>
      <c r="Q39" s="2">
        <f t="shared" si="41"/>
        <v>7.7799999999999869E-2</v>
      </c>
      <c r="R39" s="2">
        <f t="shared" si="41"/>
        <v>-3.2799999999994611E-2</v>
      </c>
      <c r="T39" s="18">
        <f t="shared" si="32"/>
        <v>2.2669999999999999</v>
      </c>
      <c r="U39" s="18">
        <f t="shared" si="27"/>
        <v>0</v>
      </c>
      <c r="W39" s="2">
        <f t="shared" si="33"/>
        <v>0</v>
      </c>
      <c r="X39" s="2">
        <f t="shared" si="34"/>
        <v>-1.5800000000012915E-2</v>
      </c>
      <c r="Y39" s="2">
        <f t="shared" si="35"/>
        <v>-4.8600000000007526E-2</v>
      </c>
      <c r="Z39" s="2">
        <f t="shared" si="28"/>
        <v>0</v>
      </c>
      <c r="AA39" s="2">
        <f t="shared" si="36"/>
        <v>0.11059999999999803</v>
      </c>
      <c r="AB39" s="2">
        <f t="shared" si="37"/>
        <v>7.7800000000003422E-2</v>
      </c>
      <c r="AD39" s="2">
        <f t="shared" si="38"/>
        <v>0</v>
      </c>
      <c r="AE39" s="2">
        <f t="shared" si="39"/>
        <v>0</v>
      </c>
      <c r="AF39" s="2">
        <f t="shared" si="40"/>
        <v>0.11059999999999803</v>
      </c>
      <c r="AH39" s="2">
        <f>R156+AW156</f>
        <v>0</v>
      </c>
      <c r="AI39" s="2">
        <f>AH39-AH$21</f>
        <v>0</v>
      </c>
    </row>
    <row r="40" spans="1:63">
      <c r="A40" s="8" t="s">
        <v>826</v>
      </c>
      <c r="B40" s="8" t="str">
        <f>Mg_R2SCANRVV10!B64</f>
        <v>Zn_Mg_C_R2SCANRVV10_ver</v>
      </c>
      <c r="C40" s="1">
        <f>(0.5-AV64)/(0.5-AV$63)</f>
        <v>0</v>
      </c>
      <c r="D40" s="1">
        <f>Mg_R2SCANRVV10!J64</f>
        <v>3.2751999999999999</v>
      </c>
      <c r="E40" s="1">
        <f>L64</f>
        <v>5.1474000000000002</v>
      </c>
      <c r="F40" s="1">
        <f t="shared" si="21"/>
        <v>0</v>
      </c>
      <c r="G40" s="1">
        <f t="shared" si="22"/>
        <v>0</v>
      </c>
      <c r="H40" s="1">
        <f>MOD(AS64-AT64,1)</f>
        <v>0.5</v>
      </c>
      <c r="J40" s="2">
        <f>R64</f>
        <v>-231.66069999999999</v>
      </c>
      <c r="K40" s="2">
        <f>R88</f>
        <v>0</v>
      </c>
      <c r="L40" s="2">
        <f>AW88</f>
        <v>0</v>
      </c>
      <c r="M40" s="2">
        <f>K40+L40</f>
        <v>0</v>
      </c>
      <c r="N40" s="2"/>
      <c r="O40" s="2">
        <f>J40-J$21</f>
        <v>0.54879999999999995</v>
      </c>
      <c r="P40" s="2">
        <f>K40-K$21</f>
        <v>58.524500000000003</v>
      </c>
      <c r="Q40" s="2">
        <f>L40-L$21</f>
        <v>18.998799999999999</v>
      </c>
      <c r="R40" s="2">
        <f>M40-M$21</f>
        <v>77.523300000000006</v>
      </c>
      <c r="T40" s="18">
        <f>Z64</f>
        <v>2.052</v>
      </c>
      <c r="U40" s="18">
        <f>V134</f>
        <v>0</v>
      </c>
      <c r="W40" s="2">
        <f>R111-R$92</f>
        <v>0</v>
      </c>
      <c r="X40" s="2">
        <f>O40-W40</f>
        <v>0.54879999999999995</v>
      </c>
      <c r="Y40" s="2">
        <f>R40+X40</f>
        <v>78.072100000000006</v>
      </c>
      <c r="Z40" s="2">
        <f>R180-R$161</f>
        <v>0</v>
      </c>
      <c r="AA40" s="2">
        <f>Z40-P40</f>
        <v>-58.524500000000003</v>
      </c>
      <c r="AB40" s="2">
        <f>AA40+R40</f>
        <v>18.998800000000003</v>
      </c>
      <c r="AD40" s="2">
        <f>R134+AW134</f>
        <v>0</v>
      </c>
      <c r="AE40" s="2">
        <f>AD40-AD$21</f>
        <v>0</v>
      </c>
      <c r="AF40" s="2">
        <f>AE40+AA40</f>
        <v>-58.524500000000003</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516</v>
      </c>
      <c r="C45" s="20">
        <v>4</v>
      </c>
      <c r="D45" s="20">
        <v>520</v>
      </c>
      <c r="E45" s="20">
        <v>0</v>
      </c>
      <c r="F45" s="20">
        <v>6</v>
      </c>
      <c r="G45" s="20">
        <v>6</v>
      </c>
      <c r="H45" s="20">
        <v>4</v>
      </c>
      <c r="I45" s="19">
        <v>21.4</v>
      </c>
      <c r="J45" s="1">
        <v>3.4826999999999999</v>
      </c>
      <c r="K45" s="1">
        <v>3.4826999999999999</v>
      </c>
      <c r="L45" s="1">
        <v>4.2911999999999999</v>
      </c>
      <c r="M45" s="18">
        <v>45.076000000000001</v>
      </c>
      <c r="N45" s="8">
        <v>26</v>
      </c>
      <c r="O45" s="8">
        <v>26</v>
      </c>
      <c r="P45" s="8">
        <v>13</v>
      </c>
      <c r="Q45" s="8">
        <v>5</v>
      </c>
      <c r="R45" s="2">
        <v>-232.20949999999999</v>
      </c>
      <c r="S45" s="8" t="s">
        <v>16</v>
      </c>
      <c r="T45" s="8">
        <v>2.601</v>
      </c>
      <c r="U45" s="8">
        <v>4.3319999999999999</v>
      </c>
      <c r="V45" s="8">
        <v>1.7310000000000001</v>
      </c>
      <c r="W45" s="8" t="s">
        <v>16</v>
      </c>
      <c r="X45" s="8">
        <v>2.601</v>
      </c>
      <c r="Y45" s="8">
        <v>4.3319999999999999</v>
      </c>
      <c r="Z45" s="8">
        <v>1.7310000000000001</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2.5000000000000001E-2</v>
      </c>
      <c r="AR45" s="8">
        <v>0.312</v>
      </c>
      <c r="AS45" s="8">
        <v>0.5</v>
      </c>
      <c r="AT45" s="8">
        <v>0</v>
      </c>
      <c r="AU45" s="8">
        <v>0</v>
      </c>
      <c r="AV45" s="8">
        <v>0.5</v>
      </c>
    </row>
    <row r="46" spans="1:63">
      <c r="B46" s="8" t="s">
        <v>517</v>
      </c>
      <c r="C46" s="20">
        <v>4</v>
      </c>
      <c r="D46" s="20">
        <v>520</v>
      </c>
      <c r="E46" s="20">
        <v>0</v>
      </c>
      <c r="F46" s="20">
        <v>6</v>
      </c>
      <c r="G46" s="20">
        <v>6</v>
      </c>
      <c r="H46" s="20">
        <v>4</v>
      </c>
      <c r="I46" s="19">
        <v>21.4</v>
      </c>
      <c r="J46" s="1">
        <v>3.4822000000000002</v>
      </c>
      <c r="K46" s="1">
        <v>3.4822000000000002</v>
      </c>
      <c r="L46" s="1">
        <v>4.2931999999999997</v>
      </c>
      <c r="M46" s="18">
        <v>45.084000000000003</v>
      </c>
      <c r="N46" s="8">
        <v>26</v>
      </c>
      <c r="O46" s="8">
        <v>26</v>
      </c>
      <c r="P46" s="8">
        <v>25</v>
      </c>
      <c r="Q46" s="8">
        <v>5</v>
      </c>
      <c r="R46" s="2">
        <v>-232.209</v>
      </c>
      <c r="S46" s="8" t="s">
        <v>16</v>
      </c>
      <c r="T46" s="8">
        <v>2.601</v>
      </c>
      <c r="U46" s="8">
        <v>4.3310000000000004</v>
      </c>
      <c r="V46" s="8">
        <v>1.73</v>
      </c>
      <c r="W46" s="8" t="s">
        <v>16</v>
      </c>
      <c r="X46" s="8">
        <v>2.601</v>
      </c>
      <c r="Y46" s="8">
        <v>4.3310000000000004</v>
      </c>
      <c r="Z46" s="8">
        <v>1.73</v>
      </c>
      <c r="AA46" s="8">
        <v>6.59E-2</v>
      </c>
      <c r="AB46" s="8">
        <v>1.5900000000000001E-2</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3.4000000000000002E-2</v>
      </c>
      <c r="AR46" s="8">
        <v>0.32100000000000001</v>
      </c>
      <c r="AS46" s="8">
        <v>0.49903799999999998</v>
      </c>
      <c r="AT46" s="8">
        <v>0</v>
      </c>
      <c r="AU46" s="8">
        <v>0.99751999999999996</v>
      </c>
      <c r="AV46" s="8">
        <v>0.49649399999999999</v>
      </c>
    </row>
    <row r="47" spans="1:63">
      <c r="B47" s="8" t="s">
        <v>518</v>
      </c>
      <c r="C47" s="20">
        <v>4</v>
      </c>
      <c r="D47" s="20">
        <v>520</v>
      </c>
      <c r="E47" s="20">
        <v>0</v>
      </c>
      <c r="F47" s="20">
        <v>6</v>
      </c>
      <c r="G47" s="20">
        <v>6</v>
      </c>
      <c r="H47" s="20">
        <v>4</v>
      </c>
      <c r="I47" s="19">
        <v>21.4</v>
      </c>
      <c r="J47" s="1">
        <v>3.4815999999999998</v>
      </c>
      <c r="K47" s="1">
        <v>3.4815999999999998</v>
      </c>
      <c r="L47" s="1">
        <v>4.2956000000000003</v>
      </c>
      <c r="M47" s="18">
        <v>45.091999999999999</v>
      </c>
      <c r="N47" s="8">
        <v>26</v>
      </c>
      <c r="O47" s="8">
        <v>26</v>
      </c>
      <c r="P47" s="8">
        <v>2</v>
      </c>
      <c r="Q47" s="8">
        <v>5</v>
      </c>
      <c r="R47" s="2">
        <v>-232.20769999999999</v>
      </c>
      <c r="S47" s="8" t="s">
        <v>16</v>
      </c>
      <c r="T47" s="8">
        <v>2.5960000000000001</v>
      </c>
      <c r="U47" s="8">
        <v>4.3280000000000003</v>
      </c>
      <c r="V47" s="8">
        <v>1.7310000000000001</v>
      </c>
      <c r="W47" s="8" t="s">
        <v>16</v>
      </c>
      <c r="X47" s="8">
        <v>2.5960000000000001</v>
      </c>
      <c r="Y47" s="8">
        <v>4.3280000000000003</v>
      </c>
      <c r="Z47" s="8">
        <v>1.7310000000000001</v>
      </c>
      <c r="AA47" s="8">
        <v>0.13919999999999999</v>
      </c>
      <c r="AB47" s="8">
        <v>4.1300000000000003E-2</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3.7999999999999999E-2</v>
      </c>
      <c r="AR47" s="8">
        <v>0.31900000000000001</v>
      </c>
      <c r="AS47" s="8">
        <v>0.49814700000000001</v>
      </c>
      <c r="AT47" s="8">
        <v>0</v>
      </c>
      <c r="AU47" s="8">
        <v>0.99506000000000006</v>
      </c>
      <c r="AV47" s="8">
        <v>0.49298700000000001</v>
      </c>
    </row>
    <row r="48" spans="1:63">
      <c r="B48" s="8" t="s">
        <v>519</v>
      </c>
      <c r="C48" s="20">
        <v>4</v>
      </c>
      <c r="D48" s="20">
        <v>520</v>
      </c>
      <c r="E48" s="20">
        <v>0</v>
      </c>
      <c r="F48" s="20">
        <v>6</v>
      </c>
      <c r="G48" s="20">
        <v>6</v>
      </c>
      <c r="H48" s="20">
        <v>4</v>
      </c>
      <c r="I48" s="19">
        <v>21.4</v>
      </c>
      <c r="J48" s="1">
        <v>3.4786999999999999</v>
      </c>
      <c r="K48" s="1">
        <v>3.4786999999999999</v>
      </c>
      <c r="L48" s="1">
        <v>4.3060999999999998</v>
      </c>
      <c r="M48" s="18">
        <v>45.128</v>
      </c>
      <c r="N48" s="8">
        <v>26</v>
      </c>
      <c r="O48" s="8">
        <v>26</v>
      </c>
      <c r="P48" s="8">
        <v>2</v>
      </c>
      <c r="Q48" s="8">
        <v>5</v>
      </c>
      <c r="R48" s="2">
        <v>-232.20249999999999</v>
      </c>
      <c r="S48" s="8" t="s">
        <v>16</v>
      </c>
      <c r="T48" s="8">
        <v>2.573</v>
      </c>
      <c r="U48" s="8">
        <v>4.3170000000000002</v>
      </c>
      <c r="V48" s="8">
        <v>1.7430000000000001</v>
      </c>
      <c r="W48" s="8" t="s">
        <v>16</v>
      </c>
      <c r="X48" s="8">
        <v>2.573</v>
      </c>
      <c r="Y48" s="8">
        <v>4.3170000000000002</v>
      </c>
      <c r="Z48" s="8">
        <v>1.7430000000000001</v>
      </c>
      <c r="AA48" s="8">
        <v>0.26019999999999999</v>
      </c>
      <c r="AB48" s="8">
        <v>2.8899999999999999E-2</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3.9E-2</v>
      </c>
      <c r="AR48" s="8">
        <v>0.307</v>
      </c>
      <c r="AS48" s="8">
        <v>0.49637999999999999</v>
      </c>
      <c r="AT48" s="8">
        <v>0</v>
      </c>
      <c r="AU48" s="8">
        <v>0.98982999999999999</v>
      </c>
      <c r="AV48" s="8">
        <v>0.48597499999999999</v>
      </c>
    </row>
    <row r="49" spans="2:48">
      <c r="B49" s="8" t="s">
        <v>520</v>
      </c>
      <c r="C49" s="20">
        <v>4</v>
      </c>
      <c r="D49" s="20">
        <v>520</v>
      </c>
      <c r="E49" s="20">
        <v>0</v>
      </c>
      <c r="F49" s="20">
        <v>6</v>
      </c>
      <c r="G49" s="20">
        <v>6</v>
      </c>
      <c r="H49" s="20">
        <v>4</v>
      </c>
      <c r="I49" s="19">
        <v>21.4</v>
      </c>
      <c r="J49" s="1">
        <v>3.4735999999999998</v>
      </c>
      <c r="K49" s="1">
        <v>3.4735999999999998</v>
      </c>
      <c r="L49" s="1">
        <v>4.3244999999999996</v>
      </c>
      <c r="M49" s="18">
        <v>45.189</v>
      </c>
      <c r="N49" s="8">
        <v>26</v>
      </c>
      <c r="O49" s="8">
        <v>26</v>
      </c>
      <c r="P49" s="8">
        <v>15</v>
      </c>
      <c r="Q49" s="8">
        <v>5</v>
      </c>
      <c r="R49" s="2">
        <v>-232.19390000000001</v>
      </c>
      <c r="S49" s="8" t="s">
        <v>16</v>
      </c>
      <c r="T49" s="8">
        <v>2.5299999999999998</v>
      </c>
      <c r="U49" s="8">
        <v>4.2969999999999997</v>
      </c>
      <c r="V49" s="8">
        <v>1.766</v>
      </c>
      <c r="W49" s="8" t="s">
        <v>16</v>
      </c>
      <c r="X49" s="8">
        <v>2.5299999999999998</v>
      </c>
      <c r="Y49" s="8">
        <v>4.2969999999999997</v>
      </c>
      <c r="Z49" s="8">
        <v>1.766</v>
      </c>
      <c r="AA49" s="8">
        <v>0.36830000000000002</v>
      </c>
      <c r="AB49" s="8">
        <v>1.6E-2</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3.3000000000000002E-2</v>
      </c>
      <c r="AR49" s="8">
        <v>0.32</v>
      </c>
      <c r="AS49" s="8">
        <v>0.49526199999999998</v>
      </c>
      <c r="AT49" s="8">
        <v>0</v>
      </c>
      <c r="AU49" s="8">
        <v>0.98431000000000002</v>
      </c>
      <c r="AV49" s="8">
        <v>0.478962</v>
      </c>
    </row>
    <row r="50" spans="2:48">
      <c r="B50" s="8" t="s">
        <v>521</v>
      </c>
      <c r="C50" s="20">
        <v>4</v>
      </c>
      <c r="D50" s="20">
        <v>520</v>
      </c>
      <c r="E50" s="20">
        <v>0</v>
      </c>
      <c r="F50" s="20">
        <v>6</v>
      </c>
      <c r="G50" s="20">
        <v>6</v>
      </c>
      <c r="H50" s="20">
        <v>4</v>
      </c>
      <c r="I50" s="19">
        <v>21.4</v>
      </c>
      <c r="J50" s="1">
        <v>3.4651000000000001</v>
      </c>
      <c r="K50" s="1">
        <v>3.4651000000000001</v>
      </c>
      <c r="L50" s="1">
        <v>4.3555999999999999</v>
      </c>
      <c r="M50" s="18">
        <v>45.290999999999997</v>
      </c>
      <c r="N50" s="8">
        <v>26</v>
      </c>
      <c r="O50" s="8">
        <v>26</v>
      </c>
      <c r="P50" s="8">
        <v>2</v>
      </c>
      <c r="Q50" s="8">
        <v>5</v>
      </c>
      <c r="R50" s="2">
        <v>-232.1825</v>
      </c>
      <c r="S50" s="8" t="s">
        <v>16</v>
      </c>
      <c r="T50" s="8">
        <v>2.4670000000000001</v>
      </c>
      <c r="U50" s="8">
        <v>4.2670000000000003</v>
      </c>
      <c r="V50" s="8">
        <v>1.8</v>
      </c>
      <c r="W50" s="8" t="s">
        <v>16</v>
      </c>
      <c r="X50" s="8">
        <v>2.4670000000000001</v>
      </c>
      <c r="Y50" s="8">
        <v>4.2670000000000003</v>
      </c>
      <c r="Z50" s="8">
        <v>1.8</v>
      </c>
      <c r="AA50" s="8">
        <v>0.4234</v>
      </c>
      <c r="AB50" s="8">
        <v>7.3000000000000001E-3</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4.1000000000000002E-2</v>
      </c>
      <c r="AR50" s="8">
        <v>0.32400000000000001</v>
      </c>
      <c r="AS50" s="8">
        <v>0.49537100000000001</v>
      </c>
      <c r="AT50" s="8">
        <v>0</v>
      </c>
      <c r="AU50" s="8">
        <v>0.97838999999999998</v>
      </c>
      <c r="AV50" s="8">
        <v>0.47194999999999998</v>
      </c>
    </row>
    <row r="51" spans="2:48">
      <c r="B51" s="8" t="s">
        <v>522</v>
      </c>
      <c r="C51" s="20">
        <v>4</v>
      </c>
      <c r="D51" s="20">
        <v>520</v>
      </c>
      <c r="E51" s="20">
        <v>0</v>
      </c>
      <c r="F51" s="20">
        <v>6</v>
      </c>
      <c r="G51" s="20">
        <v>6</v>
      </c>
      <c r="H51" s="20">
        <v>4</v>
      </c>
      <c r="I51" s="19">
        <v>21.4</v>
      </c>
      <c r="J51" s="1">
        <v>3.4535</v>
      </c>
      <c r="K51" s="1">
        <v>3.4535</v>
      </c>
      <c r="L51" s="1">
        <v>4.3996000000000004</v>
      </c>
      <c r="M51" s="18">
        <v>45.442999999999998</v>
      </c>
      <c r="N51" s="8">
        <v>26</v>
      </c>
      <c r="O51" s="8">
        <v>26</v>
      </c>
      <c r="P51" s="8">
        <v>8</v>
      </c>
      <c r="Q51" s="8">
        <v>5</v>
      </c>
      <c r="R51" s="2">
        <v>-232.16990000000001</v>
      </c>
      <c r="S51" s="8" t="s">
        <v>16</v>
      </c>
      <c r="T51" s="8">
        <v>2.3719999999999999</v>
      </c>
      <c r="U51" s="8">
        <v>4.2240000000000002</v>
      </c>
      <c r="V51" s="8">
        <v>1.8520000000000001</v>
      </c>
      <c r="W51" s="8" t="s">
        <v>16</v>
      </c>
      <c r="X51" s="8">
        <v>2.3719999999999999</v>
      </c>
      <c r="Y51" s="8">
        <v>4.2240000000000002</v>
      </c>
      <c r="Z51" s="8">
        <v>1.8520000000000001</v>
      </c>
      <c r="AA51" s="8">
        <v>0.43059999999999998</v>
      </c>
      <c r="AB51" s="8">
        <v>8.2000000000000007E-3</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1.7000000000000001E-2</v>
      </c>
      <c r="AR51" s="8">
        <v>0.312</v>
      </c>
      <c r="AS51" s="8">
        <v>0.49540899999999999</v>
      </c>
      <c r="AT51" s="8">
        <v>0</v>
      </c>
      <c r="AU51" s="8">
        <v>0.97177999999999998</v>
      </c>
      <c r="AV51" s="8">
        <v>0.46493699999999999</v>
      </c>
    </row>
    <row r="52" spans="2:48">
      <c r="B52" s="8" t="s">
        <v>523</v>
      </c>
      <c r="C52" s="20">
        <v>4</v>
      </c>
      <c r="D52" s="20">
        <v>520</v>
      </c>
      <c r="E52" s="20">
        <v>0</v>
      </c>
      <c r="F52" s="20">
        <v>6</v>
      </c>
      <c r="G52" s="20">
        <v>6</v>
      </c>
      <c r="H52" s="20">
        <v>4</v>
      </c>
      <c r="I52" s="19">
        <v>21.4</v>
      </c>
      <c r="J52" s="1">
        <v>3.4375</v>
      </c>
      <c r="K52" s="1">
        <v>3.4375</v>
      </c>
      <c r="L52" s="1">
        <v>4.4615999999999998</v>
      </c>
      <c r="M52" s="18">
        <v>45.656999999999996</v>
      </c>
      <c r="N52" s="8">
        <v>26</v>
      </c>
      <c r="O52" s="8">
        <v>26</v>
      </c>
      <c r="P52" s="8">
        <v>30</v>
      </c>
      <c r="Q52" s="8">
        <v>5</v>
      </c>
      <c r="R52" s="2">
        <v>-232.1583</v>
      </c>
      <c r="S52" s="8" t="s">
        <v>16</v>
      </c>
      <c r="T52" s="8">
        <v>2.2349999999999999</v>
      </c>
      <c r="U52" s="8">
        <v>4.1710000000000003</v>
      </c>
      <c r="V52" s="8">
        <v>1.9350000000000001</v>
      </c>
      <c r="W52" s="8" t="s">
        <v>16</v>
      </c>
      <c r="X52" s="8">
        <v>2.2349999999999999</v>
      </c>
      <c r="Y52" s="8">
        <v>4.1710000000000003</v>
      </c>
      <c r="Z52" s="8">
        <v>1.9350000000000001</v>
      </c>
      <c r="AA52" s="8">
        <v>0.35339999999999999</v>
      </c>
      <c r="AB52" s="8">
        <v>2.1999999999999999E-2</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3.2000000000000001E-2</v>
      </c>
      <c r="AR52" s="8">
        <v>0.308</v>
      </c>
      <c r="AS52" s="8">
        <v>0.49754300000000001</v>
      </c>
      <c r="AT52" s="8">
        <v>0</v>
      </c>
      <c r="AU52" s="8">
        <v>0.96384800000000004</v>
      </c>
      <c r="AV52" s="8">
        <v>0.457924</v>
      </c>
    </row>
    <row r="53" spans="2:48">
      <c r="B53" s="8" t="s">
        <v>524</v>
      </c>
      <c r="C53" s="20">
        <v>4</v>
      </c>
      <c r="D53" s="20">
        <v>520</v>
      </c>
      <c r="E53" s="20">
        <v>0</v>
      </c>
      <c r="F53" s="20">
        <v>6</v>
      </c>
      <c r="G53" s="20">
        <v>6</v>
      </c>
      <c r="H53" s="20">
        <v>4</v>
      </c>
      <c r="I53" s="19">
        <v>21.5</v>
      </c>
      <c r="J53" s="1">
        <v>3.4152999999999998</v>
      </c>
      <c r="K53" s="1">
        <v>3.4152999999999998</v>
      </c>
      <c r="L53" s="1">
        <v>4.5583</v>
      </c>
      <c r="M53" s="18">
        <v>46.045000000000002</v>
      </c>
      <c r="N53" s="8">
        <v>26</v>
      </c>
      <c r="O53" s="8">
        <v>26</v>
      </c>
      <c r="P53" s="8">
        <v>32</v>
      </c>
      <c r="Q53" s="8">
        <v>5</v>
      </c>
      <c r="R53" s="2">
        <v>-232.1498</v>
      </c>
      <c r="S53" s="8" t="s">
        <v>16</v>
      </c>
      <c r="T53" s="8">
        <v>2.0129999999999999</v>
      </c>
      <c r="U53" s="8">
        <v>4.0880000000000001</v>
      </c>
      <c r="V53" s="8">
        <v>2.0750000000000002</v>
      </c>
      <c r="W53" s="8" t="s">
        <v>16</v>
      </c>
      <c r="X53" s="8">
        <v>2.0129999999999999</v>
      </c>
      <c r="Y53" s="8">
        <v>4.0880000000000001</v>
      </c>
      <c r="Z53" s="8">
        <v>2.0750000000000002</v>
      </c>
      <c r="AA53" s="8">
        <v>0.12640000000000001</v>
      </c>
      <c r="AB53" s="8">
        <v>4.4999999999999997E-3</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5.7000000000000002E-2</v>
      </c>
      <c r="AR53" s="8">
        <v>0.32300000000000001</v>
      </c>
      <c r="AS53" s="8">
        <v>0.50263599999999997</v>
      </c>
      <c r="AT53" s="8">
        <v>0</v>
      </c>
      <c r="AU53" s="8">
        <v>0.95379400000000003</v>
      </c>
      <c r="AV53" s="8">
        <v>0.45091199999999998</v>
      </c>
    </row>
    <row r="54" spans="2:48">
      <c r="B54" s="8" t="s">
        <v>525</v>
      </c>
      <c r="C54" s="20">
        <v>4</v>
      </c>
      <c r="D54" s="20">
        <v>520</v>
      </c>
      <c r="E54" s="20">
        <v>0</v>
      </c>
      <c r="F54" s="20">
        <v>6</v>
      </c>
      <c r="G54" s="20">
        <v>6</v>
      </c>
      <c r="H54" s="20">
        <v>4</v>
      </c>
      <c r="I54" s="19">
        <v>21.6</v>
      </c>
      <c r="J54" s="1">
        <v>3.3952</v>
      </c>
      <c r="K54" s="1">
        <v>3.3952</v>
      </c>
      <c r="L54" s="1">
        <v>4.6485000000000003</v>
      </c>
      <c r="M54" s="18">
        <v>46.406999999999996</v>
      </c>
      <c r="N54" s="8">
        <v>26</v>
      </c>
      <c r="O54" s="8">
        <v>26</v>
      </c>
      <c r="P54" s="8">
        <v>2</v>
      </c>
      <c r="Q54" s="8">
        <v>5</v>
      </c>
      <c r="R54" s="2">
        <v>-232.14869999999999</v>
      </c>
      <c r="S54" s="8" t="s">
        <v>16</v>
      </c>
      <c r="T54" s="8">
        <v>1.8049999999999999</v>
      </c>
      <c r="U54" s="8">
        <v>4.0199999999999996</v>
      </c>
      <c r="V54" s="8">
        <v>2.2149999999999999</v>
      </c>
      <c r="W54" s="8" t="s">
        <v>16</v>
      </c>
      <c r="X54" s="8">
        <v>1.8049999999999999</v>
      </c>
      <c r="Y54" s="8">
        <v>4.0199999999999996</v>
      </c>
      <c r="Z54" s="8">
        <v>2.2149999999999999</v>
      </c>
      <c r="AA54" s="8">
        <v>5.6599999999999998E-2</v>
      </c>
      <c r="AB54" s="8">
        <v>1.41E-2</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3.4000000000000002E-2</v>
      </c>
      <c r="AR54" s="8">
        <v>0.31900000000000001</v>
      </c>
      <c r="AS54" s="8">
        <v>0.50570499999999996</v>
      </c>
      <c r="AT54" s="8">
        <v>0</v>
      </c>
      <c r="AU54" s="8">
        <v>0.94456399999999996</v>
      </c>
      <c r="AV54" s="8">
        <v>0.44389899999999999</v>
      </c>
    </row>
    <row r="55" spans="2:48">
      <c r="B55" s="8" t="s">
        <v>526</v>
      </c>
      <c r="C55" s="20">
        <v>4</v>
      </c>
      <c r="D55" s="20">
        <v>520</v>
      </c>
      <c r="E55" s="20">
        <v>0</v>
      </c>
      <c r="F55" s="20">
        <v>6</v>
      </c>
      <c r="G55" s="20">
        <v>6</v>
      </c>
      <c r="H55" s="20">
        <v>4</v>
      </c>
      <c r="I55" s="19">
        <v>21.6</v>
      </c>
      <c r="J55" s="1">
        <v>3.3771</v>
      </c>
      <c r="K55" s="1">
        <v>3.3771</v>
      </c>
      <c r="L55" s="1">
        <v>4.7321</v>
      </c>
      <c r="M55" s="18">
        <v>46.738</v>
      </c>
      <c r="N55" s="8">
        <v>26</v>
      </c>
      <c r="O55" s="8">
        <v>26</v>
      </c>
      <c r="P55" s="8">
        <v>9</v>
      </c>
      <c r="Q55" s="8">
        <v>5</v>
      </c>
      <c r="R55" s="2">
        <v>-232.15360000000001</v>
      </c>
      <c r="S55" s="8" t="s">
        <v>61</v>
      </c>
      <c r="T55" s="8">
        <v>1.651</v>
      </c>
      <c r="U55" s="8">
        <v>3.9630000000000001</v>
      </c>
      <c r="V55" s="8">
        <v>2.3119999999999998</v>
      </c>
      <c r="W55" s="8" t="s">
        <v>61</v>
      </c>
      <c r="X55" s="8">
        <v>1.651</v>
      </c>
      <c r="Y55" s="8">
        <v>3.9630000000000001</v>
      </c>
      <c r="Z55" s="8">
        <v>2.3119999999999998</v>
      </c>
      <c r="AA55" s="8">
        <v>0.19850000000000001</v>
      </c>
      <c r="AB55" s="8">
        <v>2.3400000000000001E-2</v>
      </c>
      <c r="AC55" s="8" t="s">
        <v>17</v>
      </c>
      <c r="AD55" s="8" t="s">
        <v>17</v>
      </c>
      <c r="AE55" s="8">
        <v>0</v>
      </c>
      <c r="AF55" s="8">
        <v>0</v>
      </c>
      <c r="AG55" s="8">
        <v>0</v>
      </c>
      <c r="AH55" s="8">
        <v>0</v>
      </c>
      <c r="AI55" s="8">
        <v>0</v>
      </c>
      <c r="AJ55" s="8">
        <v>0</v>
      </c>
      <c r="AK55" s="8">
        <v>0</v>
      </c>
      <c r="AL55" s="8">
        <v>0</v>
      </c>
      <c r="AM55" s="8">
        <v>0</v>
      </c>
      <c r="AN55" s="8">
        <v>0</v>
      </c>
      <c r="AO55" s="8">
        <v>0</v>
      </c>
      <c r="AP55" s="8">
        <v>0</v>
      </c>
      <c r="AQ55" s="8">
        <v>3.5000000000000003E-2</v>
      </c>
      <c r="AR55" s="8">
        <v>0.32100000000000001</v>
      </c>
      <c r="AS55" s="8">
        <v>0.50801600000000002</v>
      </c>
      <c r="AT55" s="8">
        <v>0</v>
      </c>
      <c r="AU55" s="8">
        <v>0.93618000000000001</v>
      </c>
      <c r="AV55" s="8">
        <v>0.436886</v>
      </c>
    </row>
    <row r="56" spans="2:48">
      <c r="B56" s="8" t="s">
        <v>527</v>
      </c>
      <c r="C56" s="20">
        <v>4</v>
      </c>
      <c r="D56" s="20">
        <v>520</v>
      </c>
      <c r="E56" s="20">
        <v>0</v>
      </c>
      <c r="F56" s="20">
        <v>6</v>
      </c>
      <c r="G56" s="20">
        <v>6</v>
      </c>
      <c r="H56" s="20">
        <v>4</v>
      </c>
      <c r="I56" s="19">
        <v>21.7</v>
      </c>
      <c r="J56" s="1">
        <v>3.3578999999999999</v>
      </c>
      <c r="K56" s="1">
        <v>3.3578999999999999</v>
      </c>
      <c r="L56" s="1">
        <v>4.8212000000000002</v>
      </c>
      <c r="M56" s="18">
        <v>47.076999999999998</v>
      </c>
      <c r="N56" s="8">
        <v>26</v>
      </c>
      <c r="O56" s="8">
        <v>26</v>
      </c>
      <c r="P56" s="8">
        <v>22</v>
      </c>
      <c r="Q56" s="8">
        <v>5</v>
      </c>
      <c r="R56" s="2">
        <v>-232.1636</v>
      </c>
      <c r="S56" s="8" t="s">
        <v>61</v>
      </c>
      <c r="T56" s="8">
        <v>1.631</v>
      </c>
      <c r="U56" s="8">
        <v>3.9129999999999998</v>
      </c>
      <c r="V56" s="8">
        <v>2.282</v>
      </c>
      <c r="W56" s="8" t="s">
        <v>61</v>
      </c>
      <c r="X56" s="8">
        <v>1.631</v>
      </c>
      <c r="Y56" s="8">
        <v>3.9129999999999998</v>
      </c>
      <c r="Z56" s="8">
        <v>2.282</v>
      </c>
      <c r="AA56" s="8">
        <v>0.31929999999999997</v>
      </c>
      <c r="AB56" s="8">
        <v>2.9700000000000001E-2</v>
      </c>
      <c r="AC56" s="8" t="s">
        <v>17</v>
      </c>
      <c r="AD56" s="8" t="s">
        <v>17</v>
      </c>
      <c r="AE56" s="8">
        <v>0</v>
      </c>
      <c r="AF56" s="8">
        <v>0</v>
      </c>
      <c r="AG56" s="8">
        <v>0</v>
      </c>
      <c r="AH56" s="8">
        <v>0</v>
      </c>
      <c r="AI56" s="8">
        <v>0</v>
      </c>
      <c r="AJ56" s="8">
        <v>0</v>
      </c>
      <c r="AK56" s="8">
        <v>0</v>
      </c>
      <c r="AL56" s="8">
        <v>0</v>
      </c>
      <c r="AM56" s="8">
        <v>0</v>
      </c>
      <c r="AN56" s="8">
        <v>0</v>
      </c>
      <c r="AO56" s="8">
        <v>0</v>
      </c>
      <c r="AP56" s="8">
        <v>0</v>
      </c>
      <c r="AQ56" s="8">
        <v>3.4000000000000002E-2</v>
      </c>
      <c r="AR56" s="8">
        <v>0.32100000000000001</v>
      </c>
      <c r="AS56" s="8">
        <v>0.510517</v>
      </c>
      <c r="AT56" s="8">
        <v>0</v>
      </c>
      <c r="AU56" s="8">
        <v>0.92799100000000001</v>
      </c>
      <c r="AV56" s="8">
        <v>0.42987399999999998</v>
      </c>
    </row>
    <row r="57" spans="2:48">
      <c r="B57" s="8" t="s">
        <v>528</v>
      </c>
      <c r="C57" s="20">
        <v>4</v>
      </c>
      <c r="D57" s="20">
        <v>520</v>
      </c>
      <c r="E57" s="20">
        <v>0</v>
      </c>
      <c r="F57" s="20">
        <v>6</v>
      </c>
      <c r="G57" s="20">
        <v>6</v>
      </c>
      <c r="H57" s="20">
        <v>4</v>
      </c>
      <c r="I57" s="19">
        <v>21.7</v>
      </c>
      <c r="J57" s="1">
        <v>3.3424999999999998</v>
      </c>
      <c r="K57" s="1">
        <v>3.3424999999999998</v>
      </c>
      <c r="L57" s="1">
        <v>4.8887</v>
      </c>
      <c r="M57" s="18">
        <v>47.3</v>
      </c>
      <c r="N57" s="8">
        <v>26</v>
      </c>
      <c r="O57" s="8">
        <v>26</v>
      </c>
      <c r="P57" s="8">
        <v>17</v>
      </c>
      <c r="Q57" s="8">
        <v>5</v>
      </c>
      <c r="R57" s="2">
        <v>-232.17580000000001</v>
      </c>
      <c r="S57" s="8" t="s">
        <v>61</v>
      </c>
      <c r="T57" s="8">
        <v>1.615</v>
      </c>
      <c r="U57" s="8">
        <v>3.8809999999999998</v>
      </c>
      <c r="V57" s="8">
        <v>2.2669999999999999</v>
      </c>
      <c r="W57" s="8" t="s">
        <v>61</v>
      </c>
      <c r="X57" s="8">
        <v>1.615</v>
      </c>
      <c r="Y57" s="8">
        <v>3.8809999999999998</v>
      </c>
      <c r="Z57" s="8">
        <v>2.2669999999999999</v>
      </c>
      <c r="AA57" s="8">
        <v>0.36130000000000001</v>
      </c>
      <c r="AB57" s="8">
        <v>2.58E-2</v>
      </c>
      <c r="AC57" s="8" t="s">
        <v>17</v>
      </c>
      <c r="AD57" s="8" t="s">
        <v>17</v>
      </c>
      <c r="AE57" s="8">
        <v>0</v>
      </c>
      <c r="AF57" s="8">
        <v>0</v>
      </c>
      <c r="AG57" s="8">
        <v>0</v>
      </c>
      <c r="AH57" s="8">
        <v>0</v>
      </c>
      <c r="AI57" s="8">
        <v>0</v>
      </c>
      <c r="AJ57" s="8">
        <v>0</v>
      </c>
      <c r="AK57" s="8">
        <v>0</v>
      </c>
      <c r="AL57" s="8">
        <v>0</v>
      </c>
      <c r="AM57" s="8">
        <v>0</v>
      </c>
      <c r="AN57" s="8">
        <v>0</v>
      </c>
      <c r="AO57" s="8">
        <v>0</v>
      </c>
      <c r="AP57" s="8">
        <v>0</v>
      </c>
      <c r="AQ57" s="8">
        <v>3.2000000000000001E-2</v>
      </c>
      <c r="AR57" s="8">
        <v>0.32300000000000001</v>
      </c>
      <c r="AS57" s="8">
        <v>0.51066</v>
      </c>
      <c r="AT57" s="8">
        <v>0</v>
      </c>
      <c r="AU57" s="8">
        <v>0.92086500000000004</v>
      </c>
      <c r="AV57" s="8">
        <v>0.42286099999999999</v>
      </c>
    </row>
    <row r="58" spans="2:48">
      <c r="B58" s="8" t="s">
        <v>529</v>
      </c>
      <c r="C58" s="20">
        <v>4</v>
      </c>
      <c r="D58" s="20">
        <v>520</v>
      </c>
      <c r="E58" s="20">
        <v>0</v>
      </c>
      <c r="F58" s="20">
        <v>6</v>
      </c>
      <c r="G58" s="20">
        <v>6</v>
      </c>
      <c r="H58" s="20">
        <v>4</v>
      </c>
      <c r="I58" s="19">
        <v>21.7</v>
      </c>
      <c r="J58" s="1">
        <v>3.3277999999999999</v>
      </c>
      <c r="K58" s="1">
        <v>3.3277999999999999</v>
      </c>
      <c r="L58" s="1">
        <v>4.9494999999999996</v>
      </c>
      <c r="M58" s="18">
        <v>47.469000000000001</v>
      </c>
      <c r="N58" s="8">
        <v>26</v>
      </c>
      <c r="O58" s="8">
        <v>26</v>
      </c>
      <c r="P58" s="8">
        <v>15</v>
      </c>
      <c r="Q58" s="8">
        <v>5</v>
      </c>
      <c r="R58" s="2">
        <v>-232.18960000000001</v>
      </c>
      <c r="S58" s="8" t="s">
        <v>61</v>
      </c>
      <c r="T58" s="8">
        <v>1.599</v>
      </c>
      <c r="U58" s="8">
        <v>3.8580000000000001</v>
      </c>
      <c r="V58" s="8">
        <v>2.258</v>
      </c>
      <c r="W58" s="8" t="s">
        <v>61</v>
      </c>
      <c r="X58" s="8">
        <v>1.599</v>
      </c>
      <c r="Y58" s="8">
        <v>3.8580000000000001</v>
      </c>
      <c r="Z58" s="8">
        <v>2.258</v>
      </c>
      <c r="AA58" s="8">
        <v>0.36059999999999998</v>
      </c>
      <c r="AB58" s="8">
        <v>1.2699999999999999E-2</v>
      </c>
      <c r="AC58" s="8" t="s">
        <v>17</v>
      </c>
      <c r="AD58" s="8" t="s">
        <v>17</v>
      </c>
      <c r="AE58" s="8">
        <v>0</v>
      </c>
      <c r="AF58" s="8">
        <v>0</v>
      </c>
      <c r="AG58" s="8">
        <v>0</v>
      </c>
      <c r="AH58" s="8">
        <v>0</v>
      </c>
      <c r="AI58" s="8">
        <v>0</v>
      </c>
      <c r="AJ58" s="8">
        <v>0</v>
      </c>
      <c r="AK58" s="8">
        <v>0</v>
      </c>
      <c r="AL58" s="8">
        <v>0</v>
      </c>
      <c r="AM58" s="8">
        <v>0</v>
      </c>
      <c r="AN58" s="8">
        <v>0</v>
      </c>
      <c r="AO58" s="8">
        <v>0</v>
      </c>
      <c r="AP58" s="8">
        <v>0</v>
      </c>
      <c r="AQ58" s="8">
        <v>3.4000000000000002E-2</v>
      </c>
      <c r="AR58" s="8">
        <v>0.32300000000000001</v>
      </c>
      <c r="AS58" s="8">
        <v>0.51033099999999998</v>
      </c>
      <c r="AT58" s="8">
        <v>0</v>
      </c>
      <c r="AU58" s="8">
        <v>0.91435299999999997</v>
      </c>
      <c r="AV58" s="8">
        <v>0.41584900000000002</v>
      </c>
    </row>
    <row r="59" spans="2:48">
      <c r="B59" s="8" t="s">
        <v>530</v>
      </c>
      <c r="C59" s="20">
        <v>4</v>
      </c>
      <c r="D59" s="20">
        <v>520</v>
      </c>
      <c r="E59" s="20">
        <v>0</v>
      </c>
      <c r="F59" s="20">
        <v>6</v>
      </c>
      <c r="G59" s="20">
        <v>6</v>
      </c>
      <c r="H59" s="20">
        <v>4</v>
      </c>
      <c r="I59" s="19">
        <v>21.7</v>
      </c>
      <c r="J59" s="1">
        <v>3.3136999999999999</v>
      </c>
      <c r="K59" s="1">
        <v>3.3136999999999999</v>
      </c>
      <c r="L59" s="1">
        <v>5.0049000000000001</v>
      </c>
      <c r="M59" s="18">
        <v>47.593000000000004</v>
      </c>
      <c r="N59" s="8">
        <v>26</v>
      </c>
      <c r="O59" s="8">
        <v>26</v>
      </c>
      <c r="P59" s="8">
        <v>2</v>
      </c>
      <c r="Q59" s="8">
        <v>5</v>
      </c>
      <c r="R59" s="2">
        <v>-232.20230000000001</v>
      </c>
      <c r="S59" s="8" t="s">
        <v>61</v>
      </c>
      <c r="T59" s="8">
        <v>1.587</v>
      </c>
      <c r="U59" s="8">
        <v>3.8420000000000001</v>
      </c>
      <c r="V59" s="8">
        <v>2.254</v>
      </c>
      <c r="W59" s="8" t="s">
        <v>61</v>
      </c>
      <c r="X59" s="8">
        <v>1.587</v>
      </c>
      <c r="Y59" s="8">
        <v>3.8420000000000001</v>
      </c>
      <c r="Z59" s="8">
        <v>2.254</v>
      </c>
      <c r="AA59" s="8">
        <v>0.32590000000000002</v>
      </c>
      <c r="AB59" s="8">
        <v>2.52E-2</v>
      </c>
      <c r="AC59" s="8" t="s">
        <v>17</v>
      </c>
      <c r="AD59" s="8" t="s">
        <v>17</v>
      </c>
      <c r="AE59" s="8">
        <v>0</v>
      </c>
      <c r="AF59" s="8">
        <v>0</v>
      </c>
      <c r="AG59" s="8">
        <v>0</v>
      </c>
      <c r="AH59" s="8">
        <v>0</v>
      </c>
      <c r="AI59" s="8">
        <v>0</v>
      </c>
      <c r="AJ59" s="8">
        <v>0</v>
      </c>
      <c r="AK59" s="8">
        <v>0</v>
      </c>
      <c r="AL59" s="8">
        <v>0</v>
      </c>
      <c r="AM59" s="8">
        <v>0</v>
      </c>
      <c r="AN59" s="8">
        <v>0</v>
      </c>
      <c r="AO59" s="8">
        <v>0</v>
      </c>
      <c r="AP59" s="8">
        <v>0</v>
      </c>
      <c r="AQ59" s="8">
        <v>2.1999999999999999E-2</v>
      </c>
      <c r="AR59" s="8">
        <v>0.307</v>
      </c>
      <c r="AS59" s="8">
        <v>0.50985100000000005</v>
      </c>
      <c r="AT59" s="8">
        <v>0</v>
      </c>
      <c r="AU59" s="8">
        <v>0.90826499999999999</v>
      </c>
      <c r="AV59" s="8">
        <v>0.40883599999999998</v>
      </c>
    </row>
    <row r="60" spans="2:48">
      <c r="B60" s="8" t="s">
        <v>531</v>
      </c>
      <c r="C60" s="20">
        <v>4</v>
      </c>
      <c r="D60" s="20">
        <v>520</v>
      </c>
      <c r="E60" s="20">
        <v>0</v>
      </c>
      <c r="F60" s="20">
        <v>6</v>
      </c>
      <c r="G60" s="20">
        <v>6</v>
      </c>
      <c r="H60" s="20">
        <v>4</v>
      </c>
      <c r="I60" s="19">
        <v>21.8</v>
      </c>
      <c r="J60" s="1">
        <v>3.3007</v>
      </c>
      <c r="K60" s="1">
        <v>3.3007</v>
      </c>
      <c r="L60" s="1">
        <v>5.0549999999999997</v>
      </c>
      <c r="M60" s="18">
        <v>47.695</v>
      </c>
      <c r="N60" s="8">
        <v>26</v>
      </c>
      <c r="O60" s="8">
        <v>26</v>
      </c>
      <c r="P60" s="8">
        <v>11</v>
      </c>
      <c r="Q60" s="8">
        <v>5</v>
      </c>
      <c r="R60" s="2">
        <v>-232.2133</v>
      </c>
      <c r="S60" s="8" t="s">
        <v>61</v>
      </c>
      <c r="T60" s="8">
        <v>1.5649999999999999</v>
      </c>
      <c r="U60" s="8">
        <v>3.8239999999999998</v>
      </c>
      <c r="V60" s="8">
        <v>2.2589999999999999</v>
      </c>
      <c r="W60" s="8" t="s">
        <v>61</v>
      </c>
      <c r="X60" s="8">
        <v>1.5649999999999999</v>
      </c>
      <c r="Y60" s="8">
        <v>3.8239999999999998</v>
      </c>
      <c r="Z60" s="8">
        <v>2.2589999999999999</v>
      </c>
      <c r="AA60" s="8">
        <v>0.25069999999999998</v>
      </c>
      <c r="AB60" s="8">
        <v>1.52E-2</v>
      </c>
      <c r="AC60" s="8" t="s">
        <v>17</v>
      </c>
      <c r="AD60" s="8" t="s">
        <v>17</v>
      </c>
      <c r="AE60" s="8">
        <v>0</v>
      </c>
      <c r="AF60" s="8">
        <v>0</v>
      </c>
      <c r="AG60" s="8">
        <v>0</v>
      </c>
      <c r="AH60" s="8">
        <v>0</v>
      </c>
      <c r="AI60" s="8">
        <v>0</v>
      </c>
      <c r="AJ60" s="8">
        <v>0</v>
      </c>
      <c r="AK60" s="8">
        <v>0</v>
      </c>
      <c r="AL60" s="8">
        <v>0</v>
      </c>
      <c r="AM60" s="8">
        <v>0</v>
      </c>
      <c r="AN60" s="8">
        <v>0</v>
      </c>
      <c r="AO60" s="8">
        <v>0</v>
      </c>
      <c r="AP60" s="8">
        <v>0</v>
      </c>
      <c r="AQ60" s="8">
        <v>3.5000000000000003E-2</v>
      </c>
      <c r="AR60" s="8">
        <v>0.32400000000000001</v>
      </c>
      <c r="AS60" s="8">
        <v>0.50861199999999995</v>
      </c>
      <c r="AT60" s="8">
        <v>0</v>
      </c>
      <c r="AU60" s="8">
        <v>0.90242</v>
      </c>
      <c r="AV60" s="8">
        <v>0.40182299999999999</v>
      </c>
    </row>
    <row r="61" spans="2:48">
      <c r="B61" s="8" t="s">
        <v>532</v>
      </c>
      <c r="C61" s="20">
        <v>4</v>
      </c>
      <c r="D61" s="20">
        <v>520</v>
      </c>
      <c r="E61" s="20">
        <v>0</v>
      </c>
      <c r="F61" s="20">
        <v>6</v>
      </c>
      <c r="G61" s="20">
        <v>6</v>
      </c>
      <c r="H61" s="20">
        <v>4</v>
      </c>
      <c r="I61" s="19">
        <v>21.8</v>
      </c>
      <c r="J61" s="1">
        <v>3.2877999999999998</v>
      </c>
      <c r="K61" s="1">
        <v>3.2877999999999998</v>
      </c>
      <c r="L61" s="1">
        <v>5.1022999999999996</v>
      </c>
      <c r="M61" s="18">
        <v>47.764000000000003</v>
      </c>
      <c r="N61" s="8">
        <v>26</v>
      </c>
      <c r="O61" s="8">
        <v>26</v>
      </c>
      <c r="P61" s="8">
        <v>5</v>
      </c>
      <c r="Q61" s="8">
        <v>5</v>
      </c>
      <c r="R61" s="2">
        <v>-232.2216</v>
      </c>
      <c r="S61" s="8" t="s">
        <v>61</v>
      </c>
      <c r="T61" s="8">
        <v>1.56</v>
      </c>
      <c r="U61" s="8">
        <v>3.8149999999999999</v>
      </c>
      <c r="V61" s="8">
        <v>2.2549999999999999</v>
      </c>
      <c r="W61" s="8" t="s">
        <v>61</v>
      </c>
      <c r="X61" s="8">
        <v>1.56</v>
      </c>
      <c r="Y61" s="8">
        <v>3.8149999999999999</v>
      </c>
      <c r="Z61" s="8">
        <v>2.2549999999999999</v>
      </c>
      <c r="AA61" s="8">
        <v>0.13969999999999999</v>
      </c>
      <c r="AB61" s="8">
        <v>1.18E-2</v>
      </c>
      <c r="AC61" s="8" t="s">
        <v>17</v>
      </c>
      <c r="AD61" s="8" t="s">
        <v>17</v>
      </c>
      <c r="AE61" s="8">
        <v>0</v>
      </c>
      <c r="AF61" s="8">
        <v>0</v>
      </c>
      <c r="AG61" s="8">
        <v>0</v>
      </c>
      <c r="AH61" s="8">
        <v>0</v>
      </c>
      <c r="AI61" s="8">
        <v>0</v>
      </c>
      <c r="AJ61" s="8">
        <v>0</v>
      </c>
      <c r="AK61" s="8">
        <v>0</v>
      </c>
      <c r="AL61" s="8">
        <v>0</v>
      </c>
      <c r="AM61" s="8">
        <v>0</v>
      </c>
      <c r="AN61" s="8">
        <v>0</v>
      </c>
      <c r="AO61" s="8">
        <v>0</v>
      </c>
      <c r="AP61" s="8">
        <v>0</v>
      </c>
      <c r="AQ61" s="8">
        <v>2.5999999999999999E-2</v>
      </c>
      <c r="AR61" s="8">
        <v>0.30599999999999999</v>
      </c>
      <c r="AS61" s="8">
        <v>0.50738799999999995</v>
      </c>
      <c r="AT61" s="8">
        <v>0</v>
      </c>
      <c r="AU61" s="8">
        <v>0.89689799999999997</v>
      </c>
      <c r="AV61" s="8">
        <v>0.39481100000000002</v>
      </c>
    </row>
    <row r="62" spans="2:48">
      <c r="B62" s="8" t="s">
        <v>533</v>
      </c>
      <c r="C62" s="20">
        <v>4</v>
      </c>
      <c r="D62" s="20">
        <v>520</v>
      </c>
      <c r="E62" s="20">
        <v>0</v>
      </c>
      <c r="F62" s="20">
        <v>6</v>
      </c>
      <c r="G62" s="20">
        <v>6</v>
      </c>
      <c r="H62" s="20">
        <v>4</v>
      </c>
      <c r="I62" s="19">
        <v>21.8</v>
      </c>
      <c r="J62" s="1">
        <v>3.2816999999999998</v>
      </c>
      <c r="K62" s="1">
        <v>3.2816999999999998</v>
      </c>
      <c r="L62" s="1">
        <v>5.1246999999999998</v>
      </c>
      <c r="M62" s="18">
        <v>47.795999999999999</v>
      </c>
      <c r="N62" s="8">
        <v>26</v>
      </c>
      <c r="O62" s="8">
        <v>26</v>
      </c>
      <c r="P62" s="8">
        <v>33</v>
      </c>
      <c r="Q62" s="8">
        <v>1</v>
      </c>
      <c r="R62" s="2">
        <v>-232.22409999999999</v>
      </c>
      <c r="S62" s="8" t="s">
        <v>61</v>
      </c>
      <c r="T62" s="8">
        <v>1.5429999999999999</v>
      </c>
      <c r="U62" s="8">
        <v>3.806</v>
      </c>
      <c r="V62" s="8">
        <v>2.2629999999999999</v>
      </c>
      <c r="W62" s="8" t="s">
        <v>61</v>
      </c>
      <c r="X62" s="8">
        <v>1.5429999999999999</v>
      </c>
      <c r="Y62" s="8">
        <v>3.806</v>
      </c>
      <c r="Z62" s="8">
        <v>2.2629999999999999</v>
      </c>
      <c r="AA62" s="8">
        <v>7.2599999999999998E-2</v>
      </c>
      <c r="AB62" s="8">
        <v>1.21E-2</v>
      </c>
      <c r="AC62" s="8" t="s">
        <v>17</v>
      </c>
      <c r="AD62" s="8" t="s">
        <v>17</v>
      </c>
      <c r="AE62" s="8">
        <v>0</v>
      </c>
      <c r="AF62" s="8">
        <v>0</v>
      </c>
      <c r="AG62" s="8">
        <v>0</v>
      </c>
      <c r="AH62" s="8">
        <v>0</v>
      </c>
      <c r="AI62" s="8">
        <v>0</v>
      </c>
      <c r="AJ62" s="8">
        <v>0</v>
      </c>
      <c r="AK62" s="8">
        <v>0</v>
      </c>
      <c r="AL62" s="8">
        <v>0</v>
      </c>
      <c r="AM62" s="8">
        <v>0</v>
      </c>
      <c r="AN62" s="8">
        <v>0</v>
      </c>
      <c r="AO62" s="8">
        <v>0</v>
      </c>
      <c r="AP62" s="8">
        <v>0</v>
      </c>
      <c r="AQ62" s="8">
        <v>7.0000000000000001E-3</v>
      </c>
      <c r="AR62" s="8">
        <v>0.29899999999999999</v>
      </c>
      <c r="AS62" s="8">
        <v>0.50675999999999999</v>
      </c>
      <c r="AT62" s="8">
        <v>0</v>
      </c>
      <c r="AU62" s="8">
        <v>0.89429599999999998</v>
      </c>
      <c r="AV62" s="8">
        <v>0.39130399999999999</v>
      </c>
    </row>
    <row r="63" spans="2:48">
      <c r="B63" s="8" t="s">
        <v>534</v>
      </c>
      <c r="C63" s="20">
        <v>4</v>
      </c>
      <c r="D63" s="20">
        <v>520</v>
      </c>
      <c r="E63" s="20">
        <v>0</v>
      </c>
      <c r="F63" s="20">
        <v>6</v>
      </c>
      <c r="G63" s="20">
        <v>6</v>
      </c>
      <c r="H63" s="20">
        <v>4</v>
      </c>
      <c r="I63" s="19">
        <v>21.8</v>
      </c>
      <c r="J63" s="1">
        <v>3.2751999999999999</v>
      </c>
      <c r="K63" s="1">
        <v>3.2751999999999999</v>
      </c>
      <c r="L63" s="1">
        <v>5.1474000000000002</v>
      </c>
      <c r="M63" s="18">
        <v>47.819000000000003</v>
      </c>
      <c r="N63" s="8">
        <v>26</v>
      </c>
      <c r="O63" s="8">
        <v>26</v>
      </c>
      <c r="P63" s="8">
        <v>2</v>
      </c>
      <c r="Q63" s="8">
        <v>5</v>
      </c>
      <c r="R63" s="2">
        <v>-232.2253</v>
      </c>
      <c r="S63" s="8" t="s">
        <v>61</v>
      </c>
      <c r="T63" s="8">
        <v>1.5329999999999999</v>
      </c>
      <c r="U63" s="8">
        <v>3.8</v>
      </c>
      <c r="V63" s="8">
        <v>2.2669999999999999</v>
      </c>
      <c r="W63" s="8" t="s">
        <v>61</v>
      </c>
      <c r="X63" s="8">
        <v>1.5329999999999999</v>
      </c>
      <c r="Y63" s="8">
        <v>3.8</v>
      </c>
      <c r="Z63" s="8">
        <v>2.2669999999999999</v>
      </c>
      <c r="AA63" s="8">
        <v>3.2000000000000002E-3</v>
      </c>
      <c r="AB63" s="8">
        <v>5.8999999999999999E-3</v>
      </c>
      <c r="AC63" s="8" t="s">
        <v>17</v>
      </c>
      <c r="AD63" s="8" t="s">
        <v>17</v>
      </c>
      <c r="AE63" s="8">
        <v>0</v>
      </c>
      <c r="AF63" s="8">
        <v>0</v>
      </c>
      <c r="AG63" s="8">
        <v>0</v>
      </c>
      <c r="AH63" s="8">
        <v>0</v>
      </c>
      <c r="AI63" s="8">
        <v>0</v>
      </c>
      <c r="AJ63" s="8">
        <v>0</v>
      </c>
      <c r="AK63" s="8">
        <v>0</v>
      </c>
      <c r="AL63" s="8">
        <v>0</v>
      </c>
      <c r="AM63" s="8">
        <v>0</v>
      </c>
      <c r="AN63" s="8">
        <v>0</v>
      </c>
      <c r="AO63" s="8">
        <v>0</v>
      </c>
      <c r="AP63" s="8">
        <v>0</v>
      </c>
      <c r="AQ63" s="8">
        <v>1.2E-2</v>
      </c>
      <c r="AR63" s="8">
        <v>0.30199999999999999</v>
      </c>
      <c r="AS63" s="8">
        <v>0.50613900000000001</v>
      </c>
      <c r="AT63" s="8">
        <v>0</v>
      </c>
      <c r="AU63" s="8">
        <v>0.89166500000000004</v>
      </c>
      <c r="AV63" s="8">
        <v>0.38779799999999998</v>
      </c>
    </row>
    <row r="64" spans="2:48">
      <c r="B64" s="8" t="s">
        <v>837</v>
      </c>
      <c r="C64" s="20">
        <v>4</v>
      </c>
      <c r="D64" s="20">
        <v>520</v>
      </c>
      <c r="E64" s="20">
        <v>0</v>
      </c>
      <c r="F64" s="20">
        <v>6</v>
      </c>
      <c r="G64" s="20">
        <v>6</v>
      </c>
      <c r="H64" s="20">
        <v>4</v>
      </c>
      <c r="I64" s="19">
        <v>21.8</v>
      </c>
      <c r="J64" s="1">
        <v>3.2751999999999999</v>
      </c>
      <c r="K64" s="1">
        <v>3.2751999999999999</v>
      </c>
      <c r="L64" s="1">
        <v>5.1474000000000002</v>
      </c>
      <c r="M64" s="18">
        <v>47.819000000000003</v>
      </c>
      <c r="N64" s="8">
        <v>26</v>
      </c>
      <c r="O64" s="8">
        <v>26</v>
      </c>
      <c r="P64" s="8">
        <v>63</v>
      </c>
      <c r="Q64" s="8">
        <v>1</v>
      </c>
      <c r="R64" s="2">
        <v>-231.66069999999999</v>
      </c>
      <c r="S64" s="8" t="s">
        <v>61</v>
      </c>
      <c r="T64" s="8">
        <v>1.65</v>
      </c>
      <c r="U64" s="8">
        <v>3.702</v>
      </c>
      <c r="V64" s="8">
        <v>2.052</v>
      </c>
      <c r="W64" s="8" t="s">
        <v>61</v>
      </c>
      <c r="X64" s="8">
        <v>1.65</v>
      </c>
      <c r="Y64" s="8">
        <v>3.702</v>
      </c>
      <c r="Z64" s="8">
        <v>2.052</v>
      </c>
      <c r="AA64" s="8">
        <v>0</v>
      </c>
      <c r="AB64" s="8">
        <v>1E-4</v>
      </c>
      <c r="AC64" s="8" t="s">
        <v>17</v>
      </c>
      <c r="AD64" s="8" t="s">
        <v>17</v>
      </c>
      <c r="AE64" s="8">
        <v>0</v>
      </c>
      <c r="AF64" s="8">
        <v>0</v>
      </c>
      <c r="AG64" s="8">
        <v>0</v>
      </c>
      <c r="AH64" s="8">
        <v>0</v>
      </c>
      <c r="AI64" s="8">
        <v>0</v>
      </c>
      <c r="AJ64" s="8">
        <v>0</v>
      </c>
      <c r="AK64" s="8">
        <v>0</v>
      </c>
      <c r="AL64" s="8">
        <v>0</v>
      </c>
      <c r="AM64" s="8">
        <v>0</v>
      </c>
      <c r="AN64" s="8">
        <v>0</v>
      </c>
      <c r="AO64" s="8">
        <v>0</v>
      </c>
      <c r="AP64" s="8">
        <v>0</v>
      </c>
      <c r="AQ64" s="8">
        <v>1.2999999999999999E-2</v>
      </c>
      <c r="AR64" s="8">
        <v>0.28799999999999998</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617</v>
      </c>
      <c r="C69" s="20">
        <v>4</v>
      </c>
      <c r="D69" s="20">
        <v>400</v>
      </c>
      <c r="E69" s="20">
        <v>0</v>
      </c>
      <c r="F69" s="20">
        <v>3</v>
      </c>
      <c r="G69" s="20">
        <v>3</v>
      </c>
      <c r="H69" s="20">
        <v>2</v>
      </c>
      <c r="I69" s="19">
        <v>10.7</v>
      </c>
      <c r="J69" s="1">
        <v>3.4826999999999999</v>
      </c>
      <c r="K69" s="1">
        <v>3.4826999999999999</v>
      </c>
      <c r="L69" s="1">
        <v>4.2911999999999999</v>
      </c>
      <c r="M69" s="18">
        <v>45.076000000000001</v>
      </c>
      <c r="N69" s="8">
        <v>26</v>
      </c>
      <c r="O69" s="8">
        <v>864</v>
      </c>
      <c r="P69" s="8">
        <v>1</v>
      </c>
      <c r="Q69" s="8">
        <v>1</v>
      </c>
      <c r="R69" s="2">
        <v>-58.524500000000003</v>
      </c>
      <c r="S69" s="8" t="s">
        <v>16</v>
      </c>
      <c r="T69" s="8">
        <v>-2.5219999999999998</v>
      </c>
      <c r="U69" s="8">
        <v>9.3030000000000008</v>
      </c>
      <c r="V69" s="8">
        <v>11.824999999999999</v>
      </c>
      <c r="W69" s="8" t="s">
        <v>16</v>
      </c>
      <c r="X69" s="8">
        <v>-2.5219999999999998</v>
      </c>
      <c r="Y69" s="8">
        <v>9.3030000000000008</v>
      </c>
      <c r="Z69" s="8">
        <v>11.824999999999999</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0.30399999999999999</v>
      </c>
      <c r="AS69" s="8">
        <v>0.5</v>
      </c>
      <c r="AT69" s="8">
        <v>0</v>
      </c>
      <c r="AU69" s="8">
        <v>0</v>
      </c>
      <c r="AV69" s="8">
        <v>0.5</v>
      </c>
      <c r="AW69" s="2">
        <v>-18.998799999999999</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B78" s="8" t="s">
        <v>631</v>
      </c>
      <c r="C78" s="20">
        <v>4</v>
      </c>
      <c r="D78" s="20">
        <v>400</v>
      </c>
      <c r="E78" s="20">
        <v>0</v>
      </c>
      <c r="F78" s="20">
        <v>3</v>
      </c>
      <c r="G78" s="20">
        <v>3</v>
      </c>
      <c r="H78" s="20">
        <v>2</v>
      </c>
      <c r="I78" s="19">
        <v>10.8</v>
      </c>
      <c r="J78" s="1">
        <v>3.3952</v>
      </c>
      <c r="K78" s="1">
        <v>3.3952</v>
      </c>
      <c r="L78" s="1">
        <v>4.6485000000000003</v>
      </c>
      <c r="M78" s="18">
        <v>46.406999999999996</v>
      </c>
      <c r="N78" s="8">
        <v>26</v>
      </c>
      <c r="O78" s="8">
        <v>864</v>
      </c>
      <c r="P78" s="8">
        <v>1</v>
      </c>
      <c r="Q78" s="8">
        <v>1</v>
      </c>
      <c r="R78" s="2">
        <v>-58.504100000000001</v>
      </c>
      <c r="S78" s="8" t="s">
        <v>16</v>
      </c>
      <c r="T78" s="8">
        <v>-3.3359999999999999</v>
      </c>
      <c r="U78" s="8">
        <v>8.9870000000000001</v>
      </c>
      <c r="V78" s="8">
        <v>12.323</v>
      </c>
      <c r="W78" s="8" t="s">
        <v>16</v>
      </c>
      <c r="X78" s="8">
        <v>-3.3359999999999999</v>
      </c>
      <c r="Y78" s="8">
        <v>8.9870000000000001</v>
      </c>
      <c r="Z78" s="8">
        <v>12.323</v>
      </c>
      <c r="AA78" s="8">
        <v>0.33079999999999998</v>
      </c>
      <c r="AB78" s="8">
        <v>8.3000000000000001E-3</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0.01</v>
      </c>
      <c r="AR78" s="8">
        <v>0.309</v>
      </c>
      <c r="AS78" s="8">
        <v>0.50570499999999996</v>
      </c>
      <c r="AT78" s="8">
        <v>0</v>
      </c>
      <c r="AU78" s="8">
        <v>0.94456399999999996</v>
      </c>
      <c r="AV78" s="8">
        <v>0.44389899999999999</v>
      </c>
      <c r="AW78" s="2">
        <v>-18.9803</v>
      </c>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618</v>
      </c>
      <c r="C87" s="20">
        <v>4</v>
      </c>
      <c r="D87" s="20">
        <v>400</v>
      </c>
      <c r="E87" s="20">
        <v>0</v>
      </c>
      <c r="F87" s="20">
        <v>3</v>
      </c>
      <c r="G87" s="20">
        <v>3</v>
      </c>
      <c r="H87" s="20">
        <v>2</v>
      </c>
      <c r="I87" s="19">
        <v>10.9</v>
      </c>
      <c r="J87" s="1">
        <v>3.2751999999999999</v>
      </c>
      <c r="K87" s="1">
        <v>3.2751999999999999</v>
      </c>
      <c r="L87" s="1">
        <v>5.1474000000000002</v>
      </c>
      <c r="M87" s="18">
        <v>47.819000000000003</v>
      </c>
      <c r="N87" s="8">
        <v>26</v>
      </c>
      <c r="O87" s="8">
        <v>864</v>
      </c>
      <c r="P87" s="8">
        <v>1</v>
      </c>
      <c r="Q87" s="8">
        <v>1</v>
      </c>
      <c r="R87" s="2">
        <v>-58.635100000000001</v>
      </c>
      <c r="S87" s="8" t="s">
        <v>61</v>
      </c>
      <c r="T87" s="8">
        <v>-3.5579999999999998</v>
      </c>
      <c r="U87" s="8">
        <v>8.69</v>
      </c>
      <c r="V87" s="8">
        <v>12.247999999999999</v>
      </c>
      <c r="W87" s="8" t="s">
        <v>61</v>
      </c>
      <c r="X87" s="8">
        <v>-3.5579999999999998</v>
      </c>
      <c r="Y87" s="8">
        <v>8.69</v>
      </c>
      <c r="Z87" s="8">
        <v>12.247999999999999</v>
      </c>
      <c r="AA87" s="8">
        <v>0.32579999999999998</v>
      </c>
      <c r="AB87" s="8">
        <v>2.7900000000000001E-2</v>
      </c>
      <c r="AC87" s="8" t="s">
        <v>17</v>
      </c>
      <c r="AD87" s="8" t="s">
        <v>17</v>
      </c>
      <c r="AE87" s="8">
        <v>0</v>
      </c>
      <c r="AF87" s="8">
        <v>0</v>
      </c>
      <c r="AG87" s="8">
        <v>0</v>
      </c>
      <c r="AH87" s="8">
        <v>0</v>
      </c>
      <c r="AI87" s="8">
        <v>0</v>
      </c>
      <c r="AJ87" s="8">
        <v>0</v>
      </c>
      <c r="AK87" s="8">
        <v>0</v>
      </c>
      <c r="AL87" s="8">
        <v>0</v>
      </c>
      <c r="AM87" s="8">
        <v>0</v>
      </c>
      <c r="AN87" s="8">
        <v>0</v>
      </c>
      <c r="AO87" s="8">
        <v>0</v>
      </c>
      <c r="AP87" s="8">
        <v>0</v>
      </c>
      <c r="AQ87" s="8">
        <v>1.2E-2</v>
      </c>
      <c r="AR87" s="8">
        <v>0.318</v>
      </c>
      <c r="AS87" s="8">
        <v>0.50613900000000001</v>
      </c>
      <c r="AT87" s="8">
        <v>0</v>
      </c>
      <c r="AU87" s="8">
        <v>0.89166500000000004</v>
      </c>
      <c r="AV87" s="8">
        <v>0.38779799999999998</v>
      </c>
      <c r="AW87" s="2">
        <v>-18.920999999999999</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8BA18AA4-AEA2-4FE6-B119-4C4CACA25A2C}"/>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93AD3-06F7-453F-AAA6-2035B447E69C}">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496</v>
      </c>
      <c r="C1" s="4" t="s">
        <v>719</v>
      </c>
      <c r="D1" s="21">
        <f>COUNT(D41:D502)-6</f>
        <v>23</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R2SCAN</v>
      </c>
      <c r="K2" s="6" t="s">
        <v>4</v>
      </c>
      <c r="L2" s="6" t="s">
        <v>7</v>
      </c>
      <c r="M2" s="6" t="s">
        <v>675</v>
      </c>
      <c r="N2" s="6"/>
      <c r="O2" s="4" t="str">
        <f>A1</f>
        <v>R2SCAN</v>
      </c>
      <c r="P2" s="4" t="s">
        <v>4</v>
      </c>
      <c r="Q2" s="4" t="s">
        <v>7</v>
      </c>
      <c r="R2" s="4" t="s">
        <v>675</v>
      </c>
      <c r="T2" s="4" t="str">
        <f>A1</f>
        <v>R2SCAN</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Zn_Mg_C_R2SCAN_999</v>
      </c>
      <c r="C3" s="27">
        <f>-C39</f>
        <v>-1</v>
      </c>
      <c r="D3" s="27">
        <f>D39</f>
        <v>3.2820999999999998</v>
      </c>
      <c r="E3" s="27">
        <f>E39</f>
        <v>5.1593</v>
      </c>
      <c r="F3" s="27">
        <f>-F39</f>
        <v>-0.61118099660000003</v>
      </c>
      <c r="G3" s="27">
        <f>-G39</f>
        <v>-0.55894308410000071</v>
      </c>
      <c r="H3" s="27">
        <f>H39</f>
        <v>0.506216</v>
      </c>
      <c r="I3" s="17"/>
      <c r="J3" s="17">
        <f>J39</f>
        <v>-232.9965</v>
      </c>
      <c r="K3" s="17">
        <f>K39</f>
        <v>-58.630299999999998</v>
      </c>
      <c r="L3" s="17">
        <f>L39</f>
        <v>-18.869</v>
      </c>
      <c r="M3" s="17">
        <f>M39</f>
        <v>-77.499300000000005</v>
      </c>
      <c r="N3" s="25"/>
      <c r="O3" s="17">
        <f>O39</f>
        <v>-3.7299999999987676E-2</v>
      </c>
      <c r="P3" s="17">
        <f>P39</f>
        <v>-0.10620000000000118</v>
      </c>
      <c r="Q3" s="17">
        <f>Q39</f>
        <v>8.2200000000000273E-2</v>
      </c>
      <c r="R3" s="17">
        <f>R39</f>
        <v>-2.4000000000000909E-2</v>
      </c>
      <c r="S3" s="17"/>
      <c r="T3" s="28">
        <f>T39</f>
        <v>2.3109999999999999</v>
      </c>
      <c r="U3" s="28">
        <f>U39</f>
        <v>0</v>
      </c>
      <c r="V3" s="27"/>
      <c r="W3" s="17">
        <f>W39</f>
        <v>0</v>
      </c>
      <c r="X3" s="17">
        <f>X39</f>
        <v>-3.7299999999987676E-2</v>
      </c>
      <c r="Y3" s="16">
        <f t="shared" ref="Y3:Y20" si="0">R3+X3</f>
        <v>-6.1299999999988586E-2</v>
      </c>
      <c r="Z3" s="17">
        <f>Z39</f>
        <v>0</v>
      </c>
      <c r="AA3" s="17">
        <f>AA39</f>
        <v>0.10620000000000118</v>
      </c>
      <c r="AB3" s="16">
        <f>AA3+R3</f>
        <v>8.2200000000000273E-2</v>
      </c>
      <c r="AD3" s="17">
        <f>AD39</f>
        <v>0</v>
      </c>
      <c r="AE3" s="17">
        <f>AE39</f>
        <v>0</v>
      </c>
      <c r="AF3" s="17">
        <f>AF39</f>
        <v>0.10620000000000118</v>
      </c>
      <c r="AG3" s="17"/>
      <c r="AH3" s="17">
        <f>AH39</f>
        <v>0</v>
      </c>
      <c r="AI3" s="17">
        <f>AI39</f>
        <v>0</v>
      </c>
    </row>
    <row r="4" spans="1:35" s="15" customFormat="1">
      <c r="B4" s="15" t="str">
        <f>B38</f>
        <v>Zn_Mg_C_R2SCAN_969</v>
      </c>
      <c r="C4" s="24">
        <f>-C38</f>
        <v>-0.96874721593642521</v>
      </c>
      <c r="D4" s="24">
        <f t="shared" ref="D4:R4" si="1">D38</f>
        <v>3.2881999999999998</v>
      </c>
      <c r="E4" s="24">
        <f t="shared" si="1"/>
        <v>5.1376999999999997</v>
      </c>
      <c r="F4" s="24">
        <f>-F38</f>
        <v>-0.59380509059999975</v>
      </c>
      <c r="G4" s="24">
        <f>-G38</f>
        <v>-0.5434864567999993</v>
      </c>
      <c r="H4" s="24">
        <f t="shared" si="1"/>
        <v>0.50683999999999996</v>
      </c>
      <c r="J4" s="16">
        <f t="shared" si="1"/>
        <v>-232.99520000000001</v>
      </c>
      <c r="K4" s="16">
        <f t="shared" si="1"/>
        <v>0</v>
      </c>
      <c r="L4" s="16">
        <f t="shared" si="1"/>
        <v>0</v>
      </c>
      <c r="M4" s="16">
        <f t="shared" si="1"/>
        <v>0</v>
      </c>
      <c r="N4" s="16"/>
      <c r="O4" s="16">
        <f t="shared" si="1"/>
        <v>-3.6000000000001364E-2</v>
      </c>
      <c r="P4" s="16">
        <f t="shared" si="1"/>
        <v>58.524099999999997</v>
      </c>
      <c r="Q4" s="16">
        <f t="shared" si="1"/>
        <v>18.9512</v>
      </c>
      <c r="R4" s="16">
        <f t="shared" si="1"/>
        <v>77.475300000000004</v>
      </c>
      <c r="S4" s="16"/>
      <c r="T4" s="23">
        <f>T38</f>
        <v>2.3069999999999999</v>
      </c>
      <c r="U4" s="23">
        <f>U38</f>
        <v>0</v>
      </c>
      <c r="V4" s="24"/>
      <c r="W4" s="16">
        <f>W38</f>
        <v>0</v>
      </c>
      <c r="X4" s="16">
        <f>X38</f>
        <v>-3.6000000000001364E-2</v>
      </c>
      <c r="Y4" s="16">
        <f t="shared" si="0"/>
        <v>77.439300000000003</v>
      </c>
      <c r="Z4" s="16">
        <f>Z38</f>
        <v>0</v>
      </c>
      <c r="AA4" s="16">
        <f>AA38</f>
        <v>-58.524099999999997</v>
      </c>
      <c r="AB4" s="16">
        <f>AA4+R4</f>
        <v>18.951200000000007</v>
      </c>
      <c r="AD4" s="16">
        <f>AD38</f>
        <v>0</v>
      </c>
      <c r="AE4" s="16">
        <f>AE38</f>
        <v>0</v>
      </c>
      <c r="AF4" s="16">
        <f>AF38</f>
        <v>-58.524099999999997</v>
      </c>
      <c r="AG4" s="16"/>
      <c r="AH4" s="16"/>
      <c r="AI4" s="16"/>
    </row>
    <row r="5" spans="1:35" s="15" customFormat="1">
      <c r="B5" s="15" t="str">
        <f>B37</f>
        <v>Zn_Mg_C_R2SCAN_938</v>
      </c>
      <c r="C5" s="24">
        <f>-C37</f>
        <v>-0.93749443187285053</v>
      </c>
      <c r="D5" s="24">
        <f t="shared" ref="D5:R5" si="2">D37</f>
        <v>3.2944</v>
      </c>
      <c r="E5" s="24">
        <f t="shared" si="2"/>
        <v>5.1158999999999999</v>
      </c>
      <c r="F5" s="24">
        <f>-F37</f>
        <v>-0.57628567139999987</v>
      </c>
      <c r="G5" s="24">
        <f>-G37</f>
        <v>-0.52801715489999967</v>
      </c>
      <c r="H5" s="24">
        <f t="shared" si="2"/>
        <v>0.50741599999999998</v>
      </c>
      <c r="I5" s="66"/>
      <c r="J5" s="16">
        <f t="shared" si="2"/>
        <v>-232.99250000000001</v>
      </c>
      <c r="K5" s="16">
        <f>K37</f>
        <v>0</v>
      </c>
      <c r="L5" s="16">
        <f t="shared" si="2"/>
        <v>0</v>
      </c>
      <c r="M5" s="16">
        <f t="shared" si="2"/>
        <v>0</v>
      </c>
      <c r="N5" s="16"/>
      <c r="O5" s="16">
        <f t="shared" si="2"/>
        <v>-3.3299999999996999E-2</v>
      </c>
      <c r="P5" s="16">
        <f t="shared" si="2"/>
        <v>58.524099999999997</v>
      </c>
      <c r="Q5" s="16">
        <f t="shared" si="2"/>
        <v>18.9512</v>
      </c>
      <c r="R5" s="16">
        <f t="shared" si="2"/>
        <v>77.475300000000004</v>
      </c>
      <c r="S5" s="16"/>
      <c r="T5" s="23">
        <f>T37</f>
        <v>2.3039999999999998</v>
      </c>
      <c r="U5" s="23">
        <f>U37</f>
        <v>0</v>
      </c>
      <c r="W5" s="16">
        <f>W37</f>
        <v>0</v>
      </c>
      <c r="X5" s="16">
        <f>X37</f>
        <v>-3.3299999999996999E-2</v>
      </c>
      <c r="Y5" s="16">
        <f t="shared" si="0"/>
        <v>77.442000000000007</v>
      </c>
      <c r="Z5" s="16">
        <f>Z37</f>
        <v>0</v>
      </c>
      <c r="AA5" s="16">
        <f>AA37</f>
        <v>-58.524099999999997</v>
      </c>
      <c r="AB5" s="16">
        <f>AA5+R5</f>
        <v>18.951200000000007</v>
      </c>
      <c r="AC5" s="16"/>
      <c r="AD5" s="16">
        <f>AD37</f>
        <v>0</v>
      </c>
      <c r="AE5" s="16">
        <f>AE37</f>
        <v>0</v>
      </c>
      <c r="AF5" s="16">
        <f>AF37</f>
        <v>-58.524099999999997</v>
      </c>
      <c r="AG5" s="16"/>
      <c r="AH5" s="16"/>
      <c r="AI5" s="16"/>
    </row>
    <row r="6" spans="1:35" s="15" customFormat="1">
      <c r="B6" s="15" t="str">
        <f>B36</f>
        <v>Zn_Mg_C_R2SCAN_875</v>
      </c>
      <c r="C6" s="24">
        <f>-C36</f>
        <v>-0.87499777274914015</v>
      </c>
      <c r="D6" s="24">
        <f t="shared" ref="D6:R6" si="3">D36</f>
        <v>3.3066</v>
      </c>
      <c r="E6" s="24">
        <f t="shared" si="3"/>
        <v>5.0701999999999998</v>
      </c>
      <c r="F6" s="24">
        <f>-F36</f>
        <v>-0.54269392719999976</v>
      </c>
      <c r="G6" s="24">
        <f>-G36</f>
        <v>-0.49577429640000015</v>
      </c>
      <c r="H6" s="24">
        <f t="shared" si="3"/>
        <v>0.50882099999999997</v>
      </c>
      <c r="I6" s="66"/>
      <c r="J6" s="16">
        <f t="shared" si="3"/>
        <v>-232.98349999999999</v>
      </c>
      <c r="K6" s="16">
        <f t="shared" si="3"/>
        <v>0</v>
      </c>
      <c r="L6" s="16">
        <f t="shared" si="3"/>
        <v>0</v>
      </c>
      <c r="M6" s="16">
        <f t="shared" si="3"/>
        <v>0</v>
      </c>
      <c r="N6" s="16"/>
      <c r="O6" s="16">
        <f t="shared" si="3"/>
        <v>-2.4299999999982447E-2</v>
      </c>
      <c r="P6" s="16">
        <f t="shared" si="3"/>
        <v>58.524099999999997</v>
      </c>
      <c r="Q6" s="16">
        <f t="shared" si="3"/>
        <v>18.9512</v>
      </c>
      <c r="R6" s="16">
        <f t="shared" si="3"/>
        <v>77.475300000000004</v>
      </c>
      <c r="S6" s="16"/>
      <c r="T6" s="23">
        <f>T36</f>
        <v>2.2959999999999998</v>
      </c>
      <c r="U6" s="23">
        <f>U36</f>
        <v>0</v>
      </c>
      <c r="W6" s="16">
        <f>W36</f>
        <v>0</v>
      </c>
      <c r="X6" s="16">
        <f>X36</f>
        <v>-2.4299999999982447E-2</v>
      </c>
      <c r="Y6" s="16">
        <f t="shared" si="0"/>
        <v>77.451000000000022</v>
      </c>
      <c r="Z6" s="16">
        <f>Z36</f>
        <v>0</v>
      </c>
      <c r="AA6" s="16">
        <f>AA36</f>
        <v>-58.524099999999997</v>
      </c>
      <c r="AB6" s="16">
        <f t="shared" ref="AB6:AB20" si="4">AA6+R6</f>
        <v>18.951200000000007</v>
      </c>
      <c r="AC6" s="16"/>
      <c r="AD6" s="16">
        <f>AD36</f>
        <v>0</v>
      </c>
      <c r="AE6" s="16">
        <f>AE36</f>
        <v>0</v>
      </c>
      <c r="AF6" s="16">
        <f>AF36</f>
        <v>-58.524099999999997</v>
      </c>
      <c r="AH6" s="16"/>
      <c r="AI6" s="16"/>
    </row>
    <row r="7" spans="1:35" s="15" customFormat="1">
      <c r="B7" s="15" t="str">
        <f>B35</f>
        <v>Zn_Mg_C_R2SCAN_813</v>
      </c>
      <c r="C7" s="24">
        <f>-C35</f>
        <v>-0.81250111362542976</v>
      </c>
      <c r="D7" s="24">
        <f t="shared" ref="D7:R7" si="5">D35</f>
        <v>3.32</v>
      </c>
      <c r="E7" s="24">
        <f t="shared" si="5"/>
        <v>5.0214999999999996</v>
      </c>
      <c r="F7" s="24">
        <f>-F35</f>
        <v>-0.50847206850000015</v>
      </c>
      <c r="G7" s="24">
        <f>-G35</f>
        <v>-0.46244499949999984</v>
      </c>
      <c r="H7" s="24">
        <f t="shared" si="5"/>
        <v>0.51005900000000004</v>
      </c>
      <c r="I7" s="66"/>
      <c r="J7" s="16">
        <f t="shared" si="5"/>
        <v>-232.9717</v>
      </c>
      <c r="K7" s="16">
        <f t="shared" si="5"/>
        <v>0</v>
      </c>
      <c r="L7" s="16">
        <f t="shared" si="5"/>
        <v>0</v>
      </c>
      <c r="M7" s="16">
        <f t="shared" si="5"/>
        <v>0</v>
      </c>
      <c r="N7" s="16"/>
      <c r="O7" s="16">
        <f t="shared" si="5"/>
        <v>-1.2499999999988631E-2</v>
      </c>
      <c r="P7" s="16">
        <f t="shared" si="5"/>
        <v>58.524099999999997</v>
      </c>
      <c r="Q7" s="16">
        <f t="shared" si="5"/>
        <v>18.9512</v>
      </c>
      <c r="R7" s="16">
        <f t="shared" si="5"/>
        <v>77.475300000000004</v>
      </c>
      <c r="S7" s="16"/>
      <c r="T7" s="23">
        <f>T35</f>
        <v>2.294</v>
      </c>
      <c r="U7" s="23">
        <f>U35</f>
        <v>0</v>
      </c>
      <c r="W7" s="16">
        <f>W35</f>
        <v>0</v>
      </c>
      <c r="X7" s="16">
        <f>X35</f>
        <v>-1.2499999999988631E-2</v>
      </c>
      <c r="Y7" s="16">
        <f t="shared" si="0"/>
        <v>77.462800000000016</v>
      </c>
      <c r="Z7" s="16">
        <f>Z35</f>
        <v>0</v>
      </c>
      <c r="AA7" s="16">
        <f>AA35</f>
        <v>-58.524099999999997</v>
      </c>
      <c r="AB7" s="16">
        <f t="shared" si="4"/>
        <v>18.951200000000007</v>
      </c>
      <c r="AC7" s="16"/>
      <c r="AD7" s="16">
        <f>AD35</f>
        <v>0</v>
      </c>
      <c r="AE7" s="16">
        <f>AE35</f>
        <v>0</v>
      </c>
      <c r="AF7" s="16">
        <f>AF35</f>
        <v>-58.524099999999997</v>
      </c>
      <c r="AH7" s="16"/>
      <c r="AI7" s="16"/>
    </row>
    <row r="8" spans="1:35" s="15" customFormat="1">
      <c r="B8" s="15" t="str">
        <f>B34</f>
        <v>Zn_Mg_C_R2SCAN_750</v>
      </c>
      <c r="C8" s="24">
        <f>-C34</f>
        <v>-0.74999554549828029</v>
      </c>
      <c r="D8" s="24">
        <f t="shared" ref="D8:R8" si="6">D34</f>
        <v>3.3332999999999999</v>
      </c>
      <c r="E8" s="24">
        <f t="shared" si="6"/>
        <v>4.9690000000000003</v>
      </c>
      <c r="F8" s="24">
        <f>-F34</f>
        <v>-0.47186120900000011</v>
      </c>
      <c r="G8" s="24">
        <f>-G34</f>
        <v>-0.42802469099999985</v>
      </c>
      <c r="H8" s="24">
        <f t="shared" si="6"/>
        <v>0.51077700000000004</v>
      </c>
      <c r="I8" s="66"/>
      <c r="J8" s="16">
        <f t="shared" si="6"/>
        <v>-232.9581</v>
      </c>
      <c r="K8" s="16">
        <f t="shared" si="6"/>
        <v>0</v>
      </c>
      <c r="L8" s="16">
        <f t="shared" si="6"/>
        <v>0</v>
      </c>
      <c r="M8" s="16">
        <f t="shared" si="6"/>
        <v>0</v>
      </c>
      <c r="N8" s="16"/>
      <c r="O8" s="16">
        <f t="shared" si="6"/>
        <v>1.1000000000080945E-3</v>
      </c>
      <c r="P8" s="16">
        <f t="shared" si="6"/>
        <v>58.524099999999997</v>
      </c>
      <c r="Q8" s="16">
        <f t="shared" si="6"/>
        <v>18.9512</v>
      </c>
      <c r="R8" s="16">
        <f t="shared" si="6"/>
        <v>77.475300000000004</v>
      </c>
      <c r="S8" s="16"/>
      <c r="T8" s="23">
        <f>T34</f>
        <v>2.2949999999999999</v>
      </c>
      <c r="U8" s="23">
        <f>U34</f>
        <v>0</v>
      </c>
      <c r="W8" s="16">
        <f>W34</f>
        <v>0</v>
      </c>
      <c r="X8" s="16">
        <f>X34</f>
        <v>1.1000000000080945E-3</v>
      </c>
      <c r="Y8" s="16">
        <f t="shared" si="0"/>
        <v>77.476400000000012</v>
      </c>
      <c r="Z8" s="16">
        <f>Z34</f>
        <v>0</v>
      </c>
      <c r="AA8" s="16">
        <f>AA34</f>
        <v>-58.524099999999997</v>
      </c>
      <c r="AB8" s="16">
        <f t="shared" si="4"/>
        <v>18.951200000000007</v>
      </c>
      <c r="AC8" s="16"/>
      <c r="AD8" s="16">
        <f>AD34</f>
        <v>0</v>
      </c>
      <c r="AE8" s="16">
        <f>AE34</f>
        <v>0</v>
      </c>
      <c r="AF8" s="16">
        <f>AF34</f>
        <v>-58.524099999999997</v>
      </c>
      <c r="AH8" s="16"/>
      <c r="AI8" s="16"/>
    </row>
    <row r="9" spans="1:35" s="15" customFormat="1">
      <c r="B9" s="15" t="str">
        <f>B33</f>
        <v>Zn_Mg_C_R2SCAN_688</v>
      </c>
      <c r="C9" s="24">
        <f>-C33</f>
        <v>-0.68749888637456991</v>
      </c>
      <c r="D9" s="24">
        <f t="shared" ref="D9:R9" si="7">D33</f>
        <v>3.3466999999999998</v>
      </c>
      <c r="E9" s="24">
        <f t="shared" si="7"/>
        <v>4.9141000000000004</v>
      </c>
      <c r="F9" s="24">
        <f>-F33</f>
        <v>-0.43453912069999995</v>
      </c>
      <c r="G9" s="24">
        <f>-G33</f>
        <v>-0.39280366939999978</v>
      </c>
      <c r="H9" s="24">
        <f t="shared" si="7"/>
        <v>0.51125799999999999</v>
      </c>
      <c r="I9" s="66"/>
      <c r="J9" s="16">
        <f t="shared" si="7"/>
        <v>-232.94329999999999</v>
      </c>
      <c r="K9" s="16">
        <f t="shared" si="7"/>
        <v>0</v>
      </c>
      <c r="L9" s="16">
        <f t="shared" si="7"/>
        <v>0</v>
      </c>
      <c r="M9" s="16">
        <f t="shared" si="7"/>
        <v>0</v>
      </c>
      <c r="N9" s="16"/>
      <c r="O9" s="16">
        <f t="shared" si="7"/>
        <v>1.5900000000016234E-2</v>
      </c>
      <c r="P9" s="16">
        <f t="shared" si="7"/>
        <v>58.524099999999997</v>
      </c>
      <c r="Q9" s="16">
        <f t="shared" si="7"/>
        <v>18.9512</v>
      </c>
      <c r="R9" s="16">
        <f t="shared" si="7"/>
        <v>77.475300000000004</v>
      </c>
      <c r="S9" s="16"/>
      <c r="T9" s="23">
        <f>T33</f>
        <v>2.2999999999999998</v>
      </c>
      <c r="U9" s="23">
        <f>U33</f>
        <v>0</v>
      </c>
      <c r="W9" s="16">
        <f>W33</f>
        <v>0</v>
      </c>
      <c r="X9" s="16">
        <f>X33</f>
        <v>1.5900000000016234E-2</v>
      </c>
      <c r="Y9" s="16">
        <f t="shared" si="0"/>
        <v>77.491200000000021</v>
      </c>
      <c r="Z9" s="16">
        <f>Z33</f>
        <v>0</v>
      </c>
      <c r="AA9" s="16">
        <f>AA33</f>
        <v>-58.524099999999997</v>
      </c>
      <c r="AB9" s="16">
        <f t="shared" si="4"/>
        <v>18.951200000000007</v>
      </c>
      <c r="AC9" s="16"/>
      <c r="AD9" s="16">
        <f>AD33</f>
        <v>0</v>
      </c>
      <c r="AE9" s="16">
        <f>AE33</f>
        <v>0</v>
      </c>
      <c r="AF9" s="16">
        <f>AF33</f>
        <v>-58.524099999999997</v>
      </c>
      <c r="AH9" s="16"/>
      <c r="AI9" s="16"/>
    </row>
    <row r="10" spans="1:35" s="15" customFormat="1">
      <c r="B10" s="15" t="str">
        <f>B32</f>
        <v>Zn_Mg_C_R2SCAN_625</v>
      </c>
      <c r="C10" s="24">
        <f>-C32</f>
        <v>-0.62500222725085963</v>
      </c>
      <c r="D10" s="24">
        <f t="shared" ref="D10:R10" si="8">D32</f>
        <v>3.3610000000000002</v>
      </c>
      <c r="E10" s="24">
        <f t="shared" si="8"/>
        <v>4.8518999999999997</v>
      </c>
      <c r="F10" s="24">
        <f>-F32</f>
        <v>-0.39779757719999997</v>
      </c>
      <c r="G10" s="24">
        <f>-G32</f>
        <v>-0.35459625960000069</v>
      </c>
      <c r="H10" s="24">
        <f t="shared" si="8"/>
        <v>0.51183400000000001</v>
      </c>
      <c r="I10" s="66"/>
      <c r="J10" s="16">
        <f t="shared" si="8"/>
        <v>-232.92910000000001</v>
      </c>
      <c r="K10" s="16">
        <f t="shared" si="8"/>
        <v>0</v>
      </c>
      <c r="L10" s="16">
        <f t="shared" si="8"/>
        <v>0</v>
      </c>
      <c r="M10" s="16">
        <f t="shared" si="8"/>
        <v>0</v>
      </c>
      <c r="N10" s="16"/>
      <c r="O10" s="16">
        <f t="shared" si="8"/>
        <v>3.0100000000004457E-2</v>
      </c>
      <c r="P10" s="16">
        <f t="shared" si="8"/>
        <v>58.524099999999997</v>
      </c>
      <c r="Q10" s="16">
        <f t="shared" si="8"/>
        <v>18.9512</v>
      </c>
      <c r="R10" s="16">
        <f t="shared" si="8"/>
        <v>77.475300000000004</v>
      </c>
      <c r="S10" s="16"/>
      <c r="T10" s="23">
        <f>T32</f>
        <v>2.3029999999999999</v>
      </c>
      <c r="U10" s="23">
        <f>U32</f>
        <v>0</v>
      </c>
      <c r="W10" s="16">
        <f>W32</f>
        <v>0</v>
      </c>
      <c r="X10" s="16">
        <f>X32</f>
        <v>3.0100000000004457E-2</v>
      </c>
      <c r="Y10" s="16">
        <f t="shared" si="0"/>
        <v>77.505400000000009</v>
      </c>
      <c r="Z10" s="16">
        <f>Z32</f>
        <v>0</v>
      </c>
      <c r="AA10" s="16">
        <f>AA32</f>
        <v>-58.524099999999997</v>
      </c>
      <c r="AB10" s="16">
        <f t="shared" si="4"/>
        <v>18.951200000000007</v>
      </c>
      <c r="AC10" s="16"/>
      <c r="AD10" s="16">
        <f>AD32</f>
        <v>0</v>
      </c>
      <c r="AE10" s="16">
        <f>AE32</f>
        <v>0</v>
      </c>
      <c r="AF10" s="16">
        <f>AF32</f>
        <v>-58.524099999999997</v>
      </c>
      <c r="AH10" s="16"/>
      <c r="AI10" s="16"/>
    </row>
    <row r="11" spans="1:35" s="15" customFormat="1">
      <c r="B11" s="15" t="str">
        <f>B31</f>
        <v>Zn_Mg_C_R2SCAN_563</v>
      </c>
      <c r="C11" s="24">
        <f>-C31</f>
        <v>-0.56249665912371061</v>
      </c>
      <c r="D11" s="24">
        <f t="shared" ref="D11:R11" si="9">D31</f>
        <v>3.3788</v>
      </c>
      <c r="E11" s="24">
        <f t="shared" si="9"/>
        <v>4.7708000000000004</v>
      </c>
      <c r="F11" s="24">
        <f>-F31</f>
        <v>-0.35051544680000035</v>
      </c>
      <c r="G11" s="24">
        <f>-G31</f>
        <v>-0.31119928400000058</v>
      </c>
      <c r="H11" s="24">
        <f t="shared" si="9"/>
        <v>0.51033300000000004</v>
      </c>
      <c r="I11" s="66"/>
      <c r="J11" s="16">
        <f t="shared" si="9"/>
        <v>-232.9169</v>
      </c>
      <c r="K11" s="16">
        <f t="shared" si="9"/>
        <v>0</v>
      </c>
      <c r="L11" s="16">
        <f t="shared" si="9"/>
        <v>0</v>
      </c>
      <c r="M11" s="16">
        <f t="shared" si="9"/>
        <v>0</v>
      </c>
      <c r="N11" s="16"/>
      <c r="O11" s="16">
        <f t="shared" si="9"/>
        <v>4.2300000000011551E-2</v>
      </c>
      <c r="P11" s="16">
        <f t="shared" si="9"/>
        <v>58.524099999999997</v>
      </c>
      <c r="Q11" s="16">
        <f t="shared" si="9"/>
        <v>18.9512</v>
      </c>
      <c r="R11" s="16">
        <f t="shared" si="9"/>
        <v>77.475300000000004</v>
      </c>
      <c r="S11" s="16"/>
      <c r="T11" s="23">
        <f>T31</f>
        <v>2.3370000000000002</v>
      </c>
      <c r="U11" s="23">
        <f>U31</f>
        <v>0</v>
      </c>
      <c r="W11" s="16">
        <f>W31</f>
        <v>0</v>
      </c>
      <c r="X11" s="16">
        <f>X31</f>
        <v>4.2300000000011551E-2</v>
      </c>
      <c r="Y11" s="16">
        <f t="shared" si="0"/>
        <v>77.517600000000016</v>
      </c>
      <c r="Z11" s="16">
        <f>Z31</f>
        <v>0</v>
      </c>
      <c r="AA11" s="16">
        <f>AA31</f>
        <v>-58.524099999999997</v>
      </c>
      <c r="AB11" s="16">
        <f t="shared" si="4"/>
        <v>18.951200000000007</v>
      </c>
      <c r="AC11" s="16"/>
      <c r="AD11" s="16">
        <f>AD31</f>
        <v>0</v>
      </c>
      <c r="AE11" s="16">
        <f>AE31</f>
        <v>0</v>
      </c>
      <c r="AF11" s="16">
        <f>AF31</f>
        <v>-58.524099999999997</v>
      </c>
      <c r="AH11" s="16"/>
      <c r="AI11" s="16"/>
    </row>
    <row r="12" spans="1:35" s="15" customFormat="1">
      <c r="B12" s="15" t="str">
        <f>B30</f>
        <v>Zn_Mg_C_R2SCAN_500</v>
      </c>
      <c r="C12" s="24">
        <f>-C30</f>
        <v>-0.49999999999999978</v>
      </c>
      <c r="D12" s="24">
        <f t="shared" ref="D12:R12" si="10">D30</f>
        <v>3.399</v>
      </c>
      <c r="E12" s="24">
        <f t="shared" si="10"/>
        <v>4.6753</v>
      </c>
      <c r="F12" s="24">
        <f>-F30</f>
        <v>-0.29401559109999986</v>
      </c>
      <c r="G12" s="24">
        <f>-G30</f>
        <v>-0.26508950999999986</v>
      </c>
      <c r="H12" s="24">
        <f t="shared" si="10"/>
        <v>0.50676399999999999</v>
      </c>
      <c r="I12" s="66"/>
      <c r="J12" s="16">
        <f t="shared" si="10"/>
        <v>-232.90880000000001</v>
      </c>
      <c r="K12" s="16">
        <f t="shared" si="10"/>
        <v>-58.503500000000003</v>
      </c>
      <c r="L12" s="16">
        <f t="shared" si="10"/>
        <v>-18.9329</v>
      </c>
      <c r="M12" s="16">
        <f t="shared" si="10"/>
        <v>-77.436400000000006</v>
      </c>
      <c r="N12" s="16"/>
      <c r="O12" s="16">
        <f t="shared" si="10"/>
        <v>5.0399999999996226E-2</v>
      </c>
      <c r="P12" s="16">
        <f t="shared" si="10"/>
        <v>2.0599999999994623E-2</v>
      </c>
      <c r="Q12" s="16">
        <f t="shared" si="10"/>
        <v>1.8299999999999983E-2</v>
      </c>
      <c r="R12" s="16">
        <f t="shared" si="10"/>
        <v>3.8899999999998158E-2</v>
      </c>
      <c r="S12" s="16"/>
      <c r="T12" s="23">
        <f>T30</f>
        <v>2.2749999999999999</v>
      </c>
      <c r="U12" s="23">
        <f>U30</f>
        <v>0</v>
      </c>
      <c r="W12" s="16">
        <f>W30</f>
        <v>0</v>
      </c>
      <c r="X12" s="16">
        <f>X30</f>
        <v>5.0399999999996226E-2</v>
      </c>
      <c r="Y12" s="16">
        <f t="shared" si="0"/>
        <v>8.9299999999994384E-2</v>
      </c>
      <c r="Z12" s="16">
        <f>Z30</f>
        <v>0</v>
      </c>
      <c r="AA12" s="16">
        <f>AA30</f>
        <v>-2.0599999999994623E-2</v>
      </c>
      <c r="AB12" s="16">
        <f t="shared" si="4"/>
        <v>1.8300000000003536E-2</v>
      </c>
      <c r="AC12" s="16"/>
      <c r="AD12" s="16">
        <f>AD30</f>
        <v>0</v>
      </c>
      <c r="AE12" s="16">
        <f>AE30</f>
        <v>0</v>
      </c>
      <c r="AF12" s="16">
        <f>AF30</f>
        <v>-2.0599999999994623E-2</v>
      </c>
      <c r="AH12" s="16"/>
      <c r="AI12" s="16"/>
    </row>
    <row r="13" spans="1:35" s="15" customFormat="1">
      <c r="A13" s="15" t="s">
        <v>69</v>
      </c>
      <c r="B13" s="15" t="str">
        <f>B29</f>
        <v>Zn_Mg_C_R2SCAN_438</v>
      </c>
      <c r="C13" s="24">
        <f>-C29</f>
        <v>-0.43749443187285075</v>
      </c>
      <c r="D13" s="24">
        <f t="shared" ref="D13:R13" si="11">D29</f>
        <v>3.4186000000000001</v>
      </c>
      <c r="E13" s="24">
        <f t="shared" si="11"/>
        <v>4.5854999999999997</v>
      </c>
      <c r="F13" s="24">
        <f>-F29</f>
        <v>-0.24392108699999981</v>
      </c>
      <c r="G13" s="24">
        <f>-G29</f>
        <v>-0.2177929079999999</v>
      </c>
      <c r="H13" s="24">
        <f t="shared" si="11"/>
        <v>0.50408699999999995</v>
      </c>
      <c r="I13" s="66"/>
      <c r="J13" s="16">
        <f t="shared" si="11"/>
        <v>-232.9068</v>
      </c>
      <c r="K13" s="16">
        <f t="shared" si="11"/>
        <v>0</v>
      </c>
      <c r="L13" s="16">
        <f t="shared" si="11"/>
        <v>0</v>
      </c>
      <c r="M13" s="16">
        <f t="shared" si="11"/>
        <v>0</v>
      </c>
      <c r="N13" s="16"/>
      <c r="O13" s="16">
        <f t="shared" si="11"/>
        <v>5.2400000000005775E-2</v>
      </c>
      <c r="P13" s="16">
        <f t="shared" si="11"/>
        <v>58.524099999999997</v>
      </c>
      <c r="Q13" s="16">
        <f t="shared" si="11"/>
        <v>18.9512</v>
      </c>
      <c r="R13" s="16">
        <f t="shared" si="11"/>
        <v>77.475300000000004</v>
      </c>
      <c r="S13" s="16"/>
      <c r="T13" s="23">
        <f>T29</f>
        <v>2.1360000000000001</v>
      </c>
      <c r="U13" s="23">
        <f>U29</f>
        <v>0</v>
      </c>
      <c r="W13" s="16">
        <f>W29</f>
        <v>0</v>
      </c>
      <c r="X13" s="16">
        <f>X29</f>
        <v>5.2400000000005775E-2</v>
      </c>
      <c r="Y13" s="16">
        <f t="shared" si="0"/>
        <v>77.52770000000001</v>
      </c>
      <c r="Z13" s="16">
        <f>Z29</f>
        <v>0</v>
      </c>
      <c r="AA13" s="16">
        <f>AA29</f>
        <v>-58.524099999999997</v>
      </c>
      <c r="AB13" s="16">
        <f t="shared" si="4"/>
        <v>18.951200000000007</v>
      </c>
      <c r="AC13" s="16"/>
      <c r="AD13" s="16">
        <f>AD29</f>
        <v>0</v>
      </c>
      <c r="AE13" s="16">
        <f>AE29</f>
        <v>0</v>
      </c>
      <c r="AF13" s="16">
        <f>AF29</f>
        <v>-58.524099999999997</v>
      </c>
      <c r="AH13" s="16"/>
      <c r="AI13" s="16"/>
    </row>
    <row r="14" spans="1:35" s="15" customFormat="1">
      <c r="B14" s="15" t="str">
        <f>B28</f>
        <v>Zn_Mg_C_R2SCAN_375</v>
      </c>
      <c r="C14" s="24">
        <f>-C28</f>
        <v>-0.37499777274914042</v>
      </c>
      <c r="D14" s="24">
        <f t="shared" ref="D14:R14" si="12">D28</f>
        <v>3.4419</v>
      </c>
      <c r="E14" s="24">
        <f t="shared" si="12"/>
        <v>4.4847999999999999</v>
      </c>
      <c r="F14" s="24">
        <f>-F28</f>
        <v>-0.18380952799999997</v>
      </c>
      <c r="G14" s="24">
        <f>-G28</f>
        <v>-0.16713952640000035</v>
      </c>
      <c r="H14" s="24">
        <f t="shared" si="12"/>
        <v>0.49889299999999998</v>
      </c>
      <c r="I14" s="66"/>
      <c r="J14" s="16">
        <f t="shared" si="12"/>
        <v>-232.91229999999999</v>
      </c>
      <c r="K14" s="16">
        <f t="shared" si="12"/>
        <v>0</v>
      </c>
      <c r="L14" s="16">
        <f t="shared" si="12"/>
        <v>0</v>
      </c>
      <c r="M14" s="16">
        <f t="shared" si="12"/>
        <v>0</v>
      </c>
      <c r="N14" s="16"/>
      <c r="O14" s="16">
        <f t="shared" si="12"/>
        <v>4.6900000000022146E-2</v>
      </c>
      <c r="P14" s="16">
        <f t="shared" si="12"/>
        <v>58.524099999999997</v>
      </c>
      <c r="Q14" s="16">
        <f t="shared" si="12"/>
        <v>18.9512</v>
      </c>
      <c r="R14" s="16">
        <f t="shared" si="12"/>
        <v>77.475300000000004</v>
      </c>
      <c r="S14" s="16"/>
      <c r="T14" s="23">
        <f>T28</f>
        <v>1.9890000000000001</v>
      </c>
      <c r="U14" s="23">
        <f>U28</f>
        <v>0</v>
      </c>
      <c r="W14" s="16">
        <f>W28</f>
        <v>0</v>
      </c>
      <c r="X14" s="16">
        <f>X28</f>
        <v>4.6900000000022146E-2</v>
      </c>
      <c r="Y14" s="16">
        <f t="shared" si="0"/>
        <v>77.522200000000026</v>
      </c>
      <c r="Z14" s="16">
        <f>Z28</f>
        <v>0</v>
      </c>
      <c r="AA14" s="16">
        <f>AA28</f>
        <v>-58.524099999999997</v>
      </c>
      <c r="AB14" s="16">
        <f t="shared" si="4"/>
        <v>18.951200000000007</v>
      </c>
      <c r="AC14" s="16"/>
      <c r="AD14" s="16">
        <f>AD28</f>
        <v>0</v>
      </c>
      <c r="AE14" s="16">
        <f>AE28</f>
        <v>0</v>
      </c>
      <c r="AF14" s="16">
        <f>AF28</f>
        <v>-58.524099999999997</v>
      </c>
      <c r="AH14" s="16"/>
      <c r="AI14" s="16"/>
    </row>
    <row r="15" spans="1:35" s="15" customFormat="1">
      <c r="B15" s="15" t="str">
        <f>B27</f>
        <v>Zn_Mg_C_R2SCAN_313</v>
      </c>
      <c r="C15" s="24">
        <f>-C27</f>
        <v>-0.31250111362543004</v>
      </c>
      <c r="D15" s="24">
        <f t="shared" ref="D15:R15" si="13">D27</f>
        <v>3.4588999999999999</v>
      </c>
      <c r="E15" s="24">
        <f t="shared" si="13"/>
        <v>4.4165999999999999</v>
      </c>
      <c r="F15" s="24">
        <f>-F27</f>
        <v>-0.13799225040000021</v>
      </c>
      <c r="G15" s="24">
        <f>-G27</f>
        <v>-0.12729082859999993</v>
      </c>
      <c r="H15" s="24">
        <f t="shared" si="13"/>
        <v>0.49616700000000002</v>
      </c>
      <c r="I15" s="66"/>
      <c r="J15" s="16">
        <f t="shared" si="13"/>
        <v>-232.92240000000001</v>
      </c>
      <c r="K15" s="16">
        <f t="shared" si="13"/>
        <v>0</v>
      </c>
      <c r="L15" s="16">
        <f t="shared" si="13"/>
        <v>0</v>
      </c>
      <c r="M15" s="16">
        <f t="shared" si="13"/>
        <v>0</v>
      </c>
      <c r="N15" s="16"/>
      <c r="O15" s="16">
        <f t="shared" si="13"/>
        <v>3.67999999999995E-2</v>
      </c>
      <c r="P15" s="16">
        <f t="shared" si="13"/>
        <v>58.524099999999997</v>
      </c>
      <c r="Q15" s="16">
        <f t="shared" si="13"/>
        <v>18.9512</v>
      </c>
      <c r="R15" s="16">
        <f t="shared" si="13"/>
        <v>77.475300000000004</v>
      </c>
      <c r="S15" s="16"/>
      <c r="T15" s="23">
        <f>T27</f>
        <v>1.901</v>
      </c>
      <c r="U15" s="23">
        <f>U27</f>
        <v>0</v>
      </c>
      <c r="W15" s="16">
        <f>W27</f>
        <v>0</v>
      </c>
      <c r="X15" s="16">
        <f>X27</f>
        <v>3.67999999999995E-2</v>
      </c>
      <c r="Y15" s="16">
        <f t="shared" si="0"/>
        <v>77.512100000000004</v>
      </c>
      <c r="Z15" s="16">
        <f>Z27</f>
        <v>0</v>
      </c>
      <c r="AA15" s="16">
        <f>AA27</f>
        <v>-58.524099999999997</v>
      </c>
      <c r="AB15" s="16">
        <f t="shared" si="4"/>
        <v>18.951200000000007</v>
      </c>
      <c r="AC15" s="16"/>
      <c r="AD15" s="16">
        <f>AD27</f>
        <v>0</v>
      </c>
      <c r="AE15" s="16">
        <f>AE27</f>
        <v>0</v>
      </c>
      <c r="AF15" s="16">
        <f>AF27</f>
        <v>-58.524099999999997</v>
      </c>
      <c r="AH15" s="16"/>
      <c r="AI15" s="16"/>
    </row>
    <row r="16" spans="1:35" s="15" customFormat="1">
      <c r="B16" s="15" t="str">
        <f>B26</f>
        <v>Zn_Mg_C_R2SCAN_250</v>
      </c>
      <c r="C16" s="24">
        <f>-C26</f>
        <v>-0.24999554549828057</v>
      </c>
      <c r="D16" s="24">
        <f t="shared" ref="D16:R16" si="14">D26</f>
        <v>3.4712000000000001</v>
      </c>
      <c r="E16" s="24">
        <f t="shared" si="14"/>
        <v>4.3708</v>
      </c>
      <c r="F16" s="24">
        <f>-F26</f>
        <v>-0.10414305159999994</v>
      </c>
      <c r="G16" s="24">
        <f>-G26</f>
        <v>-9.5733632400000032E-2</v>
      </c>
      <c r="H16" s="24">
        <f t="shared" si="14"/>
        <v>0.49576599999999998</v>
      </c>
      <c r="I16" s="66"/>
      <c r="J16" s="16">
        <f t="shared" si="14"/>
        <v>-232.93360000000001</v>
      </c>
      <c r="K16" s="16">
        <f t="shared" si="14"/>
        <v>0</v>
      </c>
      <c r="L16" s="16">
        <f t="shared" si="14"/>
        <v>0</v>
      </c>
      <c r="M16" s="16">
        <f t="shared" si="14"/>
        <v>0</v>
      </c>
      <c r="N16" s="16"/>
      <c r="O16" s="16">
        <f t="shared" si="14"/>
        <v>2.5599999999997181E-2</v>
      </c>
      <c r="P16" s="16">
        <f t="shared" si="14"/>
        <v>58.524099999999997</v>
      </c>
      <c r="Q16" s="16">
        <f t="shared" si="14"/>
        <v>18.9512</v>
      </c>
      <c r="R16" s="16">
        <f t="shared" si="14"/>
        <v>77.475300000000004</v>
      </c>
      <c r="S16" s="16"/>
      <c r="T16" s="23">
        <f>T26</f>
        <v>1.843</v>
      </c>
      <c r="U16" s="23">
        <f>U26</f>
        <v>0</v>
      </c>
      <c r="W16" s="16">
        <f>W26</f>
        <v>0</v>
      </c>
      <c r="X16" s="16">
        <f>X26</f>
        <v>2.5599999999997181E-2</v>
      </c>
      <c r="Y16" s="16">
        <f t="shared" si="0"/>
        <v>77.500900000000001</v>
      </c>
      <c r="Z16" s="16">
        <f>Z26</f>
        <v>0</v>
      </c>
      <c r="AA16" s="16">
        <f>AA26</f>
        <v>-58.524099999999997</v>
      </c>
      <c r="AB16" s="16">
        <f t="shared" si="4"/>
        <v>18.951200000000007</v>
      </c>
      <c r="AC16" s="16"/>
      <c r="AD16" s="16">
        <f>AD26</f>
        <v>0</v>
      </c>
      <c r="AE16" s="16">
        <f>AE26</f>
        <v>0</v>
      </c>
      <c r="AF16" s="16">
        <f>AF26</f>
        <v>-58.524099999999997</v>
      </c>
      <c r="AG16" s="16"/>
      <c r="AH16" s="16"/>
      <c r="AI16" s="16"/>
    </row>
    <row r="17" spans="1:36" s="15" customFormat="1">
      <c r="B17" s="15" t="str">
        <f>B25</f>
        <v>Zn_Mg_C_R2SCAN_188</v>
      </c>
      <c r="C17" s="24">
        <f>-C25</f>
        <v>-0.18749888637457021</v>
      </c>
      <c r="D17" s="24">
        <f t="shared" ref="D17:R17" si="15">D25</f>
        <v>3.4803999999999999</v>
      </c>
      <c r="E17" s="24">
        <f t="shared" si="15"/>
        <v>4.3356000000000003</v>
      </c>
      <c r="F17" s="24">
        <f>-F25</f>
        <v>-7.1979631200000033E-2</v>
      </c>
      <c r="G17" s="24">
        <f>-G25</f>
        <v>-6.8498144399999558E-2</v>
      </c>
      <c r="H17" s="24">
        <f t="shared" si="15"/>
        <v>0.495556</v>
      </c>
      <c r="I17" s="66"/>
      <c r="J17" s="16">
        <f t="shared" si="15"/>
        <v>-232.94450000000001</v>
      </c>
      <c r="K17" s="16">
        <f t="shared" si="15"/>
        <v>0</v>
      </c>
      <c r="L17" s="16">
        <f t="shared" si="15"/>
        <v>0</v>
      </c>
      <c r="M17" s="16">
        <f t="shared" si="15"/>
        <v>0</v>
      </c>
      <c r="N17" s="16"/>
      <c r="O17" s="16">
        <f t="shared" si="15"/>
        <v>1.470000000000482E-2</v>
      </c>
      <c r="P17" s="16">
        <f t="shared" si="15"/>
        <v>58.524099999999997</v>
      </c>
      <c r="Q17" s="16">
        <f t="shared" si="15"/>
        <v>18.9512</v>
      </c>
      <c r="R17" s="16">
        <f t="shared" si="15"/>
        <v>77.475300000000004</v>
      </c>
      <c r="S17" s="16"/>
      <c r="T17" s="23">
        <f>T25</f>
        <v>1.806</v>
      </c>
      <c r="U17" s="23">
        <f>U25</f>
        <v>0</v>
      </c>
      <c r="W17" s="16">
        <f>W25</f>
        <v>0</v>
      </c>
      <c r="X17" s="16">
        <f>X25</f>
        <v>1.470000000000482E-2</v>
      </c>
      <c r="Y17" s="16">
        <f t="shared" si="0"/>
        <v>77.490000000000009</v>
      </c>
      <c r="Z17" s="16">
        <f>Z25</f>
        <v>0</v>
      </c>
      <c r="AA17" s="16">
        <f>AA25</f>
        <v>-58.524099999999997</v>
      </c>
      <c r="AB17" s="16">
        <f t="shared" si="4"/>
        <v>18.951200000000007</v>
      </c>
      <c r="AC17" s="16"/>
      <c r="AD17" s="16">
        <f>AD25</f>
        <v>0</v>
      </c>
      <c r="AE17" s="16">
        <f>AE25</f>
        <v>0</v>
      </c>
      <c r="AF17" s="16">
        <f>AF25</f>
        <v>-58.524099999999997</v>
      </c>
      <c r="AG17" s="16"/>
      <c r="AH17" s="16"/>
      <c r="AI17" s="16"/>
    </row>
    <row r="18" spans="1:36" s="15" customFormat="1">
      <c r="B18" s="15" t="str">
        <f>B24</f>
        <v>Zn_Mg_C_R2SCAN_125</v>
      </c>
      <c r="C18" s="24">
        <f>-C24</f>
        <v>-0.12500222725085985</v>
      </c>
      <c r="D18" s="24">
        <f t="shared" ref="D18:R18" si="16">D24</f>
        <v>3.4862000000000002</v>
      </c>
      <c r="E18" s="24">
        <f t="shared" si="16"/>
        <v>4.3146000000000004</v>
      </c>
      <c r="F18" s="24">
        <f>-F24</f>
        <v>-4.4306627400000125E-2</v>
      </c>
      <c r="G18" s="24">
        <f>-G24</f>
        <v>-4.403480760000069E-2</v>
      </c>
      <c r="H18" s="24">
        <f t="shared" si="16"/>
        <v>0.49623800000000001</v>
      </c>
      <c r="I18" s="66"/>
      <c r="J18" s="16">
        <f t="shared" si="16"/>
        <v>-232.95269999999999</v>
      </c>
      <c r="K18" s="16">
        <f t="shared" si="16"/>
        <v>0</v>
      </c>
      <c r="L18" s="16">
        <f t="shared" si="16"/>
        <v>0</v>
      </c>
      <c r="M18" s="16">
        <f t="shared" si="16"/>
        <v>0</v>
      </c>
      <c r="N18" s="16"/>
      <c r="O18" s="16">
        <f t="shared" si="16"/>
        <v>6.5000000000168257E-3</v>
      </c>
      <c r="P18" s="16">
        <f t="shared" si="16"/>
        <v>58.524099999999997</v>
      </c>
      <c r="Q18" s="16">
        <f t="shared" si="16"/>
        <v>18.9512</v>
      </c>
      <c r="R18" s="16">
        <f t="shared" si="16"/>
        <v>77.475300000000004</v>
      </c>
      <c r="S18" s="16"/>
      <c r="T18" s="23">
        <f>T24</f>
        <v>1.784</v>
      </c>
      <c r="U18" s="23">
        <f>U24</f>
        <v>0</v>
      </c>
      <c r="W18" s="16">
        <f>W24</f>
        <v>0</v>
      </c>
      <c r="X18" s="16">
        <f>X24</f>
        <v>6.5000000000168257E-3</v>
      </c>
      <c r="Y18" s="16">
        <f t="shared" si="0"/>
        <v>77.481800000000021</v>
      </c>
      <c r="Z18" s="16">
        <f>Z24</f>
        <v>0</v>
      </c>
      <c r="AA18" s="16">
        <f>AA24</f>
        <v>-58.524099999999997</v>
      </c>
      <c r="AB18" s="16">
        <f t="shared" si="4"/>
        <v>18.951200000000007</v>
      </c>
      <c r="AC18" s="16"/>
      <c r="AD18" s="16">
        <f>AD24</f>
        <v>0</v>
      </c>
      <c r="AE18" s="16">
        <f>AE24</f>
        <v>0</v>
      </c>
      <c r="AF18" s="16">
        <f>AF24</f>
        <v>-58.524099999999997</v>
      </c>
      <c r="AH18" s="16"/>
      <c r="AI18" s="16"/>
    </row>
    <row r="19" spans="1:36" s="15" customFormat="1">
      <c r="B19" s="15" t="str">
        <f>B23</f>
        <v>Zn_Mg_C_R2SCAN_063</v>
      </c>
      <c r="C19" s="24">
        <f>-C23</f>
        <v>-6.2496659123710357E-2</v>
      </c>
      <c r="D19" s="24">
        <f t="shared" ref="D19:R19" si="17">D23</f>
        <v>3.4895</v>
      </c>
      <c r="E19" s="24">
        <f t="shared" si="17"/>
        <v>4.3029999999999999</v>
      </c>
      <c r="F19" s="24">
        <f>-F23</f>
        <v>-2.0684521000000025E-2</v>
      </c>
      <c r="G19" s="24">
        <f>-G23</f>
        <v>-2.0830822999999454E-2</v>
      </c>
      <c r="H19" s="24">
        <f t="shared" si="17"/>
        <v>0.49779200000000001</v>
      </c>
      <c r="I19" s="66"/>
      <c r="J19" s="16">
        <f t="shared" si="17"/>
        <v>-232.95760000000001</v>
      </c>
      <c r="K19" s="16">
        <f t="shared" si="17"/>
        <v>0</v>
      </c>
      <c r="L19" s="16">
        <f t="shared" si="17"/>
        <v>0</v>
      </c>
      <c r="M19" s="16">
        <f t="shared" si="17"/>
        <v>0</v>
      </c>
      <c r="N19" s="16"/>
      <c r="O19" s="16">
        <f t="shared" si="17"/>
        <v>1.5999999999962711E-3</v>
      </c>
      <c r="P19" s="16">
        <f t="shared" si="17"/>
        <v>58.524099999999997</v>
      </c>
      <c r="Q19" s="16">
        <f t="shared" si="17"/>
        <v>18.9512</v>
      </c>
      <c r="R19" s="16">
        <f t="shared" si="17"/>
        <v>77.475300000000004</v>
      </c>
      <c r="S19" s="16"/>
      <c r="T19" s="23">
        <f>T23</f>
        <v>1.77</v>
      </c>
      <c r="U19" s="23">
        <f>U23</f>
        <v>0</v>
      </c>
      <c r="W19" s="16">
        <f>W23</f>
        <v>0</v>
      </c>
      <c r="X19" s="16">
        <f>X23</f>
        <v>1.5999999999962711E-3</v>
      </c>
      <c r="Y19" s="16">
        <f t="shared" si="0"/>
        <v>77.476900000000001</v>
      </c>
      <c r="Z19" s="16">
        <f>Z23</f>
        <v>0</v>
      </c>
      <c r="AA19" s="16">
        <f>AA23</f>
        <v>-58.524099999999997</v>
      </c>
      <c r="AB19" s="16">
        <f t="shared" si="4"/>
        <v>18.951200000000007</v>
      </c>
      <c r="AC19" s="16"/>
      <c r="AD19" s="16">
        <f>AD23</f>
        <v>0</v>
      </c>
      <c r="AE19" s="16">
        <f>AE23</f>
        <v>0</v>
      </c>
      <c r="AF19" s="16">
        <f>AF23</f>
        <v>-58.524099999999997</v>
      </c>
      <c r="AH19" s="16"/>
      <c r="AI19" s="16"/>
    </row>
    <row r="20" spans="1:36" s="15" customFormat="1">
      <c r="B20" s="15" t="str">
        <f>B22</f>
        <v>Zn_Mg_C_R2SCAN_031</v>
      </c>
      <c r="C20" s="24">
        <f>-C22</f>
        <v>-3.1252784063574741E-2</v>
      </c>
      <c r="D20" s="24">
        <f t="shared" ref="D20:U20" si="18">D22</f>
        <v>3.4893000000000001</v>
      </c>
      <c r="E20" s="24">
        <f t="shared" si="18"/>
        <v>4.3028000000000004</v>
      </c>
      <c r="F20" s="24">
        <f>-F22</f>
        <v>-1.1557320800000095E-2</v>
      </c>
      <c r="G20" s="24">
        <f>-G22</f>
        <v>-1.0843056000000335E-2</v>
      </c>
      <c r="H20" s="24">
        <f t="shared" si="18"/>
        <v>0.49917800000000001</v>
      </c>
      <c r="I20" s="66"/>
      <c r="J20" s="16">
        <f t="shared" si="18"/>
        <v>-232.9588</v>
      </c>
      <c r="K20" s="16">
        <f t="shared" si="18"/>
        <v>0</v>
      </c>
      <c r="L20" s="16">
        <f t="shared" si="18"/>
        <v>0</v>
      </c>
      <c r="M20" s="16">
        <f t="shared" si="18"/>
        <v>0</v>
      </c>
      <c r="N20" s="16"/>
      <c r="O20" s="16">
        <f t="shared" si="18"/>
        <v>4.0000000001327862E-4</v>
      </c>
      <c r="P20" s="16">
        <f t="shared" si="18"/>
        <v>58.524099999999997</v>
      </c>
      <c r="Q20" s="16">
        <f t="shared" si="18"/>
        <v>18.9512</v>
      </c>
      <c r="R20" s="16">
        <f t="shared" si="18"/>
        <v>77.475300000000004</v>
      </c>
      <c r="S20" s="16"/>
      <c r="T20" s="23">
        <f t="shared" si="18"/>
        <v>1.7709999999999999</v>
      </c>
      <c r="U20" s="23">
        <f t="shared" si="18"/>
        <v>0</v>
      </c>
      <c r="W20" s="16">
        <f>W22</f>
        <v>0</v>
      </c>
      <c r="X20" s="16">
        <f>X22</f>
        <v>4.0000000001327862E-4</v>
      </c>
      <c r="Y20" s="16">
        <f t="shared" si="0"/>
        <v>77.475700000000018</v>
      </c>
      <c r="Z20" s="16">
        <f>Z22</f>
        <v>0</v>
      </c>
      <c r="AA20" s="16">
        <f>AA22</f>
        <v>-58.524099999999997</v>
      </c>
      <c r="AB20" s="16">
        <f t="shared" si="4"/>
        <v>18.951200000000007</v>
      </c>
      <c r="AC20" s="16"/>
      <c r="AD20" s="16">
        <f>AD22</f>
        <v>0</v>
      </c>
      <c r="AE20" s="16">
        <f>AE22</f>
        <v>0</v>
      </c>
      <c r="AF20" s="16">
        <f>AF22</f>
        <v>-58.524099999999997</v>
      </c>
      <c r="AH20" s="16"/>
      <c r="AI20" s="16"/>
    </row>
    <row r="21" spans="1:36">
      <c r="A21" s="8" t="s">
        <v>11</v>
      </c>
      <c r="B21" s="8" t="str">
        <f>Mg_R2SCAN!B45</f>
        <v>Zn_Mg_C_R2SCAN_000</v>
      </c>
      <c r="C21" s="1">
        <f t="shared" ref="C21:C38" si="19">(0.5-AV45)/(0.5-AV$63)</f>
        <v>0</v>
      </c>
      <c r="D21" s="1">
        <f>J45</f>
        <v>3.4902000000000002</v>
      </c>
      <c r="E21" s="1">
        <f t="shared" ref="E21:E39" si="20">L45</f>
        <v>4.3009000000000004</v>
      </c>
      <c r="F21" s="1">
        <f t="shared" ref="F21:F40" si="21">E21*ABS(AS45-AV45)</f>
        <v>0</v>
      </c>
      <c r="G21" s="1">
        <f t="shared" ref="G21:G40" si="22">E21*(ABS(MOD(AT45-AU45+2.5,1)-0.5))</f>
        <v>0</v>
      </c>
      <c r="H21" s="1">
        <f t="shared" ref="H21:H39" si="23">MOD(AS45-AT45,1)</f>
        <v>0.5</v>
      </c>
      <c r="J21" s="2">
        <f t="shared" ref="J21:J39" si="24">R45</f>
        <v>-232.95920000000001</v>
      </c>
      <c r="K21" s="2">
        <f>R69</f>
        <v>-58.524099999999997</v>
      </c>
      <c r="L21" s="2">
        <f>AW69</f>
        <v>-18.9512</v>
      </c>
      <c r="M21" s="2">
        <f t="shared" ref="M21:M39" si="25">K21+L21</f>
        <v>-77.475300000000004</v>
      </c>
      <c r="N21" s="2"/>
      <c r="O21" s="2">
        <f t="shared" ref="O21:R37" si="26">J21-J$21</f>
        <v>0</v>
      </c>
      <c r="P21" s="2">
        <f t="shared" si="26"/>
        <v>0</v>
      </c>
      <c r="Q21" s="2">
        <f t="shared" si="26"/>
        <v>0</v>
      </c>
      <c r="R21" s="2">
        <f t="shared" si="26"/>
        <v>0</v>
      </c>
      <c r="T21" s="18">
        <f>Z47</f>
        <v>1.77</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Mg_R2SCAN!B46</f>
        <v>Zn_Mg_C_R2SCAN_031</v>
      </c>
      <c r="C22" s="1">
        <f t="shared" si="19"/>
        <v>3.1252784063574741E-2</v>
      </c>
      <c r="D22" s="1">
        <f>Mg_R2SCAN!J46</f>
        <v>3.4893000000000001</v>
      </c>
      <c r="E22" s="1">
        <f t="shared" si="20"/>
        <v>4.3028000000000004</v>
      </c>
      <c r="F22" s="1">
        <f t="shared" si="21"/>
        <v>1.1557320800000095E-2</v>
      </c>
      <c r="G22" s="1">
        <f t="shared" si="22"/>
        <v>1.0843056000000335E-2</v>
      </c>
      <c r="H22" s="1">
        <f t="shared" si="23"/>
        <v>0.49917800000000001</v>
      </c>
      <c r="J22" s="2">
        <f t="shared" si="24"/>
        <v>-232.9588</v>
      </c>
      <c r="K22" s="2">
        <f t="shared" ref="K22:K39" si="30">R70</f>
        <v>0</v>
      </c>
      <c r="L22" s="2">
        <f t="shared" ref="L22:L39" si="31">AW70</f>
        <v>0</v>
      </c>
      <c r="M22" s="2">
        <f t="shared" si="25"/>
        <v>0</v>
      </c>
      <c r="N22" s="2"/>
      <c r="O22" s="2">
        <f t="shared" si="26"/>
        <v>4.0000000001327862E-4</v>
      </c>
      <c r="P22" s="2">
        <f t="shared" si="26"/>
        <v>58.524099999999997</v>
      </c>
      <c r="Q22" s="2">
        <f t="shared" si="26"/>
        <v>18.9512</v>
      </c>
      <c r="R22" s="2">
        <f t="shared" si="26"/>
        <v>77.475300000000004</v>
      </c>
      <c r="T22" s="18">
        <f t="shared" ref="T22:T39" si="32">Z46</f>
        <v>1.7709999999999999</v>
      </c>
      <c r="U22" s="18">
        <f t="shared" si="27"/>
        <v>0</v>
      </c>
      <c r="W22" s="2">
        <f t="shared" ref="W22:W39" si="33">R93-R$92</f>
        <v>0</v>
      </c>
      <c r="X22" s="2">
        <f t="shared" ref="X22:X39" si="34">O22-W22</f>
        <v>4.0000000001327862E-4</v>
      </c>
      <c r="Y22" s="2">
        <f t="shared" ref="Y22:Y39" si="35">R22+X22</f>
        <v>77.475700000000018</v>
      </c>
      <c r="Z22" s="2">
        <f t="shared" si="28"/>
        <v>0</v>
      </c>
      <c r="AA22" s="2">
        <f t="shared" ref="AA22:AA39" si="36">Z22-P22</f>
        <v>-58.524099999999997</v>
      </c>
      <c r="AB22" s="2">
        <f t="shared" ref="AB22:AB39" si="37">AA22+R22</f>
        <v>18.951200000000007</v>
      </c>
      <c r="AD22" s="2">
        <f t="shared" ref="AD22:AD39" si="38">R116+AW116</f>
        <v>0</v>
      </c>
      <c r="AE22" s="2">
        <f t="shared" ref="AE22:AE39" si="39">AD22-AD$21</f>
        <v>0</v>
      </c>
      <c r="AF22" s="2">
        <f t="shared" si="29"/>
        <v>-58.524099999999997</v>
      </c>
      <c r="AH22" s="2"/>
      <c r="AI22" s="2"/>
    </row>
    <row r="23" spans="1:36">
      <c r="B23" s="8" t="str">
        <f>Mg_R2SCAN!B47</f>
        <v>Zn_Mg_C_R2SCAN_063</v>
      </c>
      <c r="C23" s="1">
        <f t="shared" si="19"/>
        <v>6.2496659123710357E-2</v>
      </c>
      <c r="D23" s="1">
        <f>Mg_R2SCAN!J47</f>
        <v>3.4895</v>
      </c>
      <c r="E23" s="1">
        <f t="shared" si="20"/>
        <v>4.3029999999999999</v>
      </c>
      <c r="F23" s="1">
        <f t="shared" si="21"/>
        <v>2.0684521000000025E-2</v>
      </c>
      <c r="G23" s="1">
        <f t="shared" si="22"/>
        <v>2.0830822999999454E-2</v>
      </c>
      <c r="H23" s="1">
        <f t="shared" si="23"/>
        <v>0.49779200000000001</v>
      </c>
      <c r="J23" s="2">
        <f t="shared" si="24"/>
        <v>-232.95760000000001</v>
      </c>
      <c r="K23" s="2">
        <f t="shared" si="30"/>
        <v>0</v>
      </c>
      <c r="L23" s="2">
        <f t="shared" si="31"/>
        <v>0</v>
      </c>
      <c r="M23" s="2">
        <f t="shared" si="25"/>
        <v>0</v>
      </c>
      <c r="N23" s="2"/>
      <c r="O23" s="2">
        <f t="shared" si="26"/>
        <v>1.5999999999962711E-3</v>
      </c>
      <c r="P23" s="2">
        <f t="shared" si="26"/>
        <v>58.524099999999997</v>
      </c>
      <c r="Q23" s="2">
        <f t="shared" si="26"/>
        <v>18.9512</v>
      </c>
      <c r="R23" s="2">
        <f t="shared" si="26"/>
        <v>77.475300000000004</v>
      </c>
      <c r="T23" s="18">
        <f t="shared" si="32"/>
        <v>1.77</v>
      </c>
      <c r="U23" s="18">
        <f t="shared" si="27"/>
        <v>0</v>
      </c>
      <c r="W23" s="2">
        <f t="shared" si="33"/>
        <v>0</v>
      </c>
      <c r="X23" s="2">
        <f t="shared" si="34"/>
        <v>1.5999999999962711E-3</v>
      </c>
      <c r="Y23" s="2">
        <f t="shared" si="35"/>
        <v>77.476900000000001</v>
      </c>
      <c r="Z23" s="2">
        <f t="shared" si="28"/>
        <v>0</v>
      </c>
      <c r="AA23" s="2">
        <f t="shared" si="36"/>
        <v>-58.524099999999997</v>
      </c>
      <c r="AB23" s="2">
        <f t="shared" si="37"/>
        <v>18.951200000000007</v>
      </c>
      <c r="AD23" s="2">
        <f t="shared" si="38"/>
        <v>0</v>
      </c>
      <c r="AE23" s="2">
        <f t="shared" si="39"/>
        <v>0</v>
      </c>
      <c r="AF23" s="2">
        <f t="shared" si="29"/>
        <v>-58.524099999999997</v>
      </c>
      <c r="AH23" s="2"/>
      <c r="AI23" s="2"/>
    </row>
    <row r="24" spans="1:36">
      <c r="B24" s="8" t="str">
        <f>Mg_R2SCAN!B48</f>
        <v>Zn_Mg_C_R2SCAN_125</v>
      </c>
      <c r="C24" s="1">
        <f t="shared" si="19"/>
        <v>0.12500222725085985</v>
      </c>
      <c r="D24" s="1">
        <f>Mg_R2SCAN!J48</f>
        <v>3.4862000000000002</v>
      </c>
      <c r="E24" s="1">
        <f t="shared" si="20"/>
        <v>4.3146000000000004</v>
      </c>
      <c r="F24" s="1">
        <f t="shared" si="21"/>
        <v>4.4306627400000125E-2</v>
      </c>
      <c r="G24" s="1">
        <f t="shared" si="22"/>
        <v>4.403480760000069E-2</v>
      </c>
      <c r="H24" s="1">
        <f t="shared" si="23"/>
        <v>0.49623800000000001</v>
      </c>
      <c r="J24" s="2">
        <f t="shared" si="24"/>
        <v>-232.95269999999999</v>
      </c>
      <c r="K24" s="2">
        <f t="shared" si="30"/>
        <v>0</v>
      </c>
      <c r="L24" s="2">
        <f t="shared" si="31"/>
        <v>0</v>
      </c>
      <c r="M24" s="2">
        <f t="shared" si="25"/>
        <v>0</v>
      </c>
      <c r="N24" s="2"/>
      <c r="O24" s="2">
        <f t="shared" si="26"/>
        <v>6.5000000000168257E-3</v>
      </c>
      <c r="P24" s="2">
        <f t="shared" si="26"/>
        <v>58.524099999999997</v>
      </c>
      <c r="Q24" s="2">
        <f t="shared" si="26"/>
        <v>18.9512</v>
      </c>
      <c r="R24" s="2">
        <f t="shared" si="26"/>
        <v>77.475300000000004</v>
      </c>
      <c r="T24" s="18">
        <f t="shared" si="32"/>
        <v>1.784</v>
      </c>
      <c r="U24" s="18">
        <f t="shared" si="27"/>
        <v>0</v>
      </c>
      <c r="W24" s="2">
        <f t="shared" si="33"/>
        <v>0</v>
      </c>
      <c r="X24" s="2">
        <f t="shared" si="34"/>
        <v>6.5000000000168257E-3</v>
      </c>
      <c r="Y24" s="2">
        <f t="shared" si="35"/>
        <v>77.481800000000021</v>
      </c>
      <c r="Z24" s="2">
        <f t="shared" si="28"/>
        <v>0</v>
      </c>
      <c r="AA24" s="2">
        <f t="shared" si="36"/>
        <v>-58.524099999999997</v>
      </c>
      <c r="AB24" s="2">
        <f t="shared" si="37"/>
        <v>18.951200000000007</v>
      </c>
      <c r="AD24" s="2">
        <f t="shared" si="38"/>
        <v>0</v>
      </c>
      <c r="AE24" s="2">
        <f t="shared" si="39"/>
        <v>0</v>
      </c>
      <c r="AF24" s="2">
        <f t="shared" si="29"/>
        <v>-58.524099999999997</v>
      </c>
      <c r="AH24" s="2"/>
      <c r="AI24" s="2"/>
    </row>
    <row r="25" spans="1:36">
      <c r="B25" s="8" t="str">
        <f>Mg_R2SCAN!B49</f>
        <v>Zn_Mg_C_R2SCAN_188</v>
      </c>
      <c r="C25" s="1">
        <f t="shared" si="19"/>
        <v>0.18749888637457021</v>
      </c>
      <c r="D25" s="1">
        <f>Mg_R2SCAN!J49</f>
        <v>3.4803999999999999</v>
      </c>
      <c r="E25" s="1">
        <f t="shared" si="20"/>
        <v>4.3356000000000003</v>
      </c>
      <c r="F25" s="1">
        <f t="shared" si="21"/>
        <v>7.1979631200000033E-2</v>
      </c>
      <c r="G25" s="1">
        <f t="shared" si="22"/>
        <v>6.8498144399999558E-2</v>
      </c>
      <c r="H25" s="1">
        <f t="shared" si="23"/>
        <v>0.495556</v>
      </c>
      <c r="J25" s="2">
        <f t="shared" si="24"/>
        <v>-232.94450000000001</v>
      </c>
      <c r="K25" s="2">
        <f t="shared" si="30"/>
        <v>0</v>
      </c>
      <c r="L25" s="2">
        <f t="shared" si="31"/>
        <v>0</v>
      </c>
      <c r="M25" s="2">
        <f t="shared" si="25"/>
        <v>0</v>
      </c>
      <c r="N25" s="2"/>
      <c r="O25" s="2">
        <f t="shared" si="26"/>
        <v>1.470000000000482E-2</v>
      </c>
      <c r="P25" s="2">
        <f t="shared" si="26"/>
        <v>58.524099999999997</v>
      </c>
      <c r="Q25" s="2">
        <f t="shared" si="26"/>
        <v>18.9512</v>
      </c>
      <c r="R25" s="2">
        <f t="shared" si="26"/>
        <v>77.475300000000004</v>
      </c>
      <c r="T25" s="18">
        <f t="shared" si="32"/>
        <v>1.806</v>
      </c>
      <c r="U25" s="18">
        <f t="shared" si="27"/>
        <v>0</v>
      </c>
      <c r="W25" s="2">
        <f t="shared" si="33"/>
        <v>0</v>
      </c>
      <c r="X25" s="2">
        <f t="shared" si="34"/>
        <v>1.470000000000482E-2</v>
      </c>
      <c r="Y25" s="2">
        <f t="shared" si="35"/>
        <v>77.490000000000009</v>
      </c>
      <c r="Z25" s="2">
        <f t="shared" si="28"/>
        <v>0</v>
      </c>
      <c r="AA25" s="2">
        <f t="shared" si="36"/>
        <v>-58.524099999999997</v>
      </c>
      <c r="AB25" s="2">
        <f t="shared" si="37"/>
        <v>18.951200000000007</v>
      </c>
      <c r="AD25" s="2">
        <f t="shared" si="38"/>
        <v>0</v>
      </c>
      <c r="AE25" s="2">
        <f t="shared" si="39"/>
        <v>0</v>
      </c>
      <c r="AF25" s="2">
        <f t="shared" si="29"/>
        <v>-58.524099999999997</v>
      </c>
      <c r="AH25" s="2"/>
      <c r="AI25" s="2"/>
    </row>
    <row r="26" spans="1:36">
      <c r="B26" s="8" t="str">
        <f>Mg_R2SCAN!B50</f>
        <v>Zn_Mg_C_R2SCAN_250</v>
      </c>
      <c r="C26" s="1">
        <f t="shared" si="19"/>
        <v>0.24999554549828057</v>
      </c>
      <c r="D26" s="1">
        <f>Mg_R2SCAN!J50</f>
        <v>3.4712000000000001</v>
      </c>
      <c r="E26" s="1">
        <f t="shared" si="20"/>
        <v>4.3708</v>
      </c>
      <c r="F26" s="1">
        <f t="shared" si="21"/>
        <v>0.10414305159999994</v>
      </c>
      <c r="G26" s="1">
        <f t="shared" si="22"/>
        <v>9.5733632400000032E-2</v>
      </c>
      <c r="H26" s="1">
        <f t="shared" si="23"/>
        <v>0.49576599999999998</v>
      </c>
      <c r="J26" s="2">
        <f t="shared" si="24"/>
        <v>-232.93360000000001</v>
      </c>
      <c r="K26" s="2">
        <f t="shared" si="30"/>
        <v>0</v>
      </c>
      <c r="L26" s="2">
        <f t="shared" si="31"/>
        <v>0</v>
      </c>
      <c r="M26" s="2">
        <f t="shared" si="25"/>
        <v>0</v>
      </c>
      <c r="N26" s="2"/>
      <c r="O26" s="2">
        <f t="shared" si="26"/>
        <v>2.5599999999997181E-2</v>
      </c>
      <c r="P26" s="2">
        <f t="shared" si="26"/>
        <v>58.524099999999997</v>
      </c>
      <c r="Q26" s="2">
        <f t="shared" si="26"/>
        <v>18.9512</v>
      </c>
      <c r="R26" s="2">
        <f t="shared" si="26"/>
        <v>77.475300000000004</v>
      </c>
      <c r="T26" s="18">
        <f t="shared" si="32"/>
        <v>1.843</v>
      </c>
      <c r="U26" s="18">
        <f t="shared" si="27"/>
        <v>0</v>
      </c>
      <c r="W26" s="2">
        <f t="shared" si="33"/>
        <v>0</v>
      </c>
      <c r="X26" s="2">
        <f t="shared" si="34"/>
        <v>2.5599999999997181E-2</v>
      </c>
      <c r="Y26" s="2">
        <f t="shared" si="35"/>
        <v>77.500900000000001</v>
      </c>
      <c r="Z26" s="2">
        <f t="shared" si="28"/>
        <v>0</v>
      </c>
      <c r="AA26" s="2">
        <f t="shared" si="36"/>
        <v>-58.524099999999997</v>
      </c>
      <c r="AB26" s="2">
        <f t="shared" si="37"/>
        <v>18.951200000000007</v>
      </c>
      <c r="AD26" s="2">
        <f t="shared" si="38"/>
        <v>0</v>
      </c>
      <c r="AE26" s="2">
        <f t="shared" si="39"/>
        <v>0</v>
      </c>
      <c r="AF26" s="2">
        <f t="shared" si="29"/>
        <v>-58.524099999999997</v>
      </c>
      <c r="AH26" s="2"/>
      <c r="AI26" s="2"/>
    </row>
    <row r="27" spans="1:36">
      <c r="B27" s="8" t="str">
        <f>Mg_R2SCAN!B51</f>
        <v>Zn_Mg_C_R2SCAN_313</v>
      </c>
      <c r="C27" s="1">
        <f t="shared" si="19"/>
        <v>0.31250111362543004</v>
      </c>
      <c r="D27" s="1">
        <f>Mg_R2SCAN!J51</f>
        <v>3.4588999999999999</v>
      </c>
      <c r="E27" s="1">
        <f t="shared" si="20"/>
        <v>4.4165999999999999</v>
      </c>
      <c r="F27" s="1">
        <f t="shared" si="21"/>
        <v>0.13799225040000021</v>
      </c>
      <c r="G27" s="1">
        <f t="shared" si="22"/>
        <v>0.12729082859999993</v>
      </c>
      <c r="H27" s="1">
        <f t="shared" si="23"/>
        <v>0.49616700000000002</v>
      </c>
      <c r="J27" s="2">
        <f t="shared" si="24"/>
        <v>-232.92240000000001</v>
      </c>
      <c r="K27" s="2">
        <f t="shared" si="30"/>
        <v>0</v>
      </c>
      <c r="L27" s="2">
        <f t="shared" si="31"/>
        <v>0</v>
      </c>
      <c r="M27" s="2">
        <f t="shared" si="25"/>
        <v>0</v>
      </c>
      <c r="N27" s="2"/>
      <c r="O27" s="2">
        <f t="shared" si="26"/>
        <v>3.67999999999995E-2</v>
      </c>
      <c r="P27" s="2">
        <f t="shared" si="26"/>
        <v>58.524099999999997</v>
      </c>
      <c r="Q27" s="2">
        <f t="shared" si="26"/>
        <v>18.9512</v>
      </c>
      <c r="R27" s="2">
        <f t="shared" si="26"/>
        <v>77.475300000000004</v>
      </c>
      <c r="T27" s="18">
        <f t="shared" si="32"/>
        <v>1.901</v>
      </c>
      <c r="U27" s="18">
        <f t="shared" si="27"/>
        <v>0</v>
      </c>
      <c r="W27" s="2">
        <f t="shared" si="33"/>
        <v>0</v>
      </c>
      <c r="X27" s="2">
        <f t="shared" si="34"/>
        <v>3.67999999999995E-2</v>
      </c>
      <c r="Y27" s="2">
        <f t="shared" si="35"/>
        <v>77.512100000000004</v>
      </c>
      <c r="Z27" s="2">
        <f t="shared" si="28"/>
        <v>0</v>
      </c>
      <c r="AA27" s="2">
        <f t="shared" si="36"/>
        <v>-58.524099999999997</v>
      </c>
      <c r="AB27" s="2">
        <f t="shared" si="37"/>
        <v>18.951200000000007</v>
      </c>
      <c r="AD27" s="2">
        <f t="shared" si="38"/>
        <v>0</v>
      </c>
      <c r="AE27" s="2">
        <f t="shared" si="39"/>
        <v>0</v>
      </c>
      <c r="AF27" s="2">
        <f t="shared" si="29"/>
        <v>-58.524099999999997</v>
      </c>
      <c r="AH27" s="2"/>
      <c r="AI27" s="2"/>
      <c r="AJ27" s="7"/>
    </row>
    <row r="28" spans="1:36">
      <c r="B28" s="8" t="str">
        <f>Mg_R2SCAN!B52</f>
        <v>Zn_Mg_C_R2SCAN_375</v>
      </c>
      <c r="C28" s="1">
        <f t="shared" si="19"/>
        <v>0.37499777274914042</v>
      </c>
      <c r="D28" s="1">
        <f>Mg_R2SCAN!J52</f>
        <v>3.4419</v>
      </c>
      <c r="E28" s="1">
        <f t="shared" si="20"/>
        <v>4.4847999999999999</v>
      </c>
      <c r="F28" s="1">
        <f t="shared" si="21"/>
        <v>0.18380952799999997</v>
      </c>
      <c r="G28" s="1">
        <f t="shared" si="22"/>
        <v>0.16713952640000035</v>
      </c>
      <c r="H28" s="1">
        <f t="shared" si="23"/>
        <v>0.49889299999999998</v>
      </c>
      <c r="J28" s="2">
        <f t="shared" si="24"/>
        <v>-232.91229999999999</v>
      </c>
      <c r="K28" s="2">
        <f t="shared" si="30"/>
        <v>0</v>
      </c>
      <c r="L28" s="2">
        <f t="shared" si="31"/>
        <v>0</v>
      </c>
      <c r="M28" s="2">
        <f t="shared" si="25"/>
        <v>0</v>
      </c>
      <c r="N28" s="2"/>
      <c r="O28" s="2">
        <f t="shared" si="26"/>
        <v>4.6900000000022146E-2</v>
      </c>
      <c r="P28" s="2">
        <f t="shared" si="26"/>
        <v>58.524099999999997</v>
      </c>
      <c r="Q28" s="2">
        <f t="shared" si="26"/>
        <v>18.9512</v>
      </c>
      <c r="R28" s="2">
        <f t="shared" si="26"/>
        <v>77.475300000000004</v>
      </c>
      <c r="T28" s="18">
        <f t="shared" si="32"/>
        <v>1.9890000000000001</v>
      </c>
      <c r="U28" s="18">
        <f t="shared" si="27"/>
        <v>0</v>
      </c>
      <c r="W28" s="2">
        <f t="shared" si="33"/>
        <v>0</v>
      </c>
      <c r="X28" s="2">
        <f t="shared" si="34"/>
        <v>4.6900000000022146E-2</v>
      </c>
      <c r="Y28" s="2">
        <f t="shared" si="35"/>
        <v>77.522200000000026</v>
      </c>
      <c r="Z28" s="2">
        <f t="shared" si="28"/>
        <v>0</v>
      </c>
      <c r="AA28" s="2">
        <f t="shared" si="36"/>
        <v>-58.524099999999997</v>
      </c>
      <c r="AB28" s="2">
        <f t="shared" si="37"/>
        <v>18.951200000000007</v>
      </c>
      <c r="AD28" s="2">
        <f t="shared" si="38"/>
        <v>0</v>
      </c>
      <c r="AE28" s="2">
        <f t="shared" si="39"/>
        <v>0</v>
      </c>
      <c r="AF28" s="2">
        <f t="shared" ref="AF28:AF39" si="40">AE28+AA28</f>
        <v>-58.524099999999997</v>
      </c>
      <c r="AH28" s="2"/>
      <c r="AI28" s="2"/>
    </row>
    <row r="29" spans="1:36">
      <c r="A29" s="8" t="s">
        <v>70</v>
      </c>
      <c r="B29" s="8" t="str">
        <f>Mg_R2SCAN!B53</f>
        <v>Zn_Mg_C_R2SCAN_438</v>
      </c>
      <c r="C29" s="1">
        <f t="shared" si="19"/>
        <v>0.43749443187285075</v>
      </c>
      <c r="D29" s="1">
        <f>Mg_R2SCAN!J53</f>
        <v>3.4186000000000001</v>
      </c>
      <c r="E29" s="1">
        <f t="shared" si="20"/>
        <v>4.5854999999999997</v>
      </c>
      <c r="F29" s="1">
        <f t="shared" si="21"/>
        <v>0.24392108699999981</v>
      </c>
      <c r="G29" s="1">
        <f t="shared" si="22"/>
        <v>0.2177929079999999</v>
      </c>
      <c r="H29" s="1">
        <f t="shared" si="23"/>
        <v>0.50408699999999995</v>
      </c>
      <c r="J29" s="2">
        <f t="shared" si="24"/>
        <v>-232.9068</v>
      </c>
      <c r="K29" s="2">
        <f t="shared" si="30"/>
        <v>0</v>
      </c>
      <c r="L29" s="2">
        <f t="shared" si="31"/>
        <v>0</v>
      </c>
      <c r="M29" s="2">
        <f t="shared" si="25"/>
        <v>0</v>
      </c>
      <c r="N29" s="2"/>
      <c r="O29" s="2">
        <f t="shared" si="26"/>
        <v>5.2400000000005775E-2</v>
      </c>
      <c r="P29" s="2">
        <f t="shared" si="26"/>
        <v>58.524099999999997</v>
      </c>
      <c r="Q29" s="2">
        <f t="shared" si="26"/>
        <v>18.9512</v>
      </c>
      <c r="R29" s="2">
        <f t="shared" si="26"/>
        <v>77.475300000000004</v>
      </c>
      <c r="T29" s="18">
        <f t="shared" si="32"/>
        <v>2.1360000000000001</v>
      </c>
      <c r="U29" s="18">
        <f t="shared" si="27"/>
        <v>0</v>
      </c>
      <c r="W29" s="2">
        <f t="shared" si="33"/>
        <v>0</v>
      </c>
      <c r="X29" s="2">
        <f t="shared" si="34"/>
        <v>5.2400000000005775E-2</v>
      </c>
      <c r="Y29" s="2">
        <f t="shared" si="35"/>
        <v>77.52770000000001</v>
      </c>
      <c r="Z29" s="2">
        <f t="shared" si="28"/>
        <v>0</v>
      </c>
      <c r="AA29" s="2">
        <f t="shared" si="36"/>
        <v>-58.524099999999997</v>
      </c>
      <c r="AB29" s="2">
        <f t="shared" si="37"/>
        <v>18.951200000000007</v>
      </c>
      <c r="AD29" s="2">
        <f t="shared" si="38"/>
        <v>0</v>
      </c>
      <c r="AE29" s="2">
        <f t="shared" si="39"/>
        <v>0</v>
      </c>
      <c r="AF29" s="2">
        <f t="shared" si="40"/>
        <v>-58.524099999999997</v>
      </c>
      <c r="AH29" s="2"/>
      <c r="AI29" s="2"/>
    </row>
    <row r="30" spans="1:36">
      <c r="B30" s="8" t="str">
        <f>Mg_R2SCAN!B54</f>
        <v>Zn_Mg_C_R2SCAN_500</v>
      </c>
      <c r="C30" s="1">
        <f t="shared" si="19"/>
        <v>0.49999999999999978</v>
      </c>
      <c r="D30" s="1">
        <f>Mg_R2SCAN!J54</f>
        <v>3.399</v>
      </c>
      <c r="E30" s="1">
        <f t="shared" si="20"/>
        <v>4.6753</v>
      </c>
      <c r="F30" s="1">
        <f t="shared" si="21"/>
        <v>0.29401559109999986</v>
      </c>
      <c r="G30" s="1">
        <f t="shared" si="22"/>
        <v>0.26508950999999986</v>
      </c>
      <c r="H30" s="1">
        <f t="shared" si="23"/>
        <v>0.50676399999999999</v>
      </c>
      <c r="J30" s="2">
        <f t="shared" si="24"/>
        <v>-232.90880000000001</v>
      </c>
      <c r="K30" s="2">
        <f t="shared" si="30"/>
        <v>-58.503500000000003</v>
      </c>
      <c r="L30" s="2">
        <f t="shared" si="31"/>
        <v>-18.9329</v>
      </c>
      <c r="M30" s="2">
        <f t="shared" si="25"/>
        <v>-77.436400000000006</v>
      </c>
      <c r="N30" s="2"/>
      <c r="O30" s="2">
        <f t="shared" si="26"/>
        <v>5.0399999999996226E-2</v>
      </c>
      <c r="P30" s="2">
        <f t="shared" si="26"/>
        <v>2.0599999999994623E-2</v>
      </c>
      <c r="Q30" s="2">
        <f t="shared" si="26"/>
        <v>1.8299999999999983E-2</v>
      </c>
      <c r="R30" s="2">
        <f t="shared" si="26"/>
        <v>3.8899999999998158E-2</v>
      </c>
      <c r="T30" s="18">
        <f t="shared" si="32"/>
        <v>2.2749999999999999</v>
      </c>
      <c r="U30" s="18">
        <f t="shared" si="27"/>
        <v>0</v>
      </c>
      <c r="W30" s="2">
        <f t="shared" si="33"/>
        <v>0</v>
      </c>
      <c r="X30" s="2">
        <f t="shared" si="34"/>
        <v>5.0399999999996226E-2</v>
      </c>
      <c r="Y30" s="2">
        <f t="shared" si="35"/>
        <v>8.9299999999994384E-2</v>
      </c>
      <c r="Z30" s="2">
        <f t="shared" si="28"/>
        <v>0</v>
      </c>
      <c r="AA30" s="2">
        <f t="shared" si="36"/>
        <v>-2.0599999999994623E-2</v>
      </c>
      <c r="AB30" s="2">
        <f t="shared" si="37"/>
        <v>1.8300000000003536E-2</v>
      </c>
      <c r="AD30" s="2">
        <f t="shared" si="38"/>
        <v>0</v>
      </c>
      <c r="AE30" s="2">
        <f t="shared" si="39"/>
        <v>0</v>
      </c>
      <c r="AF30" s="2">
        <f t="shared" si="40"/>
        <v>-2.0599999999994623E-2</v>
      </c>
      <c r="AH30" s="2"/>
      <c r="AI30" s="2"/>
    </row>
    <row r="31" spans="1:36">
      <c r="B31" s="8" t="str">
        <f>Mg_R2SCAN!B55</f>
        <v>Zn_Mg_C_R2SCAN_563</v>
      </c>
      <c r="C31" s="1">
        <f t="shared" si="19"/>
        <v>0.56249665912371061</v>
      </c>
      <c r="D31" s="1">
        <f>Mg_R2SCAN!J55</f>
        <v>3.3788</v>
      </c>
      <c r="E31" s="1">
        <f t="shared" si="20"/>
        <v>4.7708000000000004</v>
      </c>
      <c r="F31" s="1">
        <f t="shared" si="21"/>
        <v>0.35051544680000035</v>
      </c>
      <c r="G31" s="1">
        <f t="shared" si="22"/>
        <v>0.31119928400000058</v>
      </c>
      <c r="H31" s="1">
        <f t="shared" si="23"/>
        <v>0.51033300000000004</v>
      </c>
      <c r="J31" s="2">
        <f t="shared" si="24"/>
        <v>-232.9169</v>
      </c>
      <c r="K31" s="2">
        <f t="shared" si="30"/>
        <v>0</v>
      </c>
      <c r="L31" s="2">
        <f t="shared" si="31"/>
        <v>0</v>
      </c>
      <c r="M31" s="2">
        <f t="shared" si="25"/>
        <v>0</v>
      </c>
      <c r="N31" s="2"/>
      <c r="O31" s="2">
        <f t="shared" si="26"/>
        <v>4.2300000000011551E-2</v>
      </c>
      <c r="P31" s="2">
        <f t="shared" si="26"/>
        <v>58.524099999999997</v>
      </c>
      <c r="Q31" s="2">
        <f t="shared" si="26"/>
        <v>18.9512</v>
      </c>
      <c r="R31" s="2">
        <f t="shared" si="26"/>
        <v>77.475300000000004</v>
      </c>
      <c r="T31" s="18">
        <f t="shared" si="32"/>
        <v>2.3370000000000002</v>
      </c>
      <c r="U31" s="18">
        <f t="shared" si="27"/>
        <v>0</v>
      </c>
      <c r="W31" s="2">
        <f t="shared" si="33"/>
        <v>0</v>
      </c>
      <c r="X31" s="2">
        <f t="shared" si="34"/>
        <v>4.2300000000011551E-2</v>
      </c>
      <c r="Y31" s="2">
        <f t="shared" si="35"/>
        <v>77.517600000000016</v>
      </c>
      <c r="Z31" s="2">
        <f t="shared" si="28"/>
        <v>0</v>
      </c>
      <c r="AA31" s="2">
        <f t="shared" si="36"/>
        <v>-58.524099999999997</v>
      </c>
      <c r="AB31" s="2">
        <f t="shared" si="37"/>
        <v>18.951200000000007</v>
      </c>
      <c r="AD31" s="2">
        <f t="shared" si="38"/>
        <v>0</v>
      </c>
      <c r="AE31" s="2">
        <f t="shared" si="39"/>
        <v>0</v>
      </c>
      <c r="AF31" s="2">
        <f t="shared" si="40"/>
        <v>-58.524099999999997</v>
      </c>
      <c r="AH31" s="2"/>
      <c r="AI31" s="2"/>
      <c r="AJ31" s="9"/>
    </row>
    <row r="32" spans="1:36">
      <c r="B32" s="8" t="str">
        <f>Mg_R2SCAN!B56</f>
        <v>Zn_Mg_C_R2SCAN_625</v>
      </c>
      <c r="C32" s="1">
        <f t="shared" si="19"/>
        <v>0.62500222725085963</v>
      </c>
      <c r="D32" s="1">
        <f>Mg_R2SCAN!J56</f>
        <v>3.3610000000000002</v>
      </c>
      <c r="E32" s="1">
        <f t="shared" si="20"/>
        <v>4.8518999999999997</v>
      </c>
      <c r="F32" s="1">
        <f t="shared" si="21"/>
        <v>0.39779757719999997</v>
      </c>
      <c r="G32" s="1">
        <f t="shared" si="22"/>
        <v>0.35459625960000069</v>
      </c>
      <c r="H32" s="1">
        <f t="shared" si="23"/>
        <v>0.51183400000000001</v>
      </c>
      <c r="J32" s="2">
        <f t="shared" si="24"/>
        <v>-232.92910000000001</v>
      </c>
      <c r="K32" s="2">
        <f t="shared" si="30"/>
        <v>0</v>
      </c>
      <c r="L32" s="2">
        <f t="shared" si="31"/>
        <v>0</v>
      </c>
      <c r="M32" s="2">
        <f t="shared" si="25"/>
        <v>0</v>
      </c>
      <c r="N32" s="2"/>
      <c r="O32" s="2">
        <f t="shared" si="26"/>
        <v>3.0100000000004457E-2</v>
      </c>
      <c r="P32" s="2">
        <f t="shared" si="26"/>
        <v>58.524099999999997</v>
      </c>
      <c r="Q32" s="2">
        <f t="shared" si="26"/>
        <v>18.9512</v>
      </c>
      <c r="R32" s="2">
        <f t="shared" si="26"/>
        <v>77.475300000000004</v>
      </c>
      <c r="T32" s="18">
        <f t="shared" si="32"/>
        <v>2.3029999999999999</v>
      </c>
      <c r="U32" s="18">
        <f t="shared" si="27"/>
        <v>0</v>
      </c>
      <c r="W32" s="2">
        <f t="shared" si="33"/>
        <v>0</v>
      </c>
      <c r="X32" s="2">
        <f t="shared" si="34"/>
        <v>3.0100000000004457E-2</v>
      </c>
      <c r="Y32" s="2">
        <f t="shared" si="35"/>
        <v>77.505400000000009</v>
      </c>
      <c r="Z32" s="2">
        <f t="shared" si="28"/>
        <v>0</v>
      </c>
      <c r="AA32" s="2">
        <f t="shared" si="36"/>
        <v>-58.524099999999997</v>
      </c>
      <c r="AB32" s="2">
        <f t="shared" si="37"/>
        <v>18.951200000000007</v>
      </c>
      <c r="AD32" s="2">
        <f t="shared" si="38"/>
        <v>0</v>
      </c>
      <c r="AE32" s="2">
        <f t="shared" si="39"/>
        <v>0</v>
      </c>
      <c r="AF32" s="2">
        <f t="shared" si="40"/>
        <v>-58.524099999999997</v>
      </c>
      <c r="AH32" s="2"/>
      <c r="AI32" s="2"/>
      <c r="AJ32" s="9"/>
    </row>
    <row r="33" spans="1:63">
      <c r="B33" s="8" t="str">
        <f>Mg_R2SCAN!B57</f>
        <v>Zn_Mg_C_R2SCAN_688</v>
      </c>
      <c r="C33" s="1">
        <f t="shared" si="19"/>
        <v>0.68749888637456991</v>
      </c>
      <c r="D33" s="1">
        <f>Mg_R2SCAN!J57</f>
        <v>3.3466999999999998</v>
      </c>
      <c r="E33" s="1">
        <f t="shared" si="20"/>
        <v>4.9141000000000004</v>
      </c>
      <c r="F33" s="1">
        <f t="shared" si="21"/>
        <v>0.43453912069999995</v>
      </c>
      <c r="G33" s="1">
        <f t="shared" si="22"/>
        <v>0.39280366939999978</v>
      </c>
      <c r="H33" s="1">
        <f t="shared" si="23"/>
        <v>0.51125799999999999</v>
      </c>
      <c r="J33" s="2">
        <f t="shared" si="24"/>
        <v>-232.94329999999999</v>
      </c>
      <c r="K33" s="2">
        <f t="shared" si="30"/>
        <v>0</v>
      </c>
      <c r="L33" s="2">
        <f t="shared" si="31"/>
        <v>0</v>
      </c>
      <c r="M33" s="2">
        <f t="shared" si="25"/>
        <v>0</v>
      </c>
      <c r="N33" s="2"/>
      <c r="O33" s="2">
        <f t="shared" si="26"/>
        <v>1.5900000000016234E-2</v>
      </c>
      <c r="P33" s="2">
        <f t="shared" si="26"/>
        <v>58.524099999999997</v>
      </c>
      <c r="Q33" s="2">
        <f t="shared" si="26"/>
        <v>18.9512</v>
      </c>
      <c r="R33" s="2">
        <f t="shared" si="26"/>
        <v>77.475300000000004</v>
      </c>
      <c r="T33" s="18">
        <f t="shared" si="32"/>
        <v>2.2999999999999998</v>
      </c>
      <c r="U33" s="18">
        <f t="shared" si="27"/>
        <v>0</v>
      </c>
      <c r="W33" s="2">
        <f t="shared" si="33"/>
        <v>0</v>
      </c>
      <c r="X33" s="2">
        <f t="shared" si="34"/>
        <v>1.5900000000016234E-2</v>
      </c>
      <c r="Y33" s="2">
        <f t="shared" si="35"/>
        <v>77.491200000000021</v>
      </c>
      <c r="Z33" s="2">
        <f t="shared" si="28"/>
        <v>0</v>
      </c>
      <c r="AA33" s="2">
        <f t="shared" si="36"/>
        <v>-58.524099999999997</v>
      </c>
      <c r="AB33" s="2">
        <f t="shared" si="37"/>
        <v>18.951200000000007</v>
      </c>
      <c r="AD33" s="2">
        <f t="shared" si="38"/>
        <v>0</v>
      </c>
      <c r="AE33" s="2">
        <f t="shared" si="39"/>
        <v>0</v>
      </c>
      <c r="AF33" s="2">
        <f t="shared" si="40"/>
        <v>-58.524099999999997</v>
      </c>
      <c r="AH33" s="2"/>
      <c r="AI33" s="2"/>
      <c r="AJ33" s="9"/>
      <c r="AK33" s="1"/>
    </row>
    <row r="34" spans="1:63">
      <c r="B34" s="8" t="str">
        <f>Mg_R2SCAN!B58</f>
        <v>Zn_Mg_C_R2SCAN_750</v>
      </c>
      <c r="C34" s="1">
        <f t="shared" si="19"/>
        <v>0.74999554549828029</v>
      </c>
      <c r="D34" s="1">
        <f>Mg_R2SCAN!J58</f>
        <v>3.3332999999999999</v>
      </c>
      <c r="E34" s="1">
        <f t="shared" si="20"/>
        <v>4.9690000000000003</v>
      </c>
      <c r="F34" s="1">
        <f t="shared" si="21"/>
        <v>0.47186120900000011</v>
      </c>
      <c r="G34" s="1">
        <f t="shared" si="22"/>
        <v>0.42802469099999985</v>
      </c>
      <c r="H34" s="1">
        <f t="shared" si="23"/>
        <v>0.51077700000000004</v>
      </c>
      <c r="J34" s="2">
        <f t="shared" si="24"/>
        <v>-232.9581</v>
      </c>
      <c r="K34" s="2">
        <f t="shared" si="30"/>
        <v>0</v>
      </c>
      <c r="L34" s="2">
        <f t="shared" si="31"/>
        <v>0</v>
      </c>
      <c r="M34" s="2">
        <f t="shared" si="25"/>
        <v>0</v>
      </c>
      <c r="N34" s="2"/>
      <c r="O34" s="2">
        <f t="shared" si="26"/>
        <v>1.1000000000080945E-3</v>
      </c>
      <c r="P34" s="2">
        <f t="shared" si="26"/>
        <v>58.524099999999997</v>
      </c>
      <c r="Q34" s="2">
        <f t="shared" si="26"/>
        <v>18.9512</v>
      </c>
      <c r="R34" s="2">
        <f t="shared" si="26"/>
        <v>77.475300000000004</v>
      </c>
      <c r="T34" s="18">
        <f t="shared" si="32"/>
        <v>2.2949999999999999</v>
      </c>
      <c r="U34" s="18">
        <f t="shared" si="27"/>
        <v>0</v>
      </c>
      <c r="W34" s="2">
        <f t="shared" si="33"/>
        <v>0</v>
      </c>
      <c r="X34" s="2">
        <f t="shared" si="34"/>
        <v>1.1000000000080945E-3</v>
      </c>
      <c r="Y34" s="2">
        <f t="shared" si="35"/>
        <v>77.476400000000012</v>
      </c>
      <c r="Z34" s="2">
        <f t="shared" si="28"/>
        <v>0</v>
      </c>
      <c r="AA34" s="2">
        <f t="shared" si="36"/>
        <v>-58.524099999999997</v>
      </c>
      <c r="AB34" s="2">
        <f t="shared" si="37"/>
        <v>18.951200000000007</v>
      </c>
      <c r="AD34" s="2">
        <f t="shared" si="38"/>
        <v>0</v>
      </c>
      <c r="AE34" s="2">
        <f t="shared" si="39"/>
        <v>0</v>
      </c>
      <c r="AF34" s="2">
        <f t="shared" si="40"/>
        <v>-58.524099999999997</v>
      </c>
      <c r="AH34" s="2"/>
      <c r="AI34" s="2"/>
      <c r="AJ34" s="9"/>
    </row>
    <row r="35" spans="1:63">
      <c r="B35" s="8" t="str">
        <f>Mg_R2SCAN!B59</f>
        <v>Zn_Mg_C_R2SCAN_813</v>
      </c>
      <c r="C35" s="1">
        <f t="shared" si="19"/>
        <v>0.81250111362542976</v>
      </c>
      <c r="D35" s="1">
        <f>Mg_R2SCAN!J59</f>
        <v>3.32</v>
      </c>
      <c r="E35" s="1">
        <f t="shared" si="20"/>
        <v>5.0214999999999996</v>
      </c>
      <c r="F35" s="1">
        <f t="shared" si="21"/>
        <v>0.50847206850000015</v>
      </c>
      <c r="G35" s="1">
        <f t="shared" si="22"/>
        <v>0.46244499949999984</v>
      </c>
      <c r="H35" s="1">
        <f t="shared" si="23"/>
        <v>0.51005900000000004</v>
      </c>
      <c r="J35" s="2">
        <f t="shared" si="24"/>
        <v>-232.9717</v>
      </c>
      <c r="K35" s="2">
        <f t="shared" si="30"/>
        <v>0</v>
      </c>
      <c r="L35" s="2">
        <f t="shared" si="31"/>
        <v>0</v>
      </c>
      <c r="M35" s="2">
        <f t="shared" si="25"/>
        <v>0</v>
      </c>
      <c r="N35" s="2"/>
      <c r="O35" s="2">
        <f t="shared" si="26"/>
        <v>-1.2499999999988631E-2</v>
      </c>
      <c r="P35" s="2">
        <f t="shared" si="26"/>
        <v>58.524099999999997</v>
      </c>
      <c r="Q35" s="2">
        <f t="shared" si="26"/>
        <v>18.9512</v>
      </c>
      <c r="R35" s="2">
        <f t="shared" si="26"/>
        <v>77.475300000000004</v>
      </c>
      <c r="T35" s="18">
        <f t="shared" si="32"/>
        <v>2.294</v>
      </c>
      <c r="U35" s="18">
        <f t="shared" si="27"/>
        <v>0</v>
      </c>
      <c r="W35" s="2">
        <f t="shared" si="33"/>
        <v>0</v>
      </c>
      <c r="X35" s="2">
        <f t="shared" si="34"/>
        <v>-1.2499999999988631E-2</v>
      </c>
      <c r="Y35" s="2">
        <f t="shared" si="35"/>
        <v>77.462800000000016</v>
      </c>
      <c r="Z35" s="2">
        <f t="shared" si="28"/>
        <v>0</v>
      </c>
      <c r="AA35" s="2">
        <f t="shared" si="36"/>
        <v>-58.524099999999997</v>
      </c>
      <c r="AB35" s="2">
        <f t="shared" si="37"/>
        <v>18.951200000000007</v>
      </c>
      <c r="AC35" s="9"/>
      <c r="AD35" s="2">
        <f t="shared" si="38"/>
        <v>0</v>
      </c>
      <c r="AE35" s="2">
        <f t="shared" si="39"/>
        <v>0</v>
      </c>
      <c r="AF35" s="2">
        <f t="shared" si="40"/>
        <v>-58.524099999999997</v>
      </c>
      <c r="AH35" s="2"/>
      <c r="AI35" s="2"/>
    </row>
    <row r="36" spans="1:63">
      <c r="B36" s="8" t="str">
        <f>Mg_R2SCAN!B60</f>
        <v>Zn_Mg_C_R2SCAN_875</v>
      </c>
      <c r="C36" s="1">
        <f t="shared" si="19"/>
        <v>0.87499777274914015</v>
      </c>
      <c r="D36" s="1">
        <f>Mg_R2SCAN!J60</f>
        <v>3.3066</v>
      </c>
      <c r="E36" s="1">
        <f t="shared" si="20"/>
        <v>5.0701999999999998</v>
      </c>
      <c r="F36" s="1">
        <f t="shared" si="21"/>
        <v>0.54269392719999976</v>
      </c>
      <c r="G36" s="1">
        <f t="shared" si="22"/>
        <v>0.49577429640000015</v>
      </c>
      <c r="H36" s="1">
        <f t="shared" si="23"/>
        <v>0.50882099999999997</v>
      </c>
      <c r="J36" s="2">
        <f t="shared" si="24"/>
        <v>-232.98349999999999</v>
      </c>
      <c r="K36" s="2">
        <f t="shared" si="30"/>
        <v>0</v>
      </c>
      <c r="L36" s="2">
        <f t="shared" si="31"/>
        <v>0</v>
      </c>
      <c r="M36" s="2">
        <f t="shared" si="25"/>
        <v>0</v>
      </c>
      <c r="N36" s="2"/>
      <c r="O36" s="2">
        <f t="shared" si="26"/>
        <v>-2.4299999999982447E-2</v>
      </c>
      <c r="P36" s="2">
        <f t="shared" si="26"/>
        <v>58.524099999999997</v>
      </c>
      <c r="Q36" s="2">
        <f t="shared" si="26"/>
        <v>18.9512</v>
      </c>
      <c r="R36" s="2">
        <f t="shared" si="26"/>
        <v>77.475300000000004</v>
      </c>
      <c r="T36" s="18">
        <f t="shared" si="32"/>
        <v>2.2959999999999998</v>
      </c>
      <c r="U36" s="18">
        <f t="shared" si="27"/>
        <v>0</v>
      </c>
      <c r="W36" s="2">
        <f t="shared" si="33"/>
        <v>0</v>
      </c>
      <c r="X36" s="2">
        <f t="shared" si="34"/>
        <v>-2.4299999999982447E-2</v>
      </c>
      <c r="Y36" s="2">
        <f t="shared" si="35"/>
        <v>77.451000000000022</v>
      </c>
      <c r="Z36" s="2">
        <f t="shared" si="28"/>
        <v>0</v>
      </c>
      <c r="AA36" s="2">
        <f t="shared" si="36"/>
        <v>-58.524099999999997</v>
      </c>
      <c r="AB36" s="2">
        <f t="shared" si="37"/>
        <v>18.951200000000007</v>
      </c>
      <c r="AD36" s="2">
        <f t="shared" si="38"/>
        <v>0</v>
      </c>
      <c r="AE36" s="2">
        <f t="shared" si="39"/>
        <v>0</v>
      </c>
      <c r="AF36" s="2">
        <f t="shared" si="40"/>
        <v>-58.524099999999997</v>
      </c>
      <c r="AH36" s="2"/>
      <c r="AI36" s="2"/>
    </row>
    <row r="37" spans="1:63">
      <c r="B37" s="8" t="str">
        <f>Mg_R2SCAN!B61</f>
        <v>Zn_Mg_C_R2SCAN_938</v>
      </c>
      <c r="C37" s="1">
        <f t="shared" si="19"/>
        <v>0.93749443187285053</v>
      </c>
      <c r="D37" s="1">
        <f>Mg_R2SCAN!J61</f>
        <v>3.2944</v>
      </c>
      <c r="E37" s="1">
        <f t="shared" si="20"/>
        <v>5.1158999999999999</v>
      </c>
      <c r="F37" s="1">
        <f t="shared" si="21"/>
        <v>0.57628567139999987</v>
      </c>
      <c r="G37" s="1">
        <f t="shared" si="22"/>
        <v>0.52801715489999967</v>
      </c>
      <c r="H37" s="1">
        <f t="shared" si="23"/>
        <v>0.50741599999999998</v>
      </c>
      <c r="J37" s="2">
        <f t="shared" si="24"/>
        <v>-232.99250000000001</v>
      </c>
      <c r="K37" s="2">
        <f t="shared" si="30"/>
        <v>0</v>
      </c>
      <c r="L37" s="2">
        <f t="shared" si="31"/>
        <v>0</v>
      </c>
      <c r="M37" s="2">
        <f t="shared" si="25"/>
        <v>0</v>
      </c>
      <c r="N37" s="2"/>
      <c r="O37" s="2">
        <f t="shared" si="26"/>
        <v>-3.3299999999996999E-2</v>
      </c>
      <c r="P37" s="2">
        <f t="shared" si="26"/>
        <v>58.524099999999997</v>
      </c>
      <c r="Q37" s="2">
        <f t="shared" si="26"/>
        <v>18.9512</v>
      </c>
      <c r="R37" s="2">
        <f t="shared" si="26"/>
        <v>77.475300000000004</v>
      </c>
      <c r="T37" s="18">
        <f t="shared" si="32"/>
        <v>2.3039999999999998</v>
      </c>
      <c r="U37" s="18">
        <f t="shared" si="27"/>
        <v>0</v>
      </c>
      <c r="W37" s="2">
        <f t="shared" si="33"/>
        <v>0</v>
      </c>
      <c r="X37" s="2">
        <f t="shared" si="34"/>
        <v>-3.3299999999996999E-2</v>
      </c>
      <c r="Y37" s="2">
        <f t="shared" si="35"/>
        <v>77.442000000000007</v>
      </c>
      <c r="Z37" s="2">
        <f t="shared" si="28"/>
        <v>0</v>
      </c>
      <c r="AA37" s="2">
        <f t="shared" si="36"/>
        <v>-58.524099999999997</v>
      </c>
      <c r="AB37" s="2">
        <f t="shared" si="37"/>
        <v>18.951200000000007</v>
      </c>
      <c r="AD37" s="2">
        <f t="shared" si="38"/>
        <v>0</v>
      </c>
      <c r="AE37" s="2">
        <f t="shared" si="39"/>
        <v>0</v>
      </c>
      <c r="AF37" s="2">
        <f t="shared" si="40"/>
        <v>-58.524099999999997</v>
      </c>
      <c r="AH37" s="2"/>
      <c r="AI37" s="2"/>
    </row>
    <row r="38" spans="1:63">
      <c r="B38" s="8" t="str">
        <f>Mg_R2SCAN!B62</f>
        <v>Zn_Mg_C_R2SCAN_969</v>
      </c>
      <c r="C38" s="1">
        <f t="shared" si="19"/>
        <v>0.96874721593642521</v>
      </c>
      <c r="D38" s="1">
        <f>Mg_R2SCAN!J62</f>
        <v>3.2881999999999998</v>
      </c>
      <c r="E38" s="1">
        <f t="shared" si="20"/>
        <v>5.1376999999999997</v>
      </c>
      <c r="F38" s="1">
        <f t="shared" si="21"/>
        <v>0.59380509059999975</v>
      </c>
      <c r="G38" s="1">
        <f t="shared" si="22"/>
        <v>0.5434864567999993</v>
      </c>
      <c r="H38" s="1">
        <f t="shared" si="23"/>
        <v>0.50683999999999996</v>
      </c>
      <c r="J38" s="2">
        <f t="shared" si="24"/>
        <v>-232.99520000000001</v>
      </c>
      <c r="K38" s="2">
        <f t="shared" si="30"/>
        <v>0</v>
      </c>
      <c r="L38" s="2">
        <f t="shared" si="31"/>
        <v>0</v>
      </c>
      <c r="M38" s="2">
        <f t="shared" si="25"/>
        <v>0</v>
      </c>
      <c r="N38" s="2"/>
      <c r="O38" s="2">
        <f t="shared" ref="O38:R39" si="41">J38-J$21</f>
        <v>-3.6000000000001364E-2</v>
      </c>
      <c r="P38" s="2">
        <f t="shared" si="41"/>
        <v>58.524099999999997</v>
      </c>
      <c r="Q38" s="2">
        <f t="shared" si="41"/>
        <v>18.9512</v>
      </c>
      <c r="R38" s="2">
        <f t="shared" si="41"/>
        <v>77.475300000000004</v>
      </c>
      <c r="T38" s="18">
        <f t="shared" si="32"/>
        <v>2.3069999999999999</v>
      </c>
      <c r="U38" s="18">
        <f t="shared" si="27"/>
        <v>0</v>
      </c>
      <c r="W38" s="2">
        <f t="shared" si="33"/>
        <v>0</v>
      </c>
      <c r="X38" s="2">
        <f t="shared" si="34"/>
        <v>-3.6000000000001364E-2</v>
      </c>
      <c r="Y38" s="2">
        <f t="shared" si="35"/>
        <v>77.439300000000003</v>
      </c>
      <c r="Z38" s="2">
        <f t="shared" si="28"/>
        <v>0</v>
      </c>
      <c r="AA38" s="2">
        <f t="shared" si="36"/>
        <v>-58.524099999999997</v>
      </c>
      <c r="AB38" s="2">
        <f t="shared" si="37"/>
        <v>18.951200000000007</v>
      </c>
      <c r="AD38" s="2">
        <f t="shared" si="38"/>
        <v>0</v>
      </c>
      <c r="AE38" s="2">
        <f t="shared" si="39"/>
        <v>0</v>
      </c>
      <c r="AF38" s="2">
        <f t="shared" si="40"/>
        <v>-58.524099999999997</v>
      </c>
      <c r="AH38" s="2"/>
      <c r="AI38" s="2"/>
    </row>
    <row r="39" spans="1:63">
      <c r="A39" s="8" t="s">
        <v>12</v>
      </c>
      <c r="B39" s="8" t="str">
        <f>Mg_R2SCAN!B63</f>
        <v>Zn_Mg_C_R2SCAN_999</v>
      </c>
      <c r="C39" s="1">
        <f>(0.5-AV63)/(0.5-AV$63)</f>
        <v>1</v>
      </c>
      <c r="D39" s="1">
        <f>Mg_R2SCAN!J63</f>
        <v>3.2820999999999998</v>
      </c>
      <c r="E39" s="1">
        <f t="shared" si="20"/>
        <v>5.1593</v>
      </c>
      <c r="F39" s="1">
        <f t="shared" si="21"/>
        <v>0.61118099660000003</v>
      </c>
      <c r="G39" s="1">
        <f t="shared" si="22"/>
        <v>0.55894308410000071</v>
      </c>
      <c r="H39" s="1">
        <f t="shared" si="23"/>
        <v>0.506216</v>
      </c>
      <c r="J39" s="2">
        <f t="shared" si="24"/>
        <v>-232.9965</v>
      </c>
      <c r="K39" s="2">
        <f t="shared" si="30"/>
        <v>-58.630299999999998</v>
      </c>
      <c r="L39" s="2">
        <f t="shared" si="31"/>
        <v>-18.869</v>
      </c>
      <c r="M39" s="2">
        <f t="shared" si="25"/>
        <v>-77.499300000000005</v>
      </c>
      <c r="N39" s="2"/>
      <c r="O39" s="2">
        <f t="shared" si="41"/>
        <v>-3.7299999999987676E-2</v>
      </c>
      <c r="P39" s="2">
        <f t="shared" si="41"/>
        <v>-0.10620000000000118</v>
      </c>
      <c r="Q39" s="2">
        <f t="shared" si="41"/>
        <v>8.2200000000000273E-2</v>
      </c>
      <c r="R39" s="2">
        <f t="shared" si="41"/>
        <v>-2.4000000000000909E-2</v>
      </c>
      <c r="T39" s="18">
        <f t="shared" si="32"/>
        <v>2.3109999999999999</v>
      </c>
      <c r="U39" s="18">
        <f t="shared" si="27"/>
        <v>0</v>
      </c>
      <c r="W39" s="2">
        <f t="shared" si="33"/>
        <v>0</v>
      </c>
      <c r="X39" s="2">
        <f t="shared" si="34"/>
        <v>-3.7299999999987676E-2</v>
      </c>
      <c r="Y39" s="2">
        <f t="shared" si="35"/>
        <v>-6.1299999999988586E-2</v>
      </c>
      <c r="Z39" s="2">
        <f t="shared" si="28"/>
        <v>0</v>
      </c>
      <c r="AA39" s="2">
        <f t="shared" si="36"/>
        <v>0.10620000000000118</v>
      </c>
      <c r="AB39" s="2">
        <f t="shared" si="37"/>
        <v>8.2200000000000273E-2</v>
      </c>
      <c r="AD39" s="2">
        <f t="shared" si="38"/>
        <v>0</v>
      </c>
      <c r="AE39" s="2">
        <f t="shared" si="39"/>
        <v>0</v>
      </c>
      <c r="AF39" s="2">
        <f t="shared" si="40"/>
        <v>0.10620000000000118</v>
      </c>
      <c r="AH39" s="2">
        <f>R156+AW156</f>
        <v>0</v>
      </c>
      <c r="AI39" s="2">
        <f>AH39-AH$21</f>
        <v>0</v>
      </c>
    </row>
    <row r="40" spans="1:63">
      <c r="A40" s="8" t="s">
        <v>826</v>
      </c>
      <c r="B40" s="8" t="str">
        <f>Mg_R2SCAN!B64</f>
        <v>Zn_Mg_C_R2SCAN_ver</v>
      </c>
      <c r="C40" s="1">
        <f>(0.5-AV64)/(0.5-AV$63)</f>
        <v>0</v>
      </c>
      <c r="D40" s="1">
        <f>Mg_R2SCAN!J64</f>
        <v>3.2820999999999998</v>
      </c>
      <c r="E40" s="1">
        <f>L64</f>
        <v>5.1593</v>
      </c>
      <c r="F40" s="1">
        <f t="shared" si="21"/>
        <v>0</v>
      </c>
      <c r="G40" s="1">
        <f t="shared" si="22"/>
        <v>0</v>
      </c>
      <c r="H40" s="1">
        <f>MOD(AS64-AT64,1)</f>
        <v>0.5</v>
      </c>
      <c r="J40" s="2">
        <f>R64</f>
        <v>-232.44139999999999</v>
      </c>
      <c r="K40" s="2">
        <f>R88</f>
        <v>0</v>
      </c>
      <c r="L40" s="2">
        <f>AW88</f>
        <v>0</v>
      </c>
      <c r="M40" s="2">
        <f>K40+L40</f>
        <v>0</v>
      </c>
      <c r="N40" s="2"/>
      <c r="O40" s="2">
        <f>J40-J$21</f>
        <v>0.51780000000002246</v>
      </c>
      <c r="P40" s="2">
        <f>K40-K$21</f>
        <v>58.524099999999997</v>
      </c>
      <c r="Q40" s="2">
        <f>L40-L$21</f>
        <v>18.9512</v>
      </c>
      <c r="R40" s="2">
        <f>M40-M$21</f>
        <v>77.475300000000004</v>
      </c>
      <c r="T40" s="18">
        <f>Z64</f>
        <v>2.097</v>
      </c>
      <c r="U40" s="18">
        <f>V134</f>
        <v>0</v>
      </c>
      <c r="W40" s="2">
        <f>R111-R$92</f>
        <v>0</v>
      </c>
      <c r="X40" s="2">
        <f>O40-W40</f>
        <v>0.51780000000002246</v>
      </c>
      <c r="Y40" s="2">
        <f>R40+X40</f>
        <v>77.993100000000027</v>
      </c>
      <c r="Z40" s="2">
        <f>R180-R$161</f>
        <v>0</v>
      </c>
      <c r="AA40" s="2">
        <f>Z40-P40</f>
        <v>-58.524099999999997</v>
      </c>
      <c r="AB40" s="2">
        <f>AA40+R40</f>
        <v>18.951200000000007</v>
      </c>
      <c r="AD40" s="2">
        <f>R134+AW134</f>
        <v>0</v>
      </c>
      <c r="AE40" s="2">
        <f>AD40-AD$21</f>
        <v>0</v>
      </c>
      <c r="AF40" s="2">
        <f>AE40+AA40</f>
        <v>-58.524099999999997</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554</v>
      </c>
      <c r="C45" s="20">
        <v>4</v>
      </c>
      <c r="D45" s="20">
        <v>520</v>
      </c>
      <c r="E45" s="20">
        <v>0</v>
      </c>
      <c r="F45" s="20">
        <v>6</v>
      </c>
      <c r="G45" s="20">
        <v>6</v>
      </c>
      <c r="H45" s="20">
        <v>4</v>
      </c>
      <c r="I45" s="19">
        <v>21.4</v>
      </c>
      <c r="J45" s="1">
        <v>3.4902000000000002</v>
      </c>
      <c r="K45" s="1">
        <v>3.4902000000000002</v>
      </c>
      <c r="L45" s="1">
        <v>4.3009000000000004</v>
      </c>
      <c r="M45" s="18">
        <v>45.371000000000002</v>
      </c>
      <c r="N45" s="8">
        <v>26</v>
      </c>
      <c r="O45" s="8">
        <v>26</v>
      </c>
      <c r="P45" s="8">
        <v>46</v>
      </c>
      <c r="Q45" s="8">
        <v>5</v>
      </c>
      <c r="R45" s="2">
        <v>-232.95920000000001</v>
      </c>
      <c r="S45" s="8" t="s">
        <v>16</v>
      </c>
      <c r="T45" s="8">
        <v>2.5579999999999998</v>
      </c>
      <c r="U45" s="8">
        <v>4.3239999999999998</v>
      </c>
      <c r="V45" s="8">
        <v>1.7649999999999999</v>
      </c>
      <c r="W45" s="8" t="s">
        <v>16</v>
      </c>
      <c r="X45" s="8">
        <v>2.5579999999999998</v>
      </c>
      <c r="Y45" s="8">
        <v>4.3239999999999998</v>
      </c>
      <c r="Z45" s="8">
        <v>1.7649999999999999</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2.7E-2</v>
      </c>
      <c r="AR45" s="8">
        <v>0.28799999999999998</v>
      </c>
      <c r="AS45" s="8">
        <v>0.5</v>
      </c>
      <c r="AT45" s="8">
        <v>0</v>
      </c>
      <c r="AU45" s="8">
        <v>0</v>
      </c>
      <c r="AV45" s="8">
        <v>0.5</v>
      </c>
    </row>
    <row r="46" spans="1:63">
      <c r="B46" s="8" t="s">
        <v>555</v>
      </c>
      <c r="C46" s="20">
        <v>4</v>
      </c>
      <c r="D46" s="20">
        <v>520</v>
      </c>
      <c r="E46" s="20">
        <v>0</v>
      </c>
      <c r="F46" s="20">
        <v>6</v>
      </c>
      <c r="G46" s="20">
        <v>6</v>
      </c>
      <c r="H46" s="20">
        <v>4</v>
      </c>
      <c r="I46" s="19">
        <v>21.4</v>
      </c>
      <c r="J46" s="1">
        <v>3.4893000000000001</v>
      </c>
      <c r="K46" s="1">
        <v>3.4893000000000001</v>
      </c>
      <c r="L46" s="1">
        <v>4.3028000000000004</v>
      </c>
      <c r="M46" s="18">
        <v>45.37</v>
      </c>
      <c r="N46" s="8">
        <v>26</v>
      </c>
      <c r="O46" s="8">
        <v>26</v>
      </c>
      <c r="P46" s="8">
        <v>2</v>
      </c>
      <c r="Q46" s="8">
        <v>5</v>
      </c>
      <c r="R46" s="2">
        <v>-232.9588</v>
      </c>
      <c r="S46" s="8" t="s">
        <v>16</v>
      </c>
      <c r="T46" s="8">
        <v>2.552</v>
      </c>
      <c r="U46" s="8">
        <v>4.3230000000000004</v>
      </c>
      <c r="V46" s="8">
        <v>1.7709999999999999</v>
      </c>
      <c r="W46" s="8" t="s">
        <v>16</v>
      </c>
      <c r="X46" s="8">
        <v>2.552</v>
      </c>
      <c r="Y46" s="8">
        <v>4.3230000000000004</v>
      </c>
      <c r="Z46" s="8">
        <v>1.7709999999999999</v>
      </c>
      <c r="AA46" s="8">
        <v>6.0900000000000003E-2</v>
      </c>
      <c r="AB46" s="8">
        <v>2.5700000000000001E-2</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2.7E-2</v>
      </c>
      <c r="AR46" s="8">
        <v>0.28999999999999998</v>
      </c>
      <c r="AS46" s="8">
        <v>0.49917800000000001</v>
      </c>
      <c r="AT46" s="8">
        <v>0</v>
      </c>
      <c r="AU46" s="8">
        <v>0.99748000000000003</v>
      </c>
      <c r="AV46" s="8">
        <v>0.49649199999999999</v>
      </c>
    </row>
    <row r="47" spans="1:63">
      <c r="B47" s="8" t="s">
        <v>556</v>
      </c>
      <c r="C47" s="20">
        <v>4</v>
      </c>
      <c r="D47" s="20">
        <v>520</v>
      </c>
      <c r="E47" s="20">
        <v>0</v>
      </c>
      <c r="F47" s="20">
        <v>6</v>
      </c>
      <c r="G47" s="20">
        <v>6</v>
      </c>
      <c r="H47" s="20">
        <v>4</v>
      </c>
      <c r="I47" s="19">
        <v>21.4</v>
      </c>
      <c r="J47" s="1">
        <v>3.4895</v>
      </c>
      <c r="K47" s="1">
        <v>3.4895</v>
      </c>
      <c r="L47" s="1">
        <v>4.3029999999999999</v>
      </c>
      <c r="M47" s="18">
        <v>45.375999999999998</v>
      </c>
      <c r="N47" s="8">
        <v>26</v>
      </c>
      <c r="O47" s="8">
        <v>26</v>
      </c>
      <c r="P47" s="8">
        <v>2</v>
      </c>
      <c r="Q47" s="8">
        <v>5</v>
      </c>
      <c r="R47" s="2">
        <v>-232.95760000000001</v>
      </c>
      <c r="S47" s="8" t="s">
        <v>16</v>
      </c>
      <c r="T47" s="8">
        <v>2.5510000000000002</v>
      </c>
      <c r="U47" s="8">
        <v>4.3209999999999997</v>
      </c>
      <c r="V47" s="8">
        <v>1.77</v>
      </c>
      <c r="W47" s="8" t="s">
        <v>16</v>
      </c>
      <c r="X47" s="8">
        <v>2.5510000000000002</v>
      </c>
      <c r="Y47" s="8">
        <v>4.3209999999999997</v>
      </c>
      <c r="Z47" s="8">
        <v>1.77</v>
      </c>
      <c r="AA47" s="8">
        <v>0.14929999999999999</v>
      </c>
      <c r="AB47" s="8">
        <v>5.8700000000000002E-2</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2.5999999999999999E-2</v>
      </c>
      <c r="AR47" s="8">
        <v>0.28799999999999998</v>
      </c>
      <c r="AS47" s="8">
        <v>0.49779200000000001</v>
      </c>
      <c r="AT47" s="8">
        <v>0</v>
      </c>
      <c r="AU47" s="8">
        <v>0.99515900000000002</v>
      </c>
      <c r="AV47" s="8">
        <v>0.49298500000000001</v>
      </c>
    </row>
    <row r="48" spans="1:63">
      <c r="B48" s="8" t="s">
        <v>557</v>
      </c>
      <c r="C48" s="20">
        <v>4</v>
      </c>
      <c r="D48" s="20">
        <v>520</v>
      </c>
      <c r="E48" s="20">
        <v>0</v>
      </c>
      <c r="F48" s="20">
        <v>6</v>
      </c>
      <c r="G48" s="20">
        <v>6</v>
      </c>
      <c r="H48" s="20">
        <v>4</v>
      </c>
      <c r="I48" s="19">
        <v>21.4</v>
      </c>
      <c r="J48" s="1">
        <v>3.4862000000000002</v>
      </c>
      <c r="K48" s="1">
        <v>3.4862000000000002</v>
      </c>
      <c r="L48" s="1">
        <v>4.3146000000000004</v>
      </c>
      <c r="M48" s="18">
        <v>45.412999999999997</v>
      </c>
      <c r="N48" s="8">
        <v>26</v>
      </c>
      <c r="O48" s="8">
        <v>26</v>
      </c>
      <c r="P48" s="8">
        <v>2</v>
      </c>
      <c r="Q48" s="8">
        <v>5</v>
      </c>
      <c r="R48" s="2">
        <v>-232.95269999999999</v>
      </c>
      <c r="S48" s="8" t="s">
        <v>16</v>
      </c>
      <c r="T48" s="8">
        <v>2.5259999999999998</v>
      </c>
      <c r="U48" s="8">
        <v>4.3099999999999996</v>
      </c>
      <c r="V48" s="8">
        <v>1.784</v>
      </c>
      <c r="W48" s="8" t="s">
        <v>16</v>
      </c>
      <c r="X48" s="8">
        <v>2.5259999999999998</v>
      </c>
      <c r="Y48" s="8">
        <v>4.3099999999999996</v>
      </c>
      <c r="Z48" s="8">
        <v>1.784</v>
      </c>
      <c r="AA48" s="8">
        <v>0.2535</v>
      </c>
      <c r="AB48" s="8">
        <v>3.2899999999999999E-2</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2.1000000000000001E-2</v>
      </c>
      <c r="AR48" s="8">
        <v>0.28699999999999998</v>
      </c>
      <c r="AS48" s="8">
        <v>0.49623800000000001</v>
      </c>
      <c r="AT48" s="8">
        <v>0</v>
      </c>
      <c r="AU48" s="8">
        <v>0.98979399999999995</v>
      </c>
      <c r="AV48" s="8">
        <v>0.48596899999999998</v>
      </c>
    </row>
    <row r="49" spans="2:48">
      <c r="B49" s="8" t="s">
        <v>558</v>
      </c>
      <c r="C49" s="20">
        <v>4</v>
      </c>
      <c r="D49" s="20">
        <v>520</v>
      </c>
      <c r="E49" s="20">
        <v>0</v>
      </c>
      <c r="F49" s="20">
        <v>6</v>
      </c>
      <c r="G49" s="20">
        <v>6</v>
      </c>
      <c r="H49" s="20">
        <v>4</v>
      </c>
      <c r="I49" s="19">
        <v>21.4</v>
      </c>
      <c r="J49" s="1">
        <v>3.4803999999999999</v>
      </c>
      <c r="K49" s="1">
        <v>3.4803999999999999</v>
      </c>
      <c r="L49" s="1">
        <v>4.3356000000000003</v>
      </c>
      <c r="M49" s="18">
        <v>45.481999999999999</v>
      </c>
      <c r="N49" s="8">
        <v>26</v>
      </c>
      <c r="O49" s="8">
        <v>26</v>
      </c>
      <c r="P49" s="8">
        <v>2</v>
      </c>
      <c r="Q49" s="8">
        <v>5</v>
      </c>
      <c r="R49" s="2">
        <v>-232.94450000000001</v>
      </c>
      <c r="S49" s="8" t="s">
        <v>16</v>
      </c>
      <c r="T49" s="8">
        <v>2.4820000000000002</v>
      </c>
      <c r="U49" s="8">
        <v>4.2880000000000003</v>
      </c>
      <c r="V49" s="8">
        <v>1.806</v>
      </c>
      <c r="W49" s="8" t="s">
        <v>16</v>
      </c>
      <c r="X49" s="8">
        <v>2.4820000000000002</v>
      </c>
      <c r="Y49" s="8">
        <v>4.2880000000000003</v>
      </c>
      <c r="Z49" s="8">
        <v>1.806</v>
      </c>
      <c r="AA49" s="8">
        <v>0.34739999999999999</v>
      </c>
      <c r="AB49" s="8">
        <v>4.0899999999999999E-2</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2.8000000000000001E-2</v>
      </c>
      <c r="AR49" s="8">
        <v>0.28799999999999998</v>
      </c>
      <c r="AS49" s="8">
        <v>0.495556</v>
      </c>
      <c r="AT49" s="8">
        <v>0</v>
      </c>
      <c r="AU49" s="8">
        <v>0.98420099999999999</v>
      </c>
      <c r="AV49" s="8">
        <v>0.47895399999999999</v>
      </c>
    </row>
    <row r="50" spans="2:48">
      <c r="B50" s="8" t="s">
        <v>559</v>
      </c>
      <c r="C50" s="20">
        <v>4</v>
      </c>
      <c r="D50" s="20">
        <v>520</v>
      </c>
      <c r="E50" s="20">
        <v>0</v>
      </c>
      <c r="F50" s="20">
        <v>6</v>
      </c>
      <c r="G50" s="20">
        <v>6</v>
      </c>
      <c r="H50" s="20">
        <v>4</v>
      </c>
      <c r="I50" s="19">
        <v>21.4</v>
      </c>
      <c r="J50" s="1">
        <v>3.4712000000000001</v>
      </c>
      <c r="K50" s="1">
        <v>3.4712000000000001</v>
      </c>
      <c r="L50" s="1">
        <v>4.3708</v>
      </c>
      <c r="M50" s="18">
        <v>45.607999999999997</v>
      </c>
      <c r="N50" s="8">
        <v>26</v>
      </c>
      <c r="O50" s="8">
        <v>26</v>
      </c>
      <c r="P50" s="8">
        <v>15</v>
      </c>
      <c r="Q50" s="8">
        <v>5</v>
      </c>
      <c r="R50" s="2">
        <v>-232.93360000000001</v>
      </c>
      <c r="S50" s="8" t="s">
        <v>16</v>
      </c>
      <c r="T50" s="8">
        <v>2.4079999999999999</v>
      </c>
      <c r="U50" s="8">
        <v>4.2510000000000003</v>
      </c>
      <c r="V50" s="8">
        <v>1.843</v>
      </c>
      <c r="W50" s="8" t="s">
        <v>16</v>
      </c>
      <c r="X50" s="8">
        <v>2.4079999999999999</v>
      </c>
      <c r="Y50" s="8">
        <v>4.2510000000000003</v>
      </c>
      <c r="Z50" s="8">
        <v>1.843</v>
      </c>
      <c r="AA50" s="8">
        <v>0.38300000000000001</v>
      </c>
      <c r="AB50" s="8">
        <v>2E-3</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0.04</v>
      </c>
      <c r="AR50" s="8">
        <v>0.28599999999999998</v>
      </c>
      <c r="AS50" s="8">
        <v>0.49576599999999998</v>
      </c>
      <c r="AT50" s="8">
        <v>0</v>
      </c>
      <c r="AU50" s="8">
        <v>0.97809699999999999</v>
      </c>
      <c r="AV50" s="8">
        <v>0.471939</v>
      </c>
    </row>
    <row r="51" spans="2:48">
      <c r="B51" s="8" t="s">
        <v>560</v>
      </c>
      <c r="C51" s="20">
        <v>4</v>
      </c>
      <c r="D51" s="20">
        <v>520</v>
      </c>
      <c r="E51" s="20">
        <v>0</v>
      </c>
      <c r="F51" s="20">
        <v>6</v>
      </c>
      <c r="G51" s="20">
        <v>6</v>
      </c>
      <c r="H51" s="20">
        <v>4</v>
      </c>
      <c r="I51" s="19">
        <v>21.5</v>
      </c>
      <c r="J51" s="1">
        <v>3.4588999999999999</v>
      </c>
      <c r="K51" s="1">
        <v>3.4588999999999999</v>
      </c>
      <c r="L51" s="1">
        <v>4.4165999999999999</v>
      </c>
      <c r="M51" s="18">
        <v>45.76</v>
      </c>
      <c r="N51" s="8">
        <v>26</v>
      </c>
      <c r="O51" s="8">
        <v>26</v>
      </c>
      <c r="P51" s="8">
        <v>2</v>
      </c>
      <c r="Q51" s="8">
        <v>5</v>
      </c>
      <c r="R51" s="2">
        <v>-232.92240000000001</v>
      </c>
      <c r="S51" s="8" t="s">
        <v>16</v>
      </c>
      <c r="T51" s="8">
        <v>2.3090000000000002</v>
      </c>
      <c r="U51" s="8">
        <v>4.21</v>
      </c>
      <c r="V51" s="8">
        <v>1.901</v>
      </c>
      <c r="W51" s="8" t="s">
        <v>16</v>
      </c>
      <c r="X51" s="8">
        <v>2.3090000000000002</v>
      </c>
      <c r="Y51" s="8">
        <v>4.21</v>
      </c>
      <c r="Z51" s="8">
        <v>1.901</v>
      </c>
      <c r="AA51" s="8">
        <v>0.37719999999999998</v>
      </c>
      <c r="AB51" s="8">
        <v>3.0200000000000001E-2</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3.1E-2</v>
      </c>
      <c r="AR51" s="8">
        <v>0.28100000000000003</v>
      </c>
      <c r="AS51" s="8">
        <v>0.49616700000000002</v>
      </c>
      <c r="AT51" s="8">
        <v>0</v>
      </c>
      <c r="AU51" s="8">
        <v>0.97117900000000001</v>
      </c>
      <c r="AV51" s="8">
        <v>0.46492299999999998</v>
      </c>
    </row>
    <row r="52" spans="2:48">
      <c r="B52" s="8" t="s">
        <v>561</v>
      </c>
      <c r="C52" s="20">
        <v>4</v>
      </c>
      <c r="D52" s="20">
        <v>520</v>
      </c>
      <c r="E52" s="20">
        <v>0</v>
      </c>
      <c r="F52" s="20">
        <v>6</v>
      </c>
      <c r="G52" s="20">
        <v>6</v>
      </c>
      <c r="H52" s="20">
        <v>4</v>
      </c>
      <c r="I52" s="19">
        <v>21.5</v>
      </c>
      <c r="J52" s="1">
        <v>3.4419</v>
      </c>
      <c r="K52" s="1">
        <v>3.4419</v>
      </c>
      <c r="L52" s="1">
        <v>4.4847999999999999</v>
      </c>
      <c r="M52" s="18">
        <v>46.012</v>
      </c>
      <c r="N52" s="8">
        <v>26</v>
      </c>
      <c r="O52" s="8">
        <v>26</v>
      </c>
      <c r="P52" s="8">
        <v>16</v>
      </c>
      <c r="Q52" s="8">
        <v>5</v>
      </c>
      <c r="R52" s="2">
        <v>-232.91229999999999</v>
      </c>
      <c r="S52" s="8" t="s">
        <v>16</v>
      </c>
      <c r="T52" s="8">
        <v>2.16</v>
      </c>
      <c r="U52" s="8">
        <v>4.149</v>
      </c>
      <c r="V52" s="8">
        <v>1.9890000000000001</v>
      </c>
      <c r="W52" s="8" t="s">
        <v>16</v>
      </c>
      <c r="X52" s="8">
        <v>2.16</v>
      </c>
      <c r="Y52" s="8">
        <v>4.149</v>
      </c>
      <c r="Z52" s="8">
        <v>1.9890000000000001</v>
      </c>
      <c r="AA52" s="8">
        <v>0.27210000000000001</v>
      </c>
      <c r="AB52" s="8">
        <v>2.3E-2</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4.8000000000000001E-2</v>
      </c>
      <c r="AR52" s="8">
        <v>0.29599999999999999</v>
      </c>
      <c r="AS52" s="8">
        <v>0.49889299999999998</v>
      </c>
      <c r="AT52" s="8">
        <v>0</v>
      </c>
      <c r="AU52" s="8">
        <v>0.96273200000000003</v>
      </c>
      <c r="AV52" s="8">
        <v>0.45790799999999998</v>
      </c>
    </row>
    <row r="53" spans="2:48">
      <c r="B53" s="8" t="s">
        <v>562</v>
      </c>
      <c r="C53" s="20">
        <v>4</v>
      </c>
      <c r="D53" s="20">
        <v>520</v>
      </c>
      <c r="E53" s="20">
        <v>0</v>
      </c>
      <c r="F53" s="20">
        <v>6</v>
      </c>
      <c r="G53" s="20">
        <v>6</v>
      </c>
      <c r="H53" s="20">
        <v>4</v>
      </c>
      <c r="I53" s="19">
        <v>21.6</v>
      </c>
      <c r="J53" s="1">
        <v>3.4186000000000001</v>
      </c>
      <c r="K53" s="1">
        <v>3.4186000000000001</v>
      </c>
      <c r="L53" s="1">
        <v>4.5854999999999997</v>
      </c>
      <c r="M53" s="18">
        <v>46.41</v>
      </c>
      <c r="N53" s="8">
        <v>26</v>
      </c>
      <c r="O53" s="8">
        <v>26</v>
      </c>
      <c r="P53" s="8">
        <v>13</v>
      </c>
      <c r="Q53" s="8">
        <v>5</v>
      </c>
      <c r="R53" s="2">
        <v>-232.9068</v>
      </c>
      <c r="S53" s="8" t="s">
        <v>16</v>
      </c>
      <c r="T53" s="8">
        <v>1.9330000000000001</v>
      </c>
      <c r="U53" s="8">
        <v>4.069</v>
      </c>
      <c r="V53" s="8">
        <v>2.1360000000000001</v>
      </c>
      <c r="W53" s="8" t="s">
        <v>16</v>
      </c>
      <c r="X53" s="8">
        <v>1.9330000000000001</v>
      </c>
      <c r="Y53" s="8">
        <v>4.069</v>
      </c>
      <c r="Z53" s="8">
        <v>2.1360000000000001</v>
      </c>
      <c r="AA53" s="8">
        <v>4.1399999999999999E-2</v>
      </c>
      <c r="AB53" s="8">
        <v>8.0999999999999996E-3</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2.3E-2</v>
      </c>
      <c r="AR53" s="8">
        <v>0.29199999999999998</v>
      </c>
      <c r="AS53" s="8">
        <v>0.50408699999999995</v>
      </c>
      <c r="AT53" s="8">
        <v>0</v>
      </c>
      <c r="AU53" s="8">
        <v>0.95250400000000002</v>
      </c>
      <c r="AV53" s="8">
        <v>0.45089299999999999</v>
      </c>
    </row>
    <row r="54" spans="2:48">
      <c r="B54" s="8" t="s">
        <v>563</v>
      </c>
      <c r="C54" s="20">
        <v>4</v>
      </c>
      <c r="D54" s="20">
        <v>520</v>
      </c>
      <c r="E54" s="20">
        <v>0</v>
      </c>
      <c r="F54" s="20">
        <v>6</v>
      </c>
      <c r="G54" s="20">
        <v>6</v>
      </c>
      <c r="H54" s="20">
        <v>4</v>
      </c>
      <c r="I54" s="19">
        <v>21.6</v>
      </c>
      <c r="J54" s="1">
        <v>3.399</v>
      </c>
      <c r="K54" s="1">
        <v>3.399</v>
      </c>
      <c r="L54" s="1">
        <v>4.6753</v>
      </c>
      <c r="M54" s="18">
        <v>46.777000000000001</v>
      </c>
      <c r="N54" s="8">
        <v>26</v>
      </c>
      <c r="O54" s="8">
        <v>26</v>
      </c>
      <c r="P54" s="8">
        <v>2</v>
      </c>
      <c r="Q54" s="8">
        <v>5</v>
      </c>
      <c r="R54" s="2">
        <v>-232.90880000000001</v>
      </c>
      <c r="S54" s="8" t="s">
        <v>16</v>
      </c>
      <c r="T54" s="8">
        <v>1.7290000000000001</v>
      </c>
      <c r="U54" s="8">
        <v>4.0039999999999996</v>
      </c>
      <c r="V54" s="8">
        <v>2.2749999999999999</v>
      </c>
      <c r="W54" s="8" t="s">
        <v>16</v>
      </c>
      <c r="X54" s="8">
        <v>1.7290000000000001</v>
      </c>
      <c r="Y54" s="8">
        <v>4.0039999999999996</v>
      </c>
      <c r="Z54" s="8">
        <v>2.2749999999999999</v>
      </c>
      <c r="AA54" s="8">
        <v>0.14249999999999999</v>
      </c>
      <c r="AB54" s="8">
        <v>4.7999999999999996E-3</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2.9000000000000001E-2</v>
      </c>
      <c r="AR54" s="8">
        <v>0.29399999999999998</v>
      </c>
      <c r="AS54" s="8">
        <v>0.50676399999999999</v>
      </c>
      <c r="AT54" s="8">
        <v>0</v>
      </c>
      <c r="AU54" s="8">
        <v>0.94330000000000003</v>
      </c>
      <c r="AV54" s="8">
        <v>0.44387700000000002</v>
      </c>
    </row>
    <row r="55" spans="2:48">
      <c r="B55" s="8" t="s">
        <v>564</v>
      </c>
      <c r="C55" s="20">
        <v>4</v>
      </c>
      <c r="D55" s="20">
        <v>520</v>
      </c>
      <c r="E55" s="20">
        <v>0</v>
      </c>
      <c r="F55" s="20">
        <v>6</v>
      </c>
      <c r="G55" s="20">
        <v>6</v>
      </c>
      <c r="H55" s="20">
        <v>4</v>
      </c>
      <c r="I55" s="19">
        <v>21.7</v>
      </c>
      <c r="J55" s="1">
        <v>3.3788</v>
      </c>
      <c r="K55" s="1">
        <v>3.3788</v>
      </c>
      <c r="L55" s="1">
        <v>4.7708000000000004</v>
      </c>
      <c r="M55" s="18">
        <v>47.167999999999999</v>
      </c>
      <c r="N55" s="8">
        <v>26</v>
      </c>
      <c r="O55" s="8">
        <v>26</v>
      </c>
      <c r="P55" s="8">
        <v>24</v>
      </c>
      <c r="Q55" s="8">
        <v>5</v>
      </c>
      <c r="R55" s="2">
        <v>-232.9169</v>
      </c>
      <c r="S55" s="8" t="s">
        <v>61</v>
      </c>
      <c r="T55" s="8">
        <v>1.603</v>
      </c>
      <c r="U55" s="8">
        <v>3.94</v>
      </c>
      <c r="V55" s="8">
        <v>2.3370000000000002</v>
      </c>
      <c r="W55" s="8" t="s">
        <v>61</v>
      </c>
      <c r="X55" s="8">
        <v>1.603</v>
      </c>
      <c r="Y55" s="8">
        <v>3.94</v>
      </c>
      <c r="Z55" s="8">
        <v>2.3370000000000002</v>
      </c>
      <c r="AA55" s="8">
        <v>0.29360000000000003</v>
      </c>
      <c r="AB55" s="8">
        <v>1.8100000000000002E-2</v>
      </c>
      <c r="AC55" s="8" t="s">
        <v>17</v>
      </c>
      <c r="AD55" s="8" t="s">
        <v>17</v>
      </c>
      <c r="AE55" s="8">
        <v>0</v>
      </c>
      <c r="AF55" s="8">
        <v>0</v>
      </c>
      <c r="AG55" s="8">
        <v>0</v>
      </c>
      <c r="AH55" s="8">
        <v>0</v>
      </c>
      <c r="AI55" s="8">
        <v>0</v>
      </c>
      <c r="AJ55" s="8">
        <v>0</v>
      </c>
      <c r="AK55" s="8">
        <v>0</v>
      </c>
      <c r="AL55" s="8">
        <v>0</v>
      </c>
      <c r="AM55" s="8">
        <v>0</v>
      </c>
      <c r="AN55" s="8">
        <v>0</v>
      </c>
      <c r="AO55" s="8">
        <v>0</v>
      </c>
      <c r="AP55" s="8">
        <v>0</v>
      </c>
      <c r="AQ55" s="8">
        <v>3.4000000000000002E-2</v>
      </c>
      <c r="AR55" s="8">
        <v>0.29199999999999998</v>
      </c>
      <c r="AS55" s="8">
        <v>0.51033300000000004</v>
      </c>
      <c r="AT55" s="8">
        <v>0</v>
      </c>
      <c r="AU55" s="8">
        <v>0.93476999999999999</v>
      </c>
      <c r="AV55" s="8">
        <v>0.43686199999999997</v>
      </c>
    </row>
    <row r="56" spans="2:48">
      <c r="B56" s="8" t="s">
        <v>565</v>
      </c>
      <c r="C56" s="20">
        <v>4</v>
      </c>
      <c r="D56" s="20">
        <v>520</v>
      </c>
      <c r="E56" s="20">
        <v>0</v>
      </c>
      <c r="F56" s="20">
        <v>6</v>
      </c>
      <c r="G56" s="20">
        <v>6</v>
      </c>
      <c r="H56" s="20">
        <v>4</v>
      </c>
      <c r="I56" s="19">
        <v>21.7</v>
      </c>
      <c r="J56" s="1">
        <v>3.3610000000000002</v>
      </c>
      <c r="K56" s="1">
        <v>3.3610000000000002</v>
      </c>
      <c r="L56" s="1">
        <v>4.8518999999999997</v>
      </c>
      <c r="M56" s="18">
        <v>47.466000000000001</v>
      </c>
      <c r="N56" s="8">
        <v>26</v>
      </c>
      <c r="O56" s="8">
        <v>26</v>
      </c>
      <c r="P56" s="8">
        <v>38</v>
      </c>
      <c r="Q56" s="8">
        <v>5</v>
      </c>
      <c r="R56" s="2">
        <v>-232.92910000000001</v>
      </c>
      <c r="S56" s="8" t="s">
        <v>61</v>
      </c>
      <c r="T56" s="8">
        <v>1.599</v>
      </c>
      <c r="U56" s="8">
        <v>3.9020000000000001</v>
      </c>
      <c r="V56" s="8">
        <v>2.3029999999999999</v>
      </c>
      <c r="W56" s="8" t="s">
        <v>61</v>
      </c>
      <c r="X56" s="8">
        <v>1.599</v>
      </c>
      <c r="Y56" s="8">
        <v>3.9020000000000001</v>
      </c>
      <c r="Z56" s="8">
        <v>2.3029999999999999</v>
      </c>
      <c r="AA56" s="8">
        <v>0.38740000000000002</v>
      </c>
      <c r="AB56" s="8">
        <v>4.3900000000000002E-2</v>
      </c>
      <c r="AC56" s="8" t="s">
        <v>17</v>
      </c>
      <c r="AD56" s="8" t="s">
        <v>17</v>
      </c>
      <c r="AE56" s="8">
        <v>0</v>
      </c>
      <c r="AF56" s="8">
        <v>0</v>
      </c>
      <c r="AG56" s="8">
        <v>0</v>
      </c>
      <c r="AH56" s="8">
        <v>0</v>
      </c>
      <c r="AI56" s="8">
        <v>0</v>
      </c>
      <c r="AJ56" s="8">
        <v>0</v>
      </c>
      <c r="AK56" s="8">
        <v>0</v>
      </c>
      <c r="AL56" s="8">
        <v>0</v>
      </c>
      <c r="AM56" s="8">
        <v>0</v>
      </c>
      <c r="AN56" s="8">
        <v>0</v>
      </c>
      <c r="AO56" s="8">
        <v>0</v>
      </c>
      <c r="AP56" s="8">
        <v>0</v>
      </c>
      <c r="AQ56" s="8">
        <v>2.8000000000000001E-2</v>
      </c>
      <c r="AR56" s="8">
        <v>0.29099999999999998</v>
      </c>
      <c r="AS56" s="8">
        <v>0.51183400000000001</v>
      </c>
      <c r="AT56" s="8">
        <v>0</v>
      </c>
      <c r="AU56" s="8">
        <v>0.92691599999999996</v>
      </c>
      <c r="AV56" s="8">
        <v>0.42984600000000001</v>
      </c>
    </row>
    <row r="57" spans="2:48">
      <c r="B57" s="8" t="s">
        <v>566</v>
      </c>
      <c r="C57" s="20">
        <v>4</v>
      </c>
      <c r="D57" s="20">
        <v>520</v>
      </c>
      <c r="E57" s="20">
        <v>0</v>
      </c>
      <c r="F57" s="20">
        <v>6</v>
      </c>
      <c r="G57" s="20">
        <v>6</v>
      </c>
      <c r="H57" s="20">
        <v>4</v>
      </c>
      <c r="I57" s="19">
        <v>21.8</v>
      </c>
      <c r="J57" s="1">
        <v>3.3466999999999998</v>
      </c>
      <c r="K57" s="1">
        <v>3.3466999999999998</v>
      </c>
      <c r="L57" s="1">
        <v>4.9141000000000004</v>
      </c>
      <c r="M57" s="18">
        <v>47.665999999999997</v>
      </c>
      <c r="N57" s="8">
        <v>26</v>
      </c>
      <c r="O57" s="8">
        <v>26</v>
      </c>
      <c r="P57" s="8">
        <v>2</v>
      </c>
      <c r="Q57" s="8">
        <v>5</v>
      </c>
      <c r="R57" s="2">
        <v>-232.94329999999999</v>
      </c>
      <c r="S57" s="8" t="s">
        <v>61</v>
      </c>
      <c r="T57" s="8">
        <v>1.57</v>
      </c>
      <c r="U57" s="8">
        <v>3.87</v>
      </c>
      <c r="V57" s="8">
        <v>2.2999999999999998</v>
      </c>
      <c r="W57" s="8" t="s">
        <v>61</v>
      </c>
      <c r="X57" s="8">
        <v>1.57</v>
      </c>
      <c r="Y57" s="8">
        <v>3.87</v>
      </c>
      <c r="Z57" s="8">
        <v>2.2999999999999998</v>
      </c>
      <c r="AA57" s="8">
        <v>0.4047</v>
      </c>
      <c r="AB57" s="8">
        <v>6.8999999999999999E-3</v>
      </c>
      <c r="AC57" s="8" t="s">
        <v>17</v>
      </c>
      <c r="AD57" s="8" t="s">
        <v>17</v>
      </c>
      <c r="AE57" s="8">
        <v>0</v>
      </c>
      <c r="AF57" s="8">
        <v>0</v>
      </c>
      <c r="AG57" s="8">
        <v>0</v>
      </c>
      <c r="AH57" s="8">
        <v>0</v>
      </c>
      <c r="AI57" s="8">
        <v>0</v>
      </c>
      <c r="AJ57" s="8">
        <v>0</v>
      </c>
      <c r="AK57" s="8">
        <v>0</v>
      </c>
      <c r="AL57" s="8">
        <v>0</v>
      </c>
      <c r="AM57" s="8">
        <v>0</v>
      </c>
      <c r="AN57" s="8">
        <v>0</v>
      </c>
      <c r="AO57" s="8">
        <v>0</v>
      </c>
      <c r="AP57" s="8">
        <v>0</v>
      </c>
      <c r="AQ57" s="8">
        <v>2.5999999999999999E-2</v>
      </c>
      <c r="AR57" s="8">
        <v>0.29499999999999998</v>
      </c>
      <c r="AS57" s="8">
        <v>0.51125799999999999</v>
      </c>
      <c r="AT57" s="8">
        <v>0</v>
      </c>
      <c r="AU57" s="8">
        <v>0.92006600000000005</v>
      </c>
      <c r="AV57" s="8">
        <v>0.42283100000000001</v>
      </c>
    </row>
    <row r="58" spans="2:48">
      <c r="B58" s="8" t="s">
        <v>567</v>
      </c>
      <c r="C58" s="20">
        <v>4</v>
      </c>
      <c r="D58" s="20">
        <v>520</v>
      </c>
      <c r="E58" s="20">
        <v>0</v>
      </c>
      <c r="F58" s="20">
        <v>6</v>
      </c>
      <c r="G58" s="20">
        <v>6</v>
      </c>
      <c r="H58" s="20">
        <v>4</v>
      </c>
      <c r="I58" s="19">
        <v>21.8</v>
      </c>
      <c r="J58" s="1">
        <v>3.3332999999999999</v>
      </c>
      <c r="K58" s="1">
        <v>3.3332999999999999</v>
      </c>
      <c r="L58" s="1">
        <v>4.9690000000000003</v>
      </c>
      <c r="M58" s="18">
        <v>47.811999999999998</v>
      </c>
      <c r="N58" s="8">
        <v>26</v>
      </c>
      <c r="O58" s="8">
        <v>26</v>
      </c>
      <c r="P58" s="8">
        <v>19</v>
      </c>
      <c r="Q58" s="8">
        <v>5</v>
      </c>
      <c r="R58" s="2">
        <v>-232.9581</v>
      </c>
      <c r="S58" s="8" t="s">
        <v>61</v>
      </c>
      <c r="T58" s="8">
        <v>1.5549999999999999</v>
      </c>
      <c r="U58" s="8">
        <v>3.85</v>
      </c>
      <c r="V58" s="8">
        <v>2.2949999999999999</v>
      </c>
      <c r="W58" s="8" t="s">
        <v>61</v>
      </c>
      <c r="X58" s="8">
        <v>1.5549999999999999</v>
      </c>
      <c r="Y58" s="8">
        <v>3.85</v>
      </c>
      <c r="Z58" s="8">
        <v>2.2949999999999999</v>
      </c>
      <c r="AA58" s="8">
        <v>0.3881</v>
      </c>
      <c r="AB58" s="8">
        <v>8.2000000000000007E-3</v>
      </c>
      <c r="AC58" s="8" t="s">
        <v>17</v>
      </c>
      <c r="AD58" s="8" t="s">
        <v>17</v>
      </c>
      <c r="AE58" s="8">
        <v>0</v>
      </c>
      <c r="AF58" s="8">
        <v>0</v>
      </c>
      <c r="AG58" s="8">
        <v>0</v>
      </c>
      <c r="AH58" s="8">
        <v>0</v>
      </c>
      <c r="AI58" s="8">
        <v>0</v>
      </c>
      <c r="AJ58" s="8">
        <v>0</v>
      </c>
      <c r="AK58" s="8">
        <v>0</v>
      </c>
      <c r="AL58" s="8">
        <v>0</v>
      </c>
      <c r="AM58" s="8">
        <v>0</v>
      </c>
      <c r="AN58" s="8">
        <v>0</v>
      </c>
      <c r="AO58" s="8">
        <v>0</v>
      </c>
      <c r="AP58" s="8">
        <v>0</v>
      </c>
      <c r="AQ58" s="8">
        <v>3.9E-2</v>
      </c>
      <c r="AR58" s="8">
        <v>0.29699999999999999</v>
      </c>
      <c r="AS58" s="8">
        <v>0.51077700000000004</v>
      </c>
      <c r="AT58" s="8">
        <v>0</v>
      </c>
      <c r="AU58" s="8">
        <v>0.91386100000000003</v>
      </c>
      <c r="AV58" s="8">
        <v>0.41581600000000002</v>
      </c>
    </row>
    <row r="59" spans="2:48">
      <c r="B59" s="8" t="s">
        <v>568</v>
      </c>
      <c r="C59" s="20">
        <v>4</v>
      </c>
      <c r="D59" s="20">
        <v>520</v>
      </c>
      <c r="E59" s="20">
        <v>0</v>
      </c>
      <c r="F59" s="20">
        <v>6</v>
      </c>
      <c r="G59" s="20">
        <v>6</v>
      </c>
      <c r="H59" s="20">
        <v>4</v>
      </c>
      <c r="I59" s="19">
        <v>21.8</v>
      </c>
      <c r="J59" s="1">
        <v>3.32</v>
      </c>
      <c r="K59" s="1">
        <v>3.32</v>
      </c>
      <c r="L59" s="1">
        <v>5.0214999999999996</v>
      </c>
      <c r="M59" s="18">
        <v>47.932000000000002</v>
      </c>
      <c r="N59" s="8">
        <v>26</v>
      </c>
      <c r="O59" s="8">
        <v>26</v>
      </c>
      <c r="P59" s="8">
        <v>42</v>
      </c>
      <c r="Q59" s="8">
        <v>5</v>
      </c>
      <c r="R59" s="2">
        <v>-232.9717</v>
      </c>
      <c r="S59" s="8" t="s">
        <v>61</v>
      </c>
      <c r="T59" s="8">
        <v>1.54</v>
      </c>
      <c r="U59" s="8">
        <v>3.8340000000000001</v>
      </c>
      <c r="V59" s="8">
        <v>2.294</v>
      </c>
      <c r="W59" s="8" t="s">
        <v>61</v>
      </c>
      <c r="X59" s="8">
        <v>1.54</v>
      </c>
      <c r="Y59" s="8">
        <v>3.8340000000000001</v>
      </c>
      <c r="Z59" s="8">
        <v>2.294</v>
      </c>
      <c r="AA59" s="8">
        <v>0.3422</v>
      </c>
      <c r="AB59" s="8">
        <v>1.4800000000000001E-2</v>
      </c>
      <c r="AC59" s="8" t="s">
        <v>17</v>
      </c>
      <c r="AD59" s="8" t="s">
        <v>17</v>
      </c>
      <c r="AE59" s="8">
        <v>0</v>
      </c>
      <c r="AF59" s="8">
        <v>0</v>
      </c>
      <c r="AG59" s="8">
        <v>0</v>
      </c>
      <c r="AH59" s="8">
        <v>0</v>
      </c>
      <c r="AI59" s="8">
        <v>0</v>
      </c>
      <c r="AJ59" s="8">
        <v>0</v>
      </c>
      <c r="AK59" s="8">
        <v>0</v>
      </c>
      <c r="AL59" s="8">
        <v>0</v>
      </c>
      <c r="AM59" s="8">
        <v>0</v>
      </c>
      <c r="AN59" s="8">
        <v>0</v>
      </c>
      <c r="AO59" s="8">
        <v>0</v>
      </c>
      <c r="AP59" s="8">
        <v>0</v>
      </c>
      <c r="AQ59" s="8">
        <v>3.7999999999999999E-2</v>
      </c>
      <c r="AR59" s="8">
        <v>0.29699999999999999</v>
      </c>
      <c r="AS59" s="8">
        <v>0.51005900000000004</v>
      </c>
      <c r="AT59" s="8">
        <v>0</v>
      </c>
      <c r="AU59" s="8">
        <v>0.90790700000000002</v>
      </c>
      <c r="AV59" s="8">
        <v>0.4088</v>
      </c>
    </row>
    <row r="60" spans="2:48">
      <c r="B60" s="8" t="s">
        <v>569</v>
      </c>
      <c r="C60" s="20">
        <v>4</v>
      </c>
      <c r="D60" s="20">
        <v>520</v>
      </c>
      <c r="E60" s="20">
        <v>0</v>
      </c>
      <c r="F60" s="20">
        <v>6</v>
      </c>
      <c r="G60" s="20">
        <v>6</v>
      </c>
      <c r="H60" s="20">
        <v>4</v>
      </c>
      <c r="I60" s="19">
        <v>21.8</v>
      </c>
      <c r="J60" s="1">
        <v>3.3066</v>
      </c>
      <c r="K60" s="1">
        <v>3.3066</v>
      </c>
      <c r="L60" s="1">
        <v>5.0701999999999998</v>
      </c>
      <c r="M60" s="18">
        <v>48.009</v>
      </c>
      <c r="N60" s="8">
        <v>26</v>
      </c>
      <c r="O60" s="8">
        <v>26</v>
      </c>
      <c r="P60" s="8">
        <v>13</v>
      </c>
      <c r="Q60" s="8">
        <v>5</v>
      </c>
      <c r="R60" s="2">
        <v>-232.98349999999999</v>
      </c>
      <c r="S60" s="8" t="s">
        <v>61</v>
      </c>
      <c r="T60" s="8">
        <v>1.5269999999999999</v>
      </c>
      <c r="U60" s="8">
        <v>3.823</v>
      </c>
      <c r="V60" s="8">
        <v>2.2959999999999998</v>
      </c>
      <c r="W60" s="8" t="s">
        <v>61</v>
      </c>
      <c r="X60" s="8">
        <v>1.5269999999999999</v>
      </c>
      <c r="Y60" s="8">
        <v>3.823</v>
      </c>
      <c r="Z60" s="8">
        <v>2.2959999999999998</v>
      </c>
      <c r="AA60" s="8">
        <v>0.26469999999999999</v>
      </c>
      <c r="AB60" s="8">
        <v>1.5699999999999999E-2</v>
      </c>
      <c r="AC60" s="8" t="s">
        <v>17</v>
      </c>
      <c r="AD60" s="8" t="s">
        <v>17</v>
      </c>
      <c r="AE60" s="8">
        <v>0</v>
      </c>
      <c r="AF60" s="8">
        <v>0</v>
      </c>
      <c r="AG60" s="8">
        <v>0</v>
      </c>
      <c r="AH60" s="8">
        <v>0</v>
      </c>
      <c r="AI60" s="8">
        <v>0</v>
      </c>
      <c r="AJ60" s="8">
        <v>0</v>
      </c>
      <c r="AK60" s="8">
        <v>0</v>
      </c>
      <c r="AL60" s="8">
        <v>0</v>
      </c>
      <c r="AM60" s="8">
        <v>0</v>
      </c>
      <c r="AN60" s="8">
        <v>0</v>
      </c>
      <c r="AO60" s="8">
        <v>0</v>
      </c>
      <c r="AP60" s="8">
        <v>0</v>
      </c>
      <c r="AQ60" s="8">
        <v>0.02</v>
      </c>
      <c r="AR60" s="8">
        <v>0.29399999999999998</v>
      </c>
      <c r="AS60" s="8">
        <v>0.50882099999999997</v>
      </c>
      <c r="AT60" s="8">
        <v>0</v>
      </c>
      <c r="AU60" s="8">
        <v>0.90221799999999996</v>
      </c>
      <c r="AV60" s="8">
        <v>0.401785</v>
      </c>
    </row>
    <row r="61" spans="2:48">
      <c r="B61" s="8" t="s">
        <v>570</v>
      </c>
      <c r="C61" s="20">
        <v>4</v>
      </c>
      <c r="D61" s="20">
        <v>520</v>
      </c>
      <c r="E61" s="20">
        <v>0</v>
      </c>
      <c r="F61" s="20">
        <v>6</v>
      </c>
      <c r="G61" s="20">
        <v>6</v>
      </c>
      <c r="H61" s="20">
        <v>4</v>
      </c>
      <c r="I61" s="19">
        <v>21.8</v>
      </c>
      <c r="J61" s="1">
        <v>3.2944</v>
      </c>
      <c r="K61" s="1">
        <v>3.2944</v>
      </c>
      <c r="L61" s="1">
        <v>5.1158999999999999</v>
      </c>
      <c r="M61" s="18">
        <v>48.085000000000001</v>
      </c>
      <c r="N61" s="8">
        <v>26</v>
      </c>
      <c r="O61" s="8">
        <v>26</v>
      </c>
      <c r="P61" s="8">
        <v>54</v>
      </c>
      <c r="Q61" s="8">
        <v>5</v>
      </c>
      <c r="R61" s="2">
        <v>-232.99250000000001</v>
      </c>
      <c r="S61" s="8" t="s">
        <v>61</v>
      </c>
      <c r="T61" s="8">
        <v>1.5029999999999999</v>
      </c>
      <c r="U61" s="8">
        <v>3.8079999999999998</v>
      </c>
      <c r="V61" s="8">
        <v>2.3039999999999998</v>
      </c>
      <c r="W61" s="8" t="s">
        <v>61</v>
      </c>
      <c r="X61" s="8">
        <v>1.5029999999999999</v>
      </c>
      <c r="Y61" s="8">
        <v>3.8079999999999998</v>
      </c>
      <c r="Z61" s="8">
        <v>2.3039999999999998</v>
      </c>
      <c r="AA61" s="8">
        <v>0.1444</v>
      </c>
      <c r="AB61" s="8">
        <v>0.03</v>
      </c>
      <c r="AC61" s="8" t="s">
        <v>17</v>
      </c>
      <c r="AD61" s="8" t="s">
        <v>17</v>
      </c>
      <c r="AE61" s="8">
        <v>0</v>
      </c>
      <c r="AF61" s="8">
        <v>0</v>
      </c>
      <c r="AG61" s="8">
        <v>0</v>
      </c>
      <c r="AH61" s="8">
        <v>0</v>
      </c>
      <c r="AI61" s="8">
        <v>0</v>
      </c>
      <c r="AJ61" s="8">
        <v>0</v>
      </c>
      <c r="AK61" s="8">
        <v>0</v>
      </c>
      <c r="AL61" s="8">
        <v>0</v>
      </c>
      <c r="AM61" s="8">
        <v>0</v>
      </c>
      <c r="AN61" s="8">
        <v>0</v>
      </c>
      <c r="AO61" s="8">
        <v>0</v>
      </c>
      <c r="AP61" s="8">
        <v>0</v>
      </c>
      <c r="AQ61" s="8">
        <v>3.9E-2</v>
      </c>
      <c r="AR61" s="8">
        <v>0.28799999999999998</v>
      </c>
      <c r="AS61" s="8">
        <v>0.50741599999999998</v>
      </c>
      <c r="AT61" s="8">
        <v>0</v>
      </c>
      <c r="AU61" s="8">
        <v>0.89678899999999995</v>
      </c>
      <c r="AV61" s="8">
        <v>0.39477000000000001</v>
      </c>
    </row>
    <row r="62" spans="2:48">
      <c r="B62" s="8" t="s">
        <v>571</v>
      </c>
      <c r="C62" s="20">
        <v>4</v>
      </c>
      <c r="D62" s="20">
        <v>520</v>
      </c>
      <c r="E62" s="20">
        <v>0</v>
      </c>
      <c r="F62" s="20">
        <v>6</v>
      </c>
      <c r="G62" s="20">
        <v>6</v>
      </c>
      <c r="H62" s="20">
        <v>4</v>
      </c>
      <c r="I62" s="19">
        <v>21.8</v>
      </c>
      <c r="J62" s="1">
        <v>3.2881999999999998</v>
      </c>
      <c r="K62" s="1">
        <v>3.2881999999999998</v>
      </c>
      <c r="L62" s="1">
        <v>5.1376999999999997</v>
      </c>
      <c r="M62" s="18">
        <v>48.109000000000002</v>
      </c>
      <c r="N62" s="8">
        <v>26</v>
      </c>
      <c r="O62" s="8">
        <v>26</v>
      </c>
      <c r="P62" s="8">
        <v>17</v>
      </c>
      <c r="Q62" s="8">
        <v>5</v>
      </c>
      <c r="R62" s="2">
        <v>-232.99520000000001</v>
      </c>
      <c r="S62" s="8" t="s">
        <v>61</v>
      </c>
      <c r="T62" s="8">
        <v>1.4950000000000001</v>
      </c>
      <c r="U62" s="8">
        <v>3.8029999999999999</v>
      </c>
      <c r="V62" s="8">
        <v>2.3069999999999999</v>
      </c>
      <c r="W62" s="8" t="s">
        <v>61</v>
      </c>
      <c r="X62" s="8">
        <v>1.4950000000000001</v>
      </c>
      <c r="Y62" s="8">
        <v>3.8029999999999999</v>
      </c>
      <c r="Z62" s="8">
        <v>2.3069999999999999</v>
      </c>
      <c r="AA62" s="8">
        <v>7.6399999999999996E-2</v>
      </c>
      <c r="AB62" s="8">
        <v>1.9300000000000001E-2</v>
      </c>
      <c r="AC62" s="8" t="s">
        <v>17</v>
      </c>
      <c r="AD62" s="8" t="s">
        <v>17</v>
      </c>
      <c r="AE62" s="8">
        <v>0</v>
      </c>
      <c r="AF62" s="8">
        <v>0</v>
      </c>
      <c r="AG62" s="8">
        <v>0</v>
      </c>
      <c r="AH62" s="8">
        <v>0</v>
      </c>
      <c r="AI62" s="8">
        <v>0</v>
      </c>
      <c r="AJ62" s="8">
        <v>0</v>
      </c>
      <c r="AK62" s="8">
        <v>0</v>
      </c>
      <c r="AL62" s="8">
        <v>0</v>
      </c>
      <c r="AM62" s="8">
        <v>0</v>
      </c>
      <c r="AN62" s="8">
        <v>0</v>
      </c>
      <c r="AO62" s="8">
        <v>0</v>
      </c>
      <c r="AP62" s="8">
        <v>0</v>
      </c>
      <c r="AQ62" s="8">
        <v>2.1000000000000001E-2</v>
      </c>
      <c r="AR62" s="8">
        <v>0.28299999999999997</v>
      </c>
      <c r="AS62" s="8">
        <v>0.50683999999999996</v>
      </c>
      <c r="AT62" s="8">
        <v>0</v>
      </c>
      <c r="AU62" s="8">
        <v>0.89421600000000001</v>
      </c>
      <c r="AV62" s="8">
        <v>0.391262</v>
      </c>
    </row>
    <row r="63" spans="2:48">
      <c r="B63" s="8" t="s">
        <v>572</v>
      </c>
      <c r="C63" s="20">
        <v>4</v>
      </c>
      <c r="D63" s="20">
        <v>520</v>
      </c>
      <c r="E63" s="20">
        <v>0</v>
      </c>
      <c r="F63" s="20">
        <v>6</v>
      </c>
      <c r="G63" s="20">
        <v>6</v>
      </c>
      <c r="H63" s="20">
        <v>4</v>
      </c>
      <c r="I63" s="19">
        <v>21.8</v>
      </c>
      <c r="J63" s="1">
        <v>3.2820999999999998</v>
      </c>
      <c r="K63" s="1">
        <v>3.2820999999999998</v>
      </c>
      <c r="L63" s="1">
        <v>5.1593</v>
      </c>
      <c r="M63" s="18">
        <v>48.131999999999998</v>
      </c>
      <c r="N63" s="8">
        <v>26</v>
      </c>
      <c r="O63" s="8">
        <v>26</v>
      </c>
      <c r="P63" s="8">
        <v>16</v>
      </c>
      <c r="Q63" s="8">
        <v>5</v>
      </c>
      <c r="R63" s="2">
        <v>-232.9965</v>
      </c>
      <c r="S63" s="8" t="s">
        <v>61</v>
      </c>
      <c r="T63" s="8">
        <v>1.486</v>
      </c>
      <c r="U63" s="8">
        <v>3.7970000000000002</v>
      </c>
      <c r="V63" s="8">
        <v>2.3109999999999999</v>
      </c>
      <c r="W63" s="8" t="s">
        <v>61</v>
      </c>
      <c r="X63" s="8">
        <v>1.486</v>
      </c>
      <c r="Y63" s="8">
        <v>3.7970000000000002</v>
      </c>
      <c r="Z63" s="8">
        <v>2.3109999999999999</v>
      </c>
      <c r="AA63" s="8">
        <v>4.0000000000000001E-3</v>
      </c>
      <c r="AB63" s="8">
        <v>7.6E-3</v>
      </c>
      <c r="AC63" s="8" t="s">
        <v>17</v>
      </c>
      <c r="AD63" s="8" t="s">
        <v>17</v>
      </c>
      <c r="AE63" s="8">
        <v>0</v>
      </c>
      <c r="AF63" s="8">
        <v>0</v>
      </c>
      <c r="AG63" s="8">
        <v>0</v>
      </c>
      <c r="AH63" s="8">
        <v>0</v>
      </c>
      <c r="AI63" s="8">
        <v>0</v>
      </c>
      <c r="AJ63" s="8">
        <v>0</v>
      </c>
      <c r="AK63" s="8">
        <v>0</v>
      </c>
      <c r="AL63" s="8">
        <v>0</v>
      </c>
      <c r="AM63" s="8">
        <v>0</v>
      </c>
      <c r="AN63" s="8">
        <v>0</v>
      </c>
      <c r="AO63" s="8">
        <v>0</v>
      </c>
      <c r="AP63" s="8">
        <v>0</v>
      </c>
      <c r="AQ63" s="8">
        <v>1.9E-2</v>
      </c>
      <c r="AR63" s="8">
        <v>0.28199999999999997</v>
      </c>
      <c r="AS63" s="8">
        <v>0.506216</v>
      </c>
      <c r="AT63" s="8">
        <v>0</v>
      </c>
      <c r="AU63" s="8">
        <v>0.89166299999999998</v>
      </c>
      <c r="AV63" s="8">
        <v>0.38775399999999999</v>
      </c>
    </row>
    <row r="64" spans="2:48">
      <c r="B64" s="8" t="s">
        <v>838</v>
      </c>
      <c r="C64" s="20">
        <v>4</v>
      </c>
      <c r="D64" s="20">
        <v>520</v>
      </c>
      <c r="E64" s="20">
        <v>0</v>
      </c>
      <c r="F64" s="20">
        <v>6</v>
      </c>
      <c r="G64" s="20">
        <v>6</v>
      </c>
      <c r="H64" s="20">
        <v>4</v>
      </c>
      <c r="I64" s="19">
        <v>21.8</v>
      </c>
      <c r="J64" s="1">
        <v>3.2820999999999998</v>
      </c>
      <c r="K64" s="1">
        <v>3.2820999999999998</v>
      </c>
      <c r="L64" s="1">
        <v>5.1593</v>
      </c>
      <c r="M64" s="18">
        <v>48.131999999999998</v>
      </c>
      <c r="N64" s="8">
        <v>26</v>
      </c>
      <c r="O64" s="8">
        <v>26</v>
      </c>
      <c r="P64" s="8">
        <v>56</v>
      </c>
      <c r="Q64" s="8">
        <v>1</v>
      </c>
      <c r="R64" s="2">
        <v>-232.44139999999999</v>
      </c>
      <c r="S64" s="8" t="s">
        <v>61</v>
      </c>
      <c r="T64" s="8">
        <v>1.597</v>
      </c>
      <c r="U64" s="8">
        <v>3.6949999999999998</v>
      </c>
      <c r="V64" s="8">
        <v>2.097</v>
      </c>
      <c r="W64" s="8" t="s">
        <v>61</v>
      </c>
      <c r="X64" s="8">
        <v>1.597</v>
      </c>
      <c r="Y64" s="8">
        <v>3.6949999999999998</v>
      </c>
      <c r="Z64" s="8">
        <v>2.097</v>
      </c>
      <c r="AA64" s="8">
        <v>0</v>
      </c>
      <c r="AB64" s="8">
        <v>1E-4</v>
      </c>
      <c r="AC64" s="8" t="s">
        <v>17</v>
      </c>
      <c r="AD64" s="8" t="s">
        <v>17</v>
      </c>
      <c r="AE64" s="8">
        <v>0</v>
      </c>
      <c r="AF64" s="8">
        <v>0</v>
      </c>
      <c r="AG64" s="8">
        <v>0</v>
      </c>
      <c r="AH64" s="8">
        <v>0</v>
      </c>
      <c r="AI64" s="8">
        <v>0</v>
      </c>
      <c r="AJ64" s="8">
        <v>0</v>
      </c>
      <c r="AK64" s="8">
        <v>0</v>
      </c>
      <c r="AL64" s="8">
        <v>0</v>
      </c>
      <c r="AM64" s="8">
        <v>0</v>
      </c>
      <c r="AN64" s="8">
        <v>0</v>
      </c>
      <c r="AO64" s="8">
        <v>0</v>
      </c>
      <c r="AP64" s="8">
        <v>0</v>
      </c>
      <c r="AQ64" s="8">
        <v>8.9999999999999993E-3</v>
      </c>
      <c r="AR64" s="8">
        <v>0.26900000000000002</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615</v>
      </c>
      <c r="C69" s="20">
        <v>4</v>
      </c>
      <c r="D69" s="20">
        <v>400</v>
      </c>
      <c r="E69" s="20">
        <v>0</v>
      </c>
      <c r="F69" s="20">
        <v>3</v>
      </c>
      <c r="G69" s="20">
        <v>3</v>
      </c>
      <c r="H69" s="20">
        <v>2</v>
      </c>
      <c r="I69" s="19">
        <v>10.7</v>
      </c>
      <c r="J69" s="1">
        <v>3.4902000000000002</v>
      </c>
      <c r="K69" s="1">
        <v>3.4902000000000002</v>
      </c>
      <c r="L69" s="1">
        <v>4.3009000000000004</v>
      </c>
      <c r="M69" s="18">
        <v>45.371000000000002</v>
      </c>
      <c r="N69" s="8">
        <v>26</v>
      </c>
      <c r="O69" s="8">
        <v>852</v>
      </c>
      <c r="P69" s="8">
        <v>1</v>
      </c>
      <c r="Q69" s="8">
        <v>1</v>
      </c>
      <c r="R69" s="2">
        <v>-58.524099999999997</v>
      </c>
      <c r="S69" s="8" t="s">
        <v>16</v>
      </c>
      <c r="T69" s="8">
        <v>-2.5750000000000002</v>
      </c>
      <c r="U69" s="8">
        <v>9.2149999999999999</v>
      </c>
      <c r="V69" s="8">
        <v>11.79</v>
      </c>
      <c r="W69" s="8" t="s">
        <v>16</v>
      </c>
      <c r="X69" s="8">
        <v>-2.5750000000000002</v>
      </c>
      <c r="Y69" s="8">
        <v>9.2149999999999999</v>
      </c>
      <c r="Z69" s="8">
        <v>11.79</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0.30399999999999999</v>
      </c>
      <c r="AS69" s="8">
        <v>0.5</v>
      </c>
      <c r="AT69" s="8">
        <v>0</v>
      </c>
      <c r="AU69" s="8">
        <v>0</v>
      </c>
      <c r="AV69" s="8">
        <v>0.5</v>
      </c>
      <c r="AW69" s="2">
        <v>-18.9512</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B78" s="8" t="s">
        <v>632</v>
      </c>
      <c r="C78" s="20">
        <v>4</v>
      </c>
      <c r="D78" s="20">
        <v>400</v>
      </c>
      <c r="E78" s="20">
        <v>0</v>
      </c>
      <c r="F78" s="20">
        <v>3</v>
      </c>
      <c r="G78" s="20">
        <v>3</v>
      </c>
      <c r="H78" s="20">
        <v>2</v>
      </c>
      <c r="I78" s="19">
        <v>10.8</v>
      </c>
      <c r="J78" s="1">
        <v>3.399</v>
      </c>
      <c r="K78" s="1">
        <v>3.399</v>
      </c>
      <c r="L78" s="1">
        <v>4.6753</v>
      </c>
      <c r="M78" s="18">
        <v>46.777000000000001</v>
      </c>
      <c r="N78" s="8">
        <v>26</v>
      </c>
      <c r="O78" s="8">
        <v>852</v>
      </c>
      <c r="P78" s="8">
        <v>1</v>
      </c>
      <c r="Q78" s="8">
        <v>1</v>
      </c>
      <c r="R78" s="2">
        <v>-58.503500000000003</v>
      </c>
      <c r="S78" s="8" t="s">
        <v>16</v>
      </c>
      <c r="T78" s="8">
        <v>-3.4060000000000001</v>
      </c>
      <c r="U78" s="8">
        <v>8.8889999999999993</v>
      </c>
      <c r="V78" s="8">
        <v>12.295</v>
      </c>
      <c r="W78" s="8" t="s">
        <v>16</v>
      </c>
      <c r="X78" s="8">
        <v>-3.4060000000000001</v>
      </c>
      <c r="Y78" s="8">
        <v>8.8889999999999993</v>
      </c>
      <c r="Z78" s="8">
        <v>12.295</v>
      </c>
      <c r="AA78" s="8">
        <v>0.39660000000000001</v>
      </c>
      <c r="AB78" s="8">
        <v>5.7999999999999996E-3</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0.01</v>
      </c>
      <c r="AR78" s="8">
        <v>0.308</v>
      </c>
      <c r="AS78" s="8">
        <v>0.50676399999999999</v>
      </c>
      <c r="AT78" s="8">
        <v>0</v>
      </c>
      <c r="AU78" s="8">
        <v>0.94330000000000003</v>
      </c>
      <c r="AV78" s="8">
        <v>0.44387700000000002</v>
      </c>
      <c r="AW78" s="2">
        <v>-18.9329</v>
      </c>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616</v>
      </c>
      <c r="C87" s="20">
        <v>4</v>
      </c>
      <c r="D87" s="20">
        <v>400</v>
      </c>
      <c r="E87" s="20">
        <v>0</v>
      </c>
      <c r="F87" s="20">
        <v>3</v>
      </c>
      <c r="G87" s="20">
        <v>3</v>
      </c>
      <c r="H87" s="20">
        <v>2</v>
      </c>
      <c r="I87" s="19">
        <v>10.9</v>
      </c>
      <c r="J87" s="1">
        <v>3.2820999999999998</v>
      </c>
      <c r="K87" s="1">
        <v>3.2820999999999998</v>
      </c>
      <c r="L87" s="1">
        <v>5.1593</v>
      </c>
      <c r="M87" s="18">
        <v>48.131999999999998</v>
      </c>
      <c r="N87" s="8">
        <v>26</v>
      </c>
      <c r="O87" s="8">
        <v>852</v>
      </c>
      <c r="P87" s="8">
        <v>1</v>
      </c>
      <c r="Q87" s="8">
        <v>1</v>
      </c>
      <c r="R87" s="2">
        <v>-58.630299999999998</v>
      </c>
      <c r="S87" s="8" t="s">
        <v>61</v>
      </c>
      <c r="T87" s="8">
        <v>-3.6019999999999999</v>
      </c>
      <c r="U87" s="8">
        <v>8.6059999999999999</v>
      </c>
      <c r="V87" s="8">
        <v>12.208</v>
      </c>
      <c r="W87" s="8" t="s">
        <v>61</v>
      </c>
      <c r="X87" s="8">
        <v>-3.6019999999999999</v>
      </c>
      <c r="Y87" s="8">
        <v>8.6059999999999999</v>
      </c>
      <c r="Z87" s="8">
        <v>12.208</v>
      </c>
      <c r="AA87" s="8">
        <v>0.31309999999999999</v>
      </c>
      <c r="AB87" s="8">
        <v>2.5499999999999998E-2</v>
      </c>
      <c r="AC87" s="8" t="s">
        <v>17</v>
      </c>
      <c r="AD87" s="8" t="s">
        <v>17</v>
      </c>
      <c r="AE87" s="8">
        <v>0</v>
      </c>
      <c r="AF87" s="8">
        <v>0</v>
      </c>
      <c r="AG87" s="8">
        <v>0</v>
      </c>
      <c r="AH87" s="8">
        <v>0</v>
      </c>
      <c r="AI87" s="8">
        <v>0</v>
      </c>
      <c r="AJ87" s="8">
        <v>0</v>
      </c>
      <c r="AK87" s="8">
        <v>0</v>
      </c>
      <c r="AL87" s="8">
        <v>0</v>
      </c>
      <c r="AM87" s="8">
        <v>0</v>
      </c>
      <c r="AN87" s="8">
        <v>0</v>
      </c>
      <c r="AO87" s="8">
        <v>0</v>
      </c>
      <c r="AP87" s="8">
        <v>0</v>
      </c>
      <c r="AQ87" s="8">
        <v>1.2E-2</v>
      </c>
      <c r="AR87" s="8">
        <v>0.317</v>
      </c>
      <c r="AS87" s="8">
        <v>0.506216</v>
      </c>
      <c r="AT87" s="8">
        <v>0</v>
      </c>
      <c r="AU87" s="8">
        <v>0.89166299999999998</v>
      </c>
      <c r="AV87" s="8">
        <v>0.38775399999999999</v>
      </c>
      <c r="AW87" s="2">
        <v>-18.869</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J135:L135"/>
    <mergeCell ref="AS135:AV135"/>
    <mergeCell ref="J158:L158"/>
    <mergeCell ref="AS158:AV158"/>
    <mergeCell ref="F89:H89"/>
    <mergeCell ref="J89:L89"/>
    <mergeCell ref="AS89:AV89"/>
    <mergeCell ref="F112:H112"/>
    <mergeCell ref="J112:L112"/>
    <mergeCell ref="AS112:AV112"/>
    <mergeCell ref="AH1:AI1"/>
    <mergeCell ref="F42:H42"/>
    <mergeCell ref="J42:L42"/>
    <mergeCell ref="AS42:AV42"/>
    <mergeCell ref="F66:H66"/>
    <mergeCell ref="J66:L66"/>
    <mergeCell ref="AS66:AV66"/>
    <mergeCell ref="J1:M1"/>
    <mergeCell ref="O1:R1"/>
    <mergeCell ref="T1:U1"/>
    <mergeCell ref="W1:Y1"/>
    <mergeCell ref="Z1:AB1"/>
    <mergeCell ref="AD1:AF1"/>
  </mergeCells>
  <hyperlinks>
    <hyperlink ref="W2" r:id="rId1" xr:uid="{F4C2FE49-13C2-429A-AEF6-9276C601CEAE}"/>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F9809-24FD-4049-8A33-86780BD8BB5C}">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6</v>
      </c>
      <c r="C1" s="4" t="s">
        <v>719</v>
      </c>
      <c r="D1" s="21">
        <f>COUNT(D41:D502)-6</f>
        <v>23</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PBESolD3</v>
      </c>
      <c r="K2" s="6" t="s">
        <v>4</v>
      </c>
      <c r="L2" s="6" t="s">
        <v>7</v>
      </c>
      <c r="M2" s="6" t="s">
        <v>675</v>
      </c>
      <c r="N2" s="6"/>
      <c r="O2" s="4" t="str">
        <f>A1</f>
        <v>PBESolD3</v>
      </c>
      <c r="P2" s="4" t="s">
        <v>4</v>
      </c>
      <c r="Q2" s="4" t="s">
        <v>7</v>
      </c>
      <c r="R2" s="4" t="s">
        <v>675</v>
      </c>
      <c r="T2" s="4" t="str">
        <f>A1</f>
        <v>PBESolD3</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Zn_Mg_C_PBESolD3_999</v>
      </c>
      <c r="C3" s="27">
        <f>-C39</f>
        <v>-1</v>
      </c>
      <c r="D3" s="27">
        <f>D39</f>
        <v>3.2513000000000001</v>
      </c>
      <c r="E3" s="27">
        <f>E39</f>
        <v>5.0807000000000002</v>
      </c>
      <c r="F3" s="27">
        <f>-F39</f>
        <v>-0.59855726699999989</v>
      </c>
      <c r="G3" s="27">
        <f>-G39</f>
        <v>-0.53476399779999984</v>
      </c>
      <c r="H3" s="27">
        <f>H39</f>
        <v>0.50665499999999997</v>
      </c>
      <c r="I3" s="17"/>
      <c r="J3" s="17">
        <f>J39</f>
        <v>-21.2927</v>
      </c>
      <c r="K3" s="17">
        <f>K39</f>
        <v>-58.618099999999998</v>
      </c>
      <c r="L3" s="17">
        <f>L39</f>
        <v>-18.8888</v>
      </c>
      <c r="M3" s="17">
        <f>M39</f>
        <v>-77.506900000000002</v>
      </c>
      <c r="N3" s="25"/>
      <c r="O3" s="17">
        <f>O39</f>
        <v>3.819999999999979E-2</v>
      </c>
      <c r="P3" s="17">
        <f>P39</f>
        <v>-9.6599999999995134E-2</v>
      </c>
      <c r="Q3" s="17">
        <f>Q39</f>
        <v>9.3399999999999039E-2</v>
      </c>
      <c r="R3" s="17">
        <f>R39</f>
        <v>-3.1999999999925421E-3</v>
      </c>
      <c r="S3" s="17"/>
      <c r="T3" s="28">
        <f>T39</f>
        <v>1.7529999999999999</v>
      </c>
      <c r="U3" s="28">
        <f>U39</f>
        <v>0</v>
      </c>
      <c r="V3" s="27"/>
      <c r="W3" s="17">
        <f>W39</f>
        <v>0</v>
      </c>
      <c r="X3" s="17">
        <f>X39</f>
        <v>3.819999999999979E-2</v>
      </c>
      <c r="Y3" s="16">
        <f t="shared" ref="Y3:Y20" si="0">R3+X3</f>
        <v>3.5000000000007248E-2</v>
      </c>
      <c r="Z3" s="17">
        <f>Z39</f>
        <v>0</v>
      </c>
      <c r="AA3" s="17">
        <f>AA39</f>
        <v>9.6599999999995134E-2</v>
      </c>
      <c r="AB3" s="16">
        <f>AA3+R3</f>
        <v>9.3400000000002592E-2</v>
      </c>
      <c r="AD3" s="17">
        <f>AD39</f>
        <v>0</v>
      </c>
      <c r="AE3" s="17">
        <f>AE39</f>
        <v>0</v>
      </c>
      <c r="AF3" s="17">
        <f>AF39</f>
        <v>9.6599999999995134E-2</v>
      </c>
      <c r="AG3" s="17"/>
      <c r="AH3" s="17">
        <f>AH39</f>
        <v>0</v>
      </c>
      <c r="AI3" s="17">
        <f>AI39</f>
        <v>0</v>
      </c>
    </row>
    <row r="4" spans="1:35" s="15" customFormat="1">
      <c r="B4" s="15" t="str">
        <f>B38</f>
        <v>Zn_Mg_C_PBESolD3_969</v>
      </c>
      <c r="C4" s="24">
        <f>-C38</f>
        <v>-0.96874634519364866</v>
      </c>
      <c r="D4" s="24">
        <f t="shared" ref="D4:R4" si="1">D38</f>
        <v>3.2578999999999998</v>
      </c>
      <c r="E4" s="24">
        <f t="shared" si="1"/>
        <v>5.0568</v>
      </c>
      <c r="F4" s="24">
        <f>-F38</f>
        <v>-0.58086955919999994</v>
      </c>
      <c r="G4" s="24">
        <f>-G38</f>
        <v>-0.51859506720000015</v>
      </c>
      <c r="H4" s="24">
        <f t="shared" si="1"/>
        <v>0.50718799999999997</v>
      </c>
      <c r="J4" s="16">
        <f t="shared" si="1"/>
        <v>-21.292100000000001</v>
      </c>
      <c r="K4" s="16">
        <f t="shared" si="1"/>
        <v>0</v>
      </c>
      <c r="L4" s="16">
        <f t="shared" si="1"/>
        <v>0</v>
      </c>
      <c r="M4" s="16">
        <f t="shared" si="1"/>
        <v>0</v>
      </c>
      <c r="N4" s="16"/>
      <c r="O4" s="16">
        <f t="shared" si="1"/>
        <v>3.8799999999998391E-2</v>
      </c>
      <c r="P4" s="16">
        <f t="shared" si="1"/>
        <v>58.521500000000003</v>
      </c>
      <c r="Q4" s="16">
        <f t="shared" si="1"/>
        <v>18.982199999999999</v>
      </c>
      <c r="R4" s="16">
        <f t="shared" si="1"/>
        <v>77.503700000000009</v>
      </c>
      <c r="S4" s="16"/>
      <c r="T4" s="23">
        <f>T38</f>
        <v>1.7509999999999999</v>
      </c>
      <c r="U4" s="23">
        <f>U38</f>
        <v>0</v>
      </c>
      <c r="V4" s="24"/>
      <c r="W4" s="16">
        <f>W38</f>
        <v>0</v>
      </c>
      <c r="X4" s="16">
        <f>X38</f>
        <v>3.8799999999998391E-2</v>
      </c>
      <c r="Y4" s="16">
        <f t="shared" si="0"/>
        <v>77.542500000000004</v>
      </c>
      <c r="Z4" s="16">
        <f>Z38</f>
        <v>0</v>
      </c>
      <c r="AA4" s="16">
        <f>AA38</f>
        <v>-58.521500000000003</v>
      </c>
      <c r="AB4" s="16">
        <f>AA4+R4</f>
        <v>18.982200000000006</v>
      </c>
      <c r="AD4" s="16">
        <f>AD38</f>
        <v>0</v>
      </c>
      <c r="AE4" s="16">
        <f>AE38</f>
        <v>0</v>
      </c>
      <c r="AF4" s="16">
        <f>AF38</f>
        <v>-58.521500000000003</v>
      </c>
      <c r="AG4" s="16"/>
      <c r="AH4" s="16"/>
      <c r="AI4" s="16"/>
    </row>
    <row r="5" spans="1:35" s="15" customFormat="1">
      <c r="B5" s="15" t="str">
        <f>B37</f>
        <v>Zn_Mg_C_PBESolD3_938</v>
      </c>
      <c r="C5" s="24">
        <f>-C37</f>
        <v>-0.93749269038729688</v>
      </c>
      <c r="D5" s="24">
        <f t="shared" ref="D5:R5" si="2">D37</f>
        <v>3.2646000000000002</v>
      </c>
      <c r="E5" s="24">
        <f t="shared" si="2"/>
        <v>5.0326000000000004</v>
      </c>
      <c r="F5" s="24">
        <f>-F37</f>
        <v>-0.56313284219999993</v>
      </c>
      <c r="G5" s="24">
        <f>-G37</f>
        <v>-0.5021880562000004</v>
      </c>
      <c r="H5" s="24">
        <f t="shared" si="2"/>
        <v>0.50768999999999997</v>
      </c>
      <c r="I5" s="66"/>
      <c r="J5" s="16">
        <f t="shared" si="2"/>
        <v>-21.290400000000002</v>
      </c>
      <c r="K5" s="16">
        <f>K37</f>
        <v>0</v>
      </c>
      <c r="L5" s="16">
        <f t="shared" si="2"/>
        <v>0</v>
      </c>
      <c r="M5" s="16">
        <f t="shared" si="2"/>
        <v>0</v>
      </c>
      <c r="N5" s="16"/>
      <c r="O5" s="16">
        <f t="shared" si="2"/>
        <v>4.0499999999997982E-2</v>
      </c>
      <c r="P5" s="16">
        <f t="shared" si="2"/>
        <v>58.521500000000003</v>
      </c>
      <c r="Q5" s="16">
        <f t="shared" si="2"/>
        <v>18.982199999999999</v>
      </c>
      <c r="R5" s="16">
        <f t="shared" si="2"/>
        <v>77.503700000000009</v>
      </c>
      <c r="S5" s="16"/>
      <c r="T5" s="23">
        <f>T37</f>
        <v>1.7490000000000001</v>
      </c>
      <c r="U5" s="23">
        <f>U37</f>
        <v>0</v>
      </c>
      <c r="W5" s="16">
        <f>W37</f>
        <v>0</v>
      </c>
      <c r="X5" s="16">
        <f>X37</f>
        <v>4.0499999999997982E-2</v>
      </c>
      <c r="Y5" s="16">
        <f t="shared" si="0"/>
        <v>77.544200000000004</v>
      </c>
      <c r="Z5" s="16">
        <f>Z37</f>
        <v>0</v>
      </c>
      <c r="AA5" s="16">
        <f>AA37</f>
        <v>-58.521500000000003</v>
      </c>
      <c r="AB5" s="16">
        <f>AA5+R5</f>
        <v>18.982200000000006</v>
      </c>
      <c r="AC5" s="16"/>
      <c r="AD5" s="16">
        <f>AD37</f>
        <v>0</v>
      </c>
      <c r="AE5" s="16">
        <f>AE37</f>
        <v>0</v>
      </c>
      <c r="AF5" s="16">
        <f>AF37</f>
        <v>-58.521500000000003</v>
      </c>
      <c r="AG5" s="16"/>
      <c r="AH5" s="16"/>
      <c r="AI5" s="16"/>
    </row>
    <row r="6" spans="1:35" s="15" customFormat="1">
      <c r="B6" s="15" t="str">
        <f>B36</f>
        <v>Zn_Mg_C_PBESolD3_875</v>
      </c>
      <c r="C6" s="24">
        <f>-C36</f>
        <v>-0.87499437722099782</v>
      </c>
      <c r="D6" s="24">
        <f t="shared" ref="D6:R6" si="3">D36</f>
        <v>3.2782</v>
      </c>
      <c r="E6" s="24">
        <f t="shared" si="3"/>
        <v>4.9819000000000004</v>
      </c>
      <c r="F6" s="24">
        <f>-F36</f>
        <v>-0.52693058110000002</v>
      </c>
      <c r="G6" s="24">
        <f>-G36</f>
        <v>-0.46863736920000026</v>
      </c>
      <c r="H6" s="24">
        <f t="shared" si="3"/>
        <v>0.50850899999999999</v>
      </c>
      <c r="I6" s="66"/>
      <c r="J6" s="16">
        <f t="shared" si="3"/>
        <v>-21.284400000000002</v>
      </c>
      <c r="K6" s="16">
        <f t="shared" si="3"/>
        <v>0</v>
      </c>
      <c r="L6" s="16">
        <f t="shared" si="3"/>
        <v>0</v>
      </c>
      <c r="M6" s="16">
        <f t="shared" si="3"/>
        <v>0</v>
      </c>
      <c r="N6" s="16"/>
      <c r="O6" s="16">
        <f t="shared" si="3"/>
        <v>4.6499999999998209E-2</v>
      </c>
      <c r="P6" s="16">
        <f t="shared" si="3"/>
        <v>58.521500000000003</v>
      </c>
      <c r="Q6" s="16">
        <f t="shared" si="3"/>
        <v>18.982199999999999</v>
      </c>
      <c r="R6" s="16">
        <f t="shared" si="3"/>
        <v>77.503700000000009</v>
      </c>
      <c r="S6" s="16"/>
      <c r="T6" s="23">
        <f>T36</f>
        <v>1.748</v>
      </c>
      <c r="U6" s="23">
        <f>U36</f>
        <v>0</v>
      </c>
      <c r="W6" s="16">
        <f>W36</f>
        <v>0</v>
      </c>
      <c r="X6" s="16">
        <f>X36</f>
        <v>4.6499999999998209E-2</v>
      </c>
      <c r="Y6" s="16">
        <f t="shared" si="0"/>
        <v>77.550200000000004</v>
      </c>
      <c r="Z6" s="16">
        <f>Z36</f>
        <v>0</v>
      </c>
      <c r="AA6" s="16">
        <f>AA36</f>
        <v>-58.521500000000003</v>
      </c>
      <c r="AB6" s="16">
        <f t="shared" ref="AB6:AB20" si="4">AA6+R6</f>
        <v>18.982200000000006</v>
      </c>
      <c r="AC6" s="16"/>
      <c r="AD6" s="16">
        <f>AD36</f>
        <v>0</v>
      </c>
      <c r="AE6" s="16">
        <f>AE36</f>
        <v>0</v>
      </c>
      <c r="AF6" s="16">
        <f>AF36</f>
        <v>-58.521500000000003</v>
      </c>
      <c r="AH6" s="16"/>
      <c r="AI6" s="16"/>
    </row>
    <row r="7" spans="1:35" s="15" customFormat="1">
      <c r="B7" s="15" t="str">
        <f>B35</f>
        <v>Zn_Mg_C_PBESolD3_813</v>
      </c>
      <c r="C7" s="24">
        <f>-C35</f>
        <v>-0.81249606405469821</v>
      </c>
      <c r="D7" s="24">
        <f t="shared" ref="D7:R7" si="5">D35</f>
        <v>3.2921</v>
      </c>
      <c r="E7" s="24">
        <f t="shared" si="5"/>
        <v>4.9272999999999998</v>
      </c>
      <c r="F7" s="24">
        <f>-F35</f>
        <v>-0.48980318379999993</v>
      </c>
      <c r="G7" s="24">
        <f>-G35</f>
        <v>-0.43396209290000032</v>
      </c>
      <c r="H7" s="24">
        <f t="shared" si="5"/>
        <v>0.50909300000000002</v>
      </c>
      <c r="I7" s="66"/>
      <c r="J7" s="16">
        <f t="shared" si="5"/>
        <v>-21.276199999999999</v>
      </c>
      <c r="K7" s="16">
        <f t="shared" si="5"/>
        <v>0</v>
      </c>
      <c r="L7" s="16">
        <f t="shared" si="5"/>
        <v>0</v>
      </c>
      <c r="M7" s="16">
        <f t="shared" si="5"/>
        <v>0</v>
      </c>
      <c r="N7" s="16"/>
      <c r="O7" s="16">
        <f t="shared" si="5"/>
        <v>5.4700000000000415E-2</v>
      </c>
      <c r="P7" s="16">
        <f t="shared" si="5"/>
        <v>58.521500000000003</v>
      </c>
      <c r="Q7" s="16">
        <f t="shared" si="5"/>
        <v>18.982199999999999</v>
      </c>
      <c r="R7" s="16">
        <f t="shared" si="5"/>
        <v>77.503700000000009</v>
      </c>
      <c r="S7" s="16"/>
      <c r="T7" s="23">
        <f>T35</f>
        <v>1.75</v>
      </c>
      <c r="U7" s="23">
        <f>U35</f>
        <v>0</v>
      </c>
      <c r="W7" s="16">
        <f>W35</f>
        <v>0</v>
      </c>
      <c r="X7" s="16">
        <f>X35</f>
        <v>5.4700000000000415E-2</v>
      </c>
      <c r="Y7" s="16">
        <f t="shared" si="0"/>
        <v>77.558400000000006</v>
      </c>
      <c r="Z7" s="16">
        <f>Z35</f>
        <v>0</v>
      </c>
      <c r="AA7" s="16">
        <f>AA35</f>
        <v>-58.521500000000003</v>
      </c>
      <c r="AB7" s="16">
        <f t="shared" si="4"/>
        <v>18.982200000000006</v>
      </c>
      <c r="AC7" s="16"/>
      <c r="AD7" s="16">
        <f>AD35</f>
        <v>0</v>
      </c>
      <c r="AE7" s="16">
        <f>AE35</f>
        <v>0</v>
      </c>
      <c r="AF7" s="16">
        <f>AF35</f>
        <v>-58.521500000000003</v>
      </c>
      <c r="AH7" s="16"/>
      <c r="AI7" s="16"/>
    </row>
    <row r="8" spans="1:35" s="15" customFormat="1">
      <c r="B8" s="15" t="str">
        <f>B34</f>
        <v>Zn_Mg_C_PBESolD3_750</v>
      </c>
      <c r="C8" s="24">
        <f>-C34</f>
        <v>-0.74999775088839904</v>
      </c>
      <c r="D8" s="24">
        <f t="shared" ref="D8:R8" si="6">D34</f>
        <v>3.3067000000000002</v>
      </c>
      <c r="E8" s="24">
        <f t="shared" si="6"/>
        <v>4.8676000000000004</v>
      </c>
      <c r="F8" s="24">
        <f>-F34</f>
        <v>-0.4511583736</v>
      </c>
      <c r="G8" s="24">
        <f>-G34</f>
        <v>-0.39743467240000041</v>
      </c>
      <c r="H8" s="24">
        <f t="shared" si="6"/>
        <v>0.50931999999999999</v>
      </c>
      <c r="I8" s="66"/>
      <c r="J8" s="16">
        <f t="shared" si="6"/>
        <v>-21.2668</v>
      </c>
      <c r="K8" s="16">
        <f t="shared" si="6"/>
        <v>0</v>
      </c>
      <c r="L8" s="16">
        <f t="shared" si="6"/>
        <v>0</v>
      </c>
      <c r="M8" s="16">
        <f t="shared" si="6"/>
        <v>0</v>
      </c>
      <c r="N8" s="16"/>
      <c r="O8" s="16">
        <f t="shared" si="6"/>
        <v>6.4099999999999824E-2</v>
      </c>
      <c r="P8" s="16">
        <f t="shared" si="6"/>
        <v>58.521500000000003</v>
      </c>
      <c r="Q8" s="16">
        <f t="shared" si="6"/>
        <v>18.982199999999999</v>
      </c>
      <c r="R8" s="16">
        <f t="shared" si="6"/>
        <v>77.503700000000009</v>
      </c>
      <c r="S8" s="16"/>
      <c r="T8" s="23">
        <f>T34</f>
        <v>1.758</v>
      </c>
      <c r="U8" s="23">
        <f>U34</f>
        <v>0</v>
      </c>
      <c r="W8" s="16">
        <f>W34</f>
        <v>0</v>
      </c>
      <c r="X8" s="16">
        <f>X34</f>
        <v>6.4099999999999824E-2</v>
      </c>
      <c r="Y8" s="16">
        <f t="shared" si="0"/>
        <v>77.567800000000005</v>
      </c>
      <c r="Z8" s="16">
        <f>Z34</f>
        <v>0</v>
      </c>
      <c r="AA8" s="16">
        <f>AA34</f>
        <v>-58.521500000000003</v>
      </c>
      <c r="AB8" s="16">
        <f t="shared" si="4"/>
        <v>18.982200000000006</v>
      </c>
      <c r="AC8" s="16"/>
      <c r="AD8" s="16">
        <f>AD34</f>
        <v>0</v>
      </c>
      <c r="AE8" s="16">
        <f>AE34</f>
        <v>0</v>
      </c>
      <c r="AF8" s="16">
        <f>AF34</f>
        <v>-58.521500000000003</v>
      </c>
      <c r="AH8" s="16"/>
      <c r="AI8" s="16"/>
    </row>
    <row r="9" spans="1:35" s="15" customFormat="1">
      <c r="B9" s="15" t="str">
        <f>B33</f>
        <v>Zn_Mg_C_PBESolD3_688</v>
      </c>
      <c r="C9" s="24">
        <f>-C33</f>
        <v>-0.68749943772209987</v>
      </c>
      <c r="D9" s="24">
        <f t="shared" ref="D9:R9" si="7">D33</f>
        <v>3.3222999999999998</v>
      </c>
      <c r="E9" s="24">
        <f t="shared" si="7"/>
        <v>4.8002000000000002</v>
      </c>
      <c r="F9" s="24">
        <f>-F33</f>
        <v>-0.40950026179999988</v>
      </c>
      <c r="G9" s="24">
        <f>-G33</f>
        <v>-0.35864694299999939</v>
      </c>
      <c r="H9" s="24">
        <f t="shared" si="7"/>
        <v>0.50888999999999995</v>
      </c>
      <c r="I9" s="66"/>
      <c r="J9" s="16">
        <f t="shared" si="7"/>
        <v>-21.2575</v>
      </c>
      <c r="K9" s="16">
        <f t="shared" si="7"/>
        <v>0</v>
      </c>
      <c r="L9" s="16">
        <f t="shared" si="7"/>
        <v>0</v>
      </c>
      <c r="M9" s="16">
        <f t="shared" si="7"/>
        <v>0</v>
      </c>
      <c r="N9" s="16"/>
      <c r="O9" s="16">
        <f t="shared" si="7"/>
        <v>7.3399999999999466E-2</v>
      </c>
      <c r="P9" s="16">
        <f t="shared" si="7"/>
        <v>58.521500000000003</v>
      </c>
      <c r="Q9" s="16">
        <f t="shared" si="7"/>
        <v>18.982199999999999</v>
      </c>
      <c r="R9" s="16">
        <f t="shared" si="7"/>
        <v>77.503700000000009</v>
      </c>
      <c r="S9" s="16"/>
      <c r="T9" s="23">
        <f>T33</f>
        <v>1.772</v>
      </c>
      <c r="U9" s="23">
        <f>U33</f>
        <v>0</v>
      </c>
      <c r="W9" s="16">
        <f>W33</f>
        <v>0</v>
      </c>
      <c r="X9" s="16">
        <f>X33</f>
        <v>7.3399999999999466E-2</v>
      </c>
      <c r="Y9" s="16">
        <f t="shared" si="0"/>
        <v>77.577100000000002</v>
      </c>
      <c r="Z9" s="16">
        <f>Z33</f>
        <v>0</v>
      </c>
      <c r="AA9" s="16">
        <f>AA33</f>
        <v>-58.521500000000003</v>
      </c>
      <c r="AB9" s="16">
        <f t="shared" si="4"/>
        <v>18.982200000000006</v>
      </c>
      <c r="AC9" s="16"/>
      <c r="AD9" s="16">
        <f>AD33</f>
        <v>0</v>
      </c>
      <c r="AE9" s="16">
        <f>AE33</f>
        <v>0</v>
      </c>
      <c r="AF9" s="16">
        <f>AF33</f>
        <v>-58.521500000000003</v>
      </c>
      <c r="AH9" s="16"/>
      <c r="AI9" s="16"/>
    </row>
    <row r="10" spans="1:35" s="15" customFormat="1">
      <c r="B10" s="15" t="str">
        <f>B32</f>
        <v>Zn_Mg_C_PBESolD3_625</v>
      </c>
      <c r="C10" s="24">
        <f>-C32</f>
        <v>-0.62500112455580026</v>
      </c>
      <c r="D10" s="24">
        <f t="shared" ref="D10:R10" si="8">D32</f>
        <v>3.3395999999999999</v>
      </c>
      <c r="E10" s="24">
        <f t="shared" si="8"/>
        <v>4.7226999999999997</v>
      </c>
      <c r="F10" s="24">
        <f>-F32</f>
        <v>-0.36364317729999962</v>
      </c>
      <c r="G10" s="24">
        <f>-G32</f>
        <v>-0.31678927059999984</v>
      </c>
      <c r="H10" s="24">
        <f t="shared" si="8"/>
        <v>0.50752699999999995</v>
      </c>
      <c r="I10" s="66"/>
      <c r="J10" s="16">
        <f t="shared" si="8"/>
        <v>-21.250499999999999</v>
      </c>
      <c r="K10" s="16">
        <f t="shared" si="8"/>
        <v>0</v>
      </c>
      <c r="L10" s="16">
        <f t="shared" si="8"/>
        <v>0</v>
      </c>
      <c r="M10" s="16">
        <f t="shared" si="8"/>
        <v>0</v>
      </c>
      <c r="N10" s="16"/>
      <c r="O10" s="16">
        <f t="shared" si="8"/>
        <v>8.0400000000000915E-2</v>
      </c>
      <c r="P10" s="16">
        <f t="shared" si="8"/>
        <v>58.521500000000003</v>
      </c>
      <c r="Q10" s="16">
        <f t="shared" si="8"/>
        <v>18.982199999999999</v>
      </c>
      <c r="R10" s="16">
        <f t="shared" si="8"/>
        <v>77.503700000000009</v>
      </c>
      <c r="S10" s="16"/>
      <c r="T10" s="23">
        <f>T32</f>
        <v>1.794</v>
      </c>
      <c r="U10" s="23">
        <f>U32</f>
        <v>0</v>
      </c>
      <c r="W10" s="16">
        <f>W32</f>
        <v>0</v>
      </c>
      <c r="X10" s="16">
        <f>X32</f>
        <v>8.0400000000000915E-2</v>
      </c>
      <c r="Y10" s="16">
        <f t="shared" si="0"/>
        <v>77.584100000000007</v>
      </c>
      <c r="Z10" s="16">
        <f>Z32</f>
        <v>0</v>
      </c>
      <c r="AA10" s="16">
        <f>AA32</f>
        <v>-58.521500000000003</v>
      </c>
      <c r="AB10" s="16">
        <f t="shared" si="4"/>
        <v>18.982200000000006</v>
      </c>
      <c r="AC10" s="16"/>
      <c r="AD10" s="16">
        <f>AD32</f>
        <v>0</v>
      </c>
      <c r="AE10" s="16">
        <f>AE32</f>
        <v>0</v>
      </c>
      <c r="AF10" s="16">
        <f>AF32</f>
        <v>-58.521500000000003</v>
      </c>
      <c r="AH10" s="16"/>
      <c r="AI10" s="16"/>
    </row>
    <row r="11" spans="1:35" s="15" customFormat="1">
      <c r="A11" s="15" t="s">
        <v>69</v>
      </c>
      <c r="B11" s="15" t="str">
        <f>B31</f>
        <v>Zn_Mg_C_PBESolD3_563</v>
      </c>
      <c r="C11" s="24">
        <f>-C31</f>
        <v>-0.56249381494309769</v>
      </c>
      <c r="D11" s="24">
        <f t="shared" ref="D11:R11" si="9">D31</f>
        <v>3.359</v>
      </c>
      <c r="E11" s="24">
        <f t="shared" si="9"/>
        <v>4.6342999999999996</v>
      </c>
      <c r="F11" s="24">
        <f>-F31</f>
        <v>-0.31263451229999994</v>
      </c>
      <c r="G11" s="24">
        <f>-G31</f>
        <v>-0.27154217420000015</v>
      </c>
      <c r="H11" s="24">
        <f t="shared" si="9"/>
        <v>0.50493699999999997</v>
      </c>
      <c r="I11" s="66"/>
      <c r="J11" s="16">
        <f t="shared" si="9"/>
        <v>-21.247299999999999</v>
      </c>
      <c r="K11" s="16">
        <f t="shared" si="9"/>
        <v>0</v>
      </c>
      <c r="L11" s="16">
        <f t="shared" si="9"/>
        <v>0</v>
      </c>
      <c r="M11" s="16">
        <f t="shared" si="9"/>
        <v>0</v>
      </c>
      <c r="N11" s="16"/>
      <c r="O11" s="16">
        <f t="shared" si="9"/>
        <v>8.3600000000000563E-2</v>
      </c>
      <c r="P11" s="16">
        <f t="shared" si="9"/>
        <v>58.521500000000003</v>
      </c>
      <c r="Q11" s="16">
        <f t="shared" si="9"/>
        <v>18.982199999999999</v>
      </c>
      <c r="R11" s="16">
        <f t="shared" si="9"/>
        <v>77.503700000000009</v>
      </c>
      <c r="S11" s="16"/>
      <c r="T11" s="23">
        <f>T31</f>
        <v>1.774</v>
      </c>
      <c r="U11" s="23">
        <f>U31</f>
        <v>0</v>
      </c>
      <c r="W11" s="16">
        <f>W31</f>
        <v>0</v>
      </c>
      <c r="X11" s="16">
        <f>X31</f>
        <v>8.3600000000000563E-2</v>
      </c>
      <c r="Y11" s="16">
        <f t="shared" si="0"/>
        <v>77.587300000000013</v>
      </c>
      <c r="Z11" s="16">
        <f>Z31</f>
        <v>0</v>
      </c>
      <c r="AA11" s="16">
        <f>AA31</f>
        <v>-58.521500000000003</v>
      </c>
      <c r="AB11" s="16">
        <f t="shared" si="4"/>
        <v>18.982200000000006</v>
      </c>
      <c r="AC11" s="16"/>
      <c r="AD11" s="16">
        <f>AD31</f>
        <v>0</v>
      </c>
      <c r="AE11" s="16">
        <f>AE31</f>
        <v>0</v>
      </c>
      <c r="AF11" s="16">
        <f>AF31</f>
        <v>-58.521500000000003</v>
      </c>
      <c r="AH11" s="16"/>
      <c r="AI11" s="16"/>
    </row>
    <row r="12" spans="1:35" s="15" customFormat="1">
      <c r="B12" s="15" t="str">
        <f>B30</f>
        <v>Zn_Mg_C_PBESolD3_500</v>
      </c>
      <c r="C12" s="24">
        <f>-C30</f>
        <v>-0.49999550177679802</v>
      </c>
      <c r="D12" s="24">
        <f t="shared" ref="D12:R12" si="10">D30</f>
        <v>3.3803999999999998</v>
      </c>
      <c r="E12" s="24">
        <f t="shared" si="10"/>
        <v>4.5381999999999998</v>
      </c>
      <c r="F12" s="24">
        <f>-F30</f>
        <v>-0.25688481100000005</v>
      </c>
      <c r="G12" s="24">
        <f>-G30</f>
        <v>-0.22357896120000015</v>
      </c>
      <c r="H12" s="24">
        <f t="shared" si="10"/>
        <v>0.50102800000000003</v>
      </c>
      <c r="I12" s="66"/>
      <c r="J12" s="16">
        <f t="shared" si="10"/>
        <v>-21.249700000000001</v>
      </c>
      <c r="K12" s="16">
        <f t="shared" si="10"/>
        <v>-58.493699999999997</v>
      </c>
      <c r="L12" s="16">
        <f t="shared" si="10"/>
        <v>-18.959199999999999</v>
      </c>
      <c r="M12" s="16">
        <f t="shared" si="10"/>
        <v>-77.4529</v>
      </c>
      <c r="N12" s="16"/>
      <c r="O12" s="16">
        <f t="shared" si="10"/>
        <v>8.1199999999999051E-2</v>
      </c>
      <c r="P12" s="16">
        <f t="shared" si="10"/>
        <v>2.7800000000006264E-2</v>
      </c>
      <c r="Q12" s="16">
        <f t="shared" si="10"/>
        <v>2.2999999999999687E-2</v>
      </c>
      <c r="R12" s="16">
        <f t="shared" si="10"/>
        <v>5.0800000000009504E-2</v>
      </c>
      <c r="S12" s="16"/>
      <c r="T12" s="23">
        <f>T30</f>
        <v>1.617</v>
      </c>
      <c r="U12" s="23">
        <f>U30</f>
        <v>0</v>
      </c>
      <c r="W12" s="16">
        <f>W30</f>
        <v>0</v>
      </c>
      <c r="X12" s="16">
        <f>X30</f>
        <v>8.1199999999999051E-2</v>
      </c>
      <c r="Y12" s="16">
        <f t="shared" si="0"/>
        <v>0.13200000000000855</v>
      </c>
      <c r="Z12" s="16">
        <f>Z30</f>
        <v>0</v>
      </c>
      <c r="AA12" s="16">
        <f>AA30</f>
        <v>-2.7800000000006264E-2</v>
      </c>
      <c r="AB12" s="16">
        <f t="shared" si="4"/>
        <v>2.300000000000324E-2</v>
      </c>
      <c r="AC12" s="16"/>
      <c r="AD12" s="16">
        <f>AD30</f>
        <v>0</v>
      </c>
      <c r="AE12" s="16">
        <f>AE30</f>
        <v>0</v>
      </c>
      <c r="AF12" s="16">
        <f>AF30</f>
        <v>-2.7800000000006264E-2</v>
      </c>
      <c r="AH12" s="16"/>
      <c r="AI12" s="16"/>
    </row>
    <row r="13" spans="1:35" s="15" customFormat="1">
      <c r="B13" s="15" t="str">
        <f>B29</f>
        <v>Zn_Mg_C_PBESolD3_438</v>
      </c>
      <c r="C13" s="24">
        <f>-C29</f>
        <v>-0.43749718861049891</v>
      </c>
      <c r="D13" s="24">
        <f t="shared" ref="D13:R13" si="11">D29</f>
        <v>3.4009</v>
      </c>
      <c r="E13" s="24">
        <f t="shared" si="11"/>
        <v>4.4507000000000003</v>
      </c>
      <c r="F13" s="24">
        <f>-F29</f>
        <v>-0.20273383570000006</v>
      </c>
      <c r="G13" s="24">
        <f>-G29</f>
        <v>-0.17904275959999971</v>
      </c>
      <c r="H13" s="24">
        <f t="shared" si="11"/>
        <v>0.496921</v>
      </c>
      <c r="I13" s="66"/>
      <c r="J13" s="16">
        <f t="shared" si="11"/>
        <v>-21.258600000000001</v>
      </c>
      <c r="K13" s="16">
        <f t="shared" si="11"/>
        <v>0</v>
      </c>
      <c r="L13" s="16">
        <f t="shared" si="11"/>
        <v>0</v>
      </c>
      <c r="M13" s="16">
        <f t="shared" si="11"/>
        <v>0</v>
      </c>
      <c r="N13" s="16"/>
      <c r="O13" s="16">
        <f t="shared" si="11"/>
        <v>7.2299999999998477E-2</v>
      </c>
      <c r="P13" s="16">
        <f t="shared" si="11"/>
        <v>58.521500000000003</v>
      </c>
      <c r="Q13" s="16">
        <f t="shared" si="11"/>
        <v>18.982199999999999</v>
      </c>
      <c r="R13" s="16">
        <f t="shared" si="11"/>
        <v>77.503700000000009</v>
      </c>
      <c r="S13" s="16"/>
      <c r="T13" s="23">
        <f>T29</f>
        <v>1.482</v>
      </c>
      <c r="U13" s="23">
        <f>U29</f>
        <v>0</v>
      </c>
      <c r="W13" s="16">
        <f>W29</f>
        <v>0</v>
      </c>
      <c r="X13" s="16">
        <f>X29</f>
        <v>7.2299999999998477E-2</v>
      </c>
      <c r="Y13" s="16">
        <f t="shared" si="0"/>
        <v>77.576000000000008</v>
      </c>
      <c r="Z13" s="16">
        <f>Z29</f>
        <v>0</v>
      </c>
      <c r="AA13" s="16">
        <f>AA29</f>
        <v>-58.521500000000003</v>
      </c>
      <c r="AB13" s="16">
        <f t="shared" si="4"/>
        <v>18.982200000000006</v>
      </c>
      <c r="AC13" s="16"/>
      <c r="AD13" s="16">
        <f>AD29</f>
        <v>0</v>
      </c>
      <c r="AE13" s="16">
        <f>AE29</f>
        <v>0</v>
      </c>
      <c r="AF13" s="16">
        <f>AF29</f>
        <v>-58.521500000000003</v>
      </c>
      <c r="AH13" s="16"/>
      <c r="AI13" s="16"/>
    </row>
    <row r="14" spans="1:35" s="15" customFormat="1">
      <c r="B14" s="15" t="str">
        <f>B28</f>
        <v>Zn_Mg_C_PBESolD3_375</v>
      </c>
      <c r="C14" s="24">
        <f>-C28</f>
        <v>-0.37499887544419974</v>
      </c>
      <c r="D14" s="24">
        <f t="shared" ref="D14:R14" si="12">D28</f>
        <v>3.4169999999999998</v>
      </c>
      <c r="E14" s="24">
        <f t="shared" si="12"/>
        <v>4.3856000000000002</v>
      </c>
      <c r="F14" s="24">
        <f>-F28</f>
        <v>-0.15894291520000023</v>
      </c>
      <c r="G14" s="24">
        <f>-G28</f>
        <v>-0.14222500799999982</v>
      </c>
      <c r="H14" s="24">
        <f t="shared" si="12"/>
        <v>0.49455900000000003</v>
      </c>
      <c r="I14" s="66"/>
      <c r="J14" s="16">
        <f t="shared" si="12"/>
        <v>-21.271999999999998</v>
      </c>
      <c r="K14" s="16">
        <f t="shared" si="12"/>
        <v>0</v>
      </c>
      <c r="L14" s="16">
        <f t="shared" si="12"/>
        <v>0</v>
      </c>
      <c r="M14" s="16">
        <f t="shared" si="12"/>
        <v>0</v>
      </c>
      <c r="N14" s="16"/>
      <c r="O14" s="16">
        <f t="shared" si="12"/>
        <v>5.8900000000001285E-2</v>
      </c>
      <c r="P14" s="16">
        <f t="shared" si="12"/>
        <v>58.521500000000003</v>
      </c>
      <c r="Q14" s="16">
        <f t="shared" si="12"/>
        <v>18.982199999999999</v>
      </c>
      <c r="R14" s="16">
        <f t="shared" si="12"/>
        <v>77.503700000000009</v>
      </c>
      <c r="S14" s="16"/>
      <c r="T14" s="23">
        <f>T28</f>
        <v>1.39</v>
      </c>
      <c r="U14" s="23">
        <f>U28</f>
        <v>0</v>
      </c>
      <c r="W14" s="16">
        <f>W28</f>
        <v>0</v>
      </c>
      <c r="X14" s="16">
        <f>X28</f>
        <v>5.8900000000001285E-2</v>
      </c>
      <c r="Y14" s="16">
        <f t="shared" si="0"/>
        <v>77.562600000000003</v>
      </c>
      <c r="Z14" s="16">
        <f>Z28</f>
        <v>0</v>
      </c>
      <c r="AA14" s="16">
        <f>AA28</f>
        <v>-58.521500000000003</v>
      </c>
      <c r="AB14" s="16">
        <f t="shared" si="4"/>
        <v>18.982200000000006</v>
      </c>
      <c r="AC14" s="16"/>
      <c r="AD14" s="16">
        <f>AD28</f>
        <v>0</v>
      </c>
      <c r="AE14" s="16">
        <f>AE28</f>
        <v>0</v>
      </c>
      <c r="AF14" s="16">
        <f>AF28</f>
        <v>-58.521500000000003</v>
      </c>
      <c r="AH14" s="16"/>
      <c r="AI14" s="16"/>
    </row>
    <row r="15" spans="1:35" s="15" customFormat="1">
      <c r="B15" s="15" t="str">
        <f>B27</f>
        <v>Zn_Mg_C_PBESolD3_313</v>
      </c>
      <c r="C15" s="24">
        <f>-C27</f>
        <v>-0.31250056227790013</v>
      </c>
      <c r="D15" s="24">
        <f t="shared" ref="D15:R15" si="13">D27</f>
        <v>3.4295</v>
      </c>
      <c r="E15" s="24">
        <f t="shared" si="13"/>
        <v>4.3372000000000002</v>
      </c>
      <c r="F15" s="24">
        <f>-F27</f>
        <v>-0.12285118999999996</v>
      </c>
      <c r="G15" s="24">
        <f>-G27</f>
        <v>-0.11192144600000034</v>
      </c>
      <c r="H15" s="24">
        <f t="shared" si="13"/>
        <v>0.493589</v>
      </c>
      <c r="I15" s="66"/>
      <c r="J15" s="16">
        <f t="shared" si="13"/>
        <v>-21.286799999999999</v>
      </c>
      <c r="K15" s="16">
        <f t="shared" si="13"/>
        <v>0</v>
      </c>
      <c r="L15" s="16">
        <f t="shared" si="13"/>
        <v>0</v>
      </c>
      <c r="M15" s="16">
        <f t="shared" si="13"/>
        <v>0</v>
      </c>
      <c r="N15" s="16"/>
      <c r="O15" s="16">
        <f t="shared" si="13"/>
        <v>4.410000000000025E-2</v>
      </c>
      <c r="P15" s="16">
        <f t="shared" si="13"/>
        <v>58.521500000000003</v>
      </c>
      <c r="Q15" s="16">
        <f t="shared" si="13"/>
        <v>18.982199999999999</v>
      </c>
      <c r="R15" s="16">
        <f t="shared" si="13"/>
        <v>77.503700000000009</v>
      </c>
      <c r="S15" s="16"/>
      <c r="T15" s="23">
        <f>T27</f>
        <v>1.327</v>
      </c>
      <c r="U15" s="23">
        <f>U27</f>
        <v>0</v>
      </c>
      <c r="W15" s="16">
        <f>W27</f>
        <v>0</v>
      </c>
      <c r="X15" s="16">
        <f>X27</f>
        <v>4.410000000000025E-2</v>
      </c>
      <c r="Y15" s="16">
        <f t="shared" si="0"/>
        <v>77.547800000000009</v>
      </c>
      <c r="Z15" s="16">
        <f>Z27</f>
        <v>0</v>
      </c>
      <c r="AA15" s="16">
        <f>AA27</f>
        <v>-58.521500000000003</v>
      </c>
      <c r="AB15" s="16">
        <f t="shared" si="4"/>
        <v>18.982200000000006</v>
      </c>
      <c r="AC15" s="16"/>
      <c r="AD15" s="16">
        <f>AD27</f>
        <v>0</v>
      </c>
      <c r="AE15" s="16">
        <f>AE27</f>
        <v>0</v>
      </c>
      <c r="AF15" s="16">
        <f>AF27</f>
        <v>-58.521500000000003</v>
      </c>
      <c r="AH15" s="16"/>
      <c r="AI15" s="16"/>
    </row>
    <row r="16" spans="1:35" s="15" customFormat="1">
      <c r="B16" s="15" t="str">
        <f>B26</f>
        <v>Zn_Mg_C_PBESolD3_250</v>
      </c>
      <c r="C16" s="24">
        <f>-C26</f>
        <v>-0.25000224911160096</v>
      </c>
      <c r="D16" s="24">
        <f t="shared" ref="D16:R16" si="14">D26</f>
        <v>3.4388000000000001</v>
      </c>
      <c r="E16" s="24">
        <f t="shared" si="14"/>
        <v>4.3018999999999998</v>
      </c>
      <c r="F16" s="24">
        <f>-F26</f>
        <v>-9.2933945699999923E-2</v>
      </c>
      <c r="G16" s="24">
        <f>-G26</f>
        <v>-8.5921848700000081E-2</v>
      </c>
      <c r="H16" s="24">
        <f t="shared" si="14"/>
        <v>0.49381399999999998</v>
      </c>
      <c r="I16" s="66"/>
      <c r="J16" s="16">
        <f t="shared" si="14"/>
        <v>-21.301300000000001</v>
      </c>
      <c r="K16" s="16">
        <f t="shared" si="14"/>
        <v>0</v>
      </c>
      <c r="L16" s="16">
        <f t="shared" si="14"/>
        <v>0</v>
      </c>
      <c r="M16" s="16">
        <f t="shared" si="14"/>
        <v>0</v>
      </c>
      <c r="N16" s="16"/>
      <c r="O16" s="16">
        <f t="shared" si="14"/>
        <v>2.9599999999998516E-2</v>
      </c>
      <c r="P16" s="16">
        <f t="shared" si="14"/>
        <v>58.521500000000003</v>
      </c>
      <c r="Q16" s="16">
        <f t="shared" si="14"/>
        <v>18.982199999999999</v>
      </c>
      <c r="R16" s="16">
        <f t="shared" si="14"/>
        <v>77.503700000000009</v>
      </c>
      <c r="S16" s="16"/>
      <c r="T16" s="23">
        <f>T26</f>
        <v>1.284</v>
      </c>
      <c r="U16" s="23">
        <f>U26</f>
        <v>0</v>
      </c>
      <c r="W16" s="16">
        <f>W26</f>
        <v>0</v>
      </c>
      <c r="X16" s="16">
        <f>X26</f>
        <v>2.9599999999998516E-2</v>
      </c>
      <c r="Y16" s="16">
        <f t="shared" si="0"/>
        <v>77.533300000000011</v>
      </c>
      <c r="Z16" s="16">
        <f>Z26</f>
        <v>0</v>
      </c>
      <c r="AA16" s="16">
        <f>AA26</f>
        <v>-58.521500000000003</v>
      </c>
      <c r="AB16" s="16">
        <f t="shared" si="4"/>
        <v>18.982200000000006</v>
      </c>
      <c r="AC16" s="16"/>
      <c r="AD16" s="16">
        <f>AD26</f>
        <v>0</v>
      </c>
      <c r="AE16" s="16">
        <f>AE26</f>
        <v>0</v>
      </c>
      <c r="AF16" s="16">
        <f>AF26</f>
        <v>-58.521500000000003</v>
      </c>
      <c r="AG16" s="16"/>
      <c r="AH16" s="16"/>
      <c r="AI16" s="16"/>
    </row>
    <row r="17" spans="1:36" s="15" customFormat="1">
      <c r="B17" s="15" t="str">
        <f>B25</f>
        <v>Zn_Mg_C_PBESolD3_188</v>
      </c>
      <c r="C17" s="24">
        <f>-C25</f>
        <v>-0.18749493949889792</v>
      </c>
      <c r="D17" s="24">
        <f t="shared" ref="D17:R17" si="15">D25</f>
        <v>3.4457</v>
      </c>
      <c r="E17" s="24">
        <f t="shared" si="15"/>
        <v>4.2765000000000004</v>
      </c>
      <c r="F17" s="24">
        <f>-F25</f>
        <v>-6.7012755000000077E-2</v>
      </c>
      <c r="G17" s="24">
        <f>-G25</f>
        <v>-6.2676384000000016E-2</v>
      </c>
      <c r="H17" s="24">
        <f t="shared" si="15"/>
        <v>0.49482900000000002</v>
      </c>
      <c r="I17" s="66"/>
      <c r="J17" s="16">
        <f t="shared" si="15"/>
        <v>-21.313700000000001</v>
      </c>
      <c r="K17" s="16">
        <f t="shared" si="15"/>
        <v>0</v>
      </c>
      <c r="L17" s="16">
        <f t="shared" si="15"/>
        <v>0</v>
      </c>
      <c r="M17" s="16">
        <f t="shared" si="15"/>
        <v>0</v>
      </c>
      <c r="N17" s="16"/>
      <c r="O17" s="16">
        <f t="shared" si="15"/>
        <v>1.7199999999998994E-2</v>
      </c>
      <c r="P17" s="16">
        <f t="shared" si="15"/>
        <v>58.521500000000003</v>
      </c>
      <c r="Q17" s="16">
        <f t="shared" si="15"/>
        <v>18.982199999999999</v>
      </c>
      <c r="R17" s="16">
        <f t="shared" si="15"/>
        <v>77.503700000000009</v>
      </c>
      <c r="S17" s="16"/>
      <c r="T17" s="23">
        <f>T25</f>
        <v>1.2549999999999999</v>
      </c>
      <c r="U17" s="23">
        <f>U25</f>
        <v>0</v>
      </c>
      <c r="W17" s="16">
        <f>W25</f>
        <v>0</v>
      </c>
      <c r="X17" s="16">
        <f>X25</f>
        <v>1.7199999999998994E-2</v>
      </c>
      <c r="Y17" s="16">
        <f t="shared" si="0"/>
        <v>77.520900000000012</v>
      </c>
      <c r="Z17" s="16">
        <f>Z25</f>
        <v>0</v>
      </c>
      <c r="AA17" s="16">
        <f>AA25</f>
        <v>-58.521500000000003</v>
      </c>
      <c r="AB17" s="16">
        <f t="shared" si="4"/>
        <v>18.982200000000006</v>
      </c>
      <c r="AC17" s="16"/>
      <c r="AD17" s="16">
        <f>AD25</f>
        <v>0</v>
      </c>
      <c r="AE17" s="16">
        <f>AE25</f>
        <v>0</v>
      </c>
      <c r="AF17" s="16">
        <f>AF25</f>
        <v>-58.521500000000003</v>
      </c>
      <c r="AG17" s="16"/>
      <c r="AH17" s="16"/>
      <c r="AI17" s="16"/>
    </row>
    <row r="18" spans="1:36" s="15" customFormat="1">
      <c r="B18" s="15" t="str">
        <f>B24</f>
        <v>Zn_Mg_C_PBESolD3_125</v>
      </c>
      <c r="C18" s="24">
        <f>-C24</f>
        <v>-0.12499662633259878</v>
      </c>
      <c r="D18" s="24">
        <f t="shared" ref="D18:R18" si="16">D24</f>
        <v>3.4504000000000001</v>
      </c>
      <c r="E18" s="24">
        <f t="shared" si="16"/>
        <v>4.2594000000000003</v>
      </c>
      <c r="F18" s="24">
        <f>-F24</f>
        <v>-4.3496992799999995E-2</v>
      </c>
      <c r="G18" s="24">
        <f>-G24</f>
        <v>-4.0962649799999945E-2</v>
      </c>
      <c r="H18" s="24">
        <f t="shared" si="16"/>
        <v>0.49631799999999998</v>
      </c>
      <c r="I18" s="66"/>
      <c r="J18" s="16">
        <f t="shared" si="16"/>
        <v>-21.3231</v>
      </c>
      <c r="K18" s="16">
        <f t="shared" si="16"/>
        <v>0</v>
      </c>
      <c r="L18" s="16">
        <f t="shared" si="16"/>
        <v>0</v>
      </c>
      <c r="M18" s="16">
        <f t="shared" si="16"/>
        <v>0</v>
      </c>
      <c r="N18" s="16"/>
      <c r="O18" s="16">
        <f t="shared" si="16"/>
        <v>7.799999999999585E-3</v>
      </c>
      <c r="P18" s="16">
        <f t="shared" si="16"/>
        <v>58.521500000000003</v>
      </c>
      <c r="Q18" s="16">
        <f t="shared" si="16"/>
        <v>18.982199999999999</v>
      </c>
      <c r="R18" s="16">
        <f t="shared" si="16"/>
        <v>77.503700000000009</v>
      </c>
      <c r="S18" s="16"/>
      <c r="T18" s="23">
        <f>T24</f>
        <v>1.236</v>
      </c>
      <c r="U18" s="23">
        <f>U24</f>
        <v>0</v>
      </c>
      <c r="W18" s="16">
        <f>W24</f>
        <v>0</v>
      </c>
      <c r="X18" s="16">
        <f>X24</f>
        <v>7.799999999999585E-3</v>
      </c>
      <c r="Y18" s="16">
        <f t="shared" si="0"/>
        <v>77.511500000000012</v>
      </c>
      <c r="Z18" s="16">
        <f>Z24</f>
        <v>0</v>
      </c>
      <c r="AA18" s="16">
        <f>AA24</f>
        <v>-58.521500000000003</v>
      </c>
      <c r="AB18" s="16">
        <f t="shared" si="4"/>
        <v>18.982200000000006</v>
      </c>
      <c r="AC18" s="16"/>
      <c r="AD18" s="16">
        <f>AD24</f>
        <v>0</v>
      </c>
      <c r="AE18" s="16">
        <f>AE24</f>
        <v>0</v>
      </c>
      <c r="AF18" s="16">
        <f>AF24</f>
        <v>-58.521500000000003</v>
      </c>
      <c r="AH18" s="16"/>
      <c r="AI18" s="16"/>
    </row>
    <row r="19" spans="1:36" s="15" customFormat="1">
      <c r="B19" s="15" t="str">
        <f>B23</f>
        <v>Zn_Mg_C_PBESolD3_063</v>
      </c>
      <c r="C19" s="24">
        <f>-C23</f>
        <v>-6.2498313166299141E-2</v>
      </c>
      <c r="D19" s="24">
        <f t="shared" ref="D19:R19" si="17">D23</f>
        <v>3.4531999999999998</v>
      </c>
      <c r="E19" s="24">
        <f t="shared" si="17"/>
        <v>4.2492000000000001</v>
      </c>
      <c r="F19" s="24">
        <f>-F23</f>
        <v>-2.1360728400000015E-2</v>
      </c>
      <c r="G19" s="24">
        <f>-G23</f>
        <v>-2.0217693600000169E-2</v>
      </c>
      <c r="H19" s="24">
        <f t="shared" si="17"/>
        <v>0.49808000000000002</v>
      </c>
      <c r="I19" s="66"/>
      <c r="J19" s="16">
        <f t="shared" si="17"/>
        <v>-21.328900000000001</v>
      </c>
      <c r="K19" s="16">
        <f t="shared" si="17"/>
        <v>0</v>
      </c>
      <c r="L19" s="16">
        <f t="shared" si="17"/>
        <v>0</v>
      </c>
      <c r="M19" s="16">
        <f t="shared" si="17"/>
        <v>0</v>
      </c>
      <c r="N19" s="16"/>
      <c r="O19" s="16">
        <f t="shared" si="17"/>
        <v>1.9999999999988916E-3</v>
      </c>
      <c r="P19" s="16">
        <f t="shared" si="17"/>
        <v>58.521500000000003</v>
      </c>
      <c r="Q19" s="16">
        <f t="shared" si="17"/>
        <v>18.982199999999999</v>
      </c>
      <c r="R19" s="16">
        <f t="shared" si="17"/>
        <v>77.503700000000009</v>
      </c>
      <c r="S19" s="16"/>
      <c r="T19" s="23">
        <f>T23</f>
        <v>1.2250000000000001</v>
      </c>
      <c r="U19" s="23">
        <f>U23</f>
        <v>0</v>
      </c>
      <c r="W19" s="16">
        <f>W23</f>
        <v>0</v>
      </c>
      <c r="X19" s="16">
        <f>X23</f>
        <v>1.9999999999988916E-3</v>
      </c>
      <c r="Y19" s="16">
        <f t="shared" si="0"/>
        <v>77.505700000000004</v>
      </c>
      <c r="Z19" s="16">
        <f>Z23</f>
        <v>0</v>
      </c>
      <c r="AA19" s="16">
        <f>AA23</f>
        <v>-58.521500000000003</v>
      </c>
      <c r="AB19" s="16">
        <f t="shared" si="4"/>
        <v>18.982200000000006</v>
      </c>
      <c r="AC19" s="16"/>
      <c r="AD19" s="16">
        <f>AD23</f>
        <v>0</v>
      </c>
      <c r="AE19" s="16">
        <f>AE23</f>
        <v>0</v>
      </c>
      <c r="AF19" s="16">
        <f>AF23</f>
        <v>-58.521500000000003</v>
      </c>
      <c r="AH19" s="16"/>
      <c r="AI19" s="16"/>
    </row>
    <row r="20" spans="1:36" s="15" customFormat="1">
      <c r="B20" s="15" t="str">
        <f>B22</f>
        <v>Zn_Mg_C_PBESolD3_031</v>
      </c>
      <c r="C20" s="24">
        <f>-C22</f>
        <v>-3.1253654806351283E-2</v>
      </c>
      <c r="D20" s="24">
        <f t="shared" ref="D20:U20" si="18">D22</f>
        <v>3.4539</v>
      </c>
      <c r="E20" s="24">
        <f t="shared" si="18"/>
        <v>4.2465999999999999</v>
      </c>
      <c r="F20" s="24">
        <f>-F22</f>
        <v>-1.0620746599999896E-2</v>
      </c>
      <c r="G20" s="24">
        <f>-G22</f>
        <v>-1.0098414799999962E-2</v>
      </c>
      <c r="H20" s="24">
        <f t="shared" si="18"/>
        <v>0.499027</v>
      </c>
      <c r="I20" s="66"/>
      <c r="J20" s="16">
        <f t="shared" si="18"/>
        <v>-21.330400000000001</v>
      </c>
      <c r="K20" s="16">
        <f t="shared" si="18"/>
        <v>0</v>
      </c>
      <c r="L20" s="16">
        <f t="shared" si="18"/>
        <v>0</v>
      </c>
      <c r="M20" s="16">
        <f t="shared" si="18"/>
        <v>0</v>
      </c>
      <c r="N20" s="16"/>
      <c r="O20" s="16">
        <f t="shared" si="18"/>
        <v>4.9999999999883471E-4</v>
      </c>
      <c r="P20" s="16">
        <f t="shared" si="18"/>
        <v>58.521500000000003</v>
      </c>
      <c r="Q20" s="16">
        <f t="shared" si="18"/>
        <v>18.982199999999999</v>
      </c>
      <c r="R20" s="16">
        <f t="shared" si="18"/>
        <v>77.503700000000009</v>
      </c>
      <c r="S20" s="16"/>
      <c r="T20" s="23">
        <f t="shared" si="18"/>
        <v>1.222</v>
      </c>
      <c r="U20" s="23">
        <f t="shared" si="18"/>
        <v>0</v>
      </c>
      <c r="W20" s="16">
        <f>W22</f>
        <v>0</v>
      </c>
      <c r="X20" s="16">
        <f>X22</f>
        <v>4.9999999999883471E-4</v>
      </c>
      <c r="Y20" s="16">
        <f t="shared" si="0"/>
        <v>77.504200000000012</v>
      </c>
      <c r="Z20" s="16">
        <f>Z22</f>
        <v>0</v>
      </c>
      <c r="AA20" s="16">
        <f>AA22</f>
        <v>-58.521500000000003</v>
      </c>
      <c r="AB20" s="16">
        <f t="shared" si="4"/>
        <v>18.982200000000006</v>
      </c>
      <c r="AC20" s="16"/>
      <c r="AD20" s="16">
        <f>AD22</f>
        <v>0</v>
      </c>
      <c r="AE20" s="16">
        <f>AE22</f>
        <v>0</v>
      </c>
      <c r="AF20" s="16">
        <f>AF22</f>
        <v>-58.521500000000003</v>
      </c>
      <c r="AH20" s="16"/>
      <c r="AI20" s="16"/>
    </row>
    <row r="21" spans="1:36">
      <c r="A21" s="8" t="s">
        <v>11</v>
      </c>
      <c r="B21" s="8" t="str">
        <f>Mg_PBESolD3!B45</f>
        <v>Zn_Mg_C_PBESolD3_000</v>
      </c>
      <c r="C21" s="1">
        <f t="shared" ref="C21:C38" si="19">(0.5-AV45)/(0.5-AV$63)</f>
        <v>0</v>
      </c>
      <c r="D21" s="1">
        <f>J45</f>
        <v>3.4540999999999999</v>
      </c>
      <c r="E21" s="1">
        <f t="shared" ref="E21:E39" si="20">L45</f>
        <v>4.2457000000000003</v>
      </c>
      <c r="F21" s="1">
        <f t="shared" ref="F21:F40" si="21">E21*ABS(AS45-AV45)</f>
        <v>0</v>
      </c>
      <c r="G21" s="1">
        <f t="shared" ref="G21:G40" si="22">E21*(ABS(MOD(AT45-AU45+2.5,1)-0.5))</f>
        <v>0</v>
      </c>
      <c r="H21" s="1">
        <f t="shared" ref="H21:H39" si="23">MOD(AS45-AT45,1)</f>
        <v>0.5</v>
      </c>
      <c r="J21" s="2">
        <f t="shared" ref="J21:J39" si="24">R45</f>
        <v>-21.3309</v>
      </c>
      <c r="K21" s="2">
        <f>R69</f>
        <v>-58.521500000000003</v>
      </c>
      <c r="L21" s="2">
        <f>AW69</f>
        <v>-18.982199999999999</v>
      </c>
      <c r="M21" s="2">
        <f t="shared" ref="M21:M39" si="25">K21+L21</f>
        <v>-77.503700000000009</v>
      </c>
      <c r="N21" s="2"/>
      <c r="O21" s="2">
        <f t="shared" ref="O21:R37" si="26">J21-J$21</f>
        <v>0</v>
      </c>
      <c r="P21" s="2">
        <f t="shared" si="26"/>
        <v>0</v>
      </c>
      <c r="Q21" s="2">
        <f t="shared" si="26"/>
        <v>0</v>
      </c>
      <c r="R21" s="2">
        <f t="shared" si="26"/>
        <v>0</v>
      </c>
      <c r="T21" s="18">
        <f>Z47</f>
        <v>1.2250000000000001</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Mg_PBESolD3!B46</f>
        <v>Zn_Mg_C_PBESolD3_031</v>
      </c>
      <c r="C22" s="1">
        <f t="shared" si="19"/>
        <v>3.1253654806351283E-2</v>
      </c>
      <c r="D22" s="1">
        <f>Mg_PBESolD3!J46</f>
        <v>3.4539</v>
      </c>
      <c r="E22" s="1">
        <f t="shared" si="20"/>
        <v>4.2465999999999999</v>
      </c>
      <c r="F22" s="1">
        <f t="shared" si="21"/>
        <v>1.0620746599999896E-2</v>
      </c>
      <c r="G22" s="1">
        <f t="shared" si="22"/>
        <v>1.0098414799999962E-2</v>
      </c>
      <c r="H22" s="1">
        <f t="shared" si="23"/>
        <v>0.499027</v>
      </c>
      <c r="J22" s="2">
        <f t="shared" si="24"/>
        <v>-21.330400000000001</v>
      </c>
      <c r="K22" s="2">
        <f t="shared" ref="K22:K39" si="30">R70</f>
        <v>0</v>
      </c>
      <c r="L22" s="2">
        <f t="shared" ref="L22:L39" si="31">AW70</f>
        <v>0</v>
      </c>
      <c r="M22" s="2">
        <f t="shared" si="25"/>
        <v>0</v>
      </c>
      <c r="N22" s="2"/>
      <c r="O22" s="2">
        <f t="shared" si="26"/>
        <v>4.9999999999883471E-4</v>
      </c>
      <c r="P22" s="2">
        <f t="shared" si="26"/>
        <v>58.521500000000003</v>
      </c>
      <c r="Q22" s="2">
        <f t="shared" si="26"/>
        <v>18.982199999999999</v>
      </c>
      <c r="R22" s="2">
        <f t="shared" si="26"/>
        <v>77.503700000000009</v>
      </c>
      <c r="T22" s="18">
        <f t="shared" ref="T22:T39" si="32">Z46</f>
        <v>1.222</v>
      </c>
      <c r="U22" s="18">
        <f t="shared" si="27"/>
        <v>0</v>
      </c>
      <c r="W22" s="2">
        <f t="shared" ref="W22:W39" si="33">R93-R$92</f>
        <v>0</v>
      </c>
      <c r="X22" s="2">
        <f t="shared" ref="X22:X39" si="34">O22-W22</f>
        <v>4.9999999999883471E-4</v>
      </c>
      <c r="Y22" s="2">
        <f t="shared" ref="Y22:Y39" si="35">R22+X22</f>
        <v>77.504200000000012</v>
      </c>
      <c r="Z22" s="2">
        <f t="shared" si="28"/>
        <v>0</v>
      </c>
      <c r="AA22" s="2">
        <f t="shared" ref="AA22:AA39" si="36">Z22-P22</f>
        <v>-58.521500000000003</v>
      </c>
      <c r="AB22" s="2">
        <f t="shared" ref="AB22:AB39" si="37">AA22+R22</f>
        <v>18.982200000000006</v>
      </c>
      <c r="AD22" s="2">
        <f t="shared" ref="AD22:AD39" si="38">R116+AW116</f>
        <v>0</v>
      </c>
      <c r="AE22" s="2">
        <f t="shared" ref="AE22:AE39" si="39">AD22-AD$21</f>
        <v>0</v>
      </c>
      <c r="AF22" s="2">
        <f t="shared" si="29"/>
        <v>-58.521500000000003</v>
      </c>
      <c r="AH22" s="2"/>
      <c r="AI22" s="2"/>
    </row>
    <row r="23" spans="1:36">
      <c r="B23" s="8" t="str">
        <f>Mg_PBESolD3!B47</f>
        <v>Zn_Mg_C_PBESolD3_063</v>
      </c>
      <c r="C23" s="1">
        <f t="shared" si="19"/>
        <v>6.2498313166299141E-2</v>
      </c>
      <c r="D23" s="1">
        <f>Mg_PBESolD3!J47</f>
        <v>3.4531999999999998</v>
      </c>
      <c r="E23" s="1">
        <f t="shared" si="20"/>
        <v>4.2492000000000001</v>
      </c>
      <c r="F23" s="1">
        <f t="shared" si="21"/>
        <v>2.1360728400000015E-2</v>
      </c>
      <c r="G23" s="1">
        <f t="shared" si="22"/>
        <v>2.0217693600000169E-2</v>
      </c>
      <c r="H23" s="1">
        <f t="shared" si="23"/>
        <v>0.49808000000000002</v>
      </c>
      <c r="J23" s="2">
        <f t="shared" si="24"/>
        <v>-21.328900000000001</v>
      </c>
      <c r="K23" s="2">
        <f t="shared" si="30"/>
        <v>0</v>
      </c>
      <c r="L23" s="2">
        <f t="shared" si="31"/>
        <v>0</v>
      </c>
      <c r="M23" s="2">
        <f t="shared" si="25"/>
        <v>0</v>
      </c>
      <c r="N23" s="2"/>
      <c r="O23" s="2">
        <f t="shared" si="26"/>
        <v>1.9999999999988916E-3</v>
      </c>
      <c r="P23" s="2">
        <f t="shared" si="26"/>
        <v>58.521500000000003</v>
      </c>
      <c r="Q23" s="2">
        <f t="shared" si="26"/>
        <v>18.982199999999999</v>
      </c>
      <c r="R23" s="2">
        <f t="shared" si="26"/>
        <v>77.503700000000009</v>
      </c>
      <c r="T23" s="18">
        <f t="shared" si="32"/>
        <v>1.2250000000000001</v>
      </c>
      <c r="U23" s="18">
        <f t="shared" si="27"/>
        <v>0</v>
      </c>
      <c r="W23" s="2">
        <f t="shared" si="33"/>
        <v>0</v>
      </c>
      <c r="X23" s="2">
        <f t="shared" si="34"/>
        <v>1.9999999999988916E-3</v>
      </c>
      <c r="Y23" s="2">
        <f t="shared" si="35"/>
        <v>77.505700000000004</v>
      </c>
      <c r="Z23" s="2">
        <f t="shared" si="28"/>
        <v>0</v>
      </c>
      <c r="AA23" s="2">
        <f t="shared" si="36"/>
        <v>-58.521500000000003</v>
      </c>
      <c r="AB23" s="2">
        <f t="shared" si="37"/>
        <v>18.982200000000006</v>
      </c>
      <c r="AD23" s="2">
        <f t="shared" si="38"/>
        <v>0</v>
      </c>
      <c r="AE23" s="2">
        <f t="shared" si="39"/>
        <v>0</v>
      </c>
      <c r="AF23" s="2">
        <f t="shared" si="29"/>
        <v>-58.521500000000003</v>
      </c>
      <c r="AH23" s="2"/>
      <c r="AI23" s="2"/>
    </row>
    <row r="24" spans="1:36">
      <c r="B24" s="8" t="str">
        <f>Mg_PBESolD3!B48</f>
        <v>Zn_Mg_C_PBESolD3_125</v>
      </c>
      <c r="C24" s="1">
        <f t="shared" si="19"/>
        <v>0.12499662633259878</v>
      </c>
      <c r="D24" s="1">
        <f>Mg_PBESolD3!J48</f>
        <v>3.4504000000000001</v>
      </c>
      <c r="E24" s="1">
        <f t="shared" si="20"/>
        <v>4.2594000000000003</v>
      </c>
      <c r="F24" s="1">
        <f t="shared" si="21"/>
        <v>4.3496992799999995E-2</v>
      </c>
      <c r="G24" s="1">
        <f t="shared" si="22"/>
        <v>4.0962649799999945E-2</v>
      </c>
      <c r="H24" s="1">
        <f t="shared" si="23"/>
        <v>0.49631799999999998</v>
      </c>
      <c r="J24" s="2">
        <f t="shared" si="24"/>
        <v>-21.3231</v>
      </c>
      <c r="K24" s="2">
        <f t="shared" si="30"/>
        <v>0</v>
      </c>
      <c r="L24" s="2">
        <f t="shared" si="31"/>
        <v>0</v>
      </c>
      <c r="M24" s="2">
        <f t="shared" si="25"/>
        <v>0</v>
      </c>
      <c r="N24" s="2"/>
      <c r="O24" s="2">
        <f t="shared" si="26"/>
        <v>7.799999999999585E-3</v>
      </c>
      <c r="P24" s="2">
        <f t="shared" si="26"/>
        <v>58.521500000000003</v>
      </c>
      <c r="Q24" s="2">
        <f t="shared" si="26"/>
        <v>18.982199999999999</v>
      </c>
      <c r="R24" s="2">
        <f t="shared" si="26"/>
        <v>77.503700000000009</v>
      </c>
      <c r="T24" s="18">
        <f t="shared" si="32"/>
        <v>1.236</v>
      </c>
      <c r="U24" s="18">
        <f t="shared" si="27"/>
        <v>0</v>
      </c>
      <c r="W24" s="2">
        <f t="shared" si="33"/>
        <v>0</v>
      </c>
      <c r="X24" s="2">
        <f t="shared" si="34"/>
        <v>7.799999999999585E-3</v>
      </c>
      <c r="Y24" s="2">
        <f t="shared" si="35"/>
        <v>77.511500000000012</v>
      </c>
      <c r="Z24" s="2">
        <f t="shared" si="28"/>
        <v>0</v>
      </c>
      <c r="AA24" s="2">
        <f t="shared" si="36"/>
        <v>-58.521500000000003</v>
      </c>
      <c r="AB24" s="2">
        <f t="shared" si="37"/>
        <v>18.982200000000006</v>
      </c>
      <c r="AD24" s="2">
        <f t="shared" si="38"/>
        <v>0</v>
      </c>
      <c r="AE24" s="2">
        <f t="shared" si="39"/>
        <v>0</v>
      </c>
      <c r="AF24" s="2">
        <f t="shared" si="29"/>
        <v>-58.521500000000003</v>
      </c>
      <c r="AH24" s="2"/>
      <c r="AI24" s="2"/>
    </row>
    <row r="25" spans="1:36">
      <c r="B25" s="8" t="str">
        <f>Mg_PBESolD3!B49</f>
        <v>Zn_Mg_C_PBESolD3_188</v>
      </c>
      <c r="C25" s="1">
        <f t="shared" si="19"/>
        <v>0.18749493949889792</v>
      </c>
      <c r="D25" s="1">
        <f>Mg_PBESolD3!J49</f>
        <v>3.4457</v>
      </c>
      <c r="E25" s="1">
        <f t="shared" si="20"/>
        <v>4.2765000000000004</v>
      </c>
      <c r="F25" s="1">
        <f t="shared" si="21"/>
        <v>6.7012755000000077E-2</v>
      </c>
      <c r="G25" s="1">
        <f t="shared" si="22"/>
        <v>6.2676384000000016E-2</v>
      </c>
      <c r="H25" s="1">
        <f t="shared" si="23"/>
        <v>0.49482900000000002</v>
      </c>
      <c r="J25" s="2">
        <f t="shared" si="24"/>
        <v>-21.313700000000001</v>
      </c>
      <c r="K25" s="2">
        <f t="shared" si="30"/>
        <v>0</v>
      </c>
      <c r="L25" s="2">
        <f t="shared" si="31"/>
        <v>0</v>
      </c>
      <c r="M25" s="2">
        <f t="shared" si="25"/>
        <v>0</v>
      </c>
      <c r="N25" s="2"/>
      <c r="O25" s="2">
        <f t="shared" si="26"/>
        <v>1.7199999999998994E-2</v>
      </c>
      <c r="P25" s="2">
        <f t="shared" si="26"/>
        <v>58.521500000000003</v>
      </c>
      <c r="Q25" s="2">
        <f t="shared" si="26"/>
        <v>18.982199999999999</v>
      </c>
      <c r="R25" s="2">
        <f t="shared" si="26"/>
        <v>77.503700000000009</v>
      </c>
      <c r="T25" s="18">
        <f t="shared" si="32"/>
        <v>1.2549999999999999</v>
      </c>
      <c r="U25" s="18">
        <f t="shared" si="27"/>
        <v>0</v>
      </c>
      <c r="W25" s="2">
        <f t="shared" si="33"/>
        <v>0</v>
      </c>
      <c r="X25" s="2">
        <f t="shared" si="34"/>
        <v>1.7199999999998994E-2</v>
      </c>
      <c r="Y25" s="2">
        <f t="shared" si="35"/>
        <v>77.520900000000012</v>
      </c>
      <c r="Z25" s="2">
        <f t="shared" si="28"/>
        <v>0</v>
      </c>
      <c r="AA25" s="2">
        <f t="shared" si="36"/>
        <v>-58.521500000000003</v>
      </c>
      <c r="AB25" s="2">
        <f t="shared" si="37"/>
        <v>18.982200000000006</v>
      </c>
      <c r="AD25" s="2">
        <f t="shared" si="38"/>
        <v>0</v>
      </c>
      <c r="AE25" s="2">
        <f t="shared" si="39"/>
        <v>0</v>
      </c>
      <c r="AF25" s="2">
        <f t="shared" si="29"/>
        <v>-58.521500000000003</v>
      </c>
      <c r="AH25" s="2"/>
      <c r="AI25" s="2"/>
    </row>
    <row r="26" spans="1:36">
      <c r="B26" s="8" t="str">
        <f>Mg_PBESolD3!B50</f>
        <v>Zn_Mg_C_PBESolD3_250</v>
      </c>
      <c r="C26" s="1">
        <f t="shared" si="19"/>
        <v>0.25000224911160096</v>
      </c>
      <c r="D26" s="1">
        <f>Mg_PBESolD3!J50</f>
        <v>3.4388000000000001</v>
      </c>
      <c r="E26" s="1">
        <f t="shared" si="20"/>
        <v>4.3018999999999998</v>
      </c>
      <c r="F26" s="1">
        <f t="shared" si="21"/>
        <v>9.2933945699999923E-2</v>
      </c>
      <c r="G26" s="1">
        <f t="shared" si="22"/>
        <v>8.5921848700000081E-2</v>
      </c>
      <c r="H26" s="1">
        <f t="shared" si="23"/>
        <v>0.49381399999999998</v>
      </c>
      <c r="J26" s="2">
        <f t="shared" si="24"/>
        <v>-21.301300000000001</v>
      </c>
      <c r="K26" s="2">
        <f t="shared" si="30"/>
        <v>0</v>
      </c>
      <c r="L26" s="2">
        <f t="shared" si="31"/>
        <v>0</v>
      </c>
      <c r="M26" s="2">
        <f t="shared" si="25"/>
        <v>0</v>
      </c>
      <c r="N26" s="2"/>
      <c r="O26" s="2">
        <f t="shared" si="26"/>
        <v>2.9599999999998516E-2</v>
      </c>
      <c r="P26" s="2">
        <f t="shared" si="26"/>
        <v>58.521500000000003</v>
      </c>
      <c r="Q26" s="2">
        <f t="shared" si="26"/>
        <v>18.982199999999999</v>
      </c>
      <c r="R26" s="2">
        <f t="shared" si="26"/>
        <v>77.503700000000009</v>
      </c>
      <c r="T26" s="18">
        <f t="shared" si="32"/>
        <v>1.284</v>
      </c>
      <c r="U26" s="18">
        <f t="shared" si="27"/>
        <v>0</v>
      </c>
      <c r="W26" s="2">
        <f t="shared" si="33"/>
        <v>0</v>
      </c>
      <c r="X26" s="2">
        <f t="shared" si="34"/>
        <v>2.9599999999998516E-2</v>
      </c>
      <c r="Y26" s="2">
        <f t="shared" si="35"/>
        <v>77.533300000000011</v>
      </c>
      <c r="Z26" s="2">
        <f t="shared" si="28"/>
        <v>0</v>
      </c>
      <c r="AA26" s="2">
        <f t="shared" si="36"/>
        <v>-58.521500000000003</v>
      </c>
      <c r="AB26" s="2">
        <f t="shared" si="37"/>
        <v>18.982200000000006</v>
      </c>
      <c r="AD26" s="2">
        <f t="shared" si="38"/>
        <v>0</v>
      </c>
      <c r="AE26" s="2">
        <f t="shared" si="39"/>
        <v>0</v>
      </c>
      <c r="AF26" s="2">
        <f t="shared" si="29"/>
        <v>-58.521500000000003</v>
      </c>
      <c r="AH26" s="2"/>
      <c r="AI26" s="2"/>
    </row>
    <row r="27" spans="1:36">
      <c r="B27" s="8" t="str">
        <f>Mg_PBESolD3!B51</f>
        <v>Zn_Mg_C_PBESolD3_313</v>
      </c>
      <c r="C27" s="1">
        <f t="shared" si="19"/>
        <v>0.31250056227790013</v>
      </c>
      <c r="D27" s="1">
        <f>Mg_PBESolD3!J51</f>
        <v>3.4295</v>
      </c>
      <c r="E27" s="1">
        <f t="shared" si="20"/>
        <v>4.3372000000000002</v>
      </c>
      <c r="F27" s="1">
        <f t="shared" si="21"/>
        <v>0.12285118999999996</v>
      </c>
      <c r="G27" s="1">
        <f t="shared" si="22"/>
        <v>0.11192144600000034</v>
      </c>
      <c r="H27" s="1">
        <f t="shared" si="23"/>
        <v>0.493589</v>
      </c>
      <c r="J27" s="2">
        <f t="shared" si="24"/>
        <v>-21.286799999999999</v>
      </c>
      <c r="K27" s="2">
        <f t="shared" si="30"/>
        <v>0</v>
      </c>
      <c r="L27" s="2">
        <f t="shared" si="31"/>
        <v>0</v>
      </c>
      <c r="M27" s="2">
        <f t="shared" si="25"/>
        <v>0</v>
      </c>
      <c r="N27" s="2"/>
      <c r="O27" s="2">
        <f t="shared" si="26"/>
        <v>4.410000000000025E-2</v>
      </c>
      <c r="P27" s="2">
        <f t="shared" si="26"/>
        <v>58.521500000000003</v>
      </c>
      <c r="Q27" s="2">
        <f t="shared" si="26"/>
        <v>18.982199999999999</v>
      </c>
      <c r="R27" s="2">
        <f t="shared" si="26"/>
        <v>77.503700000000009</v>
      </c>
      <c r="T27" s="18">
        <f t="shared" si="32"/>
        <v>1.327</v>
      </c>
      <c r="U27" s="18">
        <f t="shared" si="27"/>
        <v>0</v>
      </c>
      <c r="W27" s="2">
        <f t="shared" si="33"/>
        <v>0</v>
      </c>
      <c r="X27" s="2">
        <f t="shared" si="34"/>
        <v>4.410000000000025E-2</v>
      </c>
      <c r="Y27" s="2">
        <f t="shared" si="35"/>
        <v>77.547800000000009</v>
      </c>
      <c r="Z27" s="2">
        <f t="shared" si="28"/>
        <v>0</v>
      </c>
      <c r="AA27" s="2">
        <f t="shared" si="36"/>
        <v>-58.521500000000003</v>
      </c>
      <c r="AB27" s="2">
        <f t="shared" si="37"/>
        <v>18.982200000000006</v>
      </c>
      <c r="AD27" s="2">
        <f t="shared" si="38"/>
        <v>0</v>
      </c>
      <c r="AE27" s="2">
        <f t="shared" si="39"/>
        <v>0</v>
      </c>
      <c r="AF27" s="2">
        <f t="shared" si="29"/>
        <v>-58.521500000000003</v>
      </c>
      <c r="AH27" s="2"/>
      <c r="AI27" s="2"/>
      <c r="AJ27" s="7"/>
    </row>
    <row r="28" spans="1:36">
      <c r="B28" s="8" t="str">
        <f>Mg_PBESolD3!B52</f>
        <v>Zn_Mg_C_PBESolD3_375</v>
      </c>
      <c r="C28" s="1">
        <f t="shared" si="19"/>
        <v>0.37499887544419974</v>
      </c>
      <c r="D28" s="1">
        <f>Mg_PBESolD3!J52</f>
        <v>3.4169999999999998</v>
      </c>
      <c r="E28" s="1">
        <f t="shared" si="20"/>
        <v>4.3856000000000002</v>
      </c>
      <c r="F28" s="1">
        <f t="shared" si="21"/>
        <v>0.15894291520000023</v>
      </c>
      <c r="G28" s="1">
        <f t="shared" si="22"/>
        <v>0.14222500799999982</v>
      </c>
      <c r="H28" s="1">
        <f t="shared" si="23"/>
        <v>0.49455900000000003</v>
      </c>
      <c r="J28" s="2">
        <f t="shared" si="24"/>
        <v>-21.271999999999998</v>
      </c>
      <c r="K28" s="2">
        <f t="shared" si="30"/>
        <v>0</v>
      </c>
      <c r="L28" s="2">
        <f t="shared" si="31"/>
        <v>0</v>
      </c>
      <c r="M28" s="2">
        <f t="shared" si="25"/>
        <v>0</v>
      </c>
      <c r="N28" s="2"/>
      <c r="O28" s="2">
        <f t="shared" si="26"/>
        <v>5.8900000000001285E-2</v>
      </c>
      <c r="P28" s="2">
        <f t="shared" si="26"/>
        <v>58.521500000000003</v>
      </c>
      <c r="Q28" s="2">
        <f t="shared" si="26"/>
        <v>18.982199999999999</v>
      </c>
      <c r="R28" s="2">
        <f t="shared" si="26"/>
        <v>77.503700000000009</v>
      </c>
      <c r="T28" s="18">
        <f t="shared" si="32"/>
        <v>1.39</v>
      </c>
      <c r="U28" s="18">
        <f t="shared" si="27"/>
        <v>0</v>
      </c>
      <c r="W28" s="2">
        <f t="shared" si="33"/>
        <v>0</v>
      </c>
      <c r="X28" s="2">
        <f t="shared" si="34"/>
        <v>5.8900000000001285E-2</v>
      </c>
      <c r="Y28" s="2">
        <f t="shared" si="35"/>
        <v>77.562600000000003</v>
      </c>
      <c r="Z28" s="2">
        <f t="shared" si="28"/>
        <v>0</v>
      </c>
      <c r="AA28" s="2">
        <f t="shared" si="36"/>
        <v>-58.521500000000003</v>
      </c>
      <c r="AB28" s="2">
        <f t="shared" si="37"/>
        <v>18.982200000000006</v>
      </c>
      <c r="AD28" s="2">
        <f t="shared" si="38"/>
        <v>0</v>
      </c>
      <c r="AE28" s="2">
        <f t="shared" si="39"/>
        <v>0</v>
      </c>
      <c r="AF28" s="2">
        <f t="shared" ref="AF28:AF39" si="40">AE28+AA28</f>
        <v>-58.521500000000003</v>
      </c>
      <c r="AH28" s="2"/>
      <c r="AI28" s="2"/>
    </row>
    <row r="29" spans="1:36">
      <c r="B29" s="8" t="str">
        <f>Mg_PBESolD3!B53</f>
        <v>Zn_Mg_C_PBESolD3_438</v>
      </c>
      <c r="C29" s="1">
        <f t="shared" si="19"/>
        <v>0.43749718861049891</v>
      </c>
      <c r="D29" s="1">
        <f>Mg_PBESolD3!J53</f>
        <v>3.4009</v>
      </c>
      <c r="E29" s="1">
        <f t="shared" si="20"/>
        <v>4.4507000000000003</v>
      </c>
      <c r="F29" s="1">
        <f t="shared" si="21"/>
        <v>0.20273383570000006</v>
      </c>
      <c r="G29" s="1">
        <f t="shared" si="22"/>
        <v>0.17904275959999971</v>
      </c>
      <c r="H29" s="1">
        <f t="shared" si="23"/>
        <v>0.496921</v>
      </c>
      <c r="J29" s="2">
        <f t="shared" si="24"/>
        <v>-21.258600000000001</v>
      </c>
      <c r="K29" s="2">
        <f t="shared" si="30"/>
        <v>0</v>
      </c>
      <c r="L29" s="2">
        <f t="shared" si="31"/>
        <v>0</v>
      </c>
      <c r="M29" s="2">
        <f t="shared" si="25"/>
        <v>0</v>
      </c>
      <c r="N29" s="2"/>
      <c r="O29" s="2">
        <f t="shared" si="26"/>
        <v>7.2299999999998477E-2</v>
      </c>
      <c r="P29" s="2">
        <f t="shared" si="26"/>
        <v>58.521500000000003</v>
      </c>
      <c r="Q29" s="2">
        <f t="shared" si="26"/>
        <v>18.982199999999999</v>
      </c>
      <c r="R29" s="2">
        <f t="shared" si="26"/>
        <v>77.503700000000009</v>
      </c>
      <c r="T29" s="18">
        <f t="shared" si="32"/>
        <v>1.482</v>
      </c>
      <c r="U29" s="18">
        <f t="shared" si="27"/>
        <v>0</v>
      </c>
      <c r="W29" s="2">
        <f t="shared" si="33"/>
        <v>0</v>
      </c>
      <c r="X29" s="2">
        <f t="shared" si="34"/>
        <v>7.2299999999998477E-2</v>
      </c>
      <c r="Y29" s="2">
        <f t="shared" si="35"/>
        <v>77.576000000000008</v>
      </c>
      <c r="Z29" s="2">
        <f t="shared" si="28"/>
        <v>0</v>
      </c>
      <c r="AA29" s="2">
        <f t="shared" si="36"/>
        <v>-58.521500000000003</v>
      </c>
      <c r="AB29" s="2">
        <f t="shared" si="37"/>
        <v>18.982200000000006</v>
      </c>
      <c r="AD29" s="2">
        <f t="shared" si="38"/>
        <v>0</v>
      </c>
      <c r="AE29" s="2">
        <f t="shared" si="39"/>
        <v>0</v>
      </c>
      <c r="AF29" s="2">
        <f t="shared" si="40"/>
        <v>-58.521500000000003</v>
      </c>
      <c r="AH29" s="2"/>
      <c r="AI29" s="2"/>
    </row>
    <row r="30" spans="1:36">
      <c r="B30" s="8" t="str">
        <f>Mg_PBESolD3!B54</f>
        <v>Zn_Mg_C_PBESolD3_500</v>
      </c>
      <c r="C30" s="1">
        <f t="shared" si="19"/>
        <v>0.49999550177679802</v>
      </c>
      <c r="D30" s="1">
        <f>Mg_PBESolD3!J54</f>
        <v>3.3803999999999998</v>
      </c>
      <c r="E30" s="1">
        <f t="shared" si="20"/>
        <v>4.5381999999999998</v>
      </c>
      <c r="F30" s="1">
        <f t="shared" si="21"/>
        <v>0.25688481100000005</v>
      </c>
      <c r="G30" s="1">
        <f t="shared" si="22"/>
        <v>0.22357896120000015</v>
      </c>
      <c r="H30" s="1">
        <f t="shared" si="23"/>
        <v>0.50102800000000003</v>
      </c>
      <c r="J30" s="2">
        <f t="shared" si="24"/>
        <v>-21.249700000000001</v>
      </c>
      <c r="K30" s="2">
        <f t="shared" si="30"/>
        <v>-58.493699999999997</v>
      </c>
      <c r="L30" s="2">
        <f t="shared" si="31"/>
        <v>-18.959199999999999</v>
      </c>
      <c r="M30" s="2">
        <f t="shared" si="25"/>
        <v>-77.4529</v>
      </c>
      <c r="N30" s="2"/>
      <c r="O30" s="2">
        <f t="shared" si="26"/>
        <v>8.1199999999999051E-2</v>
      </c>
      <c r="P30" s="2">
        <f t="shared" si="26"/>
        <v>2.7800000000006264E-2</v>
      </c>
      <c r="Q30" s="2">
        <f t="shared" si="26"/>
        <v>2.2999999999999687E-2</v>
      </c>
      <c r="R30" s="2">
        <f t="shared" si="26"/>
        <v>5.0800000000009504E-2</v>
      </c>
      <c r="T30" s="18">
        <f t="shared" si="32"/>
        <v>1.617</v>
      </c>
      <c r="U30" s="18">
        <f t="shared" si="27"/>
        <v>0</v>
      </c>
      <c r="W30" s="2">
        <f t="shared" si="33"/>
        <v>0</v>
      </c>
      <c r="X30" s="2">
        <f t="shared" si="34"/>
        <v>8.1199999999999051E-2</v>
      </c>
      <c r="Y30" s="2">
        <f t="shared" si="35"/>
        <v>0.13200000000000855</v>
      </c>
      <c r="Z30" s="2">
        <f t="shared" si="28"/>
        <v>0</v>
      </c>
      <c r="AA30" s="2">
        <f t="shared" si="36"/>
        <v>-2.7800000000006264E-2</v>
      </c>
      <c r="AB30" s="2">
        <f t="shared" si="37"/>
        <v>2.300000000000324E-2</v>
      </c>
      <c r="AD30" s="2">
        <f t="shared" si="38"/>
        <v>0</v>
      </c>
      <c r="AE30" s="2">
        <f t="shared" si="39"/>
        <v>0</v>
      </c>
      <c r="AF30" s="2">
        <f t="shared" si="40"/>
        <v>-2.7800000000006264E-2</v>
      </c>
      <c r="AH30" s="2"/>
      <c r="AI30" s="2"/>
    </row>
    <row r="31" spans="1:36">
      <c r="A31" s="8" t="s">
        <v>70</v>
      </c>
      <c r="B31" s="8" t="str">
        <f>Mg_PBESolD3!B55</f>
        <v>Zn_Mg_C_PBESolD3_563</v>
      </c>
      <c r="C31" s="1">
        <f t="shared" si="19"/>
        <v>0.56249381494309769</v>
      </c>
      <c r="D31" s="1">
        <f>Mg_PBESolD3!J55</f>
        <v>3.359</v>
      </c>
      <c r="E31" s="1">
        <f t="shared" si="20"/>
        <v>4.6342999999999996</v>
      </c>
      <c r="F31" s="1">
        <f t="shared" si="21"/>
        <v>0.31263451229999994</v>
      </c>
      <c r="G31" s="1">
        <f t="shared" si="22"/>
        <v>0.27154217420000015</v>
      </c>
      <c r="H31" s="1">
        <f t="shared" si="23"/>
        <v>0.50493699999999997</v>
      </c>
      <c r="J31" s="2">
        <f t="shared" si="24"/>
        <v>-21.247299999999999</v>
      </c>
      <c r="K31" s="2">
        <f t="shared" si="30"/>
        <v>0</v>
      </c>
      <c r="L31" s="2">
        <f t="shared" si="31"/>
        <v>0</v>
      </c>
      <c r="M31" s="2">
        <f t="shared" si="25"/>
        <v>0</v>
      </c>
      <c r="N31" s="2"/>
      <c r="O31" s="2">
        <f t="shared" si="26"/>
        <v>8.3600000000000563E-2</v>
      </c>
      <c r="P31" s="2">
        <f t="shared" si="26"/>
        <v>58.521500000000003</v>
      </c>
      <c r="Q31" s="2">
        <f t="shared" si="26"/>
        <v>18.982199999999999</v>
      </c>
      <c r="R31" s="2">
        <f t="shared" si="26"/>
        <v>77.503700000000009</v>
      </c>
      <c r="T31" s="18">
        <f t="shared" si="32"/>
        <v>1.774</v>
      </c>
      <c r="U31" s="18">
        <f t="shared" si="27"/>
        <v>0</v>
      </c>
      <c r="W31" s="2">
        <f t="shared" si="33"/>
        <v>0</v>
      </c>
      <c r="X31" s="2">
        <f t="shared" si="34"/>
        <v>8.3600000000000563E-2</v>
      </c>
      <c r="Y31" s="2">
        <f t="shared" si="35"/>
        <v>77.587300000000013</v>
      </c>
      <c r="Z31" s="2">
        <f t="shared" si="28"/>
        <v>0</v>
      </c>
      <c r="AA31" s="2">
        <f t="shared" si="36"/>
        <v>-58.521500000000003</v>
      </c>
      <c r="AB31" s="2">
        <f t="shared" si="37"/>
        <v>18.982200000000006</v>
      </c>
      <c r="AD31" s="2">
        <f t="shared" si="38"/>
        <v>0</v>
      </c>
      <c r="AE31" s="2">
        <f t="shared" si="39"/>
        <v>0</v>
      </c>
      <c r="AF31" s="2">
        <f t="shared" si="40"/>
        <v>-58.521500000000003</v>
      </c>
      <c r="AH31" s="2"/>
      <c r="AI31" s="2"/>
      <c r="AJ31" s="9"/>
    </row>
    <row r="32" spans="1:36">
      <c r="B32" s="8" t="str">
        <f>Mg_PBESolD3!B56</f>
        <v>Zn_Mg_C_PBESolD3_625</v>
      </c>
      <c r="C32" s="1">
        <f t="shared" si="19"/>
        <v>0.62500112455580026</v>
      </c>
      <c r="D32" s="1">
        <f>Mg_PBESolD3!J56</f>
        <v>3.3395999999999999</v>
      </c>
      <c r="E32" s="1">
        <f t="shared" si="20"/>
        <v>4.7226999999999997</v>
      </c>
      <c r="F32" s="1">
        <f t="shared" si="21"/>
        <v>0.36364317729999962</v>
      </c>
      <c r="G32" s="1">
        <f t="shared" si="22"/>
        <v>0.31678927059999984</v>
      </c>
      <c r="H32" s="1">
        <f t="shared" si="23"/>
        <v>0.50752699999999995</v>
      </c>
      <c r="J32" s="2">
        <f t="shared" si="24"/>
        <v>-21.250499999999999</v>
      </c>
      <c r="K32" s="2">
        <f t="shared" si="30"/>
        <v>0</v>
      </c>
      <c r="L32" s="2">
        <f t="shared" si="31"/>
        <v>0</v>
      </c>
      <c r="M32" s="2">
        <f t="shared" si="25"/>
        <v>0</v>
      </c>
      <c r="N32" s="2"/>
      <c r="O32" s="2">
        <f t="shared" si="26"/>
        <v>8.0400000000000915E-2</v>
      </c>
      <c r="P32" s="2">
        <f t="shared" si="26"/>
        <v>58.521500000000003</v>
      </c>
      <c r="Q32" s="2">
        <f t="shared" si="26"/>
        <v>18.982199999999999</v>
      </c>
      <c r="R32" s="2">
        <f t="shared" si="26"/>
        <v>77.503700000000009</v>
      </c>
      <c r="T32" s="18">
        <f t="shared" si="32"/>
        <v>1.794</v>
      </c>
      <c r="U32" s="18">
        <f t="shared" si="27"/>
        <v>0</v>
      </c>
      <c r="W32" s="2">
        <f t="shared" si="33"/>
        <v>0</v>
      </c>
      <c r="X32" s="2">
        <f t="shared" si="34"/>
        <v>8.0400000000000915E-2</v>
      </c>
      <c r="Y32" s="2">
        <f t="shared" si="35"/>
        <v>77.584100000000007</v>
      </c>
      <c r="Z32" s="2">
        <f t="shared" si="28"/>
        <v>0</v>
      </c>
      <c r="AA32" s="2">
        <f t="shared" si="36"/>
        <v>-58.521500000000003</v>
      </c>
      <c r="AB32" s="2">
        <f t="shared" si="37"/>
        <v>18.982200000000006</v>
      </c>
      <c r="AD32" s="2">
        <f t="shared" si="38"/>
        <v>0</v>
      </c>
      <c r="AE32" s="2">
        <f t="shared" si="39"/>
        <v>0</v>
      </c>
      <c r="AF32" s="2">
        <f t="shared" si="40"/>
        <v>-58.521500000000003</v>
      </c>
      <c r="AH32" s="2"/>
      <c r="AI32" s="2"/>
      <c r="AJ32" s="9"/>
    </row>
    <row r="33" spans="1:63">
      <c r="B33" s="8" t="str">
        <f>Mg_PBESolD3!B57</f>
        <v>Zn_Mg_C_PBESolD3_688</v>
      </c>
      <c r="C33" s="1">
        <f t="shared" si="19"/>
        <v>0.68749943772209987</v>
      </c>
      <c r="D33" s="1">
        <f>Mg_PBESolD3!J57</f>
        <v>3.3222999999999998</v>
      </c>
      <c r="E33" s="1">
        <f t="shared" si="20"/>
        <v>4.8002000000000002</v>
      </c>
      <c r="F33" s="1">
        <f t="shared" si="21"/>
        <v>0.40950026179999988</v>
      </c>
      <c r="G33" s="1">
        <f t="shared" si="22"/>
        <v>0.35864694299999939</v>
      </c>
      <c r="H33" s="1">
        <f t="shared" si="23"/>
        <v>0.50888999999999995</v>
      </c>
      <c r="J33" s="2">
        <f t="shared" si="24"/>
        <v>-21.2575</v>
      </c>
      <c r="K33" s="2">
        <f t="shared" si="30"/>
        <v>0</v>
      </c>
      <c r="L33" s="2">
        <f t="shared" si="31"/>
        <v>0</v>
      </c>
      <c r="M33" s="2">
        <f t="shared" si="25"/>
        <v>0</v>
      </c>
      <c r="N33" s="2"/>
      <c r="O33" s="2">
        <f t="shared" si="26"/>
        <v>7.3399999999999466E-2</v>
      </c>
      <c r="P33" s="2">
        <f t="shared" si="26"/>
        <v>58.521500000000003</v>
      </c>
      <c r="Q33" s="2">
        <f t="shared" si="26"/>
        <v>18.982199999999999</v>
      </c>
      <c r="R33" s="2">
        <f t="shared" si="26"/>
        <v>77.503700000000009</v>
      </c>
      <c r="T33" s="18">
        <f t="shared" si="32"/>
        <v>1.772</v>
      </c>
      <c r="U33" s="18">
        <f t="shared" si="27"/>
        <v>0</v>
      </c>
      <c r="W33" s="2">
        <f t="shared" si="33"/>
        <v>0</v>
      </c>
      <c r="X33" s="2">
        <f t="shared" si="34"/>
        <v>7.3399999999999466E-2</v>
      </c>
      <c r="Y33" s="2">
        <f t="shared" si="35"/>
        <v>77.577100000000002</v>
      </c>
      <c r="Z33" s="2">
        <f t="shared" si="28"/>
        <v>0</v>
      </c>
      <c r="AA33" s="2">
        <f t="shared" si="36"/>
        <v>-58.521500000000003</v>
      </c>
      <c r="AB33" s="2">
        <f t="shared" si="37"/>
        <v>18.982200000000006</v>
      </c>
      <c r="AD33" s="2">
        <f t="shared" si="38"/>
        <v>0</v>
      </c>
      <c r="AE33" s="2">
        <f t="shared" si="39"/>
        <v>0</v>
      </c>
      <c r="AF33" s="2">
        <f t="shared" si="40"/>
        <v>-58.521500000000003</v>
      </c>
      <c r="AH33" s="2"/>
      <c r="AI33" s="2"/>
      <c r="AJ33" s="9"/>
      <c r="AK33" s="1"/>
    </row>
    <row r="34" spans="1:63">
      <c r="B34" s="8" t="str">
        <f>Mg_PBESolD3!B58</f>
        <v>Zn_Mg_C_PBESolD3_750</v>
      </c>
      <c r="C34" s="1">
        <f t="shared" si="19"/>
        <v>0.74999775088839904</v>
      </c>
      <c r="D34" s="1">
        <f>Mg_PBESolD3!J58</f>
        <v>3.3067000000000002</v>
      </c>
      <c r="E34" s="1">
        <f t="shared" si="20"/>
        <v>4.8676000000000004</v>
      </c>
      <c r="F34" s="1">
        <f t="shared" si="21"/>
        <v>0.4511583736</v>
      </c>
      <c r="G34" s="1">
        <f t="shared" si="22"/>
        <v>0.39743467240000041</v>
      </c>
      <c r="H34" s="1">
        <f t="shared" si="23"/>
        <v>0.50931999999999999</v>
      </c>
      <c r="J34" s="2">
        <f t="shared" si="24"/>
        <v>-21.2668</v>
      </c>
      <c r="K34" s="2">
        <f t="shared" si="30"/>
        <v>0</v>
      </c>
      <c r="L34" s="2">
        <f t="shared" si="31"/>
        <v>0</v>
      </c>
      <c r="M34" s="2">
        <f t="shared" si="25"/>
        <v>0</v>
      </c>
      <c r="N34" s="2"/>
      <c r="O34" s="2">
        <f t="shared" si="26"/>
        <v>6.4099999999999824E-2</v>
      </c>
      <c r="P34" s="2">
        <f t="shared" si="26"/>
        <v>58.521500000000003</v>
      </c>
      <c r="Q34" s="2">
        <f t="shared" si="26"/>
        <v>18.982199999999999</v>
      </c>
      <c r="R34" s="2">
        <f t="shared" si="26"/>
        <v>77.503700000000009</v>
      </c>
      <c r="T34" s="18">
        <f t="shared" si="32"/>
        <v>1.758</v>
      </c>
      <c r="U34" s="18">
        <f t="shared" si="27"/>
        <v>0</v>
      </c>
      <c r="W34" s="2">
        <f t="shared" si="33"/>
        <v>0</v>
      </c>
      <c r="X34" s="2">
        <f t="shared" si="34"/>
        <v>6.4099999999999824E-2</v>
      </c>
      <c r="Y34" s="2">
        <f t="shared" si="35"/>
        <v>77.567800000000005</v>
      </c>
      <c r="Z34" s="2">
        <f t="shared" si="28"/>
        <v>0</v>
      </c>
      <c r="AA34" s="2">
        <f t="shared" si="36"/>
        <v>-58.521500000000003</v>
      </c>
      <c r="AB34" s="2">
        <f t="shared" si="37"/>
        <v>18.982200000000006</v>
      </c>
      <c r="AD34" s="2">
        <f t="shared" si="38"/>
        <v>0</v>
      </c>
      <c r="AE34" s="2">
        <f t="shared" si="39"/>
        <v>0</v>
      </c>
      <c r="AF34" s="2">
        <f t="shared" si="40"/>
        <v>-58.521500000000003</v>
      </c>
      <c r="AH34" s="2"/>
      <c r="AI34" s="2"/>
      <c r="AJ34" s="9"/>
    </row>
    <row r="35" spans="1:63">
      <c r="B35" s="8" t="str">
        <f>Mg_PBESolD3!B59</f>
        <v>Zn_Mg_C_PBESolD3_813</v>
      </c>
      <c r="C35" s="1">
        <f t="shared" si="19"/>
        <v>0.81249606405469821</v>
      </c>
      <c r="D35" s="1">
        <f>Mg_PBESolD3!J59</f>
        <v>3.2921</v>
      </c>
      <c r="E35" s="1">
        <f t="shared" si="20"/>
        <v>4.9272999999999998</v>
      </c>
      <c r="F35" s="1">
        <f t="shared" si="21"/>
        <v>0.48980318379999993</v>
      </c>
      <c r="G35" s="1">
        <f t="shared" si="22"/>
        <v>0.43396209290000032</v>
      </c>
      <c r="H35" s="1">
        <f t="shared" si="23"/>
        <v>0.50909300000000002</v>
      </c>
      <c r="J35" s="2">
        <f t="shared" si="24"/>
        <v>-21.276199999999999</v>
      </c>
      <c r="K35" s="2">
        <f t="shared" si="30"/>
        <v>0</v>
      </c>
      <c r="L35" s="2">
        <f t="shared" si="31"/>
        <v>0</v>
      </c>
      <c r="M35" s="2">
        <f t="shared" si="25"/>
        <v>0</v>
      </c>
      <c r="N35" s="2"/>
      <c r="O35" s="2">
        <f t="shared" si="26"/>
        <v>5.4700000000000415E-2</v>
      </c>
      <c r="P35" s="2">
        <f t="shared" si="26"/>
        <v>58.521500000000003</v>
      </c>
      <c r="Q35" s="2">
        <f t="shared" si="26"/>
        <v>18.982199999999999</v>
      </c>
      <c r="R35" s="2">
        <f t="shared" si="26"/>
        <v>77.503700000000009</v>
      </c>
      <c r="T35" s="18">
        <f t="shared" si="32"/>
        <v>1.75</v>
      </c>
      <c r="U35" s="18">
        <f t="shared" si="27"/>
        <v>0</v>
      </c>
      <c r="W35" s="2">
        <f t="shared" si="33"/>
        <v>0</v>
      </c>
      <c r="X35" s="2">
        <f t="shared" si="34"/>
        <v>5.4700000000000415E-2</v>
      </c>
      <c r="Y35" s="2">
        <f t="shared" si="35"/>
        <v>77.558400000000006</v>
      </c>
      <c r="Z35" s="2">
        <f t="shared" si="28"/>
        <v>0</v>
      </c>
      <c r="AA35" s="2">
        <f t="shared" si="36"/>
        <v>-58.521500000000003</v>
      </c>
      <c r="AB35" s="2">
        <f t="shared" si="37"/>
        <v>18.982200000000006</v>
      </c>
      <c r="AC35" s="9"/>
      <c r="AD35" s="2">
        <f t="shared" si="38"/>
        <v>0</v>
      </c>
      <c r="AE35" s="2">
        <f t="shared" si="39"/>
        <v>0</v>
      </c>
      <c r="AF35" s="2">
        <f t="shared" si="40"/>
        <v>-58.521500000000003</v>
      </c>
      <c r="AH35" s="2"/>
      <c r="AI35" s="2"/>
    </row>
    <row r="36" spans="1:63">
      <c r="B36" s="8" t="str">
        <f>Mg_PBESolD3!B60</f>
        <v>Zn_Mg_C_PBESolD3_875</v>
      </c>
      <c r="C36" s="1">
        <f t="shared" si="19"/>
        <v>0.87499437722099782</v>
      </c>
      <c r="D36" s="1">
        <f>Mg_PBESolD3!J60</f>
        <v>3.2782</v>
      </c>
      <c r="E36" s="1">
        <f t="shared" si="20"/>
        <v>4.9819000000000004</v>
      </c>
      <c r="F36" s="1">
        <f t="shared" si="21"/>
        <v>0.52693058110000002</v>
      </c>
      <c r="G36" s="1">
        <f t="shared" si="22"/>
        <v>0.46863736920000026</v>
      </c>
      <c r="H36" s="1">
        <f t="shared" si="23"/>
        <v>0.50850899999999999</v>
      </c>
      <c r="J36" s="2">
        <f t="shared" si="24"/>
        <v>-21.284400000000002</v>
      </c>
      <c r="K36" s="2">
        <f t="shared" si="30"/>
        <v>0</v>
      </c>
      <c r="L36" s="2">
        <f t="shared" si="31"/>
        <v>0</v>
      </c>
      <c r="M36" s="2">
        <f t="shared" si="25"/>
        <v>0</v>
      </c>
      <c r="N36" s="2"/>
      <c r="O36" s="2">
        <f t="shared" si="26"/>
        <v>4.6499999999998209E-2</v>
      </c>
      <c r="P36" s="2">
        <f t="shared" si="26"/>
        <v>58.521500000000003</v>
      </c>
      <c r="Q36" s="2">
        <f t="shared" si="26"/>
        <v>18.982199999999999</v>
      </c>
      <c r="R36" s="2">
        <f t="shared" si="26"/>
        <v>77.503700000000009</v>
      </c>
      <c r="T36" s="18">
        <f t="shared" si="32"/>
        <v>1.748</v>
      </c>
      <c r="U36" s="18">
        <f t="shared" si="27"/>
        <v>0</v>
      </c>
      <c r="W36" s="2">
        <f t="shared" si="33"/>
        <v>0</v>
      </c>
      <c r="X36" s="2">
        <f t="shared" si="34"/>
        <v>4.6499999999998209E-2</v>
      </c>
      <c r="Y36" s="2">
        <f t="shared" si="35"/>
        <v>77.550200000000004</v>
      </c>
      <c r="Z36" s="2">
        <f t="shared" si="28"/>
        <v>0</v>
      </c>
      <c r="AA36" s="2">
        <f t="shared" si="36"/>
        <v>-58.521500000000003</v>
      </c>
      <c r="AB36" s="2">
        <f t="shared" si="37"/>
        <v>18.982200000000006</v>
      </c>
      <c r="AD36" s="2">
        <f t="shared" si="38"/>
        <v>0</v>
      </c>
      <c r="AE36" s="2">
        <f t="shared" si="39"/>
        <v>0</v>
      </c>
      <c r="AF36" s="2">
        <f t="shared" si="40"/>
        <v>-58.521500000000003</v>
      </c>
      <c r="AH36" s="2"/>
      <c r="AI36" s="2"/>
    </row>
    <row r="37" spans="1:63">
      <c r="B37" s="8" t="str">
        <f>Mg_PBESolD3!B61</f>
        <v>Zn_Mg_C_PBESolD3_938</v>
      </c>
      <c r="C37" s="1">
        <f t="shared" si="19"/>
        <v>0.93749269038729688</v>
      </c>
      <c r="D37" s="1">
        <f>Mg_PBESolD3!J61</f>
        <v>3.2646000000000002</v>
      </c>
      <c r="E37" s="1">
        <f t="shared" si="20"/>
        <v>5.0326000000000004</v>
      </c>
      <c r="F37" s="1">
        <f t="shared" si="21"/>
        <v>0.56313284219999993</v>
      </c>
      <c r="G37" s="1">
        <f t="shared" si="22"/>
        <v>0.5021880562000004</v>
      </c>
      <c r="H37" s="1">
        <f t="shared" si="23"/>
        <v>0.50768999999999997</v>
      </c>
      <c r="J37" s="2">
        <f t="shared" si="24"/>
        <v>-21.290400000000002</v>
      </c>
      <c r="K37" s="2">
        <f t="shared" si="30"/>
        <v>0</v>
      </c>
      <c r="L37" s="2">
        <f t="shared" si="31"/>
        <v>0</v>
      </c>
      <c r="M37" s="2">
        <f t="shared" si="25"/>
        <v>0</v>
      </c>
      <c r="N37" s="2"/>
      <c r="O37" s="2">
        <f t="shared" si="26"/>
        <v>4.0499999999997982E-2</v>
      </c>
      <c r="P37" s="2">
        <f t="shared" si="26"/>
        <v>58.521500000000003</v>
      </c>
      <c r="Q37" s="2">
        <f t="shared" si="26"/>
        <v>18.982199999999999</v>
      </c>
      <c r="R37" s="2">
        <f t="shared" si="26"/>
        <v>77.503700000000009</v>
      </c>
      <c r="T37" s="18">
        <f t="shared" si="32"/>
        <v>1.7490000000000001</v>
      </c>
      <c r="U37" s="18">
        <f t="shared" si="27"/>
        <v>0</v>
      </c>
      <c r="W37" s="2">
        <f t="shared" si="33"/>
        <v>0</v>
      </c>
      <c r="X37" s="2">
        <f t="shared" si="34"/>
        <v>4.0499999999997982E-2</v>
      </c>
      <c r="Y37" s="2">
        <f t="shared" si="35"/>
        <v>77.544200000000004</v>
      </c>
      <c r="Z37" s="2">
        <f t="shared" si="28"/>
        <v>0</v>
      </c>
      <c r="AA37" s="2">
        <f t="shared" si="36"/>
        <v>-58.521500000000003</v>
      </c>
      <c r="AB37" s="2">
        <f t="shared" si="37"/>
        <v>18.982200000000006</v>
      </c>
      <c r="AD37" s="2">
        <f t="shared" si="38"/>
        <v>0</v>
      </c>
      <c r="AE37" s="2">
        <f t="shared" si="39"/>
        <v>0</v>
      </c>
      <c r="AF37" s="2">
        <f t="shared" si="40"/>
        <v>-58.521500000000003</v>
      </c>
      <c r="AH37" s="2"/>
      <c r="AI37" s="2"/>
    </row>
    <row r="38" spans="1:63">
      <c r="B38" s="8" t="str">
        <f>Mg_PBESolD3!B62</f>
        <v>Zn_Mg_C_PBESolD3_969</v>
      </c>
      <c r="C38" s="1">
        <f t="shared" si="19"/>
        <v>0.96874634519364866</v>
      </c>
      <c r="D38" s="1">
        <f>Mg_PBESolD3!J62</f>
        <v>3.2578999999999998</v>
      </c>
      <c r="E38" s="1">
        <f t="shared" si="20"/>
        <v>5.0568</v>
      </c>
      <c r="F38" s="1">
        <f t="shared" si="21"/>
        <v>0.58086955919999994</v>
      </c>
      <c r="G38" s="1">
        <f t="shared" si="22"/>
        <v>0.51859506720000015</v>
      </c>
      <c r="H38" s="1">
        <f t="shared" si="23"/>
        <v>0.50718799999999997</v>
      </c>
      <c r="J38" s="2">
        <f t="shared" si="24"/>
        <v>-21.292100000000001</v>
      </c>
      <c r="K38" s="2">
        <f t="shared" si="30"/>
        <v>0</v>
      </c>
      <c r="L38" s="2">
        <f t="shared" si="31"/>
        <v>0</v>
      </c>
      <c r="M38" s="2">
        <f t="shared" si="25"/>
        <v>0</v>
      </c>
      <c r="N38" s="2"/>
      <c r="O38" s="2">
        <f t="shared" ref="O38:R39" si="41">J38-J$21</f>
        <v>3.8799999999998391E-2</v>
      </c>
      <c r="P38" s="2">
        <f t="shared" si="41"/>
        <v>58.521500000000003</v>
      </c>
      <c r="Q38" s="2">
        <f t="shared" si="41"/>
        <v>18.982199999999999</v>
      </c>
      <c r="R38" s="2">
        <f t="shared" si="41"/>
        <v>77.503700000000009</v>
      </c>
      <c r="T38" s="18">
        <f t="shared" si="32"/>
        <v>1.7509999999999999</v>
      </c>
      <c r="U38" s="18">
        <f t="shared" si="27"/>
        <v>0</v>
      </c>
      <c r="W38" s="2">
        <f t="shared" si="33"/>
        <v>0</v>
      </c>
      <c r="X38" s="2">
        <f t="shared" si="34"/>
        <v>3.8799999999998391E-2</v>
      </c>
      <c r="Y38" s="2">
        <f t="shared" si="35"/>
        <v>77.542500000000004</v>
      </c>
      <c r="Z38" s="2">
        <f t="shared" si="28"/>
        <v>0</v>
      </c>
      <c r="AA38" s="2">
        <f t="shared" si="36"/>
        <v>-58.521500000000003</v>
      </c>
      <c r="AB38" s="2">
        <f t="shared" si="37"/>
        <v>18.982200000000006</v>
      </c>
      <c r="AD38" s="2">
        <f t="shared" si="38"/>
        <v>0</v>
      </c>
      <c r="AE38" s="2">
        <f t="shared" si="39"/>
        <v>0</v>
      </c>
      <c r="AF38" s="2">
        <f t="shared" si="40"/>
        <v>-58.521500000000003</v>
      </c>
      <c r="AH38" s="2"/>
      <c r="AI38" s="2"/>
    </row>
    <row r="39" spans="1:63">
      <c r="A39" s="8" t="s">
        <v>12</v>
      </c>
      <c r="B39" s="8" t="str">
        <f>Mg_PBESolD3!B63</f>
        <v>Zn_Mg_C_PBESolD3_999</v>
      </c>
      <c r="C39" s="1">
        <f>(0.5-AV63)/(0.5-AV$63)</f>
        <v>1</v>
      </c>
      <c r="D39" s="1">
        <f>Mg_PBESolD3!J63</f>
        <v>3.2513000000000001</v>
      </c>
      <c r="E39" s="1">
        <f t="shared" si="20"/>
        <v>5.0807000000000002</v>
      </c>
      <c r="F39" s="1">
        <f t="shared" si="21"/>
        <v>0.59855726699999989</v>
      </c>
      <c r="G39" s="1">
        <f t="shared" si="22"/>
        <v>0.53476399779999984</v>
      </c>
      <c r="H39" s="1">
        <f t="shared" si="23"/>
        <v>0.50665499999999997</v>
      </c>
      <c r="J39" s="2">
        <f t="shared" si="24"/>
        <v>-21.2927</v>
      </c>
      <c r="K39" s="2">
        <f t="shared" si="30"/>
        <v>-58.618099999999998</v>
      </c>
      <c r="L39" s="2">
        <f t="shared" si="31"/>
        <v>-18.8888</v>
      </c>
      <c r="M39" s="2">
        <f t="shared" si="25"/>
        <v>-77.506900000000002</v>
      </c>
      <c r="N39" s="2"/>
      <c r="O39" s="2">
        <f t="shared" si="41"/>
        <v>3.819999999999979E-2</v>
      </c>
      <c r="P39" s="2">
        <f t="shared" si="41"/>
        <v>-9.6599999999995134E-2</v>
      </c>
      <c r="Q39" s="2">
        <f t="shared" si="41"/>
        <v>9.3399999999999039E-2</v>
      </c>
      <c r="R39" s="2">
        <f t="shared" si="41"/>
        <v>-3.1999999999925421E-3</v>
      </c>
      <c r="T39" s="18">
        <f t="shared" si="32"/>
        <v>1.7529999999999999</v>
      </c>
      <c r="U39" s="18">
        <f t="shared" si="27"/>
        <v>0</v>
      </c>
      <c r="W39" s="2">
        <f t="shared" si="33"/>
        <v>0</v>
      </c>
      <c r="X39" s="2">
        <f t="shared" si="34"/>
        <v>3.819999999999979E-2</v>
      </c>
      <c r="Y39" s="2">
        <f t="shared" si="35"/>
        <v>3.5000000000007248E-2</v>
      </c>
      <c r="Z39" s="2">
        <f t="shared" si="28"/>
        <v>0</v>
      </c>
      <c r="AA39" s="2">
        <f t="shared" si="36"/>
        <v>9.6599999999995134E-2</v>
      </c>
      <c r="AB39" s="2">
        <f t="shared" si="37"/>
        <v>9.3400000000002592E-2</v>
      </c>
      <c r="AD39" s="2">
        <f t="shared" si="38"/>
        <v>0</v>
      </c>
      <c r="AE39" s="2">
        <f t="shared" si="39"/>
        <v>0</v>
      </c>
      <c r="AF39" s="2">
        <f t="shared" si="40"/>
        <v>9.6599999999995134E-2</v>
      </c>
      <c r="AH39" s="2">
        <f>R156+AW156</f>
        <v>0</v>
      </c>
      <c r="AI39" s="2">
        <f>AH39-AH$21</f>
        <v>0</v>
      </c>
    </row>
    <row r="40" spans="1:63">
      <c r="A40" s="8" t="s">
        <v>826</v>
      </c>
      <c r="B40" s="8" t="str">
        <f>Mg_PBESolD3!B64</f>
        <v>Zn_Mg_C_PBESolD3_ver</v>
      </c>
      <c r="C40" s="1">
        <f>(0.5-AV64)/(0.5-AV$63)</f>
        <v>0</v>
      </c>
      <c r="D40" s="1">
        <f>Mg_PBESolD3!J64</f>
        <v>3.2513000000000001</v>
      </c>
      <c r="E40" s="1">
        <f>L64</f>
        <v>5.0807000000000002</v>
      </c>
      <c r="F40" s="1">
        <f t="shared" si="21"/>
        <v>0</v>
      </c>
      <c r="G40" s="1">
        <f t="shared" si="22"/>
        <v>0</v>
      </c>
      <c r="H40" s="1">
        <f>MOD(AS64-AT64,1)</f>
        <v>0.5</v>
      </c>
      <c r="J40" s="2">
        <f>R64</f>
        <v>-20.7544</v>
      </c>
      <c r="K40" s="2">
        <f>R88</f>
        <v>0</v>
      </c>
      <c r="L40" s="2">
        <f>AW88</f>
        <v>0</v>
      </c>
      <c r="M40" s="2">
        <f>K40+L40</f>
        <v>0</v>
      </c>
      <c r="N40" s="2"/>
      <c r="O40" s="2">
        <f>J40-J$21</f>
        <v>0.57649999999999935</v>
      </c>
      <c r="P40" s="2">
        <f>K40-K$21</f>
        <v>58.521500000000003</v>
      </c>
      <c r="Q40" s="2">
        <f>L40-L$21</f>
        <v>18.982199999999999</v>
      </c>
      <c r="R40" s="2">
        <f>M40-M$21</f>
        <v>77.503700000000009</v>
      </c>
      <c r="T40" s="18">
        <f>Z64</f>
        <v>1.548</v>
      </c>
      <c r="U40" s="18">
        <f>V134</f>
        <v>0</v>
      </c>
      <c r="W40" s="2">
        <f>R111-R$92</f>
        <v>0</v>
      </c>
      <c r="X40" s="2">
        <f>O40-W40</f>
        <v>0.57649999999999935</v>
      </c>
      <c r="Y40" s="2">
        <f>R40+X40</f>
        <v>78.080200000000005</v>
      </c>
      <c r="Z40" s="2">
        <f>R180-R$161</f>
        <v>0</v>
      </c>
      <c r="AA40" s="2">
        <f>Z40-P40</f>
        <v>-58.521500000000003</v>
      </c>
      <c r="AB40" s="2">
        <f>AA40+R40</f>
        <v>18.982200000000006</v>
      </c>
      <c r="AD40" s="2">
        <f>R134+AW134</f>
        <v>0</v>
      </c>
      <c r="AE40" s="2">
        <f>AD40-AD$21</f>
        <v>0</v>
      </c>
      <c r="AF40" s="2">
        <f>AE40+AA40</f>
        <v>-58.521500000000003</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148</v>
      </c>
      <c r="C45" s="20">
        <v>4</v>
      </c>
      <c r="D45" s="20">
        <v>520</v>
      </c>
      <c r="E45" s="20">
        <v>0</v>
      </c>
      <c r="F45" s="20">
        <v>6</v>
      </c>
      <c r="G45" s="20">
        <v>6</v>
      </c>
      <c r="H45" s="20">
        <v>4</v>
      </c>
      <c r="I45" s="19">
        <v>21.2</v>
      </c>
      <c r="J45" s="1">
        <v>3.4540999999999999</v>
      </c>
      <c r="K45" s="1">
        <v>3.4540999999999999</v>
      </c>
      <c r="L45" s="1">
        <v>4.2457000000000003</v>
      </c>
      <c r="M45" s="18">
        <v>43.868000000000002</v>
      </c>
      <c r="N45" s="8">
        <v>26</v>
      </c>
      <c r="O45" s="8">
        <v>26</v>
      </c>
      <c r="P45" s="8">
        <v>19</v>
      </c>
      <c r="Q45" s="8">
        <v>1</v>
      </c>
      <c r="R45" s="2">
        <v>-21.3309</v>
      </c>
      <c r="S45" s="8" t="s">
        <v>16</v>
      </c>
      <c r="T45" s="8">
        <v>3.1549999999999998</v>
      </c>
      <c r="U45" s="8">
        <v>4.3760000000000003</v>
      </c>
      <c r="V45" s="8">
        <v>1.2210000000000001</v>
      </c>
      <c r="W45" s="8" t="s">
        <v>16</v>
      </c>
      <c r="X45" s="8">
        <v>3.1549999999999998</v>
      </c>
      <c r="Y45" s="8">
        <v>4.3760000000000003</v>
      </c>
      <c r="Z45" s="8">
        <v>1.2210000000000001</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1E-3</v>
      </c>
      <c r="AR45" s="8">
        <v>0.25800000000000001</v>
      </c>
      <c r="AS45" s="8">
        <v>0.5</v>
      </c>
      <c r="AT45" s="8">
        <v>0</v>
      </c>
      <c r="AU45" s="8">
        <v>0</v>
      </c>
      <c r="AV45" s="8">
        <v>0.5</v>
      </c>
    </row>
    <row r="46" spans="1:63">
      <c r="B46" s="8" t="s">
        <v>149</v>
      </c>
      <c r="C46" s="20">
        <v>4</v>
      </c>
      <c r="D46" s="20">
        <v>520</v>
      </c>
      <c r="E46" s="20">
        <v>0</v>
      </c>
      <c r="F46" s="20">
        <v>6</v>
      </c>
      <c r="G46" s="20">
        <v>6</v>
      </c>
      <c r="H46" s="20">
        <v>4</v>
      </c>
      <c r="I46" s="19">
        <v>21.2</v>
      </c>
      <c r="J46" s="1">
        <v>3.4539</v>
      </c>
      <c r="K46" s="1">
        <v>3.4539</v>
      </c>
      <c r="L46" s="1">
        <v>4.2465999999999999</v>
      </c>
      <c r="M46" s="18">
        <v>43.871000000000002</v>
      </c>
      <c r="N46" s="8">
        <v>26</v>
      </c>
      <c r="O46" s="8">
        <v>26</v>
      </c>
      <c r="P46" s="8">
        <v>2</v>
      </c>
      <c r="Q46" s="8">
        <v>6</v>
      </c>
      <c r="R46" s="2">
        <v>-21.330400000000001</v>
      </c>
      <c r="S46" s="8" t="s">
        <v>16</v>
      </c>
      <c r="T46" s="8">
        <v>3.153</v>
      </c>
      <c r="U46" s="8">
        <v>4.375</v>
      </c>
      <c r="V46" s="8">
        <v>1.222</v>
      </c>
      <c r="W46" s="8" t="s">
        <v>16</v>
      </c>
      <c r="X46" s="8">
        <v>3.153</v>
      </c>
      <c r="Y46" s="8">
        <v>4.375</v>
      </c>
      <c r="Z46" s="8">
        <v>1.222</v>
      </c>
      <c r="AA46" s="8">
        <v>6.9099999999999995E-2</v>
      </c>
      <c r="AB46" s="8">
        <v>1.2999999999999999E-3</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2E-3</v>
      </c>
      <c r="AR46" s="8">
        <v>0.27300000000000002</v>
      </c>
      <c r="AS46" s="8">
        <v>0.499027</v>
      </c>
      <c r="AT46" s="8">
        <v>0</v>
      </c>
      <c r="AU46" s="8">
        <v>0.99762200000000001</v>
      </c>
      <c r="AV46" s="8">
        <v>0.49652600000000002</v>
      </c>
    </row>
    <row r="47" spans="1:63">
      <c r="B47" s="8" t="s">
        <v>150</v>
      </c>
      <c r="C47" s="20">
        <v>4</v>
      </c>
      <c r="D47" s="20">
        <v>520</v>
      </c>
      <c r="E47" s="20">
        <v>0</v>
      </c>
      <c r="F47" s="20">
        <v>6</v>
      </c>
      <c r="G47" s="20">
        <v>6</v>
      </c>
      <c r="H47" s="20">
        <v>4</v>
      </c>
      <c r="I47" s="19">
        <v>21.2</v>
      </c>
      <c r="J47" s="1">
        <v>3.4531999999999998</v>
      </c>
      <c r="K47" s="1">
        <v>3.4531999999999998</v>
      </c>
      <c r="L47" s="1">
        <v>4.2492000000000001</v>
      </c>
      <c r="M47" s="18">
        <v>43.88</v>
      </c>
      <c r="N47" s="8">
        <v>26</v>
      </c>
      <c r="O47" s="8">
        <v>26</v>
      </c>
      <c r="P47" s="8">
        <v>19</v>
      </c>
      <c r="Q47" s="8">
        <v>1</v>
      </c>
      <c r="R47" s="2">
        <v>-21.328900000000001</v>
      </c>
      <c r="S47" s="8" t="s">
        <v>16</v>
      </c>
      <c r="T47" s="8">
        <v>3.1469999999999998</v>
      </c>
      <c r="U47" s="8">
        <v>4.3719999999999999</v>
      </c>
      <c r="V47" s="8">
        <v>1.2250000000000001</v>
      </c>
      <c r="W47" s="8" t="s">
        <v>16</v>
      </c>
      <c r="X47" s="8">
        <v>3.1469999999999998</v>
      </c>
      <c r="Y47" s="8">
        <v>4.3719999999999999</v>
      </c>
      <c r="Z47" s="8">
        <v>1.2250000000000001</v>
      </c>
      <c r="AA47" s="8">
        <v>0.13600000000000001</v>
      </c>
      <c r="AB47" s="8">
        <v>4.0000000000000002E-4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1E-3</v>
      </c>
      <c r="AR47" s="8">
        <v>0.26300000000000001</v>
      </c>
      <c r="AS47" s="8">
        <v>0.49808000000000002</v>
      </c>
      <c r="AT47" s="8">
        <v>0</v>
      </c>
      <c r="AU47" s="8">
        <v>0.99524199999999996</v>
      </c>
      <c r="AV47" s="8">
        <v>0.49305300000000002</v>
      </c>
    </row>
    <row r="48" spans="1:63">
      <c r="B48" s="8" t="s">
        <v>151</v>
      </c>
      <c r="C48" s="20">
        <v>4</v>
      </c>
      <c r="D48" s="20">
        <v>520</v>
      </c>
      <c r="E48" s="20">
        <v>0</v>
      </c>
      <c r="F48" s="20">
        <v>6</v>
      </c>
      <c r="G48" s="20">
        <v>6</v>
      </c>
      <c r="H48" s="20">
        <v>4</v>
      </c>
      <c r="I48" s="19">
        <v>21.2</v>
      </c>
      <c r="J48" s="1">
        <v>3.4504000000000001</v>
      </c>
      <c r="K48" s="1">
        <v>3.4504000000000001</v>
      </c>
      <c r="L48" s="1">
        <v>4.2594000000000003</v>
      </c>
      <c r="M48" s="18">
        <v>43.914000000000001</v>
      </c>
      <c r="N48" s="8">
        <v>26</v>
      </c>
      <c r="O48" s="8">
        <v>26</v>
      </c>
      <c r="P48" s="8">
        <v>19</v>
      </c>
      <c r="Q48" s="8">
        <v>1</v>
      </c>
      <c r="R48" s="2">
        <v>-21.3231</v>
      </c>
      <c r="S48" s="8" t="s">
        <v>16</v>
      </c>
      <c r="T48" s="8">
        <v>3.1240000000000001</v>
      </c>
      <c r="U48" s="8">
        <v>4.3600000000000003</v>
      </c>
      <c r="V48" s="8">
        <v>1.236</v>
      </c>
      <c r="W48" s="8" t="s">
        <v>16</v>
      </c>
      <c r="X48" s="8">
        <v>3.1240000000000001</v>
      </c>
      <c r="Y48" s="8">
        <v>4.3600000000000003</v>
      </c>
      <c r="Z48" s="8">
        <v>1.236</v>
      </c>
      <c r="AA48" s="8">
        <v>0.26240000000000002</v>
      </c>
      <c r="AB48" s="8">
        <v>3.0999999999999999E-3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1E-3</v>
      </c>
      <c r="AR48" s="8">
        <v>0.26</v>
      </c>
      <c r="AS48" s="8">
        <v>0.49631799999999998</v>
      </c>
      <c r="AT48" s="8">
        <v>0</v>
      </c>
      <c r="AU48" s="8">
        <v>0.99038300000000001</v>
      </c>
      <c r="AV48" s="8">
        <v>0.48610599999999998</v>
      </c>
    </row>
    <row r="49" spans="2:48">
      <c r="B49" s="8" t="s">
        <v>152</v>
      </c>
      <c r="C49" s="20">
        <v>4</v>
      </c>
      <c r="D49" s="20">
        <v>520</v>
      </c>
      <c r="E49" s="20">
        <v>0</v>
      </c>
      <c r="F49" s="20">
        <v>6</v>
      </c>
      <c r="G49" s="20">
        <v>6</v>
      </c>
      <c r="H49" s="20">
        <v>4</v>
      </c>
      <c r="I49" s="19">
        <v>21.2</v>
      </c>
      <c r="J49" s="1">
        <v>3.4457</v>
      </c>
      <c r="K49" s="1">
        <v>3.4457</v>
      </c>
      <c r="L49" s="1">
        <v>4.2765000000000004</v>
      </c>
      <c r="M49" s="18">
        <v>43.970999999999997</v>
      </c>
      <c r="N49" s="8">
        <v>26</v>
      </c>
      <c r="O49" s="8">
        <v>26</v>
      </c>
      <c r="P49" s="8">
        <v>19</v>
      </c>
      <c r="Q49" s="8">
        <v>1</v>
      </c>
      <c r="R49" s="2">
        <v>-21.313700000000001</v>
      </c>
      <c r="S49" s="8" t="s">
        <v>16</v>
      </c>
      <c r="T49" s="8">
        <v>3.0859999999999999</v>
      </c>
      <c r="U49" s="8">
        <v>4.3410000000000002</v>
      </c>
      <c r="V49" s="8">
        <v>1.2549999999999999</v>
      </c>
      <c r="W49" s="8" t="s">
        <v>16</v>
      </c>
      <c r="X49" s="8">
        <v>3.0859999999999999</v>
      </c>
      <c r="Y49" s="8">
        <v>4.3410000000000002</v>
      </c>
      <c r="Z49" s="8">
        <v>1.2549999999999999</v>
      </c>
      <c r="AA49" s="8">
        <v>0.37380000000000002</v>
      </c>
      <c r="AB49" s="8">
        <v>1.6000000000000001E-3</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1E-3</v>
      </c>
      <c r="AR49" s="8">
        <v>0.26200000000000001</v>
      </c>
      <c r="AS49" s="8">
        <v>0.49482900000000002</v>
      </c>
      <c r="AT49" s="8">
        <v>0</v>
      </c>
      <c r="AU49" s="8">
        <v>0.985344</v>
      </c>
      <c r="AV49" s="8">
        <v>0.479159</v>
      </c>
    </row>
    <row r="50" spans="2:48">
      <c r="B50" s="8" t="s">
        <v>153</v>
      </c>
      <c r="C50" s="20">
        <v>4</v>
      </c>
      <c r="D50" s="20">
        <v>520</v>
      </c>
      <c r="E50" s="20">
        <v>0</v>
      </c>
      <c r="F50" s="20">
        <v>6</v>
      </c>
      <c r="G50" s="20">
        <v>6</v>
      </c>
      <c r="H50" s="20">
        <v>4</v>
      </c>
      <c r="I50" s="19">
        <v>21.2</v>
      </c>
      <c r="J50" s="1">
        <v>3.4388000000000001</v>
      </c>
      <c r="K50" s="1">
        <v>3.4388000000000001</v>
      </c>
      <c r="L50" s="1">
        <v>4.3018999999999998</v>
      </c>
      <c r="M50" s="18">
        <v>44.055999999999997</v>
      </c>
      <c r="N50" s="8">
        <v>26</v>
      </c>
      <c r="O50" s="8">
        <v>26</v>
      </c>
      <c r="P50" s="8">
        <v>2</v>
      </c>
      <c r="Q50" s="8">
        <v>6</v>
      </c>
      <c r="R50" s="2">
        <v>-21.301300000000001</v>
      </c>
      <c r="S50" s="8" t="s">
        <v>16</v>
      </c>
      <c r="T50" s="8">
        <v>3.028</v>
      </c>
      <c r="U50" s="8">
        <v>4.3120000000000003</v>
      </c>
      <c r="V50" s="8">
        <v>1.284</v>
      </c>
      <c r="W50" s="8" t="s">
        <v>16</v>
      </c>
      <c r="X50" s="8">
        <v>3.028</v>
      </c>
      <c r="Y50" s="8">
        <v>4.3120000000000003</v>
      </c>
      <c r="Z50" s="8">
        <v>1.284</v>
      </c>
      <c r="AA50" s="8">
        <v>0.4582</v>
      </c>
      <c r="AB50" s="8">
        <v>6.9999999999999999E-4</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2E-3</v>
      </c>
      <c r="AR50" s="8">
        <v>0.27100000000000002</v>
      </c>
      <c r="AS50" s="8">
        <v>0.49381399999999998</v>
      </c>
      <c r="AT50" s="8">
        <v>0</v>
      </c>
      <c r="AU50" s="8">
        <v>0.98002699999999998</v>
      </c>
      <c r="AV50" s="8">
        <v>0.47221099999999999</v>
      </c>
    </row>
    <row r="51" spans="2:48">
      <c r="B51" s="8" t="s">
        <v>154</v>
      </c>
      <c r="C51" s="20">
        <v>4</v>
      </c>
      <c r="D51" s="20">
        <v>520</v>
      </c>
      <c r="E51" s="20">
        <v>0</v>
      </c>
      <c r="F51" s="20">
        <v>6</v>
      </c>
      <c r="G51" s="20">
        <v>6</v>
      </c>
      <c r="H51" s="20">
        <v>4</v>
      </c>
      <c r="I51" s="19">
        <v>21.2</v>
      </c>
      <c r="J51" s="1">
        <v>3.4295</v>
      </c>
      <c r="K51" s="1">
        <v>3.4295</v>
      </c>
      <c r="L51" s="1">
        <v>4.3372000000000002</v>
      </c>
      <c r="M51" s="18">
        <v>44.177</v>
      </c>
      <c r="N51" s="8">
        <v>26</v>
      </c>
      <c r="O51" s="8">
        <v>26</v>
      </c>
      <c r="P51" s="8">
        <v>2</v>
      </c>
      <c r="Q51" s="8">
        <v>6</v>
      </c>
      <c r="R51" s="2">
        <v>-21.286799999999999</v>
      </c>
      <c r="S51" s="8" t="s">
        <v>16</v>
      </c>
      <c r="T51" s="8">
        <v>2.9470000000000001</v>
      </c>
      <c r="U51" s="8">
        <v>4.274</v>
      </c>
      <c r="V51" s="8">
        <v>1.327</v>
      </c>
      <c r="W51" s="8" t="s">
        <v>16</v>
      </c>
      <c r="X51" s="8">
        <v>2.9470000000000001</v>
      </c>
      <c r="Y51" s="8">
        <v>4.274</v>
      </c>
      <c r="Z51" s="8">
        <v>1.327</v>
      </c>
      <c r="AA51" s="8">
        <v>0.50080000000000002</v>
      </c>
      <c r="AB51" s="8">
        <v>3.0999999999999999E-3</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2E-3</v>
      </c>
      <c r="AR51" s="8">
        <v>0.27400000000000002</v>
      </c>
      <c r="AS51" s="8">
        <v>0.493589</v>
      </c>
      <c r="AT51" s="8">
        <v>0</v>
      </c>
      <c r="AU51" s="8">
        <v>0.97419500000000003</v>
      </c>
      <c r="AV51" s="8">
        <v>0.46526400000000001</v>
      </c>
    </row>
    <row r="52" spans="2:48">
      <c r="B52" s="8" t="s">
        <v>155</v>
      </c>
      <c r="C52" s="20">
        <v>4</v>
      </c>
      <c r="D52" s="20">
        <v>520</v>
      </c>
      <c r="E52" s="20">
        <v>0</v>
      </c>
      <c r="F52" s="20">
        <v>6</v>
      </c>
      <c r="G52" s="20">
        <v>6</v>
      </c>
      <c r="H52" s="20">
        <v>4</v>
      </c>
      <c r="I52" s="19">
        <v>21.2</v>
      </c>
      <c r="J52" s="1">
        <v>3.4169999999999998</v>
      </c>
      <c r="K52" s="1">
        <v>3.4169999999999998</v>
      </c>
      <c r="L52" s="1">
        <v>4.3856000000000002</v>
      </c>
      <c r="M52" s="18">
        <v>44.344999999999999</v>
      </c>
      <c r="N52" s="8">
        <v>26</v>
      </c>
      <c r="O52" s="8">
        <v>26</v>
      </c>
      <c r="P52" s="8">
        <v>2</v>
      </c>
      <c r="Q52" s="8">
        <v>6</v>
      </c>
      <c r="R52" s="2">
        <v>-21.271999999999998</v>
      </c>
      <c r="S52" s="8" t="s">
        <v>16</v>
      </c>
      <c r="T52" s="8">
        <v>2.835</v>
      </c>
      <c r="U52" s="8">
        <v>4.2249999999999996</v>
      </c>
      <c r="V52" s="8">
        <v>1.39</v>
      </c>
      <c r="W52" s="8" t="s">
        <v>16</v>
      </c>
      <c r="X52" s="8">
        <v>2.835</v>
      </c>
      <c r="Y52" s="8">
        <v>4.2249999999999996</v>
      </c>
      <c r="Z52" s="8">
        <v>1.39</v>
      </c>
      <c r="AA52" s="8">
        <v>0.48170000000000002</v>
      </c>
      <c r="AB52" s="8">
        <v>4.8999999999999998E-3</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2E-3</v>
      </c>
      <c r="AR52" s="8">
        <v>0.27200000000000002</v>
      </c>
      <c r="AS52" s="8">
        <v>0.49455900000000003</v>
      </c>
      <c r="AT52" s="8">
        <v>0</v>
      </c>
      <c r="AU52" s="8">
        <v>0.96757000000000004</v>
      </c>
      <c r="AV52" s="8">
        <v>0.45831699999999997</v>
      </c>
    </row>
    <row r="53" spans="2:48">
      <c r="B53" s="8" t="s">
        <v>156</v>
      </c>
      <c r="C53" s="20">
        <v>4</v>
      </c>
      <c r="D53" s="20">
        <v>520</v>
      </c>
      <c r="E53" s="20">
        <v>0</v>
      </c>
      <c r="F53" s="20">
        <v>6</v>
      </c>
      <c r="G53" s="20">
        <v>6</v>
      </c>
      <c r="H53" s="20">
        <v>4</v>
      </c>
      <c r="I53" s="19">
        <v>21.3</v>
      </c>
      <c r="J53" s="1">
        <v>3.4009</v>
      </c>
      <c r="K53" s="1">
        <v>3.4009</v>
      </c>
      <c r="L53" s="1">
        <v>4.4507000000000003</v>
      </c>
      <c r="M53" s="18">
        <v>44.582000000000001</v>
      </c>
      <c r="N53" s="8">
        <v>26</v>
      </c>
      <c r="O53" s="8">
        <v>26</v>
      </c>
      <c r="P53" s="8">
        <v>3</v>
      </c>
      <c r="Q53" s="8">
        <v>6</v>
      </c>
      <c r="R53" s="2">
        <v>-21.258600000000001</v>
      </c>
      <c r="S53" s="8" t="s">
        <v>16</v>
      </c>
      <c r="T53" s="8">
        <v>2.681</v>
      </c>
      <c r="U53" s="8">
        <v>4.1630000000000003</v>
      </c>
      <c r="V53" s="8">
        <v>1.482</v>
      </c>
      <c r="W53" s="8" t="s">
        <v>16</v>
      </c>
      <c r="X53" s="8">
        <v>2.681</v>
      </c>
      <c r="Y53" s="8">
        <v>4.1630000000000003</v>
      </c>
      <c r="Z53" s="8">
        <v>1.482</v>
      </c>
      <c r="AA53" s="8">
        <v>0.38519999999999999</v>
      </c>
      <c r="AB53" s="8">
        <v>0</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2E-3</v>
      </c>
      <c r="AR53" s="8">
        <v>0.27400000000000002</v>
      </c>
      <c r="AS53" s="8">
        <v>0.496921</v>
      </c>
      <c r="AT53" s="8">
        <v>0</v>
      </c>
      <c r="AU53" s="8">
        <v>0.95977199999999996</v>
      </c>
      <c r="AV53" s="8">
        <v>0.45136999999999999</v>
      </c>
    </row>
    <row r="54" spans="2:48">
      <c r="B54" s="8" t="s">
        <v>157</v>
      </c>
      <c r="C54" s="20">
        <v>4</v>
      </c>
      <c r="D54" s="20">
        <v>520</v>
      </c>
      <c r="E54" s="20">
        <v>0</v>
      </c>
      <c r="F54" s="20">
        <v>6</v>
      </c>
      <c r="G54" s="20">
        <v>6</v>
      </c>
      <c r="H54" s="20">
        <v>4</v>
      </c>
      <c r="I54" s="19">
        <v>21.3</v>
      </c>
      <c r="J54" s="1">
        <v>3.3803999999999998</v>
      </c>
      <c r="K54" s="1">
        <v>3.3803999999999998</v>
      </c>
      <c r="L54" s="1">
        <v>4.5381999999999998</v>
      </c>
      <c r="M54" s="18">
        <v>44.911000000000001</v>
      </c>
      <c r="N54" s="8">
        <v>26</v>
      </c>
      <c r="O54" s="8">
        <v>26</v>
      </c>
      <c r="P54" s="8">
        <v>2</v>
      </c>
      <c r="Q54" s="8">
        <v>6</v>
      </c>
      <c r="R54" s="2">
        <v>-21.249700000000001</v>
      </c>
      <c r="S54" s="8" t="s">
        <v>16</v>
      </c>
      <c r="T54" s="8">
        <v>2.4710000000000001</v>
      </c>
      <c r="U54" s="8">
        <v>4.0880000000000001</v>
      </c>
      <c r="V54" s="8">
        <v>1.617</v>
      </c>
      <c r="W54" s="8" t="s">
        <v>16</v>
      </c>
      <c r="X54" s="8">
        <v>2.4710000000000001</v>
      </c>
      <c r="Y54" s="8">
        <v>4.0880000000000001</v>
      </c>
      <c r="Z54" s="8">
        <v>1.617</v>
      </c>
      <c r="AA54" s="8">
        <v>0.19500000000000001</v>
      </c>
      <c r="AB54" s="8">
        <v>1E-3</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2E-3</v>
      </c>
      <c r="AR54" s="8">
        <v>0.27600000000000002</v>
      </c>
      <c r="AS54" s="8">
        <v>0.50102800000000003</v>
      </c>
      <c r="AT54" s="8">
        <v>0</v>
      </c>
      <c r="AU54" s="8">
        <v>0.95073399999999997</v>
      </c>
      <c r="AV54" s="8">
        <v>0.44442300000000001</v>
      </c>
    </row>
    <row r="55" spans="2:48">
      <c r="B55" s="8" t="s">
        <v>158</v>
      </c>
      <c r="C55" s="20">
        <v>4</v>
      </c>
      <c r="D55" s="20">
        <v>520</v>
      </c>
      <c r="E55" s="20">
        <v>0</v>
      </c>
      <c r="F55" s="20">
        <v>6</v>
      </c>
      <c r="G55" s="20">
        <v>6</v>
      </c>
      <c r="H55" s="20">
        <v>4</v>
      </c>
      <c r="I55" s="19">
        <v>21.4</v>
      </c>
      <c r="J55" s="1">
        <v>3.359</v>
      </c>
      <c r="K55" s="1">
        <v>3.359</v>
      </c>
      <c r="L55" s="1">
        <v>4.6342999999999996</v>
      </c>
      <c r="M55" s="18">
        <v>45.283000000000001</v>
      </c>
      <c r="N55" s="8">
        <v>26</v>
      </c>
      <c r="O55" s="8">
        <v>26</v>
      </c>
      <c r="P55" s="8">
        <v>2</v>
      </c>
      <c r="Q55" s="8">
        <v>6</v>
      </c>
      <c r="R55" s="2">
        <v>-21.247299999999999</v>
      </c>
      <c r="S55" s="8" t="s">
        <v>16</v>
      </c>
      <c r="T55" s="8">
        <v>2.2400000000000002</v>
      </c>
      <c r="U55" s="8">
        <v>4.0140000000000002</v>
      </c>
      <c r="V55" s="8">
        <v>1.774</v>
      </c>
      <c r="W55" s="8" t="s">
        <v>16</v>
      </c>
      <c r="X55" s="8">
        <v>2.2400000000000002</v>
      </c>
      <c r="Y55" s="8">
        <v>4.0140000000000002</v>
      </c>
      <c r="Z55" s="8">
        <v>1.774</v>
      </c>
      <c r="AA55" s="8">
        <v>8.0999999999999996E-3</v>
      </c>
      <c r="AB55" s="8">
        <v>2.9999999999999997E-4</v>
      </c>
      <c r="AC55" s="8" t="s">
        <v>17</v>
      </c>
      <c r="AD55" s="8" t="s">
        <v>17</v>
      </c>
      <c r="AE55" s="8">
        <v>0.33333000000000002</v>
      </c>
      <c r="AF55" s="8">
        <v>0.33333000000000002</v>
      </c>
      <c r="AG55" s="8">
        <v>0.5</v>
      </c>
      <c r="AH55" s="8">
        <v>0</v>
      </c>
      <c r="AI55" s="8">
        <v>0</v>
      </c>
      <c r="AJ55" s="8">
        <v>0</v>
      </c>
      <c r="AK55" s="8">
        <v>0.33333000000000002</v>
      </c>
      <c r="AL55" s="8">
        <v>0.33333000000000002</v>
      </c>
      <c r="AM55" s="8">
        <v>0.5</v>
      </c>
      <c r="AN55" s="8">
        <v>0</v>
      </c>
      <c r="AO55" s="8">
        <v>0</v>
      </c>
      <c r="AP55" s="8">
        <v>0</v>
      </c>
      <c r="AQ55" s="8">
        <v>2E-3</v>
      </c>
      <c r="AR55" s="8">
        <v>0.27500000000000002</v>
      </c>
      <c r="AS55" s="8">
        <v>0.50493699999999997</v>
      </c>
      <c r="AT55" s="8">
        <v>0</v>
      </c>
      <c r="AU55" s="8">
        <v>0.94140599999999997</v>
      </c>
      <c r="AV55" s="8">
        <v>0.43747599999999998</v>
      </c>
    </row>
    <row r="56" spans="2:48">
      <c r="B56" s="8" t="s">
        <v>159</v>
      </c>
      <c r="C56" s="20">
        <v>4</v>
      </c>
      <c r="D56" s="20">
        <v>520</v>
      </c>
      <c r="E56" s="20">
        <v>0</v>
      </c>
      <c r="F56" s="20">
        <v>6</v>
      </c>
      <c r="G56" s="20">
        <v>6</v>
      </c>
      <c r="H56" s="20">
        <v>4</v>
      </c>
      <c r="I56" s="19">
        <v>21.4</v>
      </c>
      <c r="J56" s="1">
        <v>3.3395999999999999</v>
      </c>
      <c r="K56" s="1">
        <v>3.3395999999999999</v>
      </c>
      <c r="L56" s="1">
        <v>4.7226999999999997</v>
      </c>
      <c r="M56" s="18">
        <v>45.615000000000002</v>
      </c>
      <c r="N56" s="8">
        <v>26</v>
      </c>
      <c r="O56" s="8">
        <v>26</v>
      </c>
      <c r="P56" s="8">
        <v>2</v>
      </c>
      <c r="Q56" s="8">
        <v>6</v>
      </c>
      <c r="R56" s="2">
        <v>-21.250499999999999</v>
      </c>
      <c r="S56" s="8" t="s">
        <v>61</v>
      </c>
      <c r="T56" s="8">
        <v>2.161</v>
      </c>
      <c r="U56" s="8">
        <v>3.9550000000000001</v>
      </c>
      <c r="V56" s="8">
        <v>1.794</v>
      </c>
      <c r="W56" s="8" t="s">
        <v>61</v>
      </c>
      <c r="X56" s="8">
        <v>2.161</v>
      </c>
      <c r="Y56" s="8">
        <v>3.9550000000000001</v>
      </c>
      <c r="Z56" s="8">
        <v>1.794</v>
      </c>
      <c r="AA56" s="8">
        <v>0.15540000000000001</v>
      </c>
      <c r="AB56" s="8">
        <v>5.9999999999999995E-4</v>
      </c>
      <c r="AC56" s="8" t="s">
        <v>17</v>
      </c>
      <c r="AD56" s="8" t="s">
        <v>17</v>
      </c>
      <c r="AE56" s="8">
        <v>0</v>
      </c>
      <c r="AF56" s="8">
        <v>0</v>
      </c>
      <c r="AG56" s="8">
        <v>0</v>
      </c>
      <c r="AH56" s="8">
        <v>0</v>
      </c>
      <c r="AI56" s="8">
        <v>0</v>
      </c>
      <c r="AJ56" s="8">
        <v>0</v>
      </c>
      <c r="AK56" s="8">
        <v>0</v>
      </c>
      <c r="AL56" s="8">
        <v>0</v>
      </c>
      <c r="AM56" s="8">
        <v>0</v>
      </c>
      <c r="AN56" s="8">
        <v>0</v>
      </c>
      <c r="AO56" s="8">
        <v>0</v>
      </c>
      <c r="AP56" s="8">
        <v>0</v>
      </c>
      <c r="AQ56" s="8">
        <v>2E-3</v>
      </c>
      <c r="AR56" s="8">
        <v>0.27600000000000002</v>
      </c>
      <c r="AS56" s="8">
        <v>0.50752699999999995</v>
      </c>
      <c r="AT56" s="8">
        <v>0</v>
      </c>
      <c r="AU56" s="8">
        <v>0.93292200000000003</v>
      </c>
      <c r="AV56" s="8">
        <v>0.43052800000000002</v>
      </c>
    </row>
    <row r="57" spans="2:48">
      <c r="B57" s="8" t="s">
        <v>160</v>
      </c>
      <c r="C57" s="20">
        <v>4</v>
      </c>
      <c r="D57" s="20">
        <v>520</v>
      </c>
      <c r="E57" s="20">
        <v>0</v>
      </c>
      <c r="F57" s="20">
        <v>6</v>
      </c>
      <c r="G57" s="20">
        <v>6</v>
      </c>
      <c r="H57" s="20">
        <v>4</v>
      </c>
      <c r="I57" s="19">
        <v>21.5</v>
      </c>
      <c r="J57" s="1">
        <v>3.3222999999999998</v>
      </c>
      <c r="K57" s="1">
        <v>3.3222999999999998</v>
      </c>
      <c r="L57" s="1">
        <v>4.8002000000000002</v>
      </c>
      <c r="M57" s="18">
        <v>45.884999999999998</v>
      </c>
      <c r="N57" s="8">
        <v>26</v>
      </c>
      <c r="O57" s="8">
        <v>26</v>
      </c>
      <c r="P57" s="8">
        <v>2</v>
      </c>
      <c r="Q57" s="8">
        <v>6</v>
      </c>
      <c r="R57" s="2">
        <v>-21.2575</v>
      </c>
      <c r="S57" s="8" t="s">
        <v>61</v>
      </c>
      <c r="T57" s="8">
        <v>2.1379999999999999</v>
      </c>
      <c r="U57" s="8">
        <v>3.91</v>
      </c>
      <c r="V57" s="8">
        <v>1.772</v>
      </c>
      <c r="W57" s="8" t="s">
        <v>61</v>
      </c>
      <c r="X57" s="8">
        <v>2.1379999999999999</v>
      </c>
      <c r="Y57" s="8">
        <v>3.91</v>
      </c>
      <c r="Z57" s="8">
        <v>1.772</v>
      </c>
      <c r="AA57" s="8">
        <v>0.2409</v>
      </c>
      <c r="AB57" s="8">
        <v>3.3999999999999998E-3</v>
      </c>
      <c r="AC57" s="8" t="s">
        <v>17</v>
      </c>
      <c r="AD57" s="8" t="s">
        <v>17</v>
      </c>
      <c r="AE57" s="8">
        <v>0</v>
      </c>
      <c r="AF57" s="8">
        <v>0</v>
      </c>
      <c r="AG57" s="8">
        <v>0</v>
      </c>
      <c r="AH57" s="8">
        <v>0</v>
      </c>
      <c r="AI57" s="8">
        <v>0</v>
      </c>
      <c r="AJ57" s="8">
        <v>0</v>
      </c>
      <c r="AK57" s="8">
        <v>0</v>
      </c>
      <c r="AL57" s="8">
        <v>0</v>
      </c>
      <c r="AM57" s="8">
        <v>0</v>
      </c>
      <c r="AN57" s="8">
        <v>0</v>
      </c>
      <c r="AO57" s="8">
        <v>0</v>
      </c>
      <c r="AP57" s="8">
        <v>0</v>
      </c>
      <c r="AQ57" s="8">
        <v>2E-3</v>
      </c>
      <c r="AR57" s="8">
        <v>0.27600000000000002</v>
      </c>
      <c r="AS57" s="8">
        <v>0.50888999999999995</v>
      </c>
      <c r="AT57" s="8">
        <v>0</v>
      </c>
      <c r="AU57" s="8">
        <v>0.92528500000000002</v>
      </c>
      <c r="AV57" s="8">
        <v>0.42358099999999999</v>
      </c>
    </row>
    <row r="58" spans="2:48">
      <c r="B58" s="8" t="s">
        <v>161</v>
      </c>
      <c r="C58" s="20">
        <v>4</v>
      </c>
      <c r="D58" s="20">
        <v>520</v>
      </c>
      <c r="E58" s="20">
        <v>0</v>
      </c>
      <c r="F58" s="20">
        <v>6</v>
      </c>
      <c r="G58" s="20">
        <v>6</v>
      </c>
      <c r="H58" s="20">
        <v>4</v>
      </c>
      <c r="I58" s="19">
        <v>21.5</v>
      </c>
      <c r="J58" s="1">
        <v>3.3067000000000002</v>
      </c>
      <c r="K58" s="1">
        <v>3.3067000000000002</v>
      </c>
      <c r="L58" s="1">
        <v>4.8676000000000004</v>
      </c>
      <c r="M58" s="18">
        <v>46.093000000000004</v>
      </c>
      <c r="N58" s="8">
        <v>26</v>
      </c>
      <c r="O58" s="8">
        <v>26</v>
      </c>
      <c r="P58" s="8">
        <v>2</v>
      </c>
      <c r="Q58" s="8">
        <v>6</v>
      </c>
      <c r="R58" s="2">
        <v>-21.2668</v>
      </c>
      <c r="S58" s="8" t="s">
        <v>61</v>
      </c>
      <c r="T58" s="8">
        <v>2.1179999999999999</v>
      </c>
      <c r="U58" s="8">
        <v>3.8759999999999999</v>
      </c>
      <c r="V58" s="8">
        <v>1.758</v>
      </c>
      <c r="W58" s="8" t="s">
        <v>61</v>
      </c>
      <c r="X58" s="8">
        <v>2.1179999999999999</v>
      </c>
      <c r="Y58" s="8">
        <v>3.8759999999999999</v>
      </c>
      <c r="Z58" s="8">
        <v>1.758</v>
      </c>
      <c r="AA58" s="8">
        <v>0.27400000000000002</v>
      </c>
      <c r="AB58" s="8">
        <v>3.0999999999999999E-3</v>
      </c>
      <c r="AC58" s="8" t="s">
        <v>17</v>
      </c>
      <c r="AD58" s="8" t="s">
        <v>17</v>
      </c>
      <c r="AE58" s="8">
        <v>0</v>
      </c>
      <c r="AF58" s="8">
        <v>0</v>
      </c>
      <c r="AG58" s="8">
        <v>0</v>
      </c>
      <c r="AH58" s="8">
        <v>0</v>
      </c>
      <c r="AI58" s="8">
        <v>0</v>
      </c>
      <c r="AJ58" s="8">
        <v>0</v>
      </c>
      <c r="AK58" s="8">
        <v>0</v>
      </c>
      <c r="AL58" s="8">
        <v>0</v>
      </c>
      <c r="AM58" s="8">
        <v>0</v>
      </c>
      <c r="AN58" s="8">
        <v>0</v>
      </c>
      <c r="AO58" s="8">
        <v>0</v>
      </c>
      <c r="AP58" s="8">
        <v>0</v>
      </c>
      <c r="AQ58" s="8">
        <v>2E-3</v>
      </c>
      <c r="AR58" s="8">
        <v>0.27700000000000002</v>
      </c>
      <c r="AS58" s="8">
        <v>0.50931999999999999</v>
      </c>
      <c r="AT58" s="8">
        <v>0</v>
      </c>
      <c r="AU58" s="8">
        <v>0.91835100000000003</v>
      </c>
      <c r="AV58" s="8">
        <v>0.416634</v>
      </c>
    </row>
    <row r="59" spans="2:48">
      <c r="B59" s="8" t="s">
        <v>162</v>
      </c>
      <c r="C59" s="20">
        <v>4</v>
      </c>
      <c r="D59" s="20">
        <v>520</v>
      </c>
      <c r="E59" s="20">
        <v>0</v>
      </c>
      <c r="F59" s="20">
        <v>6</v>
      </c>
      <c r="G59" s="20">
        <v>6</v>
      </c>
      <c r="H59" s="20">
        <v>4</v>
      </c>
      <c r="I59" s="19">
        <v>21.5</v>
      </c>
      <c r="J59" s="1">
        <v>3.2921</v>
      </c>
      <c r="K59" s="1">
        <v>3.2921</v>
      </c>
      <c r="L59" s="1">
        <v>4.9272999999999998</v>
      </c>
      <c r="M59" s="18">
        <v>46.247999999999998</v>
      </c>
      <c r="N59" s="8">
        <v>26</v>
      </c>
      <c r="O59" s="8">
        <v>26</v>
      </c>
      <c r="P59" s="8">
        <v>19</v>
      </c>
      <c r="Q59" s="8">
        <v>1</v>
      </c>
      <c r="R59" s="2">
        <v>-21.276199999999999</v>
      </c>
      <c r="S59" s="8" t="s">
        <v>61</v>
      </c>
      <c r="T59" s="8">
        <v>2.101</v>
      </c>
      <c r="U59" s="8">
        <v>3.8519999999999999</v>
      </c>
      <c r="V59" s="8">
        <v>1.75</v>
      </c>
      <c r="W59" s="8" t="s">
        <v>61</v>
      </c>
      <c r="X59" s="8">
        <v>2.101</v>
      </c>
      <c r="Y59" s="8">
        <v>3.8519999999999999</v>
      </c>
      <c r="Z59" s="8">
        <v>1.75</v>
      </c>
      <c r="AA59" s="8">
        <v>0.25900000000000001</v>
      </c>
      <c r="AB59" s="8">
        <v>1.5E-3</v>
      </c>
      <c r="AC59" s="8" t="s">
        <v>17</v>
      </c>
      <c r="AD59" s="8" t="s">
        <v>17</v>
      </c>
      <c r="AE59" s="8">
        <v>0</v>
      </c>
      <c r="AF59" s="8">
        <v>0</v>
      </c>
      <c r="AG59" s="8">
        <v>0</v>
      </c>
      <c r="AH59" s="8">
        <v>0</v>
      </c>
      <c r="AI59" s="8">
        <v>0</v>
      </c>
      <c r="AJ59" s="8">
        <v>0</v>
      </c>
      <c r="AK59" s="8">
        <v>0</v>
      </c>
      <c r="AL59" s="8">
        <v>0</v>
      </c>
      <c r="AM59" s="8">
        <v>0</v>
      </c>
      <c r="AN59" s="8">
        <v>0</v>
      </c>
      <c r="AO59" s="8">
        <v>0</v>
      </c>
      <c r="AP59" s="8">
        <v>0</v>
      </c>
      <c r="AQ59" s="8">
        <v>1E-3</v>
      </c>
      <c r="AR59" s="8">
        <v>0.26400000000000001</v>
      </c>
      <c r="AS59" s="8">
        <v>0.50909300000000002</v>
      </c>
      <c r="AT59" s="8">
        <v>0</v>
      </c>
      <c r="AU59" s="8">
        <v>0.91192700000000004</v>
      </c>
      <c r="AV59" s="8">
        <v>0.40968700000000002</v>
      </c>
    </row>
    <row r="60" spans="2:48">
      <c r="B60" s="8" t="s">
        <v>163</v>
      </c>
      <c r="C60" s="20">
        <v>4</v>
      </c>
      <c r="D60" s="20">
        <v>520</v>
      </c>
      <c r="E60" s="20">
        <v>0</v>
      </c>
      <c r="F60" s="20">
        <v>6</v>
      </c>
      <c r="G60" s="20">
        <v>6</v>
      </c>
      <c r="H60" s="20">
        <v>4</v>
      </c>
      <c r="I60" s="19">
        <v>21.6</v>
      </c>
      <c r="J60" s="1">
        <v>3.2782</v>
      </c>
      <c r="K60" s="1">
        <v>3.2782</v>
      </c>
      <c r="L60" s="1">
        <v>4.9819000000000004</v>
      </c>
      <c r="M60" s="18">
        <v>46.366</v>
      </c>
      <c r="N60" s="8">
        <v>26</v>
      </c>
      <c r="O60" s="8">
        <v>26</v>
      </c>
      <c r="P60" s="8">
        <v>19</v>
      </c>
      <c r="Q60" s="8">
        <v>1</v>
      </c>
      <c r="R60" s="2">
        <v>-21.284400000000002</v>
      </c>
      <c r="S60" s="8" t="s">
        <v>61</v>
      </c>
      <c r="T60" s="8">
        <v>2.0830000000000002</v>
      </c>
      <c r="U60" s="8">
        <v>3.831</v>
      </c>
      <c r="V60" s="8">
        <v>1.748</v>
      </c>
      <c r="W60" s="8" t="s">
        <v>61</v>
      </c>
      <c r="X60" s="8">
        <v>2.0830000000000002</v>
      </c>
      <c r="Y60" s="8">
        <v>3.831</v>
      </c>
      <c r="Z60" s="8">
        <v>1.748</v>
      </c>
      <c r="AA60" s="8">
        <v>0.20749999999999999</v>
      </c>
      <c r="AB60" s="8">
        <v>8.0000000000000004E-4</v>
      </c>
      <c r="AC60" s="8" t="s">
        <v>17</v>
      </c>
      <c r="AD60" s="8" t="s">
        <v>17</v>
      </c>
      <c r="AE60" s="8">
        <v>0</v>
      </c>
      <c r="AF60" s="8">
        <v>0</v>
      </c>
      <c r="AG60" s="8">
        <v>0</v>
      </c>
      <c r="AH60" s="8">
        <v>0</v>
      </c>
      <c r="AI60" s="8">
        <v>0</v>
      </c>
      <c r="AJ60" s="8">
        <v>0</v>
      </c>
      <c r="AK60" s="8">
        <v>0</v>
      </c>
      <c r="AL60" s="8">
        <v>0</v>
      </c>
      <c r="AM60" s="8">
        <v>0</v>
      </c>
      <c r="AN60" s="8">
        <v>0</v>
      </c>
      <c r="AO60" s="8">
        <v>0</v>
      </c>
      <c r="AP60" s="8">
        <v>0</v>
      </c>
      <c r="AQ60" s="8">
        <v>1E-3</v>
      </c>
      <c r="AR60" s="8">
        <v>0.26600000000000001</v>
      </c>
      <c r="AS60" s="8">
        <v>0.50850899999999999</v>
      </c>
      <c r="AT60" s="8">
        <v>0</v>
      </c>
      <c r="AU60" s="8">
        <v>0.90593199999999996</v>
      </c>
      <c r="AV60" s="8">
        <v>0.40273999999999999</v>
      </c>
    </row>
    <row r="61" spans="2:48">
      <c r="B61" s="8" t="s">
        <v>164</v>
      </c>
      <c r="C61" s="20">
        <v>4</v>
      </c>
      <c r="D61" s="20">
        <v>520</v>
      </c>
      <c r="E61" s="20">
        <v>0</v>
      </c>
      <c r="F61" s="20">
        <v>6</v>
      </c>
      <c r="G61" s="20">
        <v>6</v>
      </c>
      <c r="H61" s="20">
        <v>4</v>
      </c>
      <c r="I61" s="19">
        <v>21.6</v>
      </c>
      <c r="J61" s="1">
        <v>3.2646000000000002</v>
      </c>
      <c r="K61" s="1">
        <v>3.2646000000000002</v>
      </c>
      <c r="L61" s="1">
        <v>5.0326000000000004</v>
      </c>
      <c r="M61" s="18">
        <v>46.451000000000001</v>
      </c>
      <c r="N61" s="8">
        <v>26</v>
      </c>
      <c r="O61" s="8">
        <v>26</v>
      </c>
      <c r="P61" s="8">
        <v>19</v>
      </c>
      <c r="Q61" s="8">
        <v>1</v>
      </c>
      <c r="R61" s="2">
        <v>-21.290400000000002</v>
      </c>
      <c r="S61" s="8" t="s">
        <v>61</v>
      </c>
      <c r="T61" s="8">
        <v>2.0659999999999998</v>
      </c>
      <c r="U61" s="8">
        <v>3.8149999999999999</v>
      </c>
      <c r="V61" s="8">
        <v>1.7490000000000001</v>
      </c>
      <c r="W61" s="8" t="s">
        <v>61</v>
      </c>
      <c r="X61" s="8">
        <v>2.0659999999999998</v>
      </c>
      <c r="Y61" s="8">
        <v>3.8149999999999999</v>
      </c>
      <c r="Z61" s="8">
        <v>1.7490000000000001</v>
      </c>
      <c r="AA61" s="8">
        <v>0.122</v>
      </c>
      <c r="AB61" s="8">
        <v>2.9999999999999997E-4</v>
      </c>
      <c r="AC61" s="8" t="s">
        <v>17</v>
      </c>
      <c r="AD61" s="8" t="s">
        <v>17</v>
      </c>
      <c r="AE61" s="8">
        <v>0</v>
      </c>
      <c r="AF61" s="8">
        <v>0</v>
      </c>
      <c r="AG61" s="8">
        <v>0</v>
      </c>
      <c r="AH61" s="8">
        <v>0</v>
      </c>
      <c r="AI61" s="8">
        <v>0</v>
      </c>
      <c r="AJ61" s="8">
        <v>0</v>
      </c>
      <c r="AK61" s="8">
        <v>0</v>
      </c>
      <c r="AL61" s="8">
        <v>0</v>
      </c>
      <c r="AM61" s="8">
        <v>0</v>
      </c>
      <c r="AN61" s="8">
        <v>0</v>
      </c>
      <c r="AO61" s="8">
        <v>0</v>
      </c>
      <c r="AP61" s="8">
        <v>0</v>
      </c>
      <c r="AQ61" s="8">
        <v>1E-3</v>
      </c>
      <c r="AR61" s="8">
        <v>0.26500000000000001</v>
      </c>
      <c r="AS61" s="8">
        <v>0.50768999999999997</v>
      </c>
      <c r="AT61" s="8">
        <v>0</v>
      </c>
      <c r="AU61" s="8">
        <v>0.90021300000000004</v>
      </c>
      <c r="AV61" s="8">
        <v>0.39579300000000001</v>
      </c>
    </row>
    <row r="62" spans="2:48">
      <c r="B62" s="8" t="s">
        <v>165</v>
      </c>
      <c r="C62" s="20">
        <v>4</v>
      </c>
      <c r="D62" s="20">
        <v>520</v>
      </c>
      <c r="E62" s="20">
        <v>0</v>
      </c>
      <c r="F62" s="20">
        <v>6</v>
      </c>
      <c r="G62" s="20">
        <v>6</v>
      </c>
      <c r="H62" s="20">
        <v>4</v>
      </c>
      <c r="I62" s="19">
        <v>21.6</v>
      </c>
      <c r="J62" s="1">
        <v>3.2578999999999998</v>
      </c>
      <c r="K62" s="1">
        <v>3.2578999999999998</v>
      </c>
      <c r="L62" s="1">
        <v>5.0568</v>
      </c>
      <c r="M62" s="18">
        <v>46.482999999999997</v>
      </c>
      <c r="N62" s="8">
        <v>26</v>
      </c>
      <c r="O62" s="8">
        <v>26</v>
      </c>
      <c r="P62" s="8">
        <v>2</v>
      </c>
      <c r="Q62" s="8">
        <v>6</v>
      </c>
      <c r="R62" s="2">
        <v>-21.292100000000001</v>
      </c>
      <c r="S62" s="8" t="s">
        <v>61</v>
      </c>
      <c r="T62" s="8">
        <v>2.0569999999999999</v>
      </c>
      <c r="U62" s="8">
        <v>3.8079999999999998</v>
      </c>
      <c r="V62" s="8">
        <v>1.7509999999999999</v>
      </c>
      <c r="W62" s="8" t="s">
        <v>61</v>
      </c>
      <c r="X62" s="8">
        <v>2.0569999999999999</v>
      </c>
      <c r="Y62" s="8">
        <v>3.8079999999999998</v>
      </c>
      <c r="Z62" s="8">
        <v>1.7509999999999999</v>
      </c>
      <c r="AA62" s="8">
        <v>6.5600000000000006E-2</v>
      </c>
      <c r="AB62" s="8">
        <v>5.9999999999999995E-4</v>
      </c>
      <c r="AC62" s="8" t="s">
        <v>17</v>
      </c>
      <c r="AD62" s="8" t="s">
        <v>17</v>
      </c>
      <c r="AE62" s="8">
        <v>0</v>
      </c>
      <c r="AF62" s="8">
        <v>0</v>
      </c>
      <c r="AG62" s="8">
        <v>0</v>
      </c>
      <c r="AH62" s="8">
        <v>0</v>
      </c>
      <c r="AI62" s="8">
        <v>0</v>
      </c>
      <c r="AJ62" s="8">
        <v>0</v>
      </c>
      <c r="AK62" s="8">
        <v>0</v>
      </c>
      <c r="AL62" s="8">
        <v>0</v>
      </c>
      <c r="AM62" s="8">
        <v>0</v>
      </c>
      <c r="AN62" s="8">
        <v>0</v>
      </c>
      <c r="AO62" s="8">
        <v>0</v>
      </c>
      <c r="AP62" s="8">
        <v>0</v>
      </c>
      <c r="AQ62" s="8">
        <v>2E-3</v>
      </c>
      <c r="AR62" s="8">
        <v>0.27200000000000002</v>
      </c>
      <c r="AS62" s="8">
        <v>0.50718799999999997</v>
      </c>
      <c r="AT62" s="8">
        <v>0</v>
      </c>
      <c r="AU62" s="8">
        <v>0.89744599999999997</v>
      </c>
      <c r="AV62" s="8">
        <v>0.39231899999999997</v>
      </c>
    </row>
    <row r="63" spans="2:48">
      <c r="B63" s="8" t="s">
        <v>166</v>
      </c>
      <c r="C63" s="20">
        <v>4</v>
      </c>
      <c r="D63" s="20">
        <v>520</v>
      </c>
      <c r="E63" s="20">
        <v>0</v>
      </c>
      <c r="F63" s="20">
        <v>6</v>
      </c>
      <c r="G63" s="20">
        <v>6</v>
      </c>
      <c r="H63" s="20">
        <v>4</v>
      </c>
      <c r="I63" s="19">
        <v>21.6</v>
      </c>
      <c r="J63" s="1">
        <v>3.2513000000000001</v>
      </c>
      <c r="K63" s="1">
        <v>3.2513000000000001</v>
      </c>
      <c r="L63" s="1">
        <v>5.0807000000000002</v>
      </c>
      <c r="M63" s="18">
        <v>46.512</v>
      </c>
      <c r="N63" s="8">
        <v>26</v>
      </c>
      <c r="O63" s="8">
        <v>26</v>
      </c>
      <c r="P63" s="8">
        <v>3</v>
      </c>
      <c r="Q63" s="8">
        <v>6</v>
      </c>
      <c r="R63" s="2">
        <v>-21.2927</v>
      </c>
      <c r="S63" s="8" t="s">
        <v>61</v>
      </c>
      <c r="T63" s="8">
        <v>2.048</v>
      </c>
      <c r="U63" s="8">
        <v>3.8010000000000002</v>
      </c>
      <c r="V63" s="8">
        <v>1.7529999999999999</v>
      </c>
      <c r="W63" s="8" t="s">
        <v>61</v>
      </c>
      <c r="X63" s="8">
        <v>2.048</v>
      </c>
      <c r="Y63" s="8">
        <v>3.8010000000000002</v>
      </c>
      <c r="Z63" s="8">
        <v>1.7529999999999999</v>
      </c>
      <c r="AA63" s="8">
        <v>1.1000000000000001E-3</v>
      </c>
      <c r="AB63" s="8">
        <v>1.1000000000000001E-3</v>
      </c>
      <c r="AC63" s="8" t="s">
        <v>17</v>
      </c>
      <c r="AD63" s="8" t="s">
        <v>17</v>
      </c>
      <c r="AE63" s="8">
        <v>0</v>
      </c>
      <c r="AF63" s="8">
        <v>0</v>
      </c>
      <c r="AG63" s="8">
        <v>0</v>
      </c>
      <c r="AH63" s="8">
        <v>0</v>
      </c>
      <c r="AI63" s="8">
        <v>0</v>
      </c>
      <c r="AJ63" s="8">
        <v>0</v>
      </c>
      <c r="AK63" s="8">
        <v>0</v>
      </c>
      <c r="AL63" s="8">
        <v>0</v>
      </c>
      <c r="AM63" s="8">
        <v>0</v>
      </c>
      <c r="AN63" s="8">
        <v>0</v>
      </c>
      <c r="AO63" s="8">
        <v>0</v>
      </c>
      <c r="AP63" s="8">
        <v>0</v>
      </c>
      <c r="AQ63" s="8">
        <v>2E-3</v>
      </c>
      <c r="AR63" s="8">
        <v>0.249</v>
      </c>
      <c r="AS63" s="8">
        <v>0.50665499999999997</v>
      </c>
      <c r="AT63" s="8">
        <v>0</v>
      </c>
      <c r="AU63" s="8">
        <v>0.89474600000000004</v>
      </c>
      <c r="AV63" s="8">
        <v>0.388845</v>
      </c>
    </row>
    <row r="64" spans="2:48">
      <c r="B64" s="8" t="s">
        <v>830</v>
      </c>
      <c r="C64" s="20">
        <v>4</v>
      </c>
      <c r="D64" s="20">
        <v>520</v>
      </c>
      <c r="E64" s="20">
        <v>0</v>
      </c>
      <c r="F64" s="20">
        <v>6</v>
      </c>
      <c r="G64" s="20">
        <v>6</v>
      </c>
      <c r="H64" s="20">
        <v>4</v>
      </c>
      <c r="I64" s="19">
        <v>21.6</v>
      </c>
      <c r="J64" s="1">
        <v>3.2513000000000001</v>
      </c>
      <c r="K64" s="1">
        <v>3.2513000000000001</v>
      </c>
      <c r="L64" s="1">
        <v>5.0807000000000002</v>
      </c>
      <c r="M64" s="18">
        <v>46.512</v>
      </c>
      <c r="N64" s="8">
        <v>26</v>
      </c>
      <c r="O64" s="8">
        <v>26</v>
      </c>
      <c r="P64" s="8">
        <v>19</v>
      </c>
      <c r="Q64" s="8">
        <v>1</v>
      </c>
      <c r="R64" s="2">
        <v>-20.7544</v>
      </c>
      <c r="S64" s="8" t="s">
        <v>61</v>
      </c>
      <c r="T64" s="8">
        <v>2.1880000000000002</v>
      </c>
      <c r="U64" s="8">
        <v>3.7370000000000001</v>
      </c>
      <c r="V64" s="8">
        <v>1.548</v>
      </c>
      <c r="W64" s="8" t="s">
        <v>61</v>
      </c>
      <c r="X64" s="8">
        <v>2.1880000000000002</v>
      </c>
      <c r="Y64" s="8">
        <v>3.7370000000000001</v>
      </c>
      <c r="Z64" s="8">
        <v>1.548</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1E-3</v>
      </c>
      <c r="AR64" s="8">
        <v>0.26</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474</v>
      </c>
      <c r="C69" s="20">
        <v>4</v>
      </c>
      <c r="D69" s="20">
        <v>400</v>
      </c>
      <c r="E69" s="20">
        <v>0</v>
      </c>
      <c r="F69" s="20">
        <v>3</v>
      </c>
      <c r="G69" s="20">
        <v>3</v>
      </c>
      <c r="H69" s="20">
        <v>2</v>
      </c>
      <c r="I69" s="19">
        <v>10.6</v>
      </c>
      <c r="J69" s="1">
        <v>3.4540999999999999</v>
      </c>
      <c r="K69" s="1">
        <v>3.4540999999999999</v>
      </c>
      <c r="L69" s="1">
        <v>4.2457000000000003</v>
      </c>
      <c r="M69" s="18">
        <v>43.868000000000002</v>
      </c>
      <c r="N69" s="8">
        <v>26</v>
      </c>
      <c r="O69" s="8">
        <v>816</v>
      </c>
      <c r="P69" s="8">
        <v>1</v>
      </c>
      <c r="Q69" s="8">
        <v>1</v>
      </c>
      <c r="R69" s="2">
        <v>-58.521500000000003</v>
      </c>
      <c r="S69" s="8" t="s">
        <v>16</v>
      </c>
      <c r="T69" s="8">
        <v>-2.294</v>
      </c>
      <c r="U69" s="8">
        <v>9.6750000000000007</v>
      </c>
      <c r="V69" s="8">
        <v>11.968999999999999</v>
      </c>
      <c r="W69" s="8" t="s">
        <v>16</v>
      </c>
      <c r="X69" s="8">
        <v>-2.294</v>
      </c>
      <c r="Y69" s="8">
        <v>9.6750000000000007</v>
      </c>
      <c r="Z69" s="8">
        <v>11.968999999999999</v>
      </c>
      <c r="AA69" s="8">
        <v>0</v>
      </c>
      <c r="AB69" s="8">
        <v>0</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0.30099999999999999</v>
      </c>
      <c r="AS69" s="8">
        <v>0.5</v>
      </c>
      <c r="AT69" s="8">
        <v>0</v>
      </c>
      <c r="AU69" s="8">
        <v>0</v>
      </c>
      <c r="AV69" s="8">
        <v>0.5</v>
      </c>
      <c r="AW69" s="2">
        <v>-18.982199999999999</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B78" s="8" t="s">
        <v>634</v>
      </c>
      <c r="C78" s="20">
        <v>4</v>
      </c>
      <c r="D78" s="20">
        <v>400</v>
      </c>
      <c r="E78" s="20">
        <v>0</v>
      </c>
      <c r="F78" s="20">
        <v>3</v>
      </c>
      <c r="G78" s="20">
        <v>3</v>
      </c>
      <c r="H78" s="20">
        <v>2</v>
      </c>
      <c r="I78" s="19">
        <v>10.7</v>
      </c>
      <c r="J78" s="1">
        <v>3.3803999999999998</v>
      </c>
      <c r="K78" s="1">
        <v>3.3803999999999998</v>
      </c>
      <c r="L78" s="1">
        <v>4.5381999999999998</v>
      </c>
      <c r="M78" s="18">
        <v>44.911000000000001</v>
      </c>
      <c r="N78" s="8">
        <v>26</v>
      </c>
      <c r="O78" s="8">
        <v>816</v>
      </c>
      <c r="P78" s="8">
        <v>1</v>
      </c>
      <c r="Q78" s="8">
        <v>1</v>
      </c>
      <c r="R78" s="2">
        <v>-58.493699999999997</v>
      </c>
      <c r="S78" s="8" t="s">
        <v>16</v>
      </c>
      <c r="T78" s="8">
        <v>-3.0049999999999999</v>
      </c>
      <c r="U78" s="8">
        <v>9.4009999999999998</v>
      </c>
      <c r="V78" s="8">
        <v>12.406000000000001</v>
      </c>
      <c r="W78" s="8" t="s">
        <v>16</v>
      </c>
      <c r="X78" s="8">
        <v>-3.0049999999999999</v>
      </c>
      <c r="Y78" s="8">
        <v>9.4009999999999998</v>
      </c>
      <c r="Z78" s="8">
        <v>12.406000000000001</v>
      </c>
      <c r="AA78" s="8">
        <v>9.8299999999999998E-2</v>
      </c>
      <c r="AB78" s="8">
        <v>4.8999999999999998E-3</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0.01</v>
      </c>
      <c r="AR78" s="8">
        <v>0.30599999999999999</v>
      </c>
      <c r="AS78" s="8">
        <v>0.50102800000000003</v>
      </c>
      <c r="AT78" s="8">
        <v>0</v>
      </c>
      <c r="AU78" s="8">
        <v>0.95073399999999997</v>
      </c>
      <c r="AV78" s="8">
        <v>0.44442300000000001</v>
      </c>
      <c r="AW78" s="2">
        <v>-18.959199999999999</v>
      </c>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475</v>
      </c>
      <c r="C87" s="20">
        <v>4</v>
      </c>
      <c r="D87" s="20">
        <v>400</v>
      </c>
      <c r="E87" s="20">
        <v>0</v>
      </c>
      <c r="F87" s="20">
        <v>3</v>
      </c>
      <c r="G87" s="20">
        <v>3</v>
      </c>
      <c r="H87" s="20">
        <v>2</v>
      </c>
      <c r="I87" s="19">
        <v>10.8</v>
      </c>
      <c r="J87" s="1">
        <v>3.2513000000000001</v>
      </c>
      <c r="K87" s="1">
        <v>3.2513000000000001</v>
      </c>
      <c r="L87" s="1">
        <v>5.0807000000000002</v>
      </c>
      <c r="M87" s="18">
        <v>46.512</v>
      </c>
      <c r="N87" s="8">
        <v>26</v>
      </c>
      <c r="O87" s="8">
        <v>816</v>
      </c>
      <c r="P87" s="8">
        <v>1</v>
      </c>
      <c r="Q87" s="8">
        <v>1</v>
      </c>
      <c r="R87" s="2">
        <v>-58.618099999999998</v>
      </c>
      <c r="S87" s="8" t="s">
        <v>61</v>
      </c>
      <c r="T87" s="8">
        <v>-3.3740000000000001</v>
      </c>
      <c r="U87" s="8">
        <v>9.0429999999999993</v>
      </c>
      <c r="V87" s="8">
        <v>12.416</v>
      </c>
      <c r="W87" s="8" t="s">
        <v>61</v>
      </c>
      <c r="X87" s="8">
        <v>-3.3740000000000001</v>
      </c>
      <c r="Y87" s="8">
        <v>9.0429999999999993</v>
      </c>
      <c r="Z87" s="8">
        <v>12.416</v>
      </c>
      <c r="AA87" s="8">
        <v>0.28120000000000001</v>
      </c>
      <c r="AB87" s="8">
        <v>2.5000000000000001E-2</v>
      </c>
      <c r="AC87" s="8" t="s">
        <v>17</v>
      </c>
      <c r="AD87" s="8" t="s">
        <v>17</v>
      </c>
      <c r="AE87" s="8">
        <v>0</v>
      </c>
      <c r="AF87" s="8">
        <v>0</v>
      </c>
      <c r="AG87" s="8">
        <v>0</v>
      </c>
      <c r="AH87" s="8">
        <v>0</v>
      </c>
      <c r="AI87" s="8">
        <v>0</v>
      </c>
      <c r="AJ87" s="8">
        <v>0</v>
      </c>
      <c r="AK87" s="8">
        <v>0</v>
      </c>
      <c r="AL87" s="8">
        <v>0</v>
      </c>
      <c r="AM87" s="8">
        <v>0</v>
      </c>
      <c r="AN87" s="8">
        <v>0</v>
      </c>
      <c r="AO87" s="8">
        <v>0</v>
      </c>
      <c r="AP87" s="8">
        <v>0</v>
      </c>
      <c r="AQ87" s="8">
        <v>8.9999999999999993E-3</v>
      </c>
      <c r="AR87" s="8">
        <v>0.30299999999999999</v>
      </c>
      <c r="AS87" s="8">
        <v>0.50665499999999997</v>
      </c>
      <c r="AT87" s="8">
        <v>0</v>
      </c>
      <c r="AU87" s="8">
        <v>0.89474600000000004</v>
      </c>
      <c r="AV87" s="8">
        <v>0.388845</v>
      </c>
      <c r="AW87" s="2">
        <v>-18.8888</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J135:L135"/>
    <mergeCell ref="AS135:AV135"/>
    <mergeCell ref="J158:L158"/>
    <mergeCell ref="AS158:AV158"/>
    <mergeCell ref="F89:H89"/>
    <mergeCell ref="J89:L89"/>
    <mergeCell ref="AS89:AV89"/>
    <mergeCell ref="F112:H112"/>
    <mergeCell ref="J112:L112"/>
    <mergeCell ref="AS112:AV112"/>
    <mergeCell ref="AH1:AI1"/>
    <mergeCell ref="F42:H42"/>
    <mergeCell ref="J42:L42"/>
    <mergeCell ref="AS42:AV42"/>
    <mergeCell ref="F66:H66"/>
    <mergeCell ref="J66:L66"/>
    <mergeCell ref="AS66:AV66"/>
    <mergeCell ref="J1:M1"/>
    <mergeCell ref="O1:R1"/>
    <mergeCell ref="T1:U1"/>
    <mergeCell ref="W1:Y1"/>
    <mergeCell ref="Z1:AB1"/>
    <mergeCell ref="AD1:AF1"/>
  </mergeCells>
  <hyperlinks>
    <hyperlink ref="W2" r:id="rId1" xr:uid="{A47512D5-DE62-4E31-97F8-2C6C7087904F}"/>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8A8D-3A35-4771-A663-9FFC0F432F8E}">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84</v>
      </c>
      <c r="C1" s="4" t="s">
        <v>719</v>
      </c>
      <c r="D1" s="21">
        <f>COUNT(D41:D502)-6</f>
        <v>42</v>
      </c>
      <c r="E1" s="6"/>
      <c r="F1" s="6"/>
      <c r="G1" s="6"/>
      <c r="H1" s="6"/>
      <c r="I1" s="12"/>
      <c r="J1" s="111" t="s">
        <v>9</v>
      </c>
      <c r="K1" s="111"/>
      <c r="L1" s="111"/>
      <c r="M1" s="111"/>
      <c r="N1" s="3"/>
      <c r="O1" s="98" t="s">
        <v>478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71</v>
      </c>
      <c r="H2" s="6" t="s">
        <v>66</v>
      </c>
      <c r="J2" s="6" t="str">
        <f>A1</f>
        <v>PBESol</v>
      </c>
      <c r="K2" s="6" t="s">
        <v>4</v>
      </c>
      <c r="L2" s="6" t="s">
        <v>7</v>
      </c>
      <c r="M2" s="6" t="s">
        <v>675</v>
      </c>
      <c r="N2" s="6"/>
      <c r="O2" s="4" t="str">
        <f>A1</f>
        <v>PBESol</v>
      </c>
      <c r="P2" s="4" t="s">
        <v>4</v>
      </c>
      <c r="Q2" s="4" t="s">
        <v>7</v>
      </c>
      <c r="R2" s="4" t="s">
        <v>675</v>
      </c>
      <c r="T2" s="4" t="str">
        <f>A1</f>
        <v>PBESol</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Zn_Mg_C_PBESol_999</v>
      </c>
      <c r="C3" s="27">
        <f>-C39</f>
        <v>-1</v>
      </c>
      <c r="D3" s="27">
        <f>D39</f>
        <v>3.2684000000000002</v>
      </c>
      <c r="E3" s="27">
        <f>E39</f>
        <v>5.1289999999999996</v>
      </c>
      <c r="F3" s="27">
        <f>-F39</f>
        <v>-0.61078696499999996</v>
      </c>
      <c r="G3" s="27">
        <f>-G39</f>
        <v>-0.54767462000000044</v>
      </c>
      <c r="H3" s="27">
        <f>H39</f>
        <v>0.50679200000000002</v>
      </c>
      <c r="I3" s="17"/>
      <c r="J3" s="17">
        <f>J39</f>
        <v>-20.5318</v>
      </c>
      <c r="K3" s="17">
        <f>K39</f>
        <v>-58.631399999999999</v>
      </c>
      <c r="L3" s="17">
        <f>L39</f>
        <v>-18.9025</v>
      </c>
      <c r="M3" s="17">
        <f>M39</f>
        <v>-77.533900000000003</v>
      </c>
      <c r="N3" s="25"/>
      <c r="O3" s="17">
        <f>O39</f>
        <v>-1.0600000000000165E-2</v>
      </c>
      <c r="P3" s="17">
        <f>P39</f>
        <v>-0.10519999999999641</v>
      </c>
      <c r="Q3" s="17">
        <f>Q39</f>
        <v>9.0399999999998926E-2</v>
      </c>
      <c r="R3" s="17">
        <f>R39</f>
        <v>-1.4799999999993929E-2</v>
      </c>
      <c r="S3" s="17"/>
      <c r="T3" s="28">
        <f>T39</f>
        <v>1.7030000000000001</v>
      </c>
      <c r="U3" s="28">
        <f>U39</f>
        <v>0</v>
      </c>
      <c r="V3" s="27"/>
      <c r="W3" s="17">
        <f>W39</f>
        <v>0</v>
      </c>
      <c r="X3" s="17">
        <f>X39</f>
        <v>-1.0600000000000165E-2</v>
      </c>
      <c r="Y3" s="16">
        <f t="shared" ref="Y3:Y20" si="0">R3+X3</f>
        <v>-2.5399999999994094E-2</v>
      </c>
      <c r="Z3" s="17">
        <f>Z39</f>
        <v>-1.0200000000001097E-2</v>
      </c>
      <c r="AA3" s="17">
        <f>AA39</f>
        <v>9.499999999999531E-2</v>
      </c>
      <c r="AB3" s="16">
        <f>AA3+R3</f>
        <v>8.0200000000001381E-2</v>
      </c>
      <c r="AD3" s="17">
        <f>AD39</f>
        <v>0</v>
      </c>
      <c r="AE3" s="17">
        <f>AE39</f>
        <v>0</v>
      </c>
      <c r="AF3" s="17">
        <f>AF39</f>
        <v>9.499999999999531E-2</v>
      </c>
      <c r="AG3" s="17"/>
      <c r="AH3" s="17">
        <f>AH39</f>
        <v>0</v>
      </c>
      <c r="AI3" s="17">
        <f>AI39</f>
        <v>0</v>
      </c>
    </row>
    <row r="4" spans="1:35" s="15" customFormat="1">
      <c r="B4" s="15" t="str">
        <f>B38</f>
        <v>Zn_Mg_C_PBESol_969</v>
      </c>
      <c r="C4" s="24">
        <f>-C38</f>
        <v>-0.96875139144915545</v>
      </c>
      <c r="D4" s="24">
        <f t="shared" ref="D4:R4" si="1">D38</f>
        <v>3.2745000000000002</v>
      </c>
      <c r="E4" s="24">
        <f t="shared" si="1"/>
        <v>5.1070000000000002</v>
      </c>
      <c r="F4" s="24">
        <f>-F38</f>
        <v>-0.59364278700000017</v>
      </c>
      <c r="G4" s="24">
        <f>-G38</f>
        <v>-0.5322617540000002</v>
      </c>
      <c r="H4" s="24">
        <f t="shared" si="1"/>
        <v>0.50745700000000005</v>
      </c>
      <c r="J4" s="16">
        <f t="shared" si="1"/>
        <v>-20.531199999999998</v>
      </c>
      <c r="K4" s="16">
        <f t="shared" si="1"/>
        <v>0</v>
      </c>
      <c r="L4" s="16">
        <f t="shared" si="1"/>
        <v>0</v>
      </c>
      <c r="M4" s="16">
        <f t="shared" si="1"/>
        <v>0</v>
      </c>
      <c r="N4" s="16"/>
      <c r="O4" s="16">
        <f t="shared" si="1"/>
        <v>-9.9999999999980105E-3</v>
      </c>
      <c r="P4" s="16">
        <f t="shared" si="1"/>
        <v>58.526200000000003</v>
      </c>
      <c r="Q4" s="16">
        <f t="shared" si="1"/>
        <v>18.992899999999999</v>
      </c>
      <c r="R4" s="16">
        <f t="shared" si="1"/>
        <v>77.519100000000009</v>
      </c>
      <c r="S4" s="16"/>
      <c r="T4" s="23">
        <f>T38</f>
        <v>1.6990000000000001</v>
      </c>
      <c r="U4" s="23">
        <f>U38</f>
        <v>0</v>
      </c>
      <c r="V4" s="24"/>
      <c r="W4" s="16">
        <f>W38</f>
        <v>0</v>
      </c>
      <c r="X4" s="16">
        <f>X38</f>
        <v>-9.9999999999980105E-3</v>
      </c>
      <c r="Y4" s="16">
        <f t="shared" si="0"/>
        <v>77.509100000000018</v>
      </c>
      <c r="Z4" s="16">
        <f>Z38</f>
        <v>-1.0300000000000864E-2</v>
      </c>
      <c r="AA4" s="16">
        <f>AA38</f>
        <v>-58.536500000000004</v>
      </c>
      <c r="AB4" s="16">
        <f>AA4+R4</f>
        <v>18.982600000000005</v>
      </c>
      <c r="AD4" s="16">
        <f>AD38</f>
        <v>0</v>
      </c>
      <c r="AE4" s="16">
        <f>AE38</f>
        <v>0</v>
      </c>
      <c r="AF4" s="16">
        <f>AF38</f>
        <v>-58.536500000000004</v>
      </c>
      <c r="AG4" s="16"/>
      <c r="AH4" s="16"/>
      <c r="AI4" s="16"/>
    </row>
    <row r="5" spans="1:35" s="15" customFormat="1">
      <c r="B5" s="15" t="str">
        <f>B37</f>
        <v>Zn_Mg_C_PBESol_938</v>
      </c>
      <c r="C5" s="24">
        <f>-C37</f>
        <v>-0.9374938776237165</v>
      </c>
      <c r="D5" s="24">
        <f t="shared" ref="D5:R5" si="2">D37</f>
        <v>3.2808000000000002</v>
      </c>
      <c r="E5" s="24">
        <f t="shared" si="2"/>
        <v>5.0846999999999998</v>
      </c>
      <c r="F5" s="24">
        <f>-F37</f>
        <v>-0.57645752369999992</v>
      </c>
      <c r="G5" s="24">
        <f>-G37</f>
        <v>-0.51635128500000016</v>
      </c>
      <c r="H5" s="24">
        <f t="shared" si="2"/>
        <v>0.50809700000000002</v>
      </c>
      <c r="I5" s="66"/>
      <c r="J5" s="16">
        <f t="shared" si="2"/>
        <v>-20.529299999999999</v>
      </c>
      <c r="K5" s="16">
        <f>K37</f>
        <v>0</v>
      </c>
      <c r="L5" s="16">
        <f t="shared" si="2"/>
        <v>0</v>
      </c>
      <c r="M5" s="16">
        <f t="shared" si="2"/>
        <v>0</v>
      </c>
      <c r="N5" s="16"/>
      <c r="O5" s="16">
        <f t="shared" si="2"/>
        <v>-8.0999999999988859E-3</v>
      </c>
      <c r="P5" s="16">
        <f t="shared" si="2"/>
        <v>58.526200000000003</v>
      </c>
      <c r="Q5" s="16">
        <f t="shared" si="2"/>
        <v>18.992899999999999</v>
      </c>
      <c r="R5" s="16">
        <f t="shared" si="2"/>
        <v>77.519100000000009</v>
      </c>
      <c r="S5" s="16"/>
      <c r="T5" s="23">
        <f>T37</f>
        <v>1.696</v>
      </c>
      <c r="U5" s="23">
        <f>U37</f>
        <v>0</v>
      </c>
      <c r="W5" s="16">
        <f>W37</f>
        <v>0</v>
      </c>
      <c r="X5" s="16">
        <f>X37</f>
        <v>-8.0999999999988859E-3</v>
      </c>
      <c r="Y5" s="16">
        <f t="shared" si="0"/>
        <v>77.51100000000001</v>
      </c>
      <c r="Z5" s="16">
        <f>Z37</f>
        <v>-7.799999999999585E-3</v>
      </c>
      <c r="AA5" s="16">
        <f>AA37</f>
        <v>-58.534000000000006</v>
      </c>
      <c r="AB5" s="16">
        <f>AA5+R5</f>
        <v>18.985100000000003</v>
      </c>
      <c r="AC5" s="16"/>
      <c r="AD5" s="16">
        <f>AD37</f>
        <v>0</v>
      </c>
      <c r="AE5" s="16">
        <f>AE37</f>
        <v>0</v>
      </c>
      <c r="AF5" s="16">
        <f>AF37</f>
        <v>-58.534000000000006</v>
      </c>
      <c r="AG5" s="16"/>
      <c r="AH5" s="16"/>
      <c r="AI5" s="16"/>
    </row>
    <row r="6" spans="1:35" s="15" customFormat="1">
      <c r="B6" s="15" t="str">
        <f>B36</f>
        <v>Zn_Mg_C_PBESol_875</v>
      </c>
      <c r="C6" s="24">
        <f>-C36</f>
        <v>-0.87499666052202751</v>
      </c>
      <c r="D6" s="24">
        <f t="shared" ref="D6:R6" si="3">D36</f>
        <v>3.2934999999999999</v>
      </c>
      <c r="E6" s="24">
        <f t="shared" si="3"/>
        <v>5.0387000000000004</v>
      </c>
      <c r="F6" s="24">
        <f>-F36</f>
        <v>-0.54159474690000009</v>
      </c>
      <c r="G6" s="24">
        <f>-G36</f>
        <v>-0.48411829600000089</v>
      </c>
      <c r="H6" s="24">
        <f t="shared" si="3"/>
        <v>0.50923099999999999</v>
      </c>
      <c r="I6" s="66"/>
      <c r="J6" s="16">
        <f t="shared" si="3"/>
        <v>-20.522600000000001</v>
      </c>
      <c r="K6" s="16">
        <f t="shared" si="3"/>
        <v>0</v>
      </c>
      <c r="L6" s="16">
        <f t="shared" si="3"/>
        <v>0</v>
      </c>
      <c r="M6" s="16">
        <f t="shared" si="3"/>
        <v>0</v>
      </c>
      <c r="N6" s="16"/>
      <c r="O6" s="16">
        <f t="shared" si="3"/>
        <v>-1.4000000000002899E-3</v>
      </c>
      <c r="P6" s="16">
        <f t="shared" si="3"/>
        <v>58.526200000000003</v>
      </c>
      <c r="Q6" s="16">
        <f t="shared" si="3"/>
        <v>18.992899999999999</v>
      </c>
      <c r="R6" s="16">
        <f t="shared" si="3"/>
        <v>77.519100000000009</v>
      </c>
      <c r="S6" s="16"/>
      <c r="T6" s="23">
        <f>T36</f>
        <v>1.6919999999999999</v>
      </c>
      <c r="U6" s="23">
        <f>U36</f>
        <v>0</v>
      </c>
      <c r="W6" s="16">
        <f>W36</f>
        <v>0</v>
      </c>
      <c r="X6" s="16">
        <f>X36</f>
        <v>-1.4000000000002899E-3</v>
      </c>
      <c r="Y6" s="16">
        <f t="shared" si="0"/>
        <v>77.517700000000005</v>
      </c>
      <c r="Z6" s="16">
        <f>Z36</f>
        <v>5.9999999999860165E-4</v>
      </c>
      <c r="AA6" s="16">
        <f>AA36</f>
        <v>-58.525600000000004</v>
      </c>
      <c r="AB6" s="16">
        <f t="shared" ref="AB6:AB20" si="4">AA6+R6</f>
        <v>18.993500000000004</v>
      </c>
      <c r="AC6" s="16"/>
      <c r="AD6" s="16">
        <f>AD36</f>
        <v>0</v>
      </c>
      <c r="AE6" s="16">
        <f>AE36</f>
        <v>0</v>
      </c>
      <c r="AF6" s="16">
        <f>AF36</f>
        <v>-58.525600000000004</v>
      </c>
      <c r="AH6" s="16"/>
      <c r="AI6" s="16"/>
    </row>
    <row r="7" spans="1:35" s="15" customFormat="1">
      <c r="B7" s="15" t="str">
        <f>B35</f>
        <v>Zn_Mg_C_PBESol_813</v>
      </c>
      <c r="C7" s="24">
        <f>-C35</f>
        <v>-0.81249944342033786</v>
      </c>
      <c r="D7" s="24">
        <f t="shared" ref="D7:R7" si="5">D35</f>
        <v>3.3066</v>
      </c>
      <c r="E7" s="24">
        <f t="shared" si="5"/>
        <v>4.9889999999999999</v>
      </c>
      <c r="F7" s="24">
        <f>-F35</f>
        <v>-0.50594945700000016</v>
      </c>
      <c r="G7" s="24">
        <f>-G35</f>
        <v>-0.45064140300000022</v>
      </c>
      <c r="H7" s="24">
        <f t="shared" si="5"/>
        <v>0.51017500000000005</v>
      </c>
      <c r="I7" s="66"/>
      <c r="J7" s="16">
        <f t="shared" si="5"/>
        <v>-20.512599999999999</v>
      </c>
      <c r="K7" s="16">
        <f t="shared" si="5"/>
        <v>0</v>
      </c>
      <c r="L7" s="16">
        <f t="shared" si="5"/>
        <v>0</v>
      </c>
      <c r="M7" s="16">
        <f t="shared" si="5"/>
        <v>0</v>
      </c>
      <c r="N7" s="16"/>
      <c r="O7" s="16">
        <f t="shared" si="5"/>
        <v>8.6000000000012733E-3</v>
      </c>
      <c r="P7" s="16">
        <f t="shared" si="5"/>
        <v>58.526200000000003</v>
      </c>
      <c r="Q7" s="16">
        <f t="shared" si="5"/>
        <v>18.992899999999999</v>
      </c>
      <c r="R7" s="16">
        <f t="shared" si="5"/>
        <v>77.519100000000009</v>
      </c>
      <c r="S7" s="16"/>
      <c r="T7" s="23">
        <f>T35</f>
        <v>1.6910000000000001</v>
      </c>
      <c r="U7" s="23">
        <f>U35</f>
        <v>0</v>
      </c>
      <c r="W7" s="16">
        <f>W35</f>
        <v>0</v>
      </c>
      <c r="X7" s="16">
        <f>X35</f>
        <v>8.6000000000012733E-3</v>
      </c>
      <c r="Y7" s="16">
        <f t="shared" si="0"/>
        <v>77.52770000000001</v>
      </c>
      <c r="Z7" s="16">
        <f>Z35</f>
        <v>1.2100000000000222E-2</v>
      </c>
      <c r="AA7" s="16">
        <f>AA35</f>
        <v>-58.514099999999999</v>
      </c>
      <c r="AB7" s="16">
        <f t="shared" si="4"/>
        <v>19.00500000000001</v>
      </c>
      <c r="AC7" s="16"/>
      <c r="AD7" s="16">
        <f>AD35</f>
        <v>0</v>
      </c>
      <c r="AE7" s="16">
        <f>AE35</f>
        <v>0</v>
      </c>
      <c r="AF7" s="16">
        <f>AF35</f>
        <v>-58.514099999999999</v>
      </c>
      <c r="AH7" s="16"/>
      <c r="AI7" s="16"/>
    </row>
    <row r="8" spans="1:35" s="15" customFormat="1">
      <c r="B8" s="15" t="str">
        <f>B34</f>
        <v>Zn_Mg_C_PBESol_750</v>
      </c>
      <c r="C8" s="24">
        <f>-C34</f>
        <v>-0.75000222631864888</v>
      </c>
      <c r="D8" s="24">
        <f t="shared" ref="D8:R8" si="6">D34</f>
        <v>3.3199000000000001</v>
      </c>
      <c r="E8" s="24">
        <f t="shared" si="6"/>
        <v>4.9356</v>
      </c>
      <c r="F8" s="24">
        <f>-F34</f>
        <v>-0.46931139719999987</v>
      </c>
      <c r="G8" s="24">
        <f>-G34</f>
        <v>-0.4159279475999999</v>
      </c>
      <c r="H8" s="24">
        <f t="shared" si="6"/>
        <v>0.51086699999999996</v>
      </c>
      <c r="I8" s="66"/>
      <c r="J8" s="16">
        <f t="shared" si="6"/>
        <v>-20.500299999999999</v>
      </c>
      <c r="K8" s="16">
        <f t="shared" si="6"/>
        <v>0</v>
      </c>
      <c r="L8" s="16">
        <f t="shared" si="6"/>
        <v>0</v>
      </c>
      <c r="M8" s="16">
        <f t="shared" si="6"/>
        <v>0</v>
      </c>
      <c r="N8" s="16"/>
      <c r="O8" s="16">
        <f t="shared" si="6"/>
        <v>2.0900000000001029E-2</v>
      </c>
      <c r="P8" s="16">
        <f t="shared" si="6"/>
        <v>58.526200000000003</v>
      </c>
      <c r="Q8" s="16">
        <f t="shared" si="6"/>
        <v>18.992899999999999</v>
      </c>
      <c r="R8" s="16">
        <f t="shared" si="6"/>
        <v>77.519100000000009</v>
      </c>
      <c r="S8" s="16"/>
      <c r="T8" s="23">
        <f>T34</f>
        <v>1.694</v>
      </c>
      <c r="U8" s="23">
        <f>U34</f>
        <v>0</v>
      </c>
      <c r="W8" s="16">
        <f>W34</f>
        <v>0</v>
      </c>
      <c r="X8" s="16">
        <f>X34</f>
        <v>2.0900000000001029E-2</v>
      </c>
      <c r="Y8" s="16">
        <f t="shared" si="0"/>
        <v>77.540000000000006</v>
      </c>
      <c r="Z8" s="16">
        <f>Z34</f>
        <v>2.5500000000000966E-2</v>
      </c>
      <c r="AA8" s="16">
        <f>AA34</f>
        <v>-58.500700000000002</v>
      </c>
      <c r="AB8" s="16">
        <f t="shared" si="4"/>
        <v>19.018400000000007</v>
      </c>
      <c r="AC8" s="16"/>
      <c r="AD8" s="16">
        <f>AD34</f>
        <v>0</v>
      </c>
      <c r="AE8" s="16">
        <f>AE34</f>
        <v>0</v>
      </c>
      <c r="AF8" s="16">
        <f>AF34</f>
        <v>-58.500700000000002</v>
      </c>
      <c r="AH8" s="16"/>
      <c r="AI8" s="16"/>
    </row>
    <row r="9" spans="1:35" s="15" customFormat="1">
      <c r="B9" s="15" t="str">
        <f>B33</f>
        <v>Zn_Mg_C_PBESol_688</v>
      </c>
      <c r="C9" s="24">
        <f>-C33</f>
        <v>-0.68749610394236538</v>
      </c>
      <c r="D9" s="24">
        <f t="shared" ref="D9:R9" si="7">D33</f>
        <v>3.3342999999999998</v>
      </c>
      <c r="E9" s="24">
        <f t="shared" si="7"/>
        <v>4.8757000000000001</v>
      </c>
      <c r="F9" s="24">
        <f>-F33</f>
        <v>-0.43038291470000023</v>
      </c>
      <c r="G9" s="24">
        <f>-G33</f>
        <v>-0.37912468059999999</v>
      </c>
      <c r="H9" s="24">
        <f t="shared" si="7"/>
        <v>0.51107000000000002</v>
      </c>
      <c r="I9" s="66"/>
      <c r="J9" s="16">
        <f t="shared" si="7"/>
        <v>-20.4879</v>
      </c>
      <c r="K9" s="16">
        <f t="shared" si="7"/>
        <v>0</v>
      </c>
      <c r="L9" s="16">
        <f t="shared" si="7"/>
        <v>0</v>
      </c>
      <c r="M9" s="16">
        <f t="shared" si="7"/>
        <v>0</v>
      </c>
      <c r="N9" s="16"/>
      <c r="O9" s="16">
        <f t="shared" si="7"/>
        <v>3.3300000000000551E-2</v>
      </c>
      <c r="P9" s="16">
        <f t="shared" si="7"/>
        <v>58.526200000000003</v>
      </c>
      <c r="Q9" s="16">
        <f t="shared" si="7"/>
        <v>18.992899999999999</v>
      </c>
      <c r="R9" s="16">
        <f t="shared" si="7"/>
        <v>77.519100000000009</v>
      </c>
      <c r="S9" s="16"/>
      <c r="T9" s="23">
        <f>T33</f>
        <v>1.7030000000000001</v>
      </c>
      <c r="U9" s="23">
        <f>U33</f>
        <v>0</v>
      </c>
      <c r="W9" s="16">
        <f>W33</f>
        <v>0</v>
      </c>
      <c r="X9" s="16">
        <f>X33</f>
        <v>3.3300000000000551E-2</v>
      </c>
      <c r="Y9" s="16">
        <f t="shared" si="0"/>
        <v>77.552400000000006</v>
      </c>
      <c r="Z9" s="16">
        <f>Z33</f>
        <v>3.8000000000000256E-2</v>
      </c>
      <c r="AA9" s="16">
        <f>AA33</f>
        <v>-58.488200000000006</v>
      </c>
      <c r="AB9" s="16">
        <f t="shared" si="4"/>
        <v>19.030900000000003</v>
      </c>
      <c r="AC9" s="16"/>
      <c r="AD9" s="16">
        <f>AD33</f>
        <v>0</v>
      </c>
      <c r="AE9" s="16">
        <f>AE33</f>
        <v>0</v>
      </c>
      <c r="AF9" s="16">
        <f>AF33</f>
        <v>-58.488200000000006</v>
      </c>
      <c r="AH9" s="16"/>
      <c r="AI9" s="16"/>
    </row>
    <row r="10" spans="1:35" s="15" customFormat="1">
      <c r="B10" s="15" t="str">
        <f>B32</f>
        <v>Zn_Mg_C_PBESol_625</v>
      </c>
      <c r="C10" s="24">
        <f>-C32</f>
        <v>-0.62499888684067584</v>
      </c>
      <c r="D10" s="24">
        <f t="shared" ref="D10:R10" si="8">D32</f>
        <v>3.3498000000000001</v>
      </c>
      <c r="E10" s="24">
        <f t="shared" si="8"/>
        <v>4.8079000000000001</v>
      </c>
      <c r="F10" s="24">
        <f>-F32</f>
        <v>-0.38881487300000001</v>
      </c>
      <c r="G10" s="24">
        <f>-G32</f>
        <v>-0.34002430379999976</v>
      </c>
      <c r="H10" s="24">
        <f t="shared" si="8"/>
        <v>0.510687</v>
      </c>
      <c r="I10" s="66"/>
      <c r="J10" s="16">
        <f t="shared" si="8"/>
        <v>-20.476199999999999</v>
      </c>
      <c r="K10" s="16">
        <f t="shared" si="8"/>
        <v>0</v>
      </c>
      <c r="L10" s="16">
        <f t="shared" si="8"/>
        <v>0</v>
      </c>
      <c r="M10" s="16">
        <f t="shared" si="8"/>
        <v>0</v>
      </c>
      <c r="N10" s="16"/>
      <c r="O10" s="16">
        <f t="shared" si="8"/>
        <v>4.5000000000001705E-2</v>
      </c>
      <c r="P10" s="16">
        <f t="shared" si="8"/>
        <v>58.526200000000003</v>
      </c>
      <c r="Q10" s="16">
        <f t="shared" si="8"/>
        <v>18.992899999999999</v>
      </c>
      <c r="R10" s="16">
        <f t="shared" si="8"/>
        <v>77.519100000000009</v>
      </c>
      <c r="S10" s="16"/>
      <c r="T10" s="23">
        <f>T32</f>
        <v>1.718</v>
      </c>
      <c r="U10" s="23">
        <f>U32</f>
        <v>0</v>
      </c>
      <c r="W10" s="16">
        <f>W32</f>
        <v>0</v>
      </c>
      <c r="X10" s="16">
        <f>X32</f>
        <v>4.5000000000001705E-2</v>
      </c>
      <c r="Y10" s="16">
        <f t="shared" si="0"/>
        <v>77.56410000000001</v>
      </c>
      <c r="Z10" s="16">
        <f>Z32</f>
        <v>4.8600000000000421E-2</v>
      </c>
      <c r="AA10" s="16">
        <f>AA32</f>
        <v>-58.477600000000002</v>
      </c>
      <c r="AB10" s="16">
        <f t="shared" si="4"/>
        <v>19.041500000000006</v>
      </c>
      <c r="AC10" s="16"/>
      <c r="AD10" s="16">
        <f>AD32</f>
        <v>0</v>
      </c>
      <c r="AE10" s="16">
        <f>AE32</f>
        <v>0</v>
      </c>
      <c r="AF10" s="16">
        <f>AF32</f>
        <v>-58.477600000000002</v>
      </c>
      <c r="AH10" s="16"/>
      <c r="AI10" s="16"/>
    </row>
    <row r="11" spans="1:35" s="15" customFormat="1">
      <c r="B11" s="15" t="str">
        <f>B31</f>
        <v>Zn_Mg_C_PBESol_563</v>
      </c>
      <c r="C11" s="24">
        <f>-C31</f>
        <v>-0.56250166973898674</v>
      </c>
      <c r="D11" s="24">
        <f t="shared" ref="D11:R11" si="9">D31</f>
        <v>3.3677999999999999</v>
      </c>
      <c r="E11" s="24">
        <f t="shared" si="9"/>
        <v>4.7253999999999996</v>
      </c>
      <c r="F11" s="24">
        <f>-F31</f>
        <v>-0.34100849100000014</v>
      </c>
      <c r="G11" s="24">
        <f>-G31</f>
        <v>-0.29652830080000064</v>
      </c>
      <c r="H11" s="24">
        <f t="shared" si="9"/>
        <v>0.50900000000000001</v>
      </c>
      <c r="I11" s="66"/>
      <c r="J11" s="16">
        <f t="shared" si="9"/>
        <v>-20.466899999999999</v>
      </c>
      <c r="K11" s="16">
        <f t="shared" si="9"/>
        <v>0</v>
      </c>
      <c r="L11" s="16">
        <f t="shared" si="9"/>
        <v>0</v>
      </c>
      <c r="M11" s="16">
        <f t="shared" si="9"/>
        <v>0</v>
      </c>
      <c r="N11" s="16"/>
      <c r="O11" s="16">
        <f t="shared" si="9"/>
        <v>5.4300000000001347E-2</v>
      </c>
      <c r="P11" s="16">
        <f t="shared" si="9"/>
        <v>58.526200000000003</v>
      </c>
      <c r="Q11" s="16">
        <f t="shared" si="9"/>
        <v>18.992899999999999</v>
      </c>
      <c r="R11" s="16">
        <f t="shared" si="9"/>
        <v>77.519100000000009</v>
      </c>
      <c r="S11" s="16"/>
      <c r="T11" s="23">
        <f>T31</f>
        <v>1.744</v>
      </c>
      <c r="U11" s="23">
        <f>U31</f>
        <v>0</v>
      </c>
      <c r="W11" s="16">
        <f>W31</f>
        <v>0</v>
      </c>
      <c r="X11" s="16">
        <f>X31</f>
        <v>5.4300000000001347E-2</v>
      </c>
      <c r="Y11" s="16">
        <f t="shared" si="0"/>
        <v>77.573400000000007</v>
      </c>
      <c r="Z11" s="16">
        <f>Z31</f>
        <v>5.6000000000000938E-2</v>
      </c>
      <c r="AA11" s="16">
        <f>AA31</f>
        <v>-58.470200000000006</v>
      </c>
      <c r="AB11" s="16">
        <f t="shared" si="4"/>
        <v>19.048900000000003</v>
      </c>
      <c r="AC11" s="16"/>
      <c r="AD11" s="16">
        <f>AD31</f>
        <v>0</v>
      </c>
      <c r="AE11" s="16">
        <f>AE31</f>
        <v>0</v>
      </c>
      <c r="AF11" s="16">
        <f>AF31</f>
        <v>-58.470200000000006</v>
      </c>
      <c r="AH11" s="16"/>
      <c r="AI11" s="16"/>
    </row>
    <row r="12" spans="1:35" s="15" customFormat="1">
      <c r="A12" s="15" t="s">
        <v>69</v>
      </c>
      <c r="B12" s="15" t="str">
        <f>B30</f>
        <v>Zn_Mg_C_PBESol_500</v>
      </c>
      <c r="C12" s="24">
        <f>-C30</f>
        <v>-0.4999955473627028</v>
      </c>
      <c r="D12" s="24">
        <f t="shared" ref="D12:R12" si="10">D30</f>
        <v>3.3889</v>
      </c>
      <c r="E12" s="24">
        <f t="shared" si="10"/>
        <v>4.6289999999999996</v>
      </c>
      <c r="F12" s="24">
        <f>-F30</f>
        <v>-0.28640085899999979</v>
      </c>
      <c r="G12" s="24">
        <f>-G30</f>
        <v>-0.24841065599999967</v>
      </c>
      <c r="H12" s="24">
        <f t="shared" si="10"/>
        <v>0.50572499999999998</v>
      </c>
      <c r="I12" s="66"/>
      <c r="J12" s="16">
        <f t="shared" si="10"/>
        <v>-20.4618</v>
      </c>
      <c r="K12" s="16">
        <f t="shared" si="10"/>
        <v>-58.5045</v>
      </c>
      <c r="L12" s="16">
        <f t="shared" si="10"/>
        <v>-18.9678</v>
      </c>
      <c r="M12" s="16">
        <f t="shared" si="10"/>
        <v>-77.472300000000004</v>
      </c>
      <c r="N12" s="16"/>
      <c r="O12" s="16">
        <f t="shared" si="10"/>
        <v>5.9400000000000119E-2</v>
      </c>
      <c r="P12" s="16">
        <f t="shared" si="10"/>
        <v>2.1700000000002717E-2</v>
      </c>
      <c r="Q12" s="16">
        <f t="shared" si="10"/>
        <v>2.5099999999998346E-2</v>
      </c>
      <c r="R12" s="16">
        <f t="shared" si="10"/>
        <v>4.6800000000004616E-2</v>
      </c>
      <c r="S12" s="16"/>
      <c r="T12" s="23">
        <f>T30</f>
        <v>1.649</v>
      </c>
      <c r="U12" s="23">
        <f>U30</f>
        <v>0</v>
      </c>
      <c r="W12" s="16">
        <f>W30</f>
        <v>0</v>
      </c>
      <c r="X12" s="16">
        <f>X30</f>
        <v>5.9400000000000119E-2</v>
      </c>
      <c r="Y12" s="16">
        <f t="shared" si="0"/>
        <v>0.10620000000000474</v>
      </c>
      <c r="Z12" s="16">
        <f>Z30</f>
        <v>5.9400000000000119E-2</v>
      </c>
      <c r="AA12" s="16">
        <f>AA30</f>
        <v>3.7699999999997402E-2</v>
      </c>
      <c r="AB12" s="16">
        <f t="shared" si="4"/>
        <v>8.4500000000002018E-2</v>
      </c>
      <c r="AC12" s="16"/>
      <c r="AD12" s="16">
        <f>AD30</f>
        <v>0</v>
      </c>
      <c r="AE12" s="16">
        <f>AE30</f>
        <v>0</v>
      </c>
      <c r="AF12" s="16">
        <f>AF30</f>
        <v>3.7699999999997402E-2</v>
      </c>
      <c r="AH12" s="16"/>
      <c r="AI12" s="16"/>
    </row>
    <row r="13" spans="1:35" s="15" customFormat="1">
      <c r="B13" s="15" t="str">
        <f>B29</f>
        <v>Zn_Mg_C_PBESol_438</v>
      </c>
      <c r="C13" s="24">
        <f>-C29</f>
        <v>-0.43749833026101376</v>
      </c>
      <c r="D13" s="24">
        <f t="shared" ref="D13:R13" si="11">D29</f>
        <v>3.4121000000000001</v>
      </c>
      <c r="E13" s="24">
        <f t="shared" si="11"/>
        <v>4.5255999999999998</v>
      </c>
      <c r="F13" s="24">
        <f>-F29</f>
        <v>-0.22646554960000026</v>
      </c>
      <c r="G13" s="24">
        <f>-G29</f>
        <v>-0.19813981919999993</v>
      </c>
      <c r="H13" s="24">
        <f t="shared" si="11"/>
        <v>0.50091300000000005</v>
      </c>
      <c r="I13" s="66"/>
      <c r="J13" s="16">
        <f t="shared" si="11"/>
        <v>-20.4633</v>
      </c>
      <c r="K13" s="16">
        <f t="shared" si="11"/>
        <v>0</v>
      </c>
      <c r="L13" s="16">
        <f t="shared" si="11"/>
        <v>0</v>
      </c>
      <c r="M13" s="16">
        <f t="shared" si="11"/>
        <v>0</v>
      </c>
      <c r="N13" s="16"/>
      <c r="O13" s="16">
        <f t="shared" si="11"/>
        <v>5.7900000000000063E-2</v>
      </c>
      <c r="P13" s="16">
        <f t="shared" si="11"/>
        <v>58.526200000000003</v>
      </c>
      <c r="Q13" s="16">
        <f t="shared" si="11"/>
        <v>18.992899999999999</v>
      </c>
      <c r="R13" s="16">
        <f t="shared" si="11"/>
        <v>77.519100000000009</v>
      </c>
      <c r="S13" s="16"/>
      <c r="T13" s="23">
        <f>T29</f>
        <v>1.49</v>
      </c>
      <c r="U13" s="23">
        <f>U29</f>
        <v>0</v>
      </c>
      <c r="W13" s="16">
        <f>W29</f>
        <v>0</v>
      </c>
      <c r="X13" s="16">
        <f>X29</f>
        <v>5.7900000000000063E-2</v>
      </c>
      <c r="Y13" s="16">
        <f t="shared" si="0"/>
        <v>77.577000000000012</v>
      </c>
      <c r="Z13" s="16">
        <f>Z29</f>
        <v>5.8199999999999363E-2</v>
      </c>
      <c r="AA13" s="16">
        <f>AA29</f>
        <v>-58.468000000000004</v>
      </c>
      <c r="AB13" s="16">
        <f t="shared" si="4"/>
        <v>19.051100000000005</v>
      </c>
      <c r="AC13" s="16"/>
      <c r="AD13" s="16">
        <f>AD29</f>
        <v>0</v>
      </c>
      <c r="AE13" s="16">
        <f>AE29</f>
        <v>0</v>
      </c>
      <c r="AF13" s="16">
        <f>AF29</f>
        <v>-58.468000000000004</v>
      </c>
      <c r="AH13" s="16"/>
      <c r="AI13" s="16"/>
    </row>
    <row r="14" spans="1:35" s="15" customFormat="1">
      <c r="B14" s="15" t="str">
        <f>B28</f>
        <v>Zn_Mg_C_PBESol_375</v>
      </c>
      <c r="C14" s="24">
        <f>-C28</f>
        <v>-0.37500111315932416</v>
      </c>
      <c r="D14" s="24">
        <f t="shared" ref="D14:R14" si="12">D28</f>
        <v>3.4329000000000001</v>
      </c>
      <c r="E14" s="24">
        <f t="shared" si="12"/>
        <v>4.4397000000000002</v>
      </c>
      <c r="F14" s="24">
        <f>-F28</f>
        <v>-0.17239799070000003</v>
      </c>
      <c r="G14" s="24">
        <f>-G28</f>
        <v>-0.1537112934000007</v>
      </c>
      <c r="H14" s="24">
        <f t="shared" si="12"/>
        <v>0.49672100000000002</v>
      </c>
      <c r="I14" s="66"/>
      <c r="J14" s="16">
        <f t="shared" si="12"/>
        <v>-20.4712</v>
      </c>
      <c r="K14" s="16">
        <f t="shared" si="12"/>
        <v>0</v>
      </c>
      <c r="L14" s="16">
        <f t="shared" si="12"/>
        <v>0</v>
      </c>
      <c r="M14" s="16">
        <f t="shared" si="12"/>
        <v>0</v>
      </c>
      <c r="N14" s="16"/>
      <c r="O14" s="16">
        <f t="shared" si="12"/>
        <v>5.0000000000000711E-2</v>
      </c>
      <c r="P14" s="16">
        <f t="shared" si="12"/>
        <v>58.526200000000003</v>
      </c>
      <c r="Q14" s="16">
        <f t="shared" si="12"/>
        <v>18.992899999999999</v>
      </c>
      <c r="R14" s="16">
        <f t="shared" si="12"/>
        <v>77.519100000000009</v>
      </c>
      <c r="S14" s="16"/>
      <c r="T14" s="23">
        <f>T28</f>
        <v>1.367</v>
      </c>
      <c r="U14" s="23">
        <f>U28</f>
        <v>0</v>
      </c>
      <c r="W14" s="16">
        <f>W28</f>
        <v>0</v>
      </c>
      <c r="X14" s="16">
        <f>X28</f>
        <v>5.0000000000000711E-2</v>
      </c>
      <c r="Y14" s="16">
        <f t="shared" si="0"/>
        <v>77.569100000000006</v>
      </c>
      <c r="Z14" s="16">
        <f>Z28</f>
        <v>5.2599999999998204E-2</v>
      </c>
      <c r="AA14" s="16">
        <f>AA28</f>
        <v>-58.473600000000005</v>
      </c>
      <c r="AB14" s="16">
        <f t="shared" si="4"/>
        <v>19.045500000000004</v>
      </c>
      <c r="AC14" s="16"/>
      <c r="AD14" s="16">
        <f>AD28</f>
        <v>0</v>
      </c>
      <c r="AE14" s="16">
        <f>AE28</f>
        <v>0</v>
      </c>
      <c r="AF14" s="16">
        <f>AF28</f>
        <v>-58.473600000000005</v>
      </c>
      <c r="AH14" s="16"/>
      <c r="AI14" s="16"/>
    </row>
    <row r="15" spans="1:35" s="15" customFormat="1">
      <c r="B15" s="15" t="str">
        <f>B27</f>
        <v>Zn_Mg_C_PBESol_313</v>
      </c>
      <c r="C15" s="24">
        <f>-C27</f>
        <v>-0.31249499078304072</v>
      </c>
      <c r="D15" s="24">
        <f t="shared" ref="D15:R15" si="13">D27</f>
        <v>3.4478</v>
      </c>
      <c r="E15" s="24">
        <f t="shared" si="13"/>
        <v>4.3818999999999999</v>
      </c>
      <c r="F15" s="24">
        <f>-F27</f>
        <v>-0.1313737438999999</v>
      </c>
      <c r="G15" s="24">
        <f>-G27</f>
        <v>-0.11915262479999948</v>
      </c>
      <c r="H15" s="24">
        <f t="shared" si="13"/>
        <v>0.49489</v>
      </c>
      <c r="I15" s="66"/>
      <c r="J15" s="16">
        <f t="shared" si="13"/>
        <v>-20.482900000000001</v>
      </c>
      <c r="K15" s="16">
        <f t="shared" si="13"/>
        <v>0</v>
      </c>
      <c r="L15" s="16">
        <f t="shared" si="13"/>
        <v>0</v>
      </c>
      <c r="M15" s="16">
        <f t="shared" si="13"/>
        <v>0</v>
      </c>
      <c r="N15" s="16"/>
      <c r="O15" s="16">
        <f t="shared" si="13"/>
        <v>3.8299999999999557E-2</v>
      </c>
      <c r="P15" s="16">
        <f t="shared" si="13"/>
        <v>58.526200000000003</v>
      </c>
      <c r="Q15" s="16">
        <f t="shared" si="13"/>
        <v>18.992899999999999</v>
      </c>
      <c r="R15" s="16">
        <f t="shared" si="13"/>
        <v>77.519100000000009</v>
      </c>
      <c r="S15" s="16"/>
      <c r="T15" s="23">
        <f>T27</f>
        <v>1.292</v>
      </c>
      <c r="U15" s="23">
        <f>U27</f>
        <v>0</v>
      </c>
      <c r="W15" s="16">
        <f>W27</f>
        <v>0</v>
      </c>
      <c r="X15" s="16">
        <f>X27</f>
        <v>3.8299999999999557E-2</v>
      </c>
      <c r="Y15" s="16">
        <f t="shared" si="0"/>
        <v>77.557400000000001</v>
      </c>
      <c r="Z15" s="16">
        <f>Z27</f>
        <v>4.3199999999998795E-2</v>
      </c>
      <c r="AA15" s="16">
        <f>AA27</f>
        <v>-58.483000000000004</v>
      </c>
      <c r="AB15" s="16">
        <f t="shared" si="4"/>
        <v>19.036100000000005</v>
      </c>
      <c r="AC15" s="16"/>
      <c r="AD15" s="16">
        <f>AD27</f>
        <v>0</v>
      </c>
      <c r="AE15" s="16">
        <f>AE27</f>
        <v>0</v>
      </c>
      <c r="AF15" s="16">
        <f>AF27</f>
        <v>-58.483000000000004</v>
      </c>
      <c r="AH15" s="16"/>
      <c r="AI15" s="16"/>
    </row>
    <row r="16" spans="1:35" s="15" customFormat="1">
      <c r="B16" s="15" t="str">
        <f>B26</f>
        <v>Zn_Mg_C_PBESol_250</v>
      </c>
      <c r="C16" s="24">
        <f>-C26</f>
        <v>-0.24999777368135165</v>
      </c>
      <c r="D16" s="24">
        <f t="shared" ref="D16:R16" si="14">D26</f>
        <v>3.4590000000000001</v>
      </c>
      <c r="E16" s="24">
        <f t="shared" si="14"/>
        <v>4.3400999999999996</v>
      </c>
      <c r="F16" s="24">
        <f>-F26</f>
        <v>-9.8068899600000009E-2</v>
      </c>
      <c r="G16" s="24">
        <f>-G26</f>
        <v>-9.0330501299999866E-2</v>
      </c>
      <c r="H16" s="24">
        <f t="shared" si="14"/>
        <v>0.49452299999999999</v>
      </c>
      <c r="I16" s="66"/>
      <c r="J16" s="16">
        <f t="shared" si="14"/>
        <v>-20.494900000000001</v>
      </c>
      <c r="K16" s="16">
        <f t="shared" si="14"/>
        <v>0</v>
      </c>
      <c r="L16" s="16">
        <f t="shared" si="14"/>
        <v>0</v>
      </c>
      <c r="M16" s="16">
        <f t="shared" si="14"/>
        <v>0</v>
      </c>
      <c r="N16" s="16"/>
      <c r="O16" s="16">
        <f t="shared" si="14"/>
        <v>2.6299999999999102E-2</v>
      </c>
      <c r="P16" s="16">
        <f t="shared" si="14"/>
        <v>58.526200000000003</v>
      </c>
      <c r="Q16" s="16">
        <f t="shared" si="14"/>
        <v>18.992899999999999</v>
      </c>
      <c r="R16" s="16">
        <f t="shared" si="14"/>
        <v>77.519100000000009</v>
      </c>
      <c r="S16" s="16"/>
      <c r="T16" s="23">
        <f>T26</f>
        <v>1.2430000000000001</v>
      </c>
      <c r="U16" s="23">
        <f>U26</f>
        <v>0</v>
      </c>
      <c r="W16" s="16">
        <f>W26</f>
        <v>0</v>
      </c>
      <c r="X16" s="16">
        <f>X26</f>
        <v>2.6299999999999102E-2</v>
      </c>
      <c r="Y16" s="16">
        <f t="shared" si="0"/>
        <v>77.545400000000001</v>
      </c>
      <c r="Z16" s="16">
        <f>Z26</f>
        <v>3.1499999999997641E-2</v>
      </c>
      <c r="AA16" s="16">
        <f>AA26</f>
        <v>-58.494700000000009</v>
      </c>
      <c r="AB16" s="16">
        <f t="shared" si="4"/>
        <v>19.0244</v>
      </c>
      <c r="AC16" s="16"/>
      <c r="AD16" s="16">
        <f>AD26</f>
        <v>0</v>
      </c>
      <c r="AE16" s="16">
        <f>AE26</f>
        <v>0</v>
      </c>
      <c r="AF16" s="16">
        <f>AF26</f>
        <v>-58.494700000000009</v>
      </c>
      <c r="AG16" s="16"/>
      <c r="AH16" s="16"/>
      <c r="AI16" s="16"/>
    </row>
    <row r="17" spans="1:36" s="15" customFormat="1">
      <c r="B17" s="15" t="str">
        <f>B25</f>
        <v>Zn_Mg_C_PBESol_188</v>
      </c>
      <c r="C17" s="24">
        <f>-C25</f>
        <v>-0.18750055657966208</v>
      </c>
      <c r="D17" s="24">
        <f t="shared" ref="D17:R17" si="15">D25</f>
        <v>3.4670000000000001</v>
      </c>
      <c r="E17" s="24">
        <f t="shared" si="15"/>
        <v>4.3109000000000002</v>
      </c>
      <c r="F17" s="24">
        <f>-F25</f>
        <v>-7.0034881399999929E-2</v>
      </c>
      <c r="G17" s="24">
        <f>-G25</f>
        <v>-6.542652929999998E-2</v>
      </c>
      <c r="H17" s="24">
        <f t="shared" si="15"/>
        <v>0.49519099999999999</v>
      </c>
      <c r="I17" s="66"/>
      <c r="J17" s="16">
        <f t="shared" si="15"/>
        <v>-20.505700000000001</v>
      </c>
      <c r="K17" s="16">
        <f t="shared" si="15"/>
        <v>0</v>
      </c>
      <c r="L17" s="16">
        <f t="shared" si="15"/>
        <v>0</v>
      </c>
      <c r="M17" s="16">
        <f t="shared" si="15"/>
        <v>0</v>
      </c>
      <c r="N17" s="16"/>
      <c r="O17" s="16">
        <f t="shared" si="15"/>
        <v>1.5499999999999403E-2</v>
      </c>
      <c r="P17" s="16">
        <f t="shared" si="15"/>
        <v>58.526200000000003</v>
      </c>
      <c r="Q17" s="16">
        <f t="shared" si="15"/>
        <v>18.992899999999999</v>
      </c>
      <c r="R17" s="16">
        <f t="shared" si="15"/>
        <v>77.519100000000009</v>
      </c>
      <c r="S17" s="16"/>
      <c r="T17" s="23">
        <f>T25</f>
        <v>1.21</v>
      </c>
      <c r="U17" s="23">
        <f>U25</f>
        <v>0</v>
      </c>
      <c r="W17" s="16">
        <f>W25</f>
        <v>0</v>
      </c>
      <c r="X17" s="16">
        <f>X25</f>
        <v>1.5499999999999403E-2</v>
      </c>
      <c r="Y17" s="16">
        <f t="shared" si="0"/>
        <v>77.534600000000012</v>
      </c>
      <c r="Z17" s="16">
        <f>Z25</f>
        <v>1.9700000000000273E-2</v>
      </c>
      <c r="AA17" s="16">
        <f>AA25</f>
        <v>-58.506500000000003</v>
      </c>
      <c r="AB17" s="16">
        <f t="shared" si="4"/>
        <v>19.012600000000006</v>
      </c>
      <c r="AC17" s="16"/>
      <c r="AD17" s="16">
        <f>AD25</f>
        <v>0</v>
      </c>
      <c r="AE17" s="16">
        <f>AE25</f>
        <v>0</v>
      </c>
      <c r="AF17" s="16">
        <f>AF25</f>
        <v>-58.506500000000003</v>
      </c>
      <c r="AG17" s="16"/>
      <c r="AH17" s="16"/>
      <c r="AI17" s="16"/>
    </row>
    <row r="18" spans="1:36" s="15" customFormat="1">
      <c r="B18" s="15" t="str">
        <f>B24</f>
        <v>Zn_Mg_C_PBESol_125</v>
      </c>
      <c r="C18" s="24">
        <f>-C24</f>
        <v>-0.12500333947797301</v>
      </c>
      <c r="D18" s="24">
        <f t="shared" ref="D18:R18" si="16">D24</f>
        <v>3.4723000000000002</v>
      </c>
      <c r="E18" s="24">
        <f t="shared" si="16"/>
        <v>4.2916999999999996</v>
      </c>
      <c r="F18" s="24">
        <f>-F24</f>
        <v>-4.523880970000009E-2</v>
      </c>
      <c r="G18" s="24">
        <f>-G24</f>
        <v>-4.2599414200000428E-2</v>
      </c>
      <c r="H18" s="24">
        <f t="shared" si="16"/>
        <v>0.496504</v>
      </c>
      <c r="I18" s="66"/>
      <c r="J18" s="16">
        <f t="shared" si="16"/>
        <v>-20.514099999999999</v>
      </c>
      <c r="K18" s="16">
        <f t="shared" si="16"/>
        <v>0</v>
      </c>
      <c r="L18" s="16">
        <f t="shared" si="16"/>
        <v>0</v>
      </c>
      <c r="M18" s="16">
        <f t="shared" si="16"/>
        <v>0</v>
      </c>
      <c r="N18" s="16"/>
      <c r="O18" s="16">
        <f t="shared" si="16"/>
        <v>7.1000000000012164E-3</v>
      </c>
      <c r="P18" s="16">
        <f t="shared" si="16"/>
        <v>58.526200000000003</v>
      </c>
      <c r="Q18" s="16">
        <f t="shared" si="16"/>
        <v>18.992899999999999</v>
      </c>
      <c r="R18" s="16">
        <f t="shared" si="16"/>
        <v>77.519100000000009</v>
      </c>
      <c r="S18" s="16"/>
      <c r="T18" s="23">
        <f>T24</f>
        <v>1.19</v>
      </c>
      <c r="U18" s="23">
        <f>U24</f>
        <v>0</v>
      </c>
      <c r="W18" s="16">
        <f>W24</f>
        <v>0</v>
      </c>
      <c r="X18" s="16">
        <f>X24</f>
        <v>7.1000000000012164E-3</v>
      </c>
      <c r="Y18" s="16">
        <f t="shared" si="0"/>
        <v>77.526200000000017</v>
      </c>
      <c r="Z18" s="16">
        <f>Z24</f>
        <v>9.3999999999994088E-3</v>
      </c>
      <c r="AA18" s="16">
        <f>AA24</f>
        <v>-58.516800000000003</v>
      </c>
      <c r="AB18" s="16">
        <f t="shared" si="4"/>
        <v>19.002300000000005</v>
      </c>
      <c r="AC18" s="16"/>
      <c r="AD18" s="16">
        <f>AD24</f>
        <v>0</v>
      </c>
      <c r="AE18" s="16">
        <f>AE24</f>
        <v>0</v>
      </c>
      <c r="AF18" s="16">
        <f>AF24</f>
        <v>-58.516800000000003</v>
      </c>
      <c r="AH18" s="16"/>
      <c r="AI18" s="16"/>
    </row>
    <row r="19" spans="1:36" s="15" customFormat="1">
      <c r="B19" s="15" t="str">
        <f>B23</f>
        <v>Zn_Mg_C_PBESol_063</v>
      </c>
      <c r="C19" s="24">
        <f>-C23</f>
        <v>-6.249721710168956E-2</v>
      </c>
      <c r="D19" s="24">
        <f t="shared" ref="D19:R19" si="17">D23</f>
        <v>3.4756</v>
      </c>
      <c r="E19" s="24">
        <f t="shared" si="17"/>
        <v>4.2803000000000004</v>
      </c>
      <c r="F19" s="24">
        <f>-F23</f>
        <v>-2.2184794900000211E-2</v>
      </c>
      <c r="G19" s="24">
        <f>-G23</f>
        <v>-2.099915180000033E-2</v>
      </c>
      <c r="H19" s="24">
        <f t="shared" si="17"/>
        <v>0.49816500000000002</v>
      </c>
      <c r="I19" s="66"/>
      <c r="J19" s="16">
        <f t="shared" si="17"/>
        <v>-20.519400000000001</v>
      </c>
      <c r="K19" s="16">
        <f t="shared" si="17"/>
        <v>0</v>
      </c>
      <c r="L19" s="16">
        <f t="shared" si="17"/>
        <v>0</v>
      </c>
      <c r="M19" s="16">
        <f t="shared" si="17"/>
        <v>0</v>
      </c>
      <c r="N19" s="16"/>
      <c r="O19" s="16">
        <f t="shared" si="17"/>
        <v>1.7999999999993577E-3</v>
      </c>
      <c r="P19" s="16">
        <f t="shared" si="17"/>
        <v>58.526200000000003</v>
      </c>
      <c r="Q19" s="16">
        <f t="shared" si="17"/>
        <v>18.992899999999999</v>
      </c>
      <c r="R19" s="16">
        <f t="shared" si="17"/>
        <v>77.519100000000009</v>
      </c>
      <c r="S19" s="16"/>
      <c r="T19" s="23">
        <f>T23</f>
        <v>1.1779999999999999</v>
      </c>
      <c r="U19" s="23">
        <f>U23</f>
        <v>0</v>
      </c>
      <c r="W19" s="16">
        <f>W23</f>
        <v>0</v>
      </c>
      <c r="X19" s="16">
        <f>X23</f>
        <v>1.7999999999993577E-3</v>
      </c>
      <c r="Y19" s="16">
        <f t="shared" si="0"/>
        <v>77.520900000000012</v>
      </c>
      <c r="Z19" s="16">
        <f>Z23</f>
        <v>2.4999999999977263E-3</v>
      </c>
      <c r="AA19" s="16">
        <f>AA23</f>
        <v>-58.523700000000005</v>
      </c>
      <c r="AB19" s="16">
        <f t="shared" si="4"/>
        <v>18.995400000000004</v>
      </c>
      <c r="AC19" s="16"/>
      <c r="AD19" s="16">
        <f>AD23</f>
        <v>0</v>
      </c>
      <c r="AE19" s="16">
        <f>AE23</f>
        <v>0</v>
      </c>
      <c r="AF19" s="16">
        <f>AF23</f>
        <v>-58.523700000000005</v>
      </c>
      <c r="AH19" s="16"/>
      <c r="AI19" s="16"/>
    </row>
    <row r="20" spans="1:36" s="15" customFormat="1">
      <c r="B20" s="15" t="str">
        <f>B22</f>
        <v>Zn_Mg_C_PBESol_031</v>
      </c>
      <c r="C20" s="24">
        <f>-C22</f>
        <v>-3.1248608550844534E-2</v>
      </c>
      <c r="D20" s="24">
        <f t="shared" ref="D20:U20" si="18">D22</f>
        <v>3.4765000000000001</v>
      </c>
      <c r="E20" s="24">
        <f t="shared" si="18"/>
        <v>4.2773000000000003</v>
      </c>
      <c r="F20" s="24">
        <f>-F22</f>
        <v>-1.1001215599999843E-2</v>
      </c>
      <c r="G20" s="24">
        <f>-G22</f>
        <v>-1.0457998500000131E-2</v>
      </c>
      <c r="H20" s="24">
        <f t="shared" si="18"/>
        <v>0.49906299999999998</v>
      </c>
      <c r="I20" s="66"/>
      <c r="J20" s="16">
        <f t="shared" si="18"/>
        <v>-20.520700000000001</v>
      </c>
      <c r="K20" s="16">
        <f t="shared" si="18"/>
        <v>0</v>
      </c>
      <c r="L20" s="16">
        <f t="shared" si="18"/>
        <v>0</v>
      </c>
      <c r="M20" s="16">
        <f t="shared" si="18"/>
        <v>0</v>
      </c>
      <c r="N20" s="16"/>
      <c r="O20" s="16">
        <f t="shared" si="18"/>
        <v>4.9999999999883471E-4</v>
      </c>
      <c r="P20" s="16">
        <f t="shared" si="18"/>
        <v>58.526200000000003</v>
      </c>
      <c r="Q20" s="16">
        <f t="shared" si="18"/>
        <v>18.992899999999999</v>
      </c>
      <c r="R20" s="16">
        <f t="shared" si="18"/>
        <v>77.519100000000009</v>
      </c>
      <c r="S20" s="16"/>
      <c r="T20" s="23">
        <f t="shared" si="18"/>
        <v>1.175</v>
      </c>
      <c r="U20" s="23">
        <f t="shared" si="18"/>
        <v>0</v>
      </c>
      <c r="W20" s="16">
        <f>W22</f>
        <v>0</v>
      </c>
      <c r="X20" s="16">
        <f>X22</f>
        <v>4.9999999999883471E-4</v>
      </c>
      <c r="Y20" s="16">
        <f t="shared" si="0"/>
        <v>77.519600000000011</v>
      </c>
      <c r="Z20" s="16">
        <f>Z22</f>
        <v>5.9999999999860165E-4</v>
      </c>
      <c r="AA20" s="16">
        <f>AA22</f>
        <v>-58.525600000000004</v>
      </c>
      <c r="AB20" s="16">
        <f t="shared" si="4"/>
        <v>18.993500000000004</v>
      </c>
      <c r="AC20" s="16"/>
      <c r="AD20" s="16">
        <f>AD22</f>
        <v>0</v>
      </c>
      <c r="AE20" s="16">
        <f>AE22</f>
        <v>0</v>
      </c>
      <c r="AF20" s="16">
        <f>AF22</f>
        <v>-58.525600000000004</v>
      </c>
      <c r="AH20" s="16"/>
      <c r="AI20" s="16"/>
    </row>
    <row r="21" spans="1:36">
      <c r="A21" s="8" t="s">
        <v>11</v>
      </c>
      <c r="B21" s="8" t="str">
        <f>Mg_PBESol!B45</f>
        <v>Zn_Mg_C_PBESol_000</v>
      </c>
      <c r="C21" s="1">
        <f t="shared" ref="C21:C38" si="19">(0.5-AV45)/(0.5-AV$63)</f>
        <v>0</v>
      </c>
      <c r="D21" s="1">
        <f>J45</f>
        <v>3.4767000000000001</v>
      </c>
      <c r="E21" s="1">
        <f t="shared" ref="E21:E39" si="20">L45</f>
        <v>4.2763</v>
      </c>
      <c r="F21" s="1">
        <f t="shared" ref="F21:F40" si="21">E21*ABS(AS45-AV45)</f>
        <v>0</v>
      </c>
      <c r="G21" s="1">
        <f t="shared" ref="G21:G40" si="22">E21*(ABS(MOD(AT45-AU45+2.5,1)-0.5))</f>
        <v>0</v>
      </c>
      <c r="H21" s="1">
        <f t="shared" ref="H21:H39" si="23">MOD(AS45-AT45,1)</f>
        <v>0.5</v>
      </c>
      <c r="J21" s="2">
        <f t="shared" ref="J21:J39" si="24">R45</f>
        <v>-20.5212</v>
      </c>
      <c r="K21" s="2">
        <f>R69</f>
        <v>-58.526200000000003</v>
      </c>
      <c r="L21" s="2">
        <f>AW69</f>
        <v>-18.992899999999999</v>
      </c>
      <c r="M21" s="2">
        <f t="shared" ref="M21:M39" si="25">K21+L21</f>
        <v>-77.519100000000009</v>
      </c>
      <c r="N21" s="2"/>
      <c r="O21" s="2">
        <f t="shared" ref="O21:R37" si="26">J21-J$21</f>
        <v>0</v>
      </c>
      <c r="P21" s="2">
        <f t="shared" si="26"/>
        <v>0</v>
      </c>
      <c r="Q21" s="2">
        <f t="shared" si="26"/>
        <v>0</v>
      </c>
      <c r="R21" s="2">
        <f t="shared" si="26"/>
        <v>0</v>
      </c>
      <c r="T21" s="18">
        <f>Z47</f>
        <v>1.1779999999999999</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Mg_PBESol!B46</f>
        <v>Zn_Mg_C_PBESol_031</v>
      </c>
      <c r="C22" s="1">
        <f t="shared" si="19"/>
        <v>3.1248608550844534E-2</v>
      </c>
      <c r="D22" s="1">
        <f>Mg_PBESol!J46</f>
        <v>3.4765000000000001</v>
      </c>
      <c r="E22" s="1">
        <f t="shared" si="20"/>
        <v>4.2773000000000003</v>
      </c>
      <c r="F22" s="1">
        <f t="shared" si="21"/>
        <v>1.1001215599999843E-2</v>
      </c>
      <c r="G22" s="1">
        <f t="shared" si="22"/>
        <v>1.0457998500000131E-2</v>
      </c>
      <c r="H22" s="1">
        <f t="shared" si="23"/>
        <v>0.49906299999999998</v>
      </c>
      <c r="J22" s="2">
        <f t="shared" si="24"/>
        <v>-20.520700000000001</v>
      </c>
      <c r="K22" s="2">
        <f t="shared" ref="K22:K39" si="30">R70</f>
        <v>0</v>
      </c>
      <c r="L22" s="2">
        <f t="shared" ref="L22:L39" si="31">AW70</f>
        <v>0</v>
      </c>
      <c r="M22" s="2">
        <f t="shared" si="25"/>
        <v>0</v>
      </c>
      <c r="N22" s="2"/>
      <c r="O22" s="2">
        <f t="shared" si="26"/>
        <v>4.9999999999883471E-4</v>
      </c>
      <c r="P22" s="2">
        <f t="shared" si="26"/>
        <v>58.526200000000003</v>
      </c>
      <c r="Q22" s="2">
        <f t="shared" si="26"/>
        <v>18.992899999999999</v>
      </c>
      <c r="R22" s="2">
        <f t="shared" si="26"/>
        <v>77.519100000000009</v>
      </c>
      <c r="T22" s="18">
        <f t="shared" ref="T22:T39" si="32">Z46</f>
        <v>1.175</v>
      </c>
      <c r="U22" s="18">
        <f t="shared" si="27"/>
        <v>0</v>
      </c>
      <c r="W22" s="2">
        <f t="shared" ref="W22:W39" si="33">R93-R$92</f>
        <v>0</v>
      </c>
      <c r="X22" s="2">
        <f t="shared" ref="X22:X39" si="34">O22-W22</f>
        <v>4.9999999999883471E-4</v>
      </c>
      <c r="Y22" s="2">
        <f t="shared" ref="Y22:Y39" si="35">R22+X22</f>
        <v>77.519600000000011</v>
      </c>
      <c r="Z22" s="2">
        <f t="shared" si="28"/>
        <v>5.9999999999860165E-4</v>
      </c>
      <c r="AA22" s="2">
        <f t="shared" ref="AA22:AA39" si="36">Z22-P22</f>
        <v>-58.525600000000004</v>
      </c>
      <c r="AB22" s="2">
        <f t="shared" ref="AB22:AB39" si="37">AA22+R22</f>
        <v>18.993500000000004</v>
      </c>
      <c r="AD22" s="2">
        <f t="shared" ref="AD22:AD39" si="38">R116+AW116</f>
        <v>0</v>
      </c>
      <c r="AE22" s="2">
        <f t="shared" ref="AE22:AE39" si="39">AD22-AD$21</f>
        <v>0</v>
      </c>
      <c r="AF22" s="2">
        <f t="shared" si="29"/>
        <v>-58.525600000000004</v>
      </c>
      <c r="AH22" s="2"/>
      <c r="AI22" s="2"/>
    </row>
    <row r="23" spans="1:36">
      <c r="B23" s="8" t="str">
        <f>Mg_PBESol!B47</f>
        <v>Zn_Mg_C_PBESol_063</v>
      </c>
      <c r="C23" s="1">
        <f t="shared" si="19"/>
        <v>6.249721710168956E-2</v>
      </c>
      <c r="D23" s="1">
        <f>Mg_PBESol!J47</f>
        <v>3.4756</v>
      </c>
      <c r="E23" s="1">
        <f t="shared" si="20"/>
        <v>4.2803000000000004</v>
      </c>
      <c r="F23" s="1">
        <f t="shared" si="21"/>
        <v>2.2184794900000211E-2</v>
      </c>
      <c r="G23" s="1">
        <f t="shared" si="22"/>
        <v>2.099915180000033E-2</v>
      </c>
      <c r="H23" s="1">
        <f t="shared" si="23"/>
        <v>0.49816500000000002</v>
      </c>
      <c r="J23" s="2">
        <f t="shared" si="24"/>
        <v>-20.519400000000001</v>
      </c>
      <c r="K23" s="2">
        <f t="shared" si="30"/>
        <v>0</v>
      </c>
      <c r="L23" s="2">
        <f t="shared" si="31"/>
        <v>0</v>
      </c>
      <c r="M23" s="2">
        <f t="shared" si="25"/>
        <v>0</v>
      </c>
      <c r="N23" s="2"/>
      <c r="O23" s="2">
        <f t="shared" si="26"/>
        <v>1.7999999999993577E-3</v>
      </c>
      <c r="P23" s="2">
        <f t="shared" si="26"/>
        <v>58.526200000000003</v>
      </c>
      <c r="Q23" s="2">
        <f t="shared" si="26"/>
        <v>18.992899999999999</v>
      </c>
      <c r="R23" s="2">
        <f t="shared" si="26"/>
        <v>77.519100000000009</v>
      </c>
      <c r="T23" s="18">
        <f t="shared" si="32"/>
        <v>1.1779999999999999</v>
      </c>
      <c r="U23" s="18">
        <f t="shared" si="27"/>
        <v>0</v>
      </c>
      <c r="W23" s="2">
        <f t="shared" si="33"/>
        <v>0</v>
      </c>
      <c r="X23" s="2">
        <f t="shared" si="34"/>
        <v>1.7999999999993577E-3</v>
      </c>
      <c r="Y23" s="2">
        <f t="shared" si="35"/>
        <v>77.520900000000012</v>
      </c>
      <c r="Z23" s="2">
        <f t="shared" si="28"/>
        <v>2.4999999999977263E-3</v>
      </c>
      <c r="AA23" s="2">
        <f t="shared" si="36"/>
        <v>-58.523700000000005</v>
      </c>
      <c r="AB23" s="2">
        <f t="shared" si="37"/>
        <v>18.995400000000004</v>
      </c>
      <c r="AD23" s="2">
        <f t="shared" si="38"/>
        <v>0</v>
      </c>
      <c r="AE23" s="2">
        <f t="shared" si="39"/>
        <v>0</v>
      </c>
      <c r="AF23" s="2">
        <f t="shared" si="29"/>
        <v>-58.523700000000005</v>
      </c>
      <c r="AH23" s="2"/>
      <c r="AI23" s="2"/>
    </row>
    <row r="24" spans="1:36">
      <c r="B24" s="8" t="str">
        <f>Mg_PBESol!B48</f>
        <v>Zn_Mg_C_PBESol_125</v>
      </c>
      <c r="C24" s="1">
        <f t="shared" si="19"/>
        <v>0.12500333947797301</v>
      </c>
      <c r="D24" s="1">
        <f>Mg_PBESol!J48</f>
        <v>3.4723000000000002</v>
      </c>
      <c r="E24" s="1">
        <f t="shared" si="20"/>
        <v>4.2916999999999996</v>
      </c>
      <c r="F24" s="1">
        <f t="shared" si="21"/>
        <v>4.523880970000009E-2</v>
      </c>
      <c r="G24" s="1">
        <f t="shared" si="22"/>
        <v>4.2599414200000428E-2</v>
      </c>
      <c r="H24" s="1">
        <f t="shared" si="23"/>
        <v>0.496504</v>
      </c>
      <c r="J24" s="2">
        <f t="shared" si="24"/>
        <v>-20.514099999999999</v>
      </c>
      <c r="K24" s="2">
        <f t="shared" si="30"/>
        <v>0</v>
      </c>
      <c r="L24" s="2">
        <f t="shared" si="31"/>
        <v>0</v>
      </c>
      <c r="M24" s="2">
        <f t="shared" si="25"/>
        <v>0</v>
      </c>
      <c r="N24" s="2"/>
      <c r="O24" s="2">
        <f t="shared" si="26"/>
        <v>7.1000000000012164E-3</v>
      </c>
      <c r="P24" s="2">
        <f t="shared" si="26"/>
        <v>58.526200000000003</v>
      </c>
      <c r="Q24" s="2">
        <f t="shared" si="26"/>
        <v>18.992899999999999</v>
      </c>
      <c r="R24" s="2">
        <f t="shared" si="26"/>
        <v>77.519100000000009</v>
      </c>
      <c r="T24" s="18">
        <f t="shared" si="32"/>
        <v>1.19</v>
      </c>
      <c r="U24" s="18">
        <f t="shared" si="27"/>
        <v>0</v>
      </c>
      <c r="W24" s="2">
        <f t="shared" si="33"/>
        <v>0</v>
      </c>
      <c r="X24" s="2">
        <f t="shared" si="34"/>
        <v>7.1000000000012164E-3</v>
      </c>
      <c r="Y24" s="2">
        <f t="shared" si="35"/>
        <v>77.526200000000017</v>
      </c>
      <c r="Z24" s="2">
        <f t="shared" si="28"/>
        <v>9.3999999999994088E-3</v>
      </c>
      <c r="AA24" s="2">
        <f t="shared" si="36"/>
        <v>-58.516800000000003</v>
      </c>
      <c r="AB24" s="2">
        <f t="shared" si="37"/>
        <v>19.002300000000005</v>
      </c>
      <c r="AD24" s="2">
        <f t="shared" si="38"/>
        <v>0</v>
      </c>
      <c r="AE24" s="2">
        <f t="shared" si="39"/>
        <v>0</v>
      </c>
      <c r="AF24" s="2">
        <f t="shared" si="29"/>
        <v>-58.516800000000003</v>
      </c>
      <c r="AH24" s="2"/>
      <c r="AI24" s="2"/>
    </row>
    <row r="25" spans="1:36">
      <c r="B25" s="8" t="str">
        <f>Mg_PBESol!B49</f>
        <v>Zn_Mg_C_PBESol_188</v>
      </c>
      <c r="C25" s="1">
        <f t="shared" si="19"/>
        <v>0.18750055657966208</v>
      </c>
      <c r="D25" s="1">
        <f>Mg_PBESol!J49</f>
        <v>3.4670000000000001</v>
      </c>
      <c r="E25" s="1">
        <f t="shared" si="20"/>
        <v>4.3109000000000002</v>
      </c>
      <c r="F25" s="1">
        <f t="shared" si="21"/>
        <v>7.0034881399999929E-2</v>
      </c>
      <c r="G25" s="1">
        <f t="shared" si="22"/>
        <v>6.542652929999998E-2</v>
      </c>
      <c r="H25" s="1">
        <f t="shared" si="23"/>
        <v>0.49519099999999999</v>
      </c>
      <c r="J25" s="2">
        <f t="shared" si="24"/>
        <v>-20.505700000000001</v>
      </c>
      <c r="K25" s="2">
        <f t="shared" si="30"/>
        <v>0</v>
      </c>
      <c r="L25" s="2">
        <f t="shared" si="31"/>
        <v>0</v>
      </c>
      <c r="M25" s="2">
        <f t="shared" si="25"/>
        <v>0</v>
      </c>
      <c r="N25" s="2"/>
      <c r="O25" s="2">
        <f t="shared" si="26"/>
        <v>1.5499999999999403E-2</v>
      </c>
      <c r="P25" s="2">
        <f t="shared" si="26"/>
        <v>58.526200000000003</v>
      </c>
      <c r="Q25" s="2">
        <f t="shared" si="26"/>
        <v>18.992899999999999</v>
      </c>
      <c r="R25" s="2">
        <f t="shared" si="26"/>
        <v>77.519100000000009</v>
      </c>
      <c r="T25" s="18">
        <f t="shared" si="32"/>
        <v>1.21</v>
      </c>
      <c r="U25" s="18">
        <f t="shared" si="27"/>
        <v>0</v>
      </c>
      <c r="W25" s="2">
        <f t="shared" si="33"/>
        <v>0</v>
      </c>
      <c r="X25" s="2">
        <f t="shared" si="34"/>
        <v>1.5499999999999403E-2</v>
      </c>
      <c r="Y25" s="2">
        <f t="shared" si="35"/>
        <v>77.534600000000012</v>
      </c>
      <c r="Z25" s="2">
        <f t="shared" si="28"/>
        <v>1.9700000000000273E-2</v>
      </c>
      <c r="AA25" s="2">
        <f t="shared" si="36"/>
        <v>-58.506500000000003</v>
      </c>
      <c r="AB25" s="2">
        <f t="shared" si="37"/>
        <v>19.012600000000006</v>
      </c>
      <c r="AD25" s="2">
        <f t="shared" si="38"/>
        <v>0</v>
      </c>
      <c r="AE25" s="2">
        <f t="shared" si="39"/>
        <v>0</v>
      </c>
      <c r="AF25" s="2">
        <f t="shared" si="29"/>
        <v>-58.506500000000003</v>
      </c>
      <c r="AH25" s="2"/>
      <c r="AI25" s="2"/>
    </row>
    <row r="26" spans="1:36">
      <c r="B26" s="8" t="str">
        <f>Mg_PBESol!B50</f>
        <v>Zn_Mg_C_PBESol_250</v>
      </c>
      <c r="C26" s="1">
        <f t="shared" si="19"/>
        <v>0.24999777368135165</v>
      </c>
      <c r="D26" s="1">
        <f>Mg_PBESol!J50</f>
        <v>3.4590000000000001</v>
      </c>
      <c r="E26" s="1">
        <f t="shared" si="20"/>
        <v>4.3400999999999996</v>
      </c>
      <c r="F26" s="1">
        <f t="shared" si="21"/>
        <v>9.8068899600000009E-2</v>
      </c>
      <c r="G26" s="1">
        <f t="shared" si="22"/>
        <v>9.0330501299999866E-2</v>
      </c>
      <c r="H26" s="1">
        <f t="shared" si="23"/>
        <v>0.49452299999999999</v>
      </c>
      <c r="J26" s="2">
        <f t="shared" si="24"/>
        <v>-20.494900000000001</v>
      </c>
      <c r="K26" s="2">
        <f t="shared" si="30"/>
        <v>0</v>
      </c>
      <c r="L26" s="2">
        <f t="shared" si="31"/>
        <v>0</v>
      </c>
      <c r="M26" s="2">
        <f t="shared" si="25"/>
        <v>0</v>
      </c>
      <c r="N26" s="2"/>
      <c r="O26" s="2">
        <f t="shared" si="26"/>
        <v>2.6299999999999102E-2</v>
      </c>
      <c r="P26" s="2">
        <f t="shared" si="26"/>
        <v>58.526200000000003</v>
      </c>
      <c r="Q26" s="2">
        <f t="shared" si="26"/>
        <v>18.992899999999999</v>
      </c>
      <c r="R26" s="2">
        <f t="shared" si="26"/>
        <v>77.519100000000009</v>
      </c>
      <c r="T26" s="18">
        <f t="shared" si="32"/>
        <v>1.2430000000000001</v>
      </c>
      <c r="U26" s="18">
        <f t="shared" si="27"/>
        <v>0</v>
      </c>
      <c r="W26" s="2">
        <f t="shared" si="33"/>
        <v>0</v>
      </c>
      <c r="X26" s="2">
        <f t="shared" si="34"/>
        <v>2.6299999999999102E-2</v>
      </c>
      <c r="Y26" s="2">
        <f t="shared" si="35"/>
        <v>77.545400000000001</v>
      </c>
      <c r="Z26" s="2">
        <f t="shared" si="28"/>
        <v>3.1499999999997641E-2</v>
      </c>
      <c r="AA26" s="2">
        <f t="shared" si="36"/>
        <v>-58.494700000000009</v>
      </c>
      <c r="AB26" s="2">
        <f t="shared" si="37"/>
        <v>19.0244</v>
      </c>
      <c r="AD26" s="2">
        <f t="shared" si="38"/>
        <v>0</v>
      </c>
      <c r="AE26" s="2">
        <f t="shared" si="39"/>
        <v>0</v>
      </c>
      <c r="AF26" s="2">
        <f t="shared" si="29"/>
        <v>-58.494700000000009</v>
      </c>
      <c r="AH26" s="2"/>
      <c r="AI26" s="2"/>
    </row>
    <row r="27" spans="1:36">
      <c r="B27" s="8" t="str">
        <f>Mg_PBESol!B51</f>
        <v>Zn_Mg_C_PBESol_313</v>
      </c>
      <c r="C27" s="1">
        <f t="shared" si="19"/>
        <v>0.31249499078304072</v>
      </c>
      <c r="D27" s="1">
        <f>Mg_PBESol!J51</f>
        <v>3.4478</v>
      </c>
      <c r="E27" s="1">
        <f t="shared" si="20"/>
        <v>4.3818999999999999</v>
      </c>
      <c r="F27" s="1">
        <f t="shared" si="21"/>
        <v>0.1313737438999999</v>
      </c>
      <c r="G27" s="1">
        <f t="shared" si="22"/>
        <v>0.11915262479999948</v>
      </c>
      <c r="H27" s="1">
        <f t="shared" si="23"/>
        <v>0.49489</v>
      </c>
      <c r="J27" s="2">
        <f t="shared" si="24"/>
        <v>-20.482900000000001</v>
      </c>
      <c r="K27" s="2">
        <f t="shared" si="30"/>
        <v>0</v>
      </c>
      <c r="L27" s="2">
        <f t="shared" si="31"/>
        <v>0</v>
      </c>
      <c r="M27" s="2">
        <f t="shared" si="25"/>
        <v>0</v>
      </c>
      <c r="N27" s="2"/>
      <c r="O27" s="2">
        <f t="shared" si="26"/>
        <v>3.8299999999999557E-2</v>
      </c>
      <c r="P27" s="2">
        <f t="shared" si="26"/>
        <v>58.526200000000003</v>
      </c>
      <c r="Q27" s="2">
        <f t="shared" si="26"/>
        <v>18.992899999999999</v>
      </c>
      <c r="R27" s="2">
        <f t="shared" si="26"/>
        <v>77.519100000000009</v>
      </c>
      <c r="T27" s="18">
        <f t="shared" si="32"/>
        <v>1.292</v>
      </c>
      <c r="U27" s="18">
        <f t="shared" si="27"/>
        <v>0</v>
      </c>
      <c r="W27" s="2">
        <f t="shared" si="33"/>
        <v>0</v>
      </c>
      <c r="X27" s="2">
        <f t="shared" si="34"/>
        <v>3.8299999999999557E-2</v>
      </c>
      <c r="Y27" s="2">
        <f t="shared" si="35"/>
        <v>77.557400000000001</v>
      </c>
      <c r="Z27" s="2">
        <f t="shared" si="28"/>
        <v>4.3199999999998795E-2</v>
      </c>
      <c r="AA27" s="2">
        <f t="shared" si="36"/>
        <v>-58.483000000000004</v>
      </c>
      <c r="AB27" s="2">
        <f t="shared" si="37"/>
        <v>19.036100000000005</v>
      </c>
      <c r="AD27" s="2">
        <f t="shared" si="38"/>
        <v>0</v>
      </c>
      <c r="AE27" s="2">
        <f t="shared" si="39"/>
        <v>0</v>
      </c>
      <c r="AF27" s="2">
        <f t="shared" si="29"/>
        <v>-58.483000000000004</v>
      </c>
      <c r="AH27" s="2"/>
      <c r="AI27" s="2"/>
      <c r="AJ27" s="7"/>
    </row>
    <row r="28" spans="1:36">
      <c r="B28" s="8" t="str">
        <f>Mg_PBESol!B52</f>
        <v>Zn_Mg_C_PBESol_375</v>
      </c>
      <c r="C28" s="1">
        <f t="shared" si="19"/>
        <v>0.37500111315932416</v>
      </c>
      <c r="D28" s="1">
        <f>Mg_PBESol!J52</f>
        <v>3.4329000000000001</v>
      </c>
      <c r="E28" s="1">
        <f t="shared" si="20"/>
        <v>4.4397000000000002</v>
      </c>
      <c r="F28" s="1">
        <f t="shared" si="21"/>
        <v>0.17239799070000003</v>
      </c>
      <c r="G28" s="1">
        <f t="shared" si="22"/>
        <v>0.1537112934000007</v>
      </c>
      <c r="H28" s="1">
        <f t="shared" si="23"/>
        <v>0.49672100000000002</v>
      </c>
      <c r="J28" s="2">
        <f t="shared" si="24"/>
        <v>-20.4712</v>
      </c>
      <c r="K28" s="2">
        <f t="shared" si="30"/>
        <v>0</v>
      </c>
      <c r="L28" s="2">
        <f t="shared" si="31"/>
        <v>0</v>
      </c>
      <c r="M28" s="2">
        <f t="shared" si="25"/>
        <v>0</v>
      </c>
      <c r="N28" s="2"/>
      <c r="O28" s="2">
        <f t="shared" si="26"/>
        <v>5.0000000000000711E-2</v>
      </c>
      <c r="P28" s="2">
        <f t="shared" si="26"/>
        <v>58.526200000000003</v>
      </c>
      <c r="Q28" s="2">
        <f t="shared" si="26"/>
        <v>18.992899999999999</v>
      </c>
      <c r="R28" s="2">
        <f t="shared" si="26"/>
        <v>77.519100000000009</v>
      </c>
      <c r="T28" s="18">
        <f t="shared" si="32"/>
        <v>1.367</v>
      </c>
      <c r="U28" s="18">
        <f t="shared" si="27"/>
        <v>0</v>
      </c>
      <c r="W28" s="2">
        <f t="shared" si="33"/>
        <v>0</v>
      </c>
      <c r="X28" s="2">
        <f t="shared" si="34"/>
        <v>5.0000000000000711E-2</v>
      </c>
      <c r="Y28" s="2">
        <f t="shared" si="35"/>
        <v>77.569100000000006</v>
      </c>
      <c r="Z28" s="2">
        <f t="shared" si="28"/>
        <v>5.2599999999998204E-2</v>
      </c>
      <c r="AA28" s="2">
        <f t="shared" si="36"/>
        <v>-58.473600000000005</v>
      </c>
      <c r="AB28" s="2">
        <f t="shared" si="37"/>
        <v>19.045500000000004</v>
      </c>
      <c r="AD28" s="2">
        <f t="shared" si="38"/>
        <v>0</v>
      </c>
      <c r="AE28" s="2">
        <f t="shared" si="39"/>
        <v>0</v>
      </c>
      <c r="AF28" s="2">
        <f t="shared" ref="AF28:AF39" si="40">AE28+AA28</f>
        <v>-58.473600000000005</v>
      </c>
      <c r="AH28" s="2"/>
      <c r="AI28" s="2"/>
    </row>
    <row r="29" spans="1:36">
      <c r="B29" s="8" t="str">
        <f>Mg_PBESol!B53</f>
        <v>Zn_Mg_C_PBESol_438</v>
      </c>
      <c r="C29" s="1">
        <f t="shared" si="19"/>
        <v>0.43749833026101376</v>
      </c>
      <c r="D29" s="1">
        <f>Mg_PBESol!J53</f>
        <v>3.4121000000000001</v>
      </c>
      <c r="E29" s="1">
        <f t="shared" si="20"/>
        <v>4.5255999999999998</v>
      </c>
      <c r="F29" s="1">
        <f t="shared" si="21"/>
        <v>0.22646554960000026</v>
      </c>
      <c r="G29" s="1">
        <f t="shared" si="22"/>
        <v>0.19813981919999993</v>
      </c>
      <c r="H29" s="1">
        <f t="shared" si="23"/>
        <v>0.50091300000000005</v>
      </c>
      <c r="J29" s="2">
        <f t="shared" si="24"/>
        <v>-20.4633</v>
      </c>
      <c r="K29" s="2">
        <f t="shared" si="30"/>
        <v>0</v>
      </c>
      <c r="L29" s="2">
        <f t="shared" si="31"/>
        <v>0</v>
      </c>
      <c r="M29" s="2">
        <f t="shared" si="25"/>
        <v>0</v>
      </c>
      <c r="N29" s="2"/>
      <c r="O29" s="2">
        <f t="shared" si="26"/>
        <v>5.7900000000000063E-2</v>
      </c>
      <c r="P29" s="2">
        <f t="shared" si="26"/>
        <v>58.526200000000003</v>
      </c>
      <c r="Q29" s="2">
        <f t="shared" si="26"/>
        <v>18.992899999999999</v>
      </c>
      <c r="R29" s="2">
        <f t="shared" si="26"/>
        <v>77.519100000000009</v>
      </c>
      <c r="T29" s="18">
        <f t="shared" si="32"/>
        <v>1.49</v>
      </c>
      <c r="U29" s="18">
        <f t="shared" si="27"/>
        <v>0</v>
      </c>
      <c r="W29" s="2">
        <f t="shared" si="33"/>
        <v>0</v>
      </c>
      <c r="X29" s="2">
        <f t="shared" si="34"/>
        <v>5.7900000000000063E-2</v>
      </c>
      <c r="Y29" s="2">
        <f t="shared" si="35"/>
        <v>77.577000000000012</v>
      </c>
      <c r="Z29" s="2">
        <f t="shared" si="28"/>
        <v>5.8199999999999363E-2</v>
      </c>
      <c r="AA29" s="2">
        <f t="shared" si="36"/>
        <v>-58.468000000000004</v>
      </c>
      <c r="AB29" s="2">
        <f t="shared" si="37"/>
        <v>19.051100000000005</v>
      </c>
      <c r="AD29" s="2">
        <f t="shared" si="38"/>
        <v>0</v>
      </c>
      <c r="AE29" s="2">
        <f t="shared" si="39"/>
        <v>0</v>
      </c>
      <c r="AF29" s="2">
        <f t="shared" si="40"/>
        <v>-58.468000000000004</v>
      </c>
      <c r="AH29" s="2"/>
      <c r="AI29" s="2"/>
    </row>
    <row r="30" spans="1:36">
      <c r="A30" s="8" t="s">
        <v>70</v>
      </c>
      <c r="B30" s="8" t="str">
        <f>Mg_PBESol!B54</f>
        <v>Zn_Mg_C_PBESol_500</v>
      </c>
      <c r="C30" s="1">
        <f t="shared" si="19"/>
        <v>0.4999955473627028</v>
      </c>
      <c r="D30" s="1">
        <f>Mg_PBESol!J54</f>
        <v>3.3889</v>
      </c>
      <c r="E30" s="1">
        <f t="shared" si="20"/>
        <v>4.6289999999999996</v>
      </c>
      <c r="F30" s="1">
        <f t="shared" si="21"/>
        <v>0.28640085899999979</v>
      </c>
      <c r="G30" s="1">
        <f t="shared" si="22"/>
        <v>0.24841065599999967</v>
      </c>
      <c r="H30" s="1">
        <f t="shared" si="23"/>
        <v>0.50572499999999998</v>
      </c>
      <c r="J30" s="2">
        <f t="shared" si="24"/>
        <v>-20.4618</v>
      </c>
      <c r="K30" s="2">
        <f t="shared" si="30"/>
        <v>-58.5045</v>
      </c>
      <c r="L30" s="2">
        <f t="shared" si="31"/>
        <v>-18.9678</v>
      </c>
      <c r="M30" s="2">
        <f t="shared" si="25"/>
        <v>-77.472300000000004</v>
      </c>
      <c r="N30" s="2"/>
      <c r="O30" s="2">
        <f t="shared" si="26"/>
        <v>5.9400000000000119E-2</v>
      </c>
      <c r="P30" s="2">
        <f t="shared" si="26"/>
        <v>2.1700000000002717E-2</v>
      </c>
      <c r="Q30" s="2">
        <f t="shared" si="26"/>
        <v>2.5099999999998346E-2</v>
      </c>
      <c r="R30" s="2">
        <f t="shared" si="26"/>
        <v>4.6800000000004616E-2</v>
      </c>
      <c r="T30" s="18">
        <f t="shared" si="32"/>
        <v>1.649</v>
      </c>
      <c r="U30" s="18">
        <f t="shared" si="27"/>
        <v>0</v>
      </c>
      <c r="W30" s="2">
        <f t="shared" si="33"/>
        <v>0</v>
      </c>
      <c r="X30" s="2">
        <f t="shared" si="34"/>
        <v>5.9400000000000119E-2</v>
      </c>
      <c r="Y30" s="2">
        <f t="shared" si="35"/>
        <v>0.10620000000000474</v>
      </c>
      <c r="Z30" s="2">
        <f t="shared" si="28"/>
        <v>5.9400000000000119E-2</v>
      </c>
      <c r="AA30" s="2">
        <f t="shared" si="36"/>
        <v>3.7699999999997402E-2</v>
      </c>
      <c r="AB30" s="2">
        <f t="shared" si="37"/>
        <v>8.4500000000002018E-2</v>
      </c>
      <c r="AD30" s="2">
        <f t="shared" si="38"/>
        <v>0</v>
      </c>
      <c r="AE30" s="2">
        <f t="shared" si="39"/>
        <v>0</v>
      </c>
      <c r="AF30" s="2">
        <f t="shared" si="40"/>
        <v>3.7699999999997402E-2</v>
      </c>
      <c r="AH30" s="2"/>
      <c r="AI30" s="2"/>
    </row>
    <row r="31" spans="1:36">
      <c r="B31" s="8" t="str">
        <f>Mg_PBESol!B55</f>
        <v>Zn_Mg_C_PBESol_563</v>
      </c>
      <c r="C31" s="1">
        <f t="shared" si="19"/>
        <v>0.56250166973898674</v>
      </c>
      <c r="D31" s="1">
        <f>Mg_PBESol!J55</f>
        <v>3.3677999999999999</v>
      </c>
      <c r="E31" s="1">
        <f t="shared" si="20"/>
        <v>4.7253999999999996</v>
      </c>
      <c r="F31" s="1">
        <f t="shared" si="21"/>
        <v>0.34100849100000014</v>
      </c>
      <c r="G31" s="1">
        <f t="shared" si="22"/>
        <v>0.29652830080000064</v>
      </c>
      <c r="H31" s="1">
        <f t="shared" si="23"/>
        <v>0.50900000000000001</v>
      </c>
      <c r="J31" s="2">
        <f t="shared" si="24"/>
        <v>-20.466899999999999</v>
      </c>
      <c r="K31" s="2">
        <f t="shared" si="30"/>
        <v>0</v>
      </c>
      <c r="L31" s="2">
        <f t="shared" si="31"/>
        <v>0</v>
      </c>
      <c r="M31" s="2">
        <f t="shared" si="25"/>
        <v>0</v>
      </c>
      <c r="N31" s="2"/>
      <c r="O31" s="2">
        <f t="shared" si="26"/>
        <v>5.4300000000001347E-2</v>
      </c>
      <c r="P31" s="2">
        <f t="shared" si="26"/>
        <v>58.526200000000003</v>
      </c>
      <c r="Q31" s="2">
        <f t="shared" si="26"/>
        <v>18.992899999999999</v>
      </c>
      <c r="R31" s="2">
        <f t="shared" si="26"/>
        <v>77.519100000000009</v>
      </c>
      <c r="T31" s="18">
        <f t="shared" si="32"/>
        <v>1.744</v>
      </c>
      <c r="U31" s="18">
        <f t="shared" si="27"/>
        <v>0</v>
      </c>
      <c r="W31" s="2">
        <f t="shared" si="33"/>
        <v>0</v>
      </c>
      <c r="X31" s="2">
        <f t="shared" si="34"/>
        <v>5.4300000000001347E-2</v>
      </c>
      <c r="Y31" s="2">
        <f t="shared" si="35"/>
        <v>77.573400000000007</v>
      </c>
      <c r="Z31" s="2">
        <f t="shared" si="28"/>
        <v>5.6000000000000938E-2</v>
      </c>
      <c r="AA31" s="2">
        <f t="shared" si="36"/>
        <v>-58.470200000000006</v>
      </c>
      <c r="AB31" s="2">
        <f t="shared" si="37"/>
        <v>19.048900000000003</v>
      </c>
      <c r="AD31" s="2">
        <f t="shared" si="38"/>
        <v>0</v>
      </c>
      <c r="AE31" s="2">
        <f t="shared" si="39"/>
        <v>0</v>
      </c>
      <c r="AF31" s="2">
        <f t="shared" si="40"/>
        <v>-58.470200000000006</v>
      </c>
      <c r="AH31" s="2"/>
      <c r="AI31" s="2"/>
      <c r="AJ31" s="9"/>
    </row>
    <row r="32" spans="1:36">
      <c r="B32" s="8" t="str">
        <f>Mg_PBESol!B56</f>
        <v>Zn_Mg_C_PBESol_625</v>
      </c>
      <c r="C32" s="1">
        <f t="shared" si="19"/>
        <v>0.62499888684067584</v>
      </c>
      <c r="D32" s="1">
        <f>Mg_PBESol!J56</f>
        <v>3.3498000000000001</v>
      </c>
      <c r="E32" s="1">
        <f t="shared" si="20"/>
        <v>4.8079000000000001</v>
      </c>
      <c r="F32" s="1">
        <f t="shared" si="21"/>
        <v>0.38881487300000001</v>
      </c>
      <c r="G32" s="1">
        <f t="shared" si="22"/>
        <v>0.34002430379999976</v>
      </c>
      <c r="H32" s="1">
        <f t="shared" si="23"/>
        <v>0.510687</v>
      </c>
      <c r="J32" s="2">
        <f t="shared" si="24"/>
        <v>-20.476199999999999</v>
      </c>
      <c r="K32" s="2">
        <f t="shared" si="30"/>
        <v>0</v>
      </c>
      <c r="L32" s="2">
        <f t="shared" si="31"/>
        <v>0</v>
      </c>
      <c r="M32" s="2">
        <f t="shared" si="25"/>
        <v>0</v>
      </c>
      <c r="N32" s="2"/>
      <c r="O32" s="2">
        <f t="shared" si="26"/>
        <v>4.5000000000001705E-2</v>
      </c>
      <c r="P32" s="2">
        <f t="shared" si="26"/>
        <v>58.526200000000003</v>
      </c>
      <c r="Q32" s="2">
        <f t="shared" si="26"/>
        <v>18.992899999999999</v>
      </c>
      <c r="R32" s="2">
        <f t="shared" si="26"/>
        <v>77.519100000000009</v>
      </c>
      <c r="T32" s="18">
        <f t="shared" si="32"/>
        <v>1.718</v>
      </c>
      <c r="U32" s="18">
        <f t="shared" si="27"/>
        <v>0</v>
      </c>
      <c r="W32" s="2">
        <f t="shared" si="33"/>
        <v>0</v>
      </c>
      <c r="X32" s="2">
        <f t="shared" si="34"/>
        <v>4.5000000000001705E-2</v>
      </c>
      <c r="Y32" s="2">
        <f t="shared" si="35"/>
        <v>77.56410000000001</v>
      </c>
      <c r="Z32" s="2">
        <f t="shared" si="28"/>
        <v>4.8600000000000421E-2</v>
      </c>
      <c r="AA32" s="2">
        <f t="shared" si="36"/>
        <v>-58.477600000000002</v>
      </c>
      <c r="AB32" s="2">
        <f t="shared" si="37"/>
        <v>19.041500000000006</v>
      </c>
      <c r="AD32" s="2">
        <f t="shared" si="38"/>
        <v>0</v>
      </c>
      <c r="AE32" s="2">
        <f t="shared" si="39"/>
        <v>0</v>
      </c>
      <c r="AF32" s="2">
        <f t="shared" si="40"/>
        <v>-58.477600000000002</v>
      </c>
      <c r="AH32" s="2"/>
      <c r="AI32" s="2"/>
      <c r="AJ32" s="9"/>
    </row>
    <row r="33" spans="1:63">
      <c r="B33" s="8" t="str">
        <f>Mg_PBESol!B57</f>
        <v>Zn_Mg_C_PBESol_688</v>
      </c>
      <c r="C33" s="1">
        <f t="shared" si="19"/>
        <v>0.68749610394236538</v>
      </c>
      <c r="D33" s="1">
        <f>Mg_PBESol!J57</f>
        <v>3.3342999999999998</v>
      </c>
      <c r="E33" s="1">
        <f t="shared" si="20"/>
        <v>4.8757000000000001</v>
      </c>
      <c r="F33" s="1">
        <f t="shared" si="21"/>
        <v>0.43038291470000023</v>
      </c>
      <c r="G33" s="1">
        <f t="shared" si="22"/>
        <v>0.37912468059999999</v>
      </c>
      <c r="H33" s="1">
        <f t="shared" si="23"/>
        <v>0.51107000000000002</v>
      </c>
      <c r="J33" s="2">
        <f t="shared" si="24"/>
        <v>-20.4879</v>
      </c>
      <c r="K33" s="2">
        <f t="shared" si="30"/>
        <v>0</v>
      </c>
      <c r="L33" s="2">
        <f t="shared" si="31"/>
        <v>0</v>
      </c>
      <c r="M33" s="2">
        <f t="shared" si="25"/>
        <v>0</v>
      </c>
      <c r="N33" s="2"/>
      <c r="O33" s="2">
        <f t="shared" si="26"/>
        <v>3.3300000000000551E-2</v>
      </c>
      <c r="P33" s="2">
        <f t="shared" si="26"/>
        <v>58.526200000000003</v>
      </c>
      <c r="Q33" s="2">
        <f t="shared" si="26"/>
        <v>18.992899999999999</v>
      </c>
      <c r="R33" s="2">
        <f t="shared" si="26"/>
        <v>77.519100000000009</v>
      </c>
      <c r="T33" s="18">
        <f t="shared" si="32"/>
        <v>1.7030000000000001</v>
      </c>
      <c r="U33" s="18">
        <f t="shared" si="27"/>
        <v>0</v>
      </c>
      <c r="W33" s="2">
        <f t="shared" si="33"/>
        <v>0</v>
      </c>
      <c r="X33" s="2">
        <f t="shared" si="34"/>
        <v>3.3300000000000551E-2</v>
      </c>
      <c r="Y33" s="2">
        <f t="shared" si="35"/>
        <v>77.552400000000006</v>
      </c>
      <c r="Z33" s="2">
        <f t="shared" si="28"/>
        <v>3.8000000000000256E-2</v>
      </c>
      <c r="AA33" s="2">
        <f t="shared" si="36"/>
        <v>-58.488200000000006</v>
      </c>
      <c r="AB33" s="2">
        <f t="shared" si="37"/>
        <v>19.030900000000003</v>
      </c>
      <c r="AD33" s="2">
        <f t="shared" si="38"/>
        <v>0</v>
      </c>
      <c r="AE33" s="2">
        <f t="shared" si="39"/>
        <v>0</v>
      </c>
      <c r="AF33" s="2">
        <f t="shared" si="40"/>
        <v>-58.488200000000006</v>
      </c>
      <c r="AH33" s="2"/>
      <c r="AI33" s="2"/>
      <c r="AJ33" s="9"/>
      <c r="AK33" s="1"/>
    </row>
    <row r="34" spans="1:63">
      <c r="B34" s="8" t="str">
        <f>Mg_PBESol!B58</f>
        <v>Zn_Mg_C_PBESol_750</v>
      </c>
      <c r="C34" s="1">
        <f t="shared" si="19"/>
        <v>0.75000222631864888</v>
      </c>
      <c r="D34" s="1">
        <f>Mg_PBESol!J58</f>
        <v>3.3199000000000001</v>
      </c>
      <c r="E34" s="1">
        <f t="shared" si="20"/>
        <v>4.9356</v>
      </c>
      <c r="F34" s="1">
        <f t="shared" si="21"/>
        <v>0.46931139719999987</v>
      </c>
      <c r="G34" s="1">
        <f t="shared" si="22"/>
        <v>0.4159279475999999</v>
      </c>
      <c r="H34" s="1">
        <f t="shared" si="23"/>
        <v>0.51086699999999996</v>
      </c>
      <c r="J34" s="2">
        <f t="shared" si="24"/>
        <v>-20.500299999999999</v>
      </c>
      <c r="K34" s="2">
        <f t="shared" si="30"/>
        <v>0</v>
      </c>
      <c r="L34" s="2">
        <f t="shared" si="31"/>
        <v>0</v>
      </c>
      <c r="M34" s="2">
        <f t="shared" si="25"/>
        <v>0</v>
      </c>
      <c r="N34" s="2"/>
      <c r="O34" s="2">
        <f t="shared" si="26"/>
        <v>2.0900000000001029E-2</v>
      </c>
      <c r="P34" s="2">
        <f t="shared" si="26"/>
        <v>58.526200000000003</v>
      </c>
      <c r="Q34" s="2">
        <f t="shared" si="26"/>
        <v>18.992899999999999</v>
      </c>
      <c r="R34" s="2">
        <f t="shared" si="26"/>
        <v>77.519100000000009</v>
      </c>
      <c r="T34" s="18">
        <f t="shared" si="32"/>
        <v>1.694</v>
      </c>
      <c r="U34" s="18">
        <f t="shared" si="27"/>
        <v>0</v>
      </c>
      <c r="W34" s="2">
        <f t="shared" si="33"/>
        <v>0</v>
      </c>
      <c r="X34" s="2">
        <f t="shared" si="34"/>
        <v>2.0900000000001029E-2</v>
      </c>
      <c r="Y34" s="2">
        <f t="shared" si="35"/>
        <v>77.540000000000006</v>
      </c>
      <c r="Z34" s="2">
        <f t="shared" si="28"/>
        <v>2.5500000000000966E-2</v>
      </c>
      <c r="AA34" s="2">
        <f t="shared" si="36"/>
        <v>-58.500700000000002</v>
      </c>
      <c r="AB34" s="2">
        <f t="shared" si="37"/>
        <v>19.018400000000007</v>
      </c>
      <c r="AD34" s="2">
        <f t="shared" si="38"/>
        <v>0</v>
      </c>
      <c r="AE34" s="2">
        <f t="shared" si="39"/>
        <v>0</v>
      </c>
      <c r="AF34" s="2">
        <f t="shared" si="40"/>
        <v>-58.500700000000002</v>
      </c>
      <c r="AH34" s="2"/>
      <c r="AI34" s="2"/>
      <c r="AJ34" s="9"/>
    </row>
    <row r="35" spans="1:63">
      <c r="B35" s="8" t="str">
        <f>Mg_PBESol!B59</f>
        <v>Zn_Mg_C_PBESol_813</v>
      </c>
      <c r="C35" s="1">
        <f t="shared" si="19"/>
        <v>0.81249944342033786</v>
      </c>
      <c r="D35" s="1">
        <f>Mg_PBESol!J59</f>
        <v>3.3066</v>
      </c>
      <c r="E35" s="1">
        <f t="shared" si="20"/>
        <v>4.9889999999999999</v>
      </c>
      <c r="F35" s="1">
        <f t="shared" si="21"/>
        <v>0.50594945700000016</v>
      </c>
      <c r="G35" s="1">
        <f t="shared" si="22"/>
        <v>0.45064140300000022</v>
      </c>
      <c r="H35" s="1">
        <f t="shared" si="23"/>
        <v>0.51017500000000005</v>
      </c>
      <c r="J35" s="2">
        <f t="shared" si="24"/>
        <v>-20.512599999999999</v>
      </c>
      <c r="K35" s="2">
        <f t="shared" si="30"/>
        <v>0</v>
      </c>
      <c r="L35" s="2">
        <f t="shared" si="31"/>
        <v>0</v>
      </c>
      <c r="M35" s="2">
        <f t="shared" si="25"/>
        <v>0</v>
      </c>
      <c r="N35" s="2"/>
      <c r="O35" s="2">
        <f t="shared" si="26"/>
        <v>8.6000000000012733E-3</v>
      </c>
      <c r="P35" s="2">
        <f t="shared" si="26"/>
        <v>58.526200000000003</v>
      </c>
      <c r="Q35" s="2">
        <f t="shared" si="26"/>
        <v>18.992899999999999</v>
      </c>
      <c r="R35" s="2">
        <f t="shared" si="26"/>
        <v>77.519100000000009</v>
      </c>
      <c r="T35" s="18">
        <f t="shared" si="32"/>
        <v>1.6910000000000001</v>
      </c>
      <c r="U35" s="18">
        <f t="shared" si="27"/>
        <v>0</v>
      </c>
      <c r="W35" s="2">
        <f t="shared" si="33"/>
        <v>0</v>
      </c>
      <c r="X35" s="2">
        <f t="shared" si="34"/>
        <v>8.6000000000012733E-3</v>
      </c>
      <c r="Y35" s="2">
        <f t="shared" si="35"/>
        <v>77.52770000000001</v>
      </c>
      <c r="Z35" s="2">
        <f t="shared" si="28"/>
        <v>1.2100000000000222E-2</v>
      </c>
      <c r="AA35" s="2">
        <f t="shared" si="36"/>
        <v>-58.514099999999999</v>
      </c>
      <c r="AB35" s="2">
        <f t="shared" si="37"/>
        <v>19.00500000000001</v>
      </c>
      <c r="AC35" s="9"/>
      <c r="AD35" s="2">
        <f t="shared" si="38"/>
        <v>0</v>
      </c>
      <c r="AE35" s="2">
        <f t="shared" si="39"/>
        <v>0</v>
      </c>
      <c r="AF35" s="2">
        <f t="shared" si="40"/>
        <v>-58.514099999999999</v>
      </c>
      <c r="AH35" s="2"/>
      <c r="AI35" s="2"/>
    </row>
    <row r="36" spans="1:63">
      <c r="B36" s="8" t="str">
        <f>Mg_PBESol!B60</f>
        <v>Zn_Mg_C_PBESol_875</v>
      </c>
      <c r="C36" s="1">
        <f t="shared" si="19"/>
        <v>0.87499666052202751</v>
      </c>
      <c r="D36" s="1">
        <f>Mg_PBESol!J60</f>
        <v>3.2934999999999999</v>
      </c>
      <c r="E36" s="1">
        <f t="shared" si="20"/>
        <v>5.0387000000000004</v>
      </c>
      <c r="F36" s="1">
        <f t="shared" si="21"/>
        <v>0.54159474690000009</v>
      </c>
      <c r="G36" s="1">
        <f t="shared" si="22"/>
        <v>0.48411829600000089</v>
      </c>
      <c r="H36" s="1">
        <f t="shared" si="23"/>
        <v>0.50923099999999999</v>
      </c>
      <c r="J36" s="2">
        <f t="shared" si="24"/>
        <v>-20.522600000000001</v>
      </c>
      <c r="K36" s="2">
        <f t="shared" si="30"/>
        <v>0</v>
      </c>
      <c r="L36" s="2">
        <f t="shared" si="31"/>
        <v>0</v>
      </c>
      <c r="M36" s="2">
        <f t="shared" si="25"/>
        <v>0</v>
      </c>
      <c r="N36" s="2"/>
      <c r="O36" s="2">
        <f t="shared" si="26"/>
        <v>-1.4000000000002899E-3</v>
      </c>
      <c r="P36" s="2">
        <f t="shared" si="26"/>
        <v>58.526200000000003</v>
      </c>
      <c r="Q36" s="2">
        <f t="shared" si="26"/>
        <v>18.992899999999999</v>
      </c>
      <c r="R36" s="2">
        <f t="shared" si="26"/>
        <v>77.519100000000009</v>
      </c>
      <c r="T36" s="18">
        <f t="shared" si="32"/>
        <v>1.6919999999999999</v>
      </c>
      <c r="U36" s="18">
        <f t="shared" si="27"/>
        <v>0</v>
      </c>
      <c r="W36" s="2">
        <f t="shared" si="33"/>
        <v>0</v>
      </c>
      <c r="X36" s="2">
        <f t="shared" si="34"/>
        <v>-1.4000000000002899E-3</v>
      </c>
      <c r="Y36" s="2">
        <f t="shared" si="35"/>
        <v>77.517700000000005</v>
      </c>
      <c r="Z36" s="2">
        <f t="shared" si="28"/>
        <v>5.9999999999860165E-4</v>
      </c>
      <c r="AA36" s="2">
        <f t="shared" si="36"/>
        <v>-58.525600000000004</v>
      </c>
      <c r="AB36" s="2">
        <f t="shared" si="37"/>
        <v>18.993500000000004</v>
      </c>
      <c r="AD36" s="2">
        <f t="shared" si="38"/>
        <v>0</v>
      </c>
      <c r="AE36" s="2">
        <f t="shared" si="39"/>
        <v>0</v>
      </c>
      <c r="AF36" s="2">
        <f t="shared" si="40"/>
        <v>-58.525600000000004</v>
      </c>
      <c r="AH36" s="2"/>
      <c r="AI36" s="2"/>
    </row>
    <row r="37" spans="1:63">
      <c r="B37" s="8" t="str">
        <f>Mg_PBESol!B61</f>
        <v>Zn_Mg_C_PBESol_938</v>
      </c>
      <c r="C37" s="1">
        <f t="shared" si="19"/>
        <v>0.9374938776237165</v>
      </c>
      <c r="D37" s="1">
        <f>Mg_PBESol!J61</f>
        <v>3.2808000000000002</v>
      </c>
      <c r="E37" s="1">
        <f t="shared" si="20"/>
        <v>5.0846999999999998</v>
      </c>
      <c r="F37" s="1">
        <f t="shared" si="21"/>
        <v>0.57645752369999992</v>
      </c>
      <c r="G37" s="1">
        <f t="shared" si="22"/>
        <v>0.51635128500000016</v>
      </c>
      <c r="H37" s="1">
        <f t="shared" si="23"/>
        <v>0.50809700000000002</v>
      </c>
      <c r="J37" s="2">
        <f t="shared" si="24"/>
        <v>-20.529299999999999</v>
      </c>
      <c r="K37" s="2">
        <f t="shared" si="30"/>
        <v>0</v>
      </c>
      <c r="L37" s="2">
        <f t="shared" si="31"/>
        <v>0</v>
      </c>
      <c r="M37" s="2">
        <f t="shared" si="25"/>
        <v>0</v>
      </c>
      <c r="N37" s="2"/>
      <c r="O37" s="2">
        <f t="shared" si="26"/>
        <v>-8.0999999999988859E-3</v>
      </c>
      <c r="P37" s="2">
        <f t="shared" si="26"/>
        <v>58.526200000000003</v>
      </c>
      <c r="Q37" s="2">
        <f t="shared" si="26"/>
        <v>18.992899999999999</v>
      </c>
      <c r="R37" s="2">
        <f t="shared" si="26"/>
        <v>77.519100000000009</v>
      </c>
      <c r="T37" s="18">
        <f t="shared" si="32"/>
        <v>1.696</v>
      </c>
      <c r="U37" s="18">
        <f t="shared" si="27"/>
        <v>0</v>
      </c>
      <c r="W37" s="2">
        <f t="shared" si="33"/>
        <v>0</v>
      </c>
      <c r="X37" s="2">
        <f t="shared" si="34"/>
        <v>-8.0999999999988859E-3</v>
      </c>
      <c r="Y37" s="2">
        <f t="shared" si="35"/>
        <v>77.51100000000001</v>
      </c>
      <c r="Z37" s="2">
        <f t="shared" si="28"/>
        <v>-7.799999999999585E-3</v>
      </c>
      <c r="AA37" s="2">
        <f t="shared" si="36"/>
        <v>-58.534000000000006</v>
      </c>
      <c r="AB37" s="2">
        <f t="shared" si="37"/>
        <v>18.985100000000003</v>
      </c>
      <c r="AD37" s="2">
        <f t="shared" si="38"/>
        <v>0</v>
      </c>
      <c r="AE37" s="2">
        <f t="shared" si="39"/>
        <v>0</v>
      </c>
      <c r="AF37" s="2">
        <f t="shared" si="40"/>
        <v>-58.534000000000006</v>
      </c>
      <c r="AH37" s="2"/>
      <c r="AI37" s="2"/>
    </row>
    <row r="38" spans="1:63">
      <c r="B38" s="8" t="str">
        <f>Mg_PBESol!B62</f>
        <v>Zn_Mg_C_PBESol_969</v>
      </c>
      <c r="C38" s="1">
        <f t="shared" si="19"/>
        <v>0.96875139144915545</v>
      </c>
      <c r="D38" s="1">
        <f>Mg_PBESol!J62</f>
        <v>3.2745000000000002</v>
      </c>
      <c r="E38" s="1">
        <f t="shared" si="20"/>
        <v>5.1070000000000002</v>
      </c>
      <c r="F38" s="1">
        <f t="shared" si="21"/>
        <v>0.59364278700000017</v>
      </c>
      <c r="G38" s="1">
        <f t="shared" si="22"/>
        <v>0.5322617540000002</v>
      </c>
      <c r="H38" s="1">
        <f t="shared" si="23"/>
        <v>0.50745700000000005</v>
      </c>
      <c r="J38" s="2">
        <f t="shared" si="24"/>
        <v>-20.531199999999998</v>
      </c>
      <c r="K38" s="2">
        <f t="shared" si="30"/>
        <v>0</v>
      </c>
      <c r="L38" s="2">
        <f t="shared" si="31"/>
        <v>0</v>
      </c>
      <c r="M38" s="2">
        <f t="shared" si="25"/>
        <v>0</v>
      </c>
      <c r="N38" s="2"/>
      <c r="O38" s="2">
        <f t="shared" ref="O38:R39" si="41">J38-J$21</f>
        <v>-9.9999999999980105E-3</v>
      </c>
      <c r="P38" s="2">
        <f t="shared" si="41"/>
        <v>58.526200000000003</v>
      </c>
      <c r="Q38" s="2">
        <f t="shared" si="41"/>
        <v>18.992899999999999</v>
      </c>
      <c r="R38" s="2">
        <f t="shared" si="41"/>
        <v>77.519100000000009</v>
      </c>
      <c r="T38" s="18">
        <f t="shared" si="32"/>
        <v>1.6990000000000001</v>
      </c>
      <c r="U38" s="18">
        <f t="shared" si="27"/>
        <v>0</v>
      </c>
      <c r="W38" s="2">
        <f t="shared" si="33"/>
        <v>0</v>
      </c>
      <c r="X38" s="2">
        <f t="shared" si="34"/>
        <v>-9.9999999999980105E-3</v>
      </c>
      <c r="Y38" s="2">
        <f t="shared" si="35"/>
        <v>77.509100000000018</v>
      </c>
      <c r="Z38" s="2">
        <f t="shared" si="28"/>
        <v>-1.0300000000000864E-2</v>
      </c>
      <c r="AA38" s="2">
        <f t="shared" si="36"/>
        <v>-58.536500000000004</v>
      </c>
      <c r="AB38" s="2">
        <f t="shared" si="37"/>
        <v>18.982600000000005</v>
      </c>
      <c r="AD38" s="2">
        <f t="shared" si="38"/>
        <v>0</v>
      </c>
      <c r="AE38" s="2">
        <f t="shared" si="39"/>
        <v>0</v>
      </c>
      <c r="AF38" s="2">
        <f t="shared" si="40"/>
        <v>-58.536500000000004</v>
      </c>
      <c r="AH38" s="2"/>
      <c r="AI38" s="2"/>
    </row>
    <row r="39" spans="1:63">
      <c r="A39" s="8" t="s">
        <v>12</v>
      </c>
      <c r="B39" s="8" t="str">
        <f>Mg_PBESol!B63</f>
        <v>Zn_Mg_C_PBESol_999</v>
      </c>
      <c r="C39" s="1">
        <f>(0.5-AV63)/(0.5-AV$63)</f>
        <v>1</v>
      </c>
      <c r="D39" s="1">
        <f>Mg_PBESol!J63</f>
        <v>3.2684000000000002</v>
      </c>
      <c r="E39" s="1">
        <f t="shared" si="20"/>
        <v>5.1289999999999996</v>
      </c>
      <c r="F39" s="1">
        <f t="shared" si="21"/>
        <v>0.61078696499999996</v>
      </c>
      <c r="G39" s="1">
        <f t="shared" si="22"/>
        <v>0.54767462000000044</v>
      </c>
      <c r="H39" s="1">
        <f t="shared" si="23"/>
        <v>0.50679200000000002</v>
      </c>
      <c r="J39" s="2">
        <f t="shared" si="24"/>
        <v>-20.5318</v>
      </c>
      <c r="K39" s="2">
        <f t="shared" si="30"/>
        <v>-58.631399999999999</v>
      </c>
      <c r="L39" s="2">
        <f t="shared" si="31"/>
        <v>-18.9025</v>
      </c>
      <c r="M39" s="2">
        <f t="shared" si="25"/>
        <v>-77.533900000000003</v>
      </c>
      <c r="N39" s="2"/>
      <c r="O39" s="2">
        <f t="shared" si="41"/>
        <v>-1.0600000000000165E-2</v>
      </c>
      <c r="P39" s="2">
        <f t="shared" si="41"/>
        <v>-0.10519999999999641</v>
      </c>
      <c r="Q39" s="2">
        <f t="shared" si="41"/>
        <v>9.0399999999998926E-2</v>
      </c>
      <c r="R39" s="2">
        <f t="shared" si="41"/>
        <v>-1.4799999999993929E-2</v>
      </c>
      <c r="T39" s="18">
        <f t="shared" si="32"/>
        <v>1.7030000000000001</v>
      </c>
      <c r="U39" s="18">
        <f t="shared" si="27"/>
        <v>0</v>
      </c>
      <c r="W39" s="2">
        <f t="shared" si="33"/>
        <v>0</v>
      </c>
      <c r="X39" s="2">
        <f t="shared" si="34"/>
        <v>-1.0600000000000165E-2</v>
      </c>
      <c r="Y39" s="2">
        <f t="shared" si="35"/>
        <v>-2.5399999999994094E-2</v>
      </c>
      <c r="Z39" s="2">
        <f t="shared" si="28"/>
        <v>-1.0200000000001097E-2</v>
      </c>
      <c r="AA39" s="2">
        <f t="shared" si="36"/>
        <v>9.499999999999531E-2</v>
      </c>
      <c r="AB39" s="2">
        <f t="shared" si="37"/>
        <v>8.0200000000001381E-2</v>
      </c>
      <c r="AD39" s="2">
        <f t="shared" si="38"/>
        <v>0</v>
      </c>
      <c r="AE39" s="2">
        <f t="shared" si="39"/>
        <v>0</v>
      </c>
      <c r="AF39" s="2">
        <f t="shared" si="40"/>
        <v>9.499999999999531E-2</v>
      </c>
      <c r="AH39" s="2">
        <f>R156+AW156</f>
        <v>0</v>
      </c>
      <c r="AI39" s="2">
        <f>AH39-AH$21</f>
        <v>0</v>
      </c>
    </row>
    <row r="40" spans="1:63">
      <c r="A40" s="8" t="s">
        <v>826</v>
      </c>
      <c r="B40" s="8" t="str">
        <f>Mg_PBESol!B64</f>
        <v>Zn_Mg_C_PBESol_ver</v>
      </c>
      <c r="C40" s="1">
        <f>(0.5-AV64)/(0.5-AV$63)</f>
        <v>0</v>
      </c>
      <c r="D40" s="1">
        <f>Mg_PBESol!J64</f>
        <v>3.2684000000000002</v>
      </c>
      <c r="E40" s="1">
        <f>L64</f>
        <v>5.1289999999999996</v>
      </c>
      <c r="F40" s="1">
        <f t="shared" si="21"/>
        <v>0</v>
      </c>
      <c r="G40" s="1">
        <f t="shared" si="22"/>
        <v>0</v>
      </c>
      <c r="H40" s="1">
        <f>MOD(AS64-AT64,1)</f>
        <v>0.5</v>
      </c>
      <c r="J40" s="2">
        <f>R64</f>
        <v>-20.003299999999999</v>
      </c>
      <c r="K40" s="2">
        <f>R88</f>
        <v>0</v>
      </c>
      <c r="L40" s="2">
        <f>AW88</f>
        <v>0</v>
      </c>
      <c r="M40" s="2">
        <f>K40+L40</f>
        <v>0</v>
      </c>
      <c r="N40" s="2"/>
      <c r="O40" s="2">
        <f>J40-J$21</f>
        <v>0.51790000000000092</v>
      </c>
      <c r="P40" s="2">
        <f>K40-K$21</f>
        <v>58.526200000000003</v>
      </c>
      <c r="Q40" s="2">
        <f>L40-L$21</f>
        <v>18.992899999999999</v>
      </c>
      <c r="R40" s="2">
        <f>M40-M$21</f>
        <v>77.519100000000009</v>
      </c>
      <c r="T40" s="18">
        <f>Z64</f>
        <v>1.5109999999999999</v>
      </c>
      <c r="U40" s="18">
        <f>V134</f>
        <v>0</v>
      </c>
      <c r="W40" s="2">
        <f>R111-R$92</f>
        <v>0</v>
      </c>
      <c r="X40" s="2">
        <f>O40-W40</f>
        <v>0.51790000000000092</v>
      </c>
      <c r="Y40" s="2">
        <f>R40+X40</f>
        <v>78.037000000000006</v>
      </c>
      <c r="Z40" s="2">
        <f>R180-R$161</f>
        <v>20.521599999999999</v>
      </c>
      <c r="AA40" s="2">
        <f>Z40-P40</f>
        <v>-38.004600000000003</v>
      </c>
      <c r="AB40" s="2">
        <f>AA40+R40</f>
        <v>39.514500000000005</v>
      </c>
      <c r="AD40" s="2">
        <f>R134+AW134</f>
        <v>0</v>
      </c>
      <c r="AE40" s="2">
        <f>AD40-AD$21</f>
        <v>0</v>
      </c>
      <c r="AF40" s="2">
        <f>AE40+AA40</f>
        <v>-38.004600000000003</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76</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147</v>
      </c>
      <c r="C45" s="20">
        <v>4</v>
      </c>
      <c r="D45" s="20">
        <v>520</v>
      </c>
      <c r="E45" s="20">
        <v>0</v>
      </c>
      <c r="F45" s="20">
        <v>6</v>
      </c>
      <c r="G45" s="20">
        <v>6</v>
      </c>
      <c r="H45" s="20">
        <v>4</v>
      </c>
      <c r="I45" s="19">
        <v>21.3</v>
      </c>
      <c r="J45" s="1">
        <v>3.4767000000000001</v>
      </c>
      <c r="K45" s="1">
        <v>3.4767000000000001</v>
      </c>
      <c r="L45" s="1">
        <v>4.2763</v>
      </c>
      <c r="M45" s="18">
        <v>44.765000000000001</v>
      </c>
      <c r="N45" s="8">
        <v>26</v>
      </c>
      <c r="O45" s="8">
        <v>26</v>
      </c>
      <c r="P45" s="8">
        <v>19</v>
      </c>
      <c r="Q45" s="8">
        <v>1</v>
      </c>
      <c r="R45" s="2">
        <v>-20.5212</v>
      </c>
      <c r="S45" s="8" t="s">
        <v>16</v>
      </c>
      <c r="T45" s="8">
        <v>2.9470000000000001</v>
      </c>
      <c r="U45" s="8">
        <v>4.1210000000000004</v>
      </c>
      <c r="V45" s="8">
        <v>1.1739999999999999</v>
      </c>
      <c r="W45" s="8" t="s">
        <v>16</v>
      </c>
      <c r="X45" s="8">
        <v>2.9470000000000001</v>
      </c>
      <c r="Y45" s="8">
        <v>4.1210000000000004</v>
      </c>
      <c r="Z45" s="8">
        <v>1.1739999999999999</v>
      </c>
      <c r="AA45" s="8">
        <v>0</v>
      </c>
      <c r="AB45" s="8">
        <v>2.0000000000000001E-4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1E-3</v>
      </c>
      <c r="AR45" s="8">
        <v>0.24099999999999999</v>
      </c>
      <c r="AS45" s="8">
        <v>0.5</v>
      </c>
      <c r="AT45" s="8">
        <v>0</v>
      </c>
      <c r="AU45" s="8">
        <v>0</v>
      </c>
      <c r="AV45" s="8">
        <v>0.5</v>
      </c>
    </row>
    <row r="46" spans="1:63">
      <c r="B46" s="8" t="s">
        <v>104</v>
      </c>
      <c r="C46" s="20">
        <v>4</v>
      </c>
      <c r="D46" s="20">
        <v>520</v>
      </c>
      <c r="E46" s="20">
        <v>0</v>
      </c>
      <c r="F46" s="20">
        <v>6</v>
      </c>
      <c r="G46" s="20">
        <v>6</v>
      </c>
      <c r="H46" s="20">
        <v>4</v>
      </c>
      <c r="I46" s="19">
        <v>21.3</v>
      </c>
      <c r="J46" s="1">
        <v>3.4765000000000001</v>
      </c>
      <c r="K46" s="1">
        <v>3.4765000000000001</v>
      </c>
      <c r="L46" s="1">
        <v>4.2773000000000003</v>
      </c>
      <c r="M46" s="18">
        <v>44.768999999999998</v>
      </c>
      <c r="N46" s="8">
        <v>26</v>
      </c>
      <c r="O46" s="8">
        <v>26</v>
      </c>
      <c r="P46" s="8">
        <v>19</v>
      </c>
      <c r="Q46" s="8">
        <v>1</v>
      </c>
      <c r="R46" s="2">
        <v>-20.520700000000001</v>
      </c>
      <c r="S46" s="8" t="s">
        <v>16</v>
      </c>
      <c r="T46" s="8">
        <v>2.9449999999999998</v>
      </c>
      <c r="U46" s="8">
        <v>4.1189999999999998</v>
      </c>
      <c r="V46" s="8">
        <v>1.175</v>
      </c>
      <c r="W46" s="8" t="s">
        <v>16</v>
      </c>
      <c r="X46" s="8">
        <v>2.9449999999999998</v>
      </c>
      <c r="Y46" s="8">
        <v>4.1189999999999998</v>
      </c>
      <c r="Z46" s="8">
        <v>1.175</v>
      </c>
      <c r="AA46" s="8">
        <v>6.1499999999999999E-2</v>
      </c>
      <c r="AB46" s="8">
        <v>6.9999999999999999E-4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1E-3</v>
      </c>
      <c r="AR46" s="8">
        <v>0.249</v>
      </c>
      <c r="AS46" s="8">
        <v>0.49906299999999998</v>
      </c>
      <c r="AT46" s="8">
        <v>0</v>
      </c>
      <c r="AU46" s="8">
        <v>0.99755499999999997</v>
      </c>
      <c r="AV46" s="8">
        <v>0.49649100000000002</v>
      </c>
    </row>
    <row r="47" spans="1:63">
      <c r="B47" s="8" t="s">
        <v>105</v>
      </c>
      <c r="C47" s="20">
        <v>4</v>
      </c>
      <c r="D47" s="20">
        <v>520</v>
      </c>
      <c r="E47" s="20">
        <v>0</v>
      </c>
      <c r="F47" s="20">
        <v>6</v>
      </c>
      <c r="G47" s="20">
        <v>6</v>
      </c>
      <c r="H47" s="20">
        <v>4</v>
      </c>
      <c r="I47" s="19">
        <v>21.3</v>
      </c>
      <c r="J47" s="1">
        <v>3.4756</v>
      </c>
      <c r="K47" s="1">
        <v>3.4756</v>
      </c>
      <c r="L47" s="1">
        <v>4.2803000000000004</v>
      </c>
      <c r="M47" s="18">
        <v>44.779000000000003</v>
      </c>
      <c r="N47" s="8">
        <v>26</v>
      </c>
      <c r="O47" s="8">
        <v>26</v>
      </c>
      <c r="P47" s="8">
        <v>19</v>
      </c>
      <c r="Q47" s="8">
        <v>1</v>
      </c>
      <c r="R47" s="2">
        <v>-20.519400000000001</v>
      </c>
      <c r="S47" s="8" t="s">
        <v>16</v>
      </c>
      <c r="T47" s="8">
        <v>2.9390000000000001</v>
      </c>
      <c r="U47" s="8">
        <v>4.1159999999999997</v>
      </c>
      <c r="V47" s="8">
        <v>1.1779999999999999</v>
      </c>
      <c r="W47" s="8" t="s">
        <v>16</v>
      </c>
      <c r="X47" s="8">
        <v>2.9390000000000001</v>
      </c>
      <c r="Y47" s="8">
        <v>4.1159999999999997</v>
      </c>
      <c r="Z47" s="8">
        <v>1.1779999999999999</v>
      </c>
      <c r="AA47" s="8">
        <v>0.121</v>
      </c>
      <c r="AB47" s="8">
        <v>4.0000000000000002E-4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1E-3</v>
      </c>
      <c r="AR47" s="8">
        <v>0.252</v>
      </c>
      <c r="AS47" s="8">
        <v>0.49816500000000002</v>
      </c>
      <c r="AT47" s="8">
        <v>0</v>
      </c>
      <c r="AU47" s="8">
        <v>0.99509400000000003</v>
      </c>
      <c r="AV47" s="8">
        <v>0.49298199999999998</v>
      </c>
    </row>
    <row r="48" spans="1:63">
      <c r="B48" s="8" t="s">
        <v>106</v>
      </c>
      <c r="C48" s="20">
        <v>4</v>
      </c>
      <c r="D48" s="20">
        <v>520</v>
      </c>
      <c r="E48" s="20">
        <v>0</v>
      </c>
      <c r="F48" s="20">
        <v>6</v>
      </c>
      <c r="G48" s="20">
        <v>6</v>
      </c>
      <c r="H48" s="20">
        <v>4</v>
      </c>
      <c r="I48" s="19">
        <v>21.3</v>
      </c>
      <c r="J48" s="1">
        <v>3.4723000000000002</v>
      </c>
      <c r="K48" s="1">
        <v>3.4723000000000002</v>
      </c>
      <c r="L48" s="1">
        <v>4.2916999999999996</v>
      </c>
      <c r="M48" s="18">
        <v>44.811999999999998</v>
      </c>
      <c r="N48" s="8">
        <v>26</v>
      </c>
      <c r="O48" s="8">
        <v>26</v>
      </c>
      <c r="P48" s="8">
        <v>4</v>
      </c>
      <c r="Q48" s="8">
        <v>6</v>
      </c>
      <c r="R48" s="2">
        <v>-20.514099999999999</v>
      </c>
      <c r="S48" s="8" t="s">
        <v>16</v>
      </c>
      <c r="T48" s="8">
        <v>2.915</v>
      </c>
      <c r="U48" s="8">
        <v>4.1050000000000004</v>
      </c>
      <c r="V48" s="8">
        <v>1.19</v>
      </c>
      <c r="W48" s="8" t="s">
        <v>16</v>
      </c>
      <c r="X48" s="8">
        <v>2.915</v>
      </c>
      <c r="Y48" s="8">
        <v>4.1050000000000004</v>
      </c>
      <c r="Z48" s="8">
        <v>1.19</v>
      </c>
      <c r="AA48" s="8">
        <v>0.23219999999999999</v>
      </c>
      <c r="AB48" s="8">
        <v>1.6000000000000001E-3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2E-3</v>
      </c>
      <c r="AR48" s="8">
        <v>0.26200000000000001</v>
      </c>
      <c r="AS48" s="8">
        <v>0.496504</v>
      </c>
      <c r="AT48" s="8">
        <v>0</v>
      </c>
      <c r="AU48" s="8">
        <v>0.99007400000000001</v>
      </c>
      <c r="AV48" s="8">
        <v>0.48596299999999998</v>
      </c>
    </row>
    <row r="49" spans="2:48">
      <c r="B49" s="8" t="s">
        <v>107</v>
      </c>
      <c r="C49" s="20">
        <v>4</v>
      </c>
      <c r="D49" s="20">
        <v>520</v>
      </c>
      <c r="E49" s="20">
        <v>0</v>
      </c>
      <c r="F49" s="20">
        <v>6</v>
      </c>
      <c r="G49" s="20">
        <v>6</v>
      </c>
      <c r="H49" s="20">
        <v>4</v>
      </c>
      <c r="I49" s="19">
        <v>21.3</v>
      </c>
      <c r="J49" s="1">
        <v>3.4670000000000001</v>
      </c>
      <c r="K49" s="1">
        <v>3.4670000000000001</v>
      </c>
      <c r="L49" s="1">
        <v>4.3109000000000002</v>
      </c>
      <c r="M49" s="18">
        <v>44.875</v>
      </c>
      <c r="N49" s="8">
        <v>26</v>
      </c>
      <c r="O49" s="8">
        <v>26</v>
      </c>
      <c r="P49" s="8">
        <v>2</v>
      </c>
      <c r="Q49" s="8">
        <v>5</v>
      </c>
      <c r="R49" s="2">
        <v>-20.505700000000001</v>
      </c>
      <c r="S49" s="8" t="s">
        <v>16</v>
      </c>
      <c r="T49" s="8">
        <v>2.8740000000000001</v>
      </c>
      <c r="U49" s="8">
        <v>4.0839999999999996</v>
      </c>
      <c r="V49" s="8">
        <v>1.21</v>
      </c>
      <c r="W49" s="8" t="s">
        <v>16</v>
      </c>
      <c r="X49" s="8">
        <v>2.8740000000000001</v>
      </c>
      <c r="Y49" s="8">
        <v>4.0839999999999996</v>
      </c>
      <c r="Z49" s="8">
        <v>1.21</v>
      </c>
      <c r="AA49" s="8">
        <v>0.32550000000000001</v>
      </c>
      <c r="AB49" s="8">
        <v>1E-4</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2E-3</v>
      </c>
      <c r="AR49" s="8">
        <v>0.25800000000000001</v>
      </c>
      <c r="AS49" s="8">
        <v>0.49519099999999999</v>
      </c>
      <c r="AT49" s="8">
        <v>0</v>
      </c>
      <c r="AU49" s="8">
        <v>0.984823</v>
      </c>
      <c r="AV49" s="8">
        <v>0.47894500000000001</v>
      </c>
    </row>
    <row r="50" spans="2:48">
      <c r="B50" s="8" t="s">
        <v>108</v>
      </c>
      <c r="C50" s="20">
        <v>4</v>
      </c>
      <c r="D50" s="20">
        <v>520</v>
      </c>
      <c r="E50" s="20">
        <v>0</v>
      </c>
      <c r="F50" s="20">
        <v>6</v>
      </c>
      <c r="G50" s="20">
        <v>6</v>
      </c>
      <c r="H50" s="20">
        <v>4</v>
      </c>
      <c r="I50" s="19">
        <v>21.3</v>
      </c>
      <c r="J50" s="1">
        <v>3.4590000000000001</v>
      </c>
      <c r="K50" s="1">
        <v>3.4590000000000001</v>
      </c>
      <c r="L50" s="1">
        <v>4.3400999999999996</v>
      </c>
      <c r="M50" s="18">
        <v>44.970999999999997</v>
      </c>
      <c r="N50" s="8">
        <v>26</v>
      </c>
      <c r="O50" s="8">
        <v>26</v>
      </c>
      <c r="P50" s="8">
        <v>5</v>
      </c>
      <c r="Q50" s="8">
        <v>3</v>
      </c>
      <c r="R50" s="2">
        <v>-20.494900000000001</v>
      </c>
      <c r="S50" s="8" t="s">
        <v>16</v>
      </c>
      <c r="T50" s="8">
        <v>2.8119999999999998</v>
      </c>
      <c r="U50" s="8">
        <v>4.0540000000000003</v>
      </c>
      <c r="V50" s="8">
        <v>1.2430000000000001</v>
      </c>
      <c r="W50" s="8" t="s">
        <v>16</v>
      </c>
      <c r="X50" s="8">
        <v>2.8119999999999998</v>
      </c>
      <c r="Y50" s="8">
        <v>4.0540000000000003</v>
      </c>
      <c r="Z50" s="8">
        <v>1.2430000000000001</v>
      </c>
      <c r="AA50" s="8">
        <v>0.38650000000000001</v>
      </c>
      <c r="AB50" s="8">
        <v>2.5999999999999999E-3</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1E-3</v>
      </c>
      <c r="AR50" s="8">
        <v>0.253</v>
      </c>
      <c r="AS50" s="8">
        <v>0.49452299999999999</v>
      </c>
      <c r="AT50" s="8">
        <v>0</v>
      </c>
      <c r="AU50" s="8">
        <v>0.97918700000000003</v>
      </c>
      <c r="AV50" s="8">
        <v>0.47192699999999999</v>
      </c>
    </row>
    <row r="51" spans="2:48">
      <c r="B51" s="8" t="s">
        <v>109</v>
      </c>
      <c r="C51" s="20">
        <v>4</v>
      </c>
      <c r="D51" s="20">
        <v>520</v>
      </c>
      <c r="E51" s="20">
        <v>0</v>
      </c>
      <c r="F51" s="20">
        <v>6</v>
      </c>
      <c r="G51" s="20">
        <v>6</v>
      </c>
      <c r="H51" s="20">
        <v>4</v>
      </c>
      <c r="I51" s="19">
        <v>21.4</v>
      </c>
      <c r="J51" s="1">
        <v>3.4478</v>
      </c>
      <c r="K51" s="1">
        <v>3.4478</v>
      </c>
      <c r="L51" s="1">
        <v>4.3818999999999999</v>
      </c>
      <c r="M51" s="18">
        <v>45.110999999999997</v>
      </c>
      <c r="N51" s="8">
        <v>26</v>
      </c>
      <c r="O51" s="8">
        <v>26</v>
      </c>
      <c r="P51" s="8">
        <v>4</v>
      </c>
      <c r="Q51" s="8">
        <v>6</v>
      </c>
      <c r="R51" s="2">
        <v>-20.482900000000001</v>
      </c>
      <c r="S51" s="8" t="s">
        <v>16</v>
      </c>
      <c r="T51" s="8">
        <v>2.7210000000000001</v>
      </c>
      <c r="U51" s="8">
        <v>4.0129999999999999</v>
      </c>
      <c r="V51" s="8">
        <v>1.292</v>
      </c>
      <c r="W51" s="8" t="s">
        <v>16</v>
      </c>
      <c r="X51" s="8">
        <v>2.7210000000000001</v>
      </c>
      <c r="Y51" s="8">
        <v>4.0129999999999999</v>
      </c>
      <c r="Z51" s="8">
        <v>1.292</v>
      </c>
      <c r="AA51" s="8">
        <v>0.39779999999999999</v>
      </c>
      <c r="AB51" s="8">
        <v>5.4999999999999997E-3</v>
      </c>
      <c r="AC51" s="8" t="s">
        <v>17</v>
      </c>
      <c r="AD51" s="8" t="s">
        <v>17</v>
      </c>
      <c r="AE51" s="8">
        <v>0.33333000000000002</v>
      </c>
      <c r="AF51" s="8">
        <v>0.33333000000000002</v>
      </c>
      <c r="AG51" s="8">
        <v>0.5</v>
      </c>
      <c r="AH51" s="8">
        <v>0</v>
      </c>
      <c r="AI51" s="8">
        <v>0</v>
      </c>
      <c r="AJ51" s="8">
        <v>0</v>
      </c>
      <c r="AK51" s="8">
        <v>0.33333000000000002</v>
      </c>
      <c r="AL51" s="8">
        <v>0.33333000000000002</v>
      </c>
      <c r="AM51" s="8">
        <v>0.5</v>
      </c>
      <c r="AN51" s="8">
        <v>0</v>
      </c>
      <c r="AO51" s="8">
        <v>0</v>
      </c>
      <c r="AP51" s="8">
        <v>0</v>
      </c>
      <c r="AQ51" s="8">
        <v>2E-3</v>
      </c>
      <c r="AR51" s="8">
        <v>0.26200000000000001</v>
      </c>
      <c r="AS51" s="8">
        <v>0.49489</v>
      </c>
      <c r="AT51" s="8">
        <v>0</v>
      </c>
      <c r="AU51" s="8">
        <v>0.97280800000000001</v>
      </c>
      <c r="AV51" s="8">
        <v>0.46490900000000002</v>
      </c>
    </row>
    <row r="52" spans="2:48">
      <c r="B52" s="8" t="s">
        <v>110</v>
      </c>
      <c r="C52" s="20">
        <v>4</v>
      </c>
      <c r="D52" s="20">
        <v>520</v>
      </c>
      <c r="E52" s="20">
        <v>0</v>
      </c>
      <c r="F52" s="20">
        <v>6</v>
      </c>
      <c r="G52" s="20">
        <v>6</v>
      </c>
      <c r="H52" s="20">
        <v>4</v>
      </c>
      <c r="I52" s="19">
        <v>21.4</v>
      </c>
      <c r="J52" s="1">
        <v>3.4329000000000001</v>
      </c>
      <c r="K52" s="1">
        <v>3.4329000000000001</v>
      </c>
      <c r="L52" s="1">
        <v>4.4397000000000002</v>
      </c>
      <c r="M52" s="18">
        <v>45.311999999999998</v>
      </c>
      <c r="N52" s="8">
        <v>26</v>
      </c>
      <c r="O52" s="8">
        <v>26</v>
      </c>
      <c r="P52" s="8">
        <v>4</v>
      </c>
      <c r="Q52" s="8">
        <v>6</v>
      </c>
      <c r="R52" s="2">
        <v>-20.4712</v>
      </c>
      <c r="S52" s="8" t="s">
        <v>16</v>
      </c>
      <c r="T52" s="8">
        <v>2.593</v>
      </c>
      <c r="U52" s="8">
        <v>3.96</v>
      </c>
      <c r="V52" s="8">
        <v>1.367</v>
      </c>
      <c r="W52" s="8" t="s">
        <v>16</v>
      </c>
      <c r="X52" s="8">
        <v>2.593</v>
      </c>
      <c r="Y52" s="8">
        <v>3.96</v>
      </c>
      <c r="Z52" s="8">
        <v>1.367</v>
      </c>
      <c r="AA52" s="8">
        <v>0.3382</v>
      </c>
      <c r="AB52" s="8">
        <v>4.0000000000000002E-4</v>
      </c>
      <c r="AC52" s="8" t="s">
        <v>17</v>
      </c>
      <c r="AD52" s="8" t="s">
        <v>17</v>
      </c>
      <c r="AE52" s="8">
        <v>0.33333000000000002</v>
      </c>
      <c r="AF52" s="8">
        <v>0.33333000000000002</v>
      </c>
      <c r="AG52" s="8">
        <v>0.5</v>
      </c>
      <c r="AH52" s="8">
        <v>0</v>
      </c>
      <c r="AI52" s="8">
        <v>0</v>
      </c>
      <c r="AJ52" s="8">
        <v>0</v>
      </c>
      <c r="AK52" s="8">
        <v>0.33333000000000002</v>
      </c>
      <c r="AL52" s="8">
        <v>0.33333000000000002</v>
      </c>
      <c r="AM52" s="8">
        <v>0.5</v>
      </c>
      <c r="AN52" s="8">
        <v>0</v>
      </c>
      <c r="AO52" s="8">
        <v>0</v>
      </c>
      <c r="AP52" s="8">
        <v>0</v>
      </c>
      <c r="AQ52" s="8">
        <v>2E-3</v>
      </c>
      <c r="AR52" s="8">
        <v>0.26200000000000001</v>
      </c>
      <c r="AS52" s="8">
        <v>0.49672100000000002</v>
      </c>
      <c r="AT52" s="8">
        <v>0</v>
      </c>
      <c r="AU52" s="8">
        <v>0.96537799999999996</v>
      </c>
      <c r="AV52" s="8">
        <v>0.45789000000000002</v>
      </c>
    </row>
    <row r="53" spans="2:48">
      <c r="B53" s="8" t="s">
        <v>111</v>
      </c>
      <c r="C53" s="20">
        <v>4</v>
      </c>
      <c r="D53" s="20">
        <v>520</v>
      </c>
      <c r="E53" s="20">
        <v>0</v>
      </c>
      <c r="F53" s="20">
        <v>6</v>
      </c>
      <c r="G53" s="20">
        <v>6</v>
      </c>
      <c r="H53" s="20">
        <v>4</v>
      </c>
      <c r="I53" s="19">
        <v>21.4</v>
      </c>
      <c r="J53" s="1">
        <v>3.4121000000000001</v>
      </c>
      <c r="K53" s="1">
        <v>3.4121000000000001</v>
      </c>
      <c r="L53" s="1">
        <v>4.5255999999999998</v>
      </c>
      <c r="M53" s="18">
        <v>45.631</v>
      </c>
      <c r="N53" s="8">
        <v>26</v>
      </c>
      <c r="O53" s="8">
        <v>26</v>
      </c>
      <c r="P53" s="8">
        <v>5</v>
      </c>
      <c r="Q53" s="8">
        <v>6</v>
      </c>
      <c r="R53" s="2">
        <v>-20.4633</v>
      </c>
      <c r="S53" s="8" t="s">
        <v>16</v>
      </c>
      <c r="T53" s="8">
        <v>2.3980000000000001</v>
      </c>
      <c r="U53" s="8">
        <v>3.887</v>
      </c>
      <c r="V53" s="8">
        <v>1.49</v>
      </c>
      <c r="W53" s="8" t="s">
        <v>16</v>
      </c>
      <c r="X53" s="8">
        <v>2.3980000000000001</v>
      </c>
      <c r="Y53" s="8">
        <v>3.887</v>
      </c>
      <c r="Z53" s="8">
        <v>1.49</v>
      </c>
      <c r="AA53" s="8">
        <v>0.16800000000000001</v>
      </c>
      <c r="AB53" s="8">
        <v>1.6999999999999999E-3</v>
      </c>
      <c r="AC53" s="8" t="s">
        <v>17</v>
      </c>
      <c r="AD53" s="8" t="s">
        <v>17</v>
      </c>
      <c r="AE53" s="8">
        <v>0.33333000000000002</v>
      </c>
      <c r="AF53" s="8">
        <v>0.33333000000000002</v>
      </c>
      <c r="AG53" s="8">
        <v>0.5</v>
      </c>
      <c r="AH53" s="8">
        <v>0</v>
      </c>
      <c r="AI53" s="8">
        <v>0</v>
      </c>
      <c r="AJ53" s="8">
        <v>0</v>
      </c>
      <c r="AK53" s="8">
        <v>0.33333000000000002</v>
      </c>
      <c r="AL53" s="8">
        <v>0.33333000000000002</v>
      </c>
      <c r="AM53" s="8">
        <v>0.5</v>
      </c>
      <c r="AN53" s="8">
        <v>0</v>
      </c>
      <c r="AO53" s="8">
        <v>0</v>
      </c>
      <c r="AP53" s="8">
        <v>0</v>
      </c>
      <c r="AQ53" s="8">
        <v>2E-3</v>
      </c>
      <c r="AR53" s="8">
        <v>0.26200000000000001</v>
      </c>
      <c r="AS53" s="8">
        <v>0.50091300000000005</v>
      </c>
      <c r="AT53" s="8">
        <v>0</v>
      </c>
      <c r="AU53" s="8">
        <v>0.95621800000000001</v>
      </c>
      <c r="AV53" s="8">
        <v>0.450872</v>
      </c>
    </row>
    <row r="54" spans="2:48">
      <c r="B54" s="8" t="s">
        <v>112</v>
      </c>
      <c r="C54" s="20">
        <v>4</v>
      </c>
      <c r="D54" s="20">
        <v>520</v>
      </c>
      <c r="E54" s="20">
        <v>0</v>
      </c>
      <c r="F54" s="20">
        <v>6</v>
      </c>
      <c r="G54" s="20">
        <v>6</v>
      </c>
      <c r="H54" s="20">
        <v>4</v>
      </c>
      <c r="I54" s="19">
        <v>21.5</v>
      </c>
      <c r="J54" s="1">
        <v>3.3889</v>
      </c>
      <c r="K54" s="1">
        <v>3.3889</v>
      </c>
      <c r="L54" s="1">
        <v>4.6289999999999996</v>
      </c>
      <c r="M54" s="18">
        <v>46.039000000000001</v>
      </c>
      <c r="N54" s="8">
        <v>26</v>
      </c>
      <c r="O54" s="8">
        <v>26</v>
      </c>
      <c r="P54" s="8">
        <v>2</v>
      </c>
      <c r="Q54" s="8">
        <v>6</v>
      </c>
      <c r="R54" s="2">
        <v>-20.4618</v>
      </c>
      <c r="S54" s="8" t="s">
        <v>16</v>
      </c>
      <c r="T54" s="8">
        <v>2.1579999999999999</v>
      </c>
      <c r="U54" s="8">
        <v>3.8079999999999998</v>
      </c>
      <c r="V54" s="8">
        <v>1.649</v>
      </c>
      <c r="W54" s="8" t="s">
        <v>16</v>
      </c>
      <c r="X54" s="8">
        <v>2.1579999999999999</v>
      </c>
      <c r="Y54" s="8">
        <v>3.8079999999999998</v>
      </c>
      <c r="Z54" s="8">
        <v>1.649</v>
      </c>
      <c r="AA54" s="8">
        <v>0.05</v>
      </c>
      <c r="AB54" s="8">
        <v>2.0000000000000001E-4</v>
      </c>
      <c r="AC54" s="8" t="s">
        <v>17</v>
      </c>
      <c r="AD54" s="8" t="s">
        <v>17</v>
      </c>
      <c r="AE54" s="8">
        <v>0.33333000000000002</v>
      </c>
      <c r="AF54" s="8">
        <v>0.33333000000000002</v>
      </c>
      <c r="AG54" s="8">
        <v>0.5</v>
      </c>
      <c r="AH54" s="8">
        <v>0</v>
      </c>
      <c r="AI54" s="8">
        <v>0</v>
      </c>
      <c r="AJ54" s="8">
        <v>0</v>
      </c>
      <c r="AK54" s="8">
        <v>0.33333000000000002</v>
      </c>
      <c r="AL54" s="8">
        <v>0.33333000000000002</v>
      </c>
      <c r="AM54" s="8">
        <v>0.5</v>
      </c>
      <c r="AN54" s="8">
        <v>0</v>
      </c>
      <c r="AO54" s="8">
        <v>0</v>
      </c>
      <c r="AP54" s="8">
        <v>0</v>
      </c>
      <c r="AQ54" s="8">
        <v>2E-3</v>
      </c>
      <c r="AR54" s="8">
        <v>0.26200000000000001</v>
      </c>
      <c r="AS54" s="8">
        <v>0.50572499999999998</v>
      </c>
      <c r="AT54" s="8">
        <v>0</v>
      </c>
      <c r="AU54" s="8">
        <v>0.94633599999999996</v>
      </c>
      <c r="AV54" s="8">
        <v>0.44385400000000003</v>
      </c>
    </row>
    <row r="55" spans="2:48">
      <c r="B55" s="8" t="s">
        <v>113</v>
      </c>
      <c r="C55" s="20">
        <v>4</v>
      </c>
      <c r="D55" s="20">
        <v>520</v>
      </c>
      <c r="E55" s="20">
        <v>0</v>
      </c>
      <c r="F55" s="20">
        <v>6</v>
      </c>
      <c r="G55" s="20">
        <v>6</v>
      </c>
      <c r="H55" s="20">
        <v>4</v>
      </c>
      <c r="I55" s="19">
        <v>21.6</v>
      </c>
      <c r="J55" s="1">
        <v>3.3677999999999999</v>
      </c>
      <c r="K55" s="1">
        <v>3.3677999999999999</v>
      </c>
      <c r="L55" s="1">
        <v>4.7253999999999996</v>
      </c>
      <c r="M55" s="18">
        <v>46.417000000000002</v>
      </c>
      <c r="N55" s="8">
        <v>26</v>
      </c>
      <c r="O55" s="8">
        <v>26</v>
      </c>
      <c r="P55" s="8">
        <v>2</v>
      </c>
      <c r="Q55" s="8">
        <v>6</v>
      </c>
      <c r="R55" s="2">
        <v>-20.466899999999999</v>
      </c>
      <c r="S55" s="8" t="s">
        <v>61</v>
      </c>
      <c r="T55" s="8">
        <v>2</v>
      </c>
      <c r="U55" s="8">
        <v>3.7429999999999999</v>
      </c>
      <c r="V55" s="8">
        <v>1.744</v>
      </c>
      <c r="W55" s="8" t="s">
        <v>61</v>
      </c>
      <c r="X55" s="8">
        <v>2</v>
      </c>
      <c r="Y55" s="8">
        <v>3.7429999999999999</v>
      </c>
      <c r="Z55" s="8">
        <v>1.744</v>
      </c>
      <c r="AA55" s="8">
        <v>0.21560000000000001</v>
      </c>
      <c r="AB55" s="8">
        <v>1.1000000000000001E-3</v>
      </c>
      <c r="AC55" s="8" t="s">
        <v>17</v>
      </c>
      <c r="AD55" s="8" t="s">
        <v>17</v>
      </c>
      <c r="AE55" s="8">
        <v>0</v>
      </c>
      <c r="AF55" s="8">
        <v>0</v>
      </c>
      <c r="AG55" s="8">
        <v>0</v>
      </c>
      <c r="AH55" s="8">
        <v>0</v>
      </c>
      <c r="AI55" s="8">
        <v>0</v>
      </c>
      <c r="AJ55" s="8">
        <v>0</v>
      </c>
      <c r="AK55" s="8">
        <v>0</v>
      </c>
      <c r="AL55" s="8">
        <v>0</v>
      </c>
      <c r="AM55" s="8">
        <v>0</v>
      </c>
      <c r="AN55" s="8">
        <v>0</v>
      </c>
      <c r="AO55" s="8">
        <v>0</v>
      </c>
      <c r="AP55" s="8">
        <v>0</v>
      </c>
      <c r="AQ55" s="8">
        <v>2E-3</v>
      </c>
      <c r="AR55" s="8">
        <v>0.25900000000000001</v>
      </c>
      <c r="AS55" s="8">
        <v>0.50900000000000001</v>
      </c>
      <c r="AT55" s="8">
        <v>0</v>
      </c>
      <c r="AU55" s="8">
        <v>0.93724799999999997</v>
      </c>
      <c r="AV55" s="8">
        <v>0.43683499999999997</v>
      </c>
    </row>
    <row r="56" spans="2:48">
      <c r="B56" s="8" t="s">
        <v>114</v>
      </c>
      <c r="C56" s="20">
        <v>4</v>
      </c>
      <c r="D56" s="20">
        <v>520</v>
      </c>
      <c r="E56" s="20">
        <v>0</v>
      </c>
      <c r="F56" s="20">
        <v>6</v>
      </c>
      <c r="G56" s="20">
        <v>6</v>
      </c>
      <c r="H56" s="20">
        <v>4</v>
      </c>
      <c r="I56" s="19">
        <v>21.6</v>
      </c>
      <c r="J56" s="1">
        <v>3.3498000000000001</v>
      </c>
      <c r="K56" s="1">
        <v>3.3498000000000001</v>
      </c>
      <c r="L56" s="1">
        <v>4.8079000000000001</v>
      </c>
      <c r="M56" s="18">
        <v>46.722000000000001</v>
      </c>
      <c r="N56" s="8">
        <v>26</v>
      </c>
      <c r="O56" s="8">
        <v>26</v>
      </c>
      <c r="P56" s="8">
        <v>4</v>
      </c>
      <c r="Q56" s="8">
        <v>6</v>
      </c>
      <c r="R56" s="2">
        <v>-20.476199999999999</v>
      </c>
      <c r="S56" s="8" t="s">
        <v>61</v>
      </c>
      <c r="T56" s="8">
        <v>1.9770000000000001</v>
      </c>
      <c r="U56" s="8">
        <v>3.6949999999999998</v>
      </c>
      <c r="V56" s="8">
        <v>1.718</v>
      </c>
      <c r="W56" s="8" t="s">
        <v>61</v>
      </c>
      <c r="X56" s="8">
        <v>1.9770000000000001</v>
      </c>
      <c r="Y56" s="8">
        <v>3.6949999999999998</v>
      </c>
      <c r="Z56" s="8">
        <v>1.718</v>
      </c>
      <c r="AA56" s="8">
        <v>0.31469999999999998</v>
      </c>
      <c r="AB56" s="8">
        <v>1.6000000000000001E-3</v>
      </c>
      <c r="AC56" s="8" t="s">
        <v>17</v>
      </c>
      <c r="AD56" s="8" t="s">
        <v>17</v>
      </c>
      <c r="AE56" s="8">
        <v>0</v>
      </c>
      <c r="AF56" s="8">
        <v>0</v>
      </c>
      <c r="AG56" s="8">
        <v>0</v>
      </c>
      <c r="AH56" s="8">
        <v>0</v>
      </c>
      <c r="AI56" s="8">
        <v>0</v>
      </c>
      <c r="AJ56" s="8">
        <v>0</v>
      </c>
      <c r="AK56" s="8">
        <v>0</v>
      </c>
      <c r="AL56" s="8">
        <v>0</v>
      </c>
      <c r="AM56" s="8">
        <v>0</v>
      </c>
      <c r="AN56" s="8">
        <v>0</v>
      </c>
      <c r="AO56" s="8">
        <v>0</v>
      </c>
      <c r="AP56" s="8">
        <v>0</v>
      </c>
      <c r="AQ56" s="8">
        <v>2E-3</v>
      </c>
      <c r="AR56" s="8">
        <v>0.26300000000000001</v>
      </c>
      <c r="AS56" s="8">
        <v>0.510687</v>
      </c>
      <c r="AT56" s="8">
        <v>0</v>
      </c>
      <c r="AU56" s="8">
        <v>0.92927800000000005</v>
      </c>
      <c r="AV56" s="8">
        <v>0.429817</v>
      </c>
    </row>
    <row r="57" spans="2:48">
      <c r="B57" s="8" t="s">
        <v>115</v>
      </c>
      <c r="C57" s="20">
        <v>4</v>
      </c>
      <c r="D57" s="20">
        <v>520</v>
      </c>
      <c r="E57" s="20">
        <v>0</v>
      </c>
      <c r="F57" s="20">
        <v>6</v>
      </c>
      <c r="G57" s="20">
        <v>6</v>
      </c>
      <c r="H57" s="20">
        <v>4</v>
      </c>
      <c r="I57" s="19">
        <v>21.6</v>
      </c>
      <c r="J57" s="1">
        <v>3.3342999999999998</v>
      </c>
      <c r="K57" s="1">
        <v>3.3342999999999998</v>
      </c>
      <c r="L57" s="1">
        <v>4.8757000000000001</v>
      </c>
      <c r="M57" s="18">
        <v>46.944000000000003</v>
      </c>
      <c r="N57" s="8">
        <v>26</v>
      </c>
      <c r="O57" s="8">
        <v>26</v>
      </c>
      <c r="P57" s="8">
        <v>5</v>
      </c>
      <c r="Q57" s="8">
        <v>6</v>
      </c>
      <c r="R57" s="2">
        <v>-20.4879</v>
      </c>
      <c r="S57" s="8" t="s">
        <v>61</v>
      </c>
      <c r="T57" s="8">
        <v>1.9590000000000001</v>
      </c>
      <c r="U57" s="8">
        <v>3.6619999999999999</v>
      </c>
      <c r="V57" s="8">
        <v>1.7030000000000001</v>
      </c>
      <c r="W57" s="8" t="s">
        <v>61</v>
      </c>
      <c r="X57" s="8">
        <v>1.9590000000000001</v>
      </c>
      <c r="Y57" s="8">
        <v>3.6619999999999999</v>
      </c>
      <c r="Z57" s="8">
        <v>1.7030000000000001</v>
      </c>
      <c r="AA57" s="8">
        <v>0.35149999999999998</v>
      </c>
      <c r="AB57" s="8">
        <v>2.2000000000000001E-3</v>
      </c>
      <c r="AC57" s="8" t="s">
        <v>17</v>
      </c>
      <c r="AD57" s="8" t="s">
        <v>17</v>
      </c>
      <c r="AE57" s="8">
        <v>0</v>
      </c>
      <c r="AF57" s="8">
        <v>0</v>
      </c>
      <c r="AG57" s="8">
        <v>0</v>
      </c>
      <c r="AH57" s="8">
        <v>0</v>
      </c>
      <c r="AI57" s="8">
        <v>0</v>
      </c>
      <c r="AJ57" s="8">
        <v>0</v>
      </c>
      <c r="AK57" s="8">
        <v>0</v>
      </c>
      <c r="AL57" s="8">
        <v>0</v>
      </c>
      <c r="AM57" s="8">
        <v>0</v>
      </c>
      <c r="AN57" s="8">
        <v>0</v>
      </c>
      <c r="AO57" s="8">
        <v>0</v>
      </c>
      <c r="AP57" s="8">
        <v>0</v>
      </c>
      <c r="AQ57" s="8">
        <v>2E-3</v>
      </c>
      <c r="AR57" s="8">
        <v>0.26200000000000001</v>
      </c>
      <c r="AS57" s="8">
        <v>0.51107000000000002</v>
      </c>
      <c r="AT57" s="8">
        <v>0</v>
      </c>
      <c r="AU57" s="8">
        <v>0.92224200000000001</v>
      </c>
      <c r="AV57" s="8">
        <v>0.42279899999999998</v>
      </c>
    </row>
    <row r="58" spans="2:48">
      <c r="B58" s="8" t="s">
        <v>116</v>
      </c>
      <c r="C58" s="20">
        <v>4</v>
      </c>
      <c r="D58" s="20">
        <v>520</v>
      </c>
      <c r="E58" s="20">
        <v>0</v>
      </c>
      <c r="F58" s="20">
        <v>6</v>
      </c>
      <c r="G58" s="20">
        <v>6</v>
      </c>
      <c r="H58" s="20">
        <v>4</v>
      </c>
      <c r="I58" s="19">
        <v>21.7</v>
      </c>
      <c r="J58" s="1">
        <v>3.3199000000000001</v>
      </c>
      <c r="K58" s="1">
        <v>3.3199000000000001</v>
      </c>
      <c r="L58" s="1">
        <v>4.9356</v>
      </c>
      <c r="M58" s="18">
        <v>47.112000000000002</v>
      </c>
      <c r="N58" s="8">
        <v>26</v>
      </c>
      <c r="O58" s="8">
        <v>26</v>
      </c>
      <c r="P58" s="8">
        <v>19</v>
      </c>
      <c r="Q58" s="8">
        <v>1</v>
      </c>
      <c r="R58" s="2">
        <v>-20.500299999999999</v>
      </c>
      <c r="S58" s="8" t="s">
        <v>61</v>
      </c>
      <c r="T58" s="8">
        <v>1.9430000000000001</v>
      </c>
      <c r="U58" s="8">
        <v>3.637</v>
      </c>
      <c r="V58" s="8">
        <v>1.694</v>
      </c>
      <c r="W58" s="8" t="s">
        <v>61</v>
      </c>
      <c r="X58" s="8">
        <v>1.9430000000000001</v>
      </c>
      <c r="Y58" s="8">
        <v>3.637</v>
      </c>
      <c r="Z58" s="8">
        <v>1.694</v>
      </c>
      <c r="AA58" s="8">
        <v>0.3513</v>
      </c>
      <c r="AB58" s="8">
        <v>5.8999999999999999E-3</v>
      </c>
      <c r="AC58" s="8" t="s">
        <v>17</v>
      </c>
      <c r="AD58" s="8" t="s">
        <v>17</v>
      </c>
      <c r="AE58" s="8">
        <v>0</v>
      </c>
      <c r="AF58" s="8">
        <v>0</v>
      </c>
      <c r="AG58" s="8">
        <v>0</v>
      </c>
      <c r="AH58" s="8">
        <v>0</v>
      </c>
      <c r="AI58" s="8">
        <v>0</v>
      </c>
      <c r="AJ58" s="8">
        <v>0</v>
      </c>
      <c r="AK58" s="8">
        <v>0</v>
      </c>
      <c r="AL58" s="8">
        <v>0</v>
      </c>
      <c r="AM58" s="8">
        <v>0</v>
      </c>
      <c r="AN58" s="8">
        <v>0</v>
      </c>
      <c r="AO58" s="8">
        <v>0</v>
      </c>
      <c r="AP58" s="8">
        <v>0</v>
      </c>
      <c r="AQ58" s="8">
        <v>1E-3</v>
      </c>
      <c r="AR58" s="8">
        <v>0.252</v>
      </c>
      <c r="AS58" s="8">
        <v>0.51086699999999996</v>
      </c>
      <c r="AT58" s="8">
        <v>0</v>
      </c>
      <c r="AU58" s="8">
        <v>0.91572900000000002</v>
      </c>
      <c r="AV58" s="8">
        <v>0.41577999999999998</v>
      </c>
    </row>
    <row r="59" spans="2:48">
      <c r="B59" s="8" t="s">
        <v>117</v>
      </c>
      <c r="C59" s="20">
        <v>4</v>
      </c>
      <c r="D59" s="20">
        <v>520</v>
      </c>
      <c r="E59" s="20">
        <v>0</v>
      </c>
      <c r="F59" s="20">
        <v>6</v>
      </c>
      <c r="G59" s="20">
        <v>6</v>
      </c>
      <c r="H59" s="20">
        <v>4</v>
      </c>
      <c r="I59" s="19">
        <v>21.7</v>
      </c>
      <c r="J59" s="1">
        <v>3.3066</v>
      </c>
      <c r="K59" s="1">
        <v>3.3066</v>
      </c>
      <c r="L59" s="1">
        <v>4.9889999999999999</v>
      </c>
      <c r="M59" s="18">
        <v>47.24</v>
      </c>
      <c r="N59" s="8">
        <v>26</v>
      </c>
      <c r="O59" s="8">
        <v>26</v>
      </c>
      <c r="P59" s="8">
        <v>19</v>
      </c>
      <c r="Q59" s="8">
        <v>1</v>
      </c>
      <c r="R59" s="2">
        <v>-20.512599999999999</v>
      </c>
      <c r="S59" s="8" t="s">
        <v>61</v>
      </c>
      <c r="T59" s="8">
        <v>1.927</v>
      </c>
      <c r="U59" s="8">
        <v>3.6179999999999999</v>
      </c>
      <c r="V59" s="8">
        <v>1.6910000000000001</v>
      </c>
      <c r="W59" s="8" t="s">
        <v>61</v>
      </c>
      <c r="X59" s="8">
        <v>1.927</v>
      </c>
      <c r="Y59" s="8">
        <v>3.6179999999999999</v>
      </c>
      <c r="Z59" s="8">
        <v>1.6910000000000001</v>
      </c>
      <c r="AA59" s="8">
        <v>0.31059999999999999</v>
      </c>
      <c r="AB59" s="8">
        <v>1.4E-3</v>
      </c>
      <c r="AC59" s="8" t="s">
        <v>17</v>
      </c>
      <c r="AD59" s="8" t="s">
        <v>17</v>
      </c>
      <c r="AE59" s="8">
        <v>0</v>
      </c>
      <c r="AF59" s="8">
        <v>0</v>
      </c>
      <c r="AG59" s="8">
        <v>0</v>
      </c>
      <c r="AH59" s="8">
        <v>0</v>
      </c>
      <c r="AI59" s="8">
        <v>0</v>
      </c>
      <c r="AJ59" s="8">
        <v>0</v>
      </c>
      <c r="AK59" s="8">
        <v>0</v>
      </c>
      <c r="AL59" s="8">
        <v>0</v>
      </c>
      <c r="AM59" s="8">
        <v>0</v>
      </c>
      <c r="AN59" s="8">
        <v>0</v>
      </c>
      <c r="AO59" s="8">
        <v>0</v>
      </c>
      <c r="AP59" s="8">
        <v>0</v>
      </c>
      <c r="AQ59" s="8">
        <v>1E-3</v>
      </c>
      <c r="AR59" s="8">
        <v>0.25</v>
      </c>
      <c r="AS59" s="8">
        <v>0.51017500000000005</v>
      </c>
      <c r="AT59" s="8">
        <v>0</v>
      </c>
      <c r="AU59" s="8">
        <v>0.90967299999999995</v>
      </c>
      <c r="AV59" s="8">
        <v>0.40876200000000001</v>
      </c>
    </row>
    <row r="60" spans="2:48">
      <c r="B60" s="8" t="s">
        <v>118</v>
      </c>
      <c r="C60" s="20">
        <v>4</v>
      </c>
      <c r="D60" s="20">
        <v>520</v>
      </c>
      <c r="E60" s="20">
        <v>0</v>
      </c>
      <c r="F60" s="20">
        <v>6</v>
      </c>
      <c r="G60" s="20">
        <v>6</v>
      </c>
      <c r="H60" s="20">
        <v>4</v>
      </c>
      <c r="I60" s="19">
        <v>21.7</v>
      </c>
      <c r="J60" s="1">
        <v>3.2934999999999999</v>
      </c>
      <c r="K60" s="1">
        <v>3.2934999999999999</v>
      </c>
      <c r="L60" s="1">
        <v>5.0387000000000004</v>
      </c>
      <c r="M60" s="18">
        <v>47.334000000000003</v>
      </c>
      <c r="N60" s="8">
        <v>26</v>
      </c>
      <c r="O60" s="8">
        <v>26</v>
      </c>
      <c r="P60" s="8">
        <v>19</v>
      </c>
      <c r="Q60" s="8">
        <v>1</v>
      </c>
      <c r="R60" s="2">
        <v>-20.522600000000001</v>
      </c>
      <c r="S60" s="8" t="s">
        <v>61</v>
      </c>
      <c r="T60" s="8">
        <v>1.91</v>
      </c>
      <c r="U60" s="8">
        <v>3.6019999999999999</v>
      </c>
      <c r="V60" s="8">
        <v>1.6919999999999999</v>
      </c>
      <c r="W60" s="8" t="s">
        <v>61</v>
      </c>
      <c r="X60" s="8">
        <v>1.91</v>
      </c>
      <c r="Y60" s="8">
        <v>3.6019999999999999</v>
      </c>
      <c r="Z60" s="8">
        <v>1.6919999999999999</v>
      </c>
      <c r="AA60" s="8">
        <v>0.2399</v>
      </c>
      <c r="AB60" s="8">
        <v>8.9999999999999998E-4</v>
      </c>
      <c r="AC60" s="8" t="s">
        <v>17</v>
      </c>
      <c r="AD60" s="8" t="s">
        <v>17</v>
      </c>
      <c r="AE60" s="8">
        <v>0</v>
      </c>
      <c r="AF60" s="8">
        <v>0</v>
      </c>
      <c r="AG60" s="8">
        <v>0</v>
      </c>
      <c r="AH60" s="8">
        <v>0</v>
      </c>
      <c r="AI60" s="8">
        <v>0</v>
      </c>
      <c r="AJ60" s="8">
        <v>0</v>
      </c>
      <c r="AK60" s="8">
        <v>0</v>
      </c>
      <c r="AL60" s="8">
        <v>0</v>
      </c>
      <c r="AM60" s="8">
        <v>0</v>
      </c>
      <c r="AN60" s="8">
        <v>0</v>
      </c>
      <c r="AO60" s="8">
        <v>0</v>
      </c>
      <c r="AP60" s="8">
        <v>0</v>
      </c>
      <c r="AQ60" s="8">
        <v>1E-3</v>
      </c>
      <c r="AR60" s="8">
        <v>0.24099999999999999</v>
      </c>
      <c r="AS60" s="8">
        <v>0.50923099999999999</v>
      </c>
      <c r="AT60" s="8">
        <v>0</v>
      </c>
      <c r="AU60" s="8">
        <v>0.90391999999999995</v>
      </c>
      <c r="AV60" s="8">
        <v>0.40174399999999999</v>
      </c>
    </row>
    <row r="61" spans="2:48">
      <c r="B61" s="8" t="s">
        <v>119</v>
      </c>
      <c r="C61" s="20">
        <v>4</v>
      </c>
      <c r="D61" s="20">
        <v>520</v>
      </c>
      <c r="E61" s="20">
        <v>0</v>
      </c>
      <c r="F61" s="20">
        <v>6</v>
      </c>
      <c r="G61" s="20">
        <v>6</v>
      </c>
      <c r="H61" s="20">
        <v>4</v>
      </c>
      <c r="I61" s="19">
        <v>21.7</v>
      </c>
      <c r="J61" s="1">
        <v>3.2808000000000002</v>
      </c>
      <c r="K61" s="1">
        <v>3.2808000000000002</v>
      </c>
      <c r="L61" s="1">
        <v>5.0846999999999998</v>
      </c>
      <c r="M61" s="18">
        <v>47.396999999999998</v>
      </c>
      <c r="N61" s="8">
        <v>26</v>
      </c>
      <c r="O61" s="8">
        <v>26</v>
      </c>
      <c r="P61" s="8">
        <v>19</v>
      </c>
      <c r="Q61" s="8">
        <v>1</v>
      </c>
      <c r="R61" s="2">
        <v>-20.529299999999999</v>
      </c>
      <c r="S61" s="8" t="s">
        <v>61</v>
      </c>
      <c r="T61" s="8">
        <v>1.893</v>
      </c>
      <c r="U61" s="8">
        <v>3.59</v>
      </c>
      <c r="V61" s="8">
        <v>1.696</v>
      </c>
      <c r="W61" s="8" t="s">
        <v>61</v>
      </c>
      <c r="X61" s="8">
        <v>1.893</v>
      </c>
      <c r="Y61" s="8">
        <v>3.59</v>
      </c>
      <c r="Z61" s="8">
        <v>1.696</v>
      </c>
      <c r="AA61" s="8">
        <v>0.13600000000000001</v>
      </c>
      <c r="AB61" s="8">
        <v>1.6000000000000001E-3</v>
      </c>
      <c r="AC61" s="8" t="s">
        <v>17</v>
      </c>
      <c r="AD61" s="8" t="s">
        <v>17</v>
      </c>
      <c r="AE61" s="8">
        <v>0</v>
      </c>
      <c r="AF61" s="8">
        <v>0</v>
      </c>
      <c r="AG61" s="8">
        <v>0</v>
      </c>
      <c r="AH61" s="8">
        <v>0</v>
      </c>
      <c r="AI61" s="8">
        <v>0</v>
      </c>
      <c r="AJ61" s="8">
        <v>0</v>
      </c>
      <c r="AK61" s="8">
        <v>0</v>
      </c>
      <c r="AL61" s="8">
        <v>0</v>
      </c>
      <c r="AM61" s="8">
        <v>0</v>
      </c>
      <c r="AN61" s="8">
        <v>0</v>
      </c>
      <c r="AO61" s="8">
        <v>0</v>
      </c>
      <c r="AP61" s="8">
        <v>0</v>
      </c>
      <c r="AQ61" s="8">
        <v>1E-3</v>
      </c>
      <c r="AR61" s="8">
        <v>0.25</v>
      </c>
      <c r="AS61" s="8">
        <v>0.50809700000000002</v>
      </c>
      <c r="AT61" s="8">
        <v>0</v>
      </c>
      <c r="AU61" s="8">
        <v>0.89844999999999997</v>
      </c>
      <c r="AV61" s="8">
        <v>0.39472600000000002</v>
      </c>
    </row>
    <row r="62" spans="2:48">
      <c r="B62" s="8" t="s">
        <v>120</v>
      </c>
      <c r="C62" s="20">
        <v>4</v>
      </c>
      <c r="D62" s="20">
        <v>520</v>
      </c>
      <c r="E62" s="20">
        <v>0</v>
      </c>
      <c r="F62" s="20">
        <v>6</v>
      </c>
      <c r="G62" s="20">
        <v>6</v>
      </c>
      <c r="H62" s="20">
        <v>4</v>
      </c>
      <c r="I62" s="19">
        <v>21.7</v>
      </c>
      <c r="J62" s="1">
        <v>3.2745000000000002</v>
      </c>
      <c r="K62" s="1">
        <v>3.2745000000000002</v>
      </c>
      <c r="L62" s="1">
        <v>5.1070000000000002</v>
      </c>
      <c r="M62" s="18">
        <v>47.423000000000002</v>
      </c>
      <c r="N62" s="8">
        <v>26</v>
      </c>
      <c r="O62" s="8">
        <v>26</v>
      </c>
      <c r="P62" s="8">
        <v>2</v>
      </c>
      <c r="Q62" s="8">
        <v>6</v>
      </c>
      <c r="R62" s="2">
        <v>-20.531199999999998</v>
      </c>
      <c r="S62" s="8" t="s">
        <v>61</v>
      </c>
      <c r="T62" s="8">
        <v>1.8839999999999999</v>
      </c>
      <c r="U62" s="8">
        <v>3.5830000000000002</v>
      </c>
      <c r="V62" s="8">
        <v>1.6990000000000001</v>
      </c>
      <c r="W62" s="8" t="s">
        <v>61</v>
      </c>
      <c r="X62" s="8">
        <v>1.8839999999999999</v>
      </c>
      <c r="Y62" s="8">
        <v>3.5830000000000002</v>
      </c>
      <c r="Z62" s="8">
        <v>1.6990000000000001</v>
      </c>
      <c r="AA62" s="8">
        <v>7.2400000000000006E-2</v>
      </c>
      <c r="AB62" s="8">
        <v>5.0000000000000001E-4</v>
      </c>
      <c r="AC62" s="8" t="s">
        <v>17</v>
      </c>
      <c r="AD62" s="8" t="s">
        <v>17</v>
      </c>
      <c r="AE62" s="8">
        <v>0</v>
      </c>
      <c r="AF62" s="8">
        <v>0</v>
      </c>
      <c r="AG62" s="8">
        <v>0</v>
      </c>
      <c r="AH62" s="8">
        <v>0</v>
      </c>
      <c r="AI62" s="8">
        <v>0</v>
      </c>
      <c r="AJ62" s="8">
        <v>0</v>
      </c>
      <c r="AK62" s="8">
        <v>0</v>
      </c>
      <c r="AL62" s="8">
        <v>0</v>
      </c>
      <c r="AM62" s="8">
        <v>0</v>
      </c>
      <c r="AN62" s="8">
        <v>0</v>
      </c>
      <c r="AO62" s="8">
        <v>0</v>
      </c>
      <c r="AP62" s="8">
        <v>0</v>
      </c>
      <c r="AQ62" s="8">
        <v>2E-3</v>
      </c>
      <c r="AR62" s="8">
        <v>0.25800000000000001</v>
      </c>
      <c r="AS62" s="8">
        <v>0.50745700000000005</v>
      </c>
      <c r="AT62" s="8">
        <v>0</v>
      </c>
      <c r="AU62" s="8">
        <v>0.89577799999999996</v>
      </c>
      <c r="AV62" s="8">
        <v>0.39121600000000001</v>
      </c>
    </row>
    <row r="63" spans="2:48">
      <c r="B63" s="8" t="s">
        <v>121</v>
      </c>
      <c r="C63" s="20">
        <v>4</v>
      </c>
      <c r="D63" s="20">
        <v>520</v>
      </c>
      <c r="E63" s="20">
        <v>0</v>
      </c>
      <c r="F63" s="20">
        <v>6</v>
      </c>
      <c r="G63" s="20">
        <v>6</v>
      </c>
      <c r="H63" s="20">
        <v>4</v>
      </c>
      <c r="I63" s="19">
        <v>21.7</v>
      </c>
      <c r="J63" s="1">
        <v>3.2684000000000002</v>
      </c>
      <c r="K63" s="1">
        <v>3.2684000000000002</v>
      </c>
      <c r="L63" s="1">
        <v>5.1289999999999996</v>
      </c>
      <c r="M63" s="18">
        <v>47.448</v>
      </c>
      <c r="N63" s="8">
        <v>26</v>
      </c>
      <c r="O63" s="8">
        <v>26</v>
      </c>
      <c r="P63" s="8">
        <v>8</v>
      </c>
      <c r="Q63" s="8">
        <v>6</v>
      </c>
      <c r="R63" s="2">
        <v>-20.5318</v>
      </c>
      <c r="S63" s="8" t="s">
        <v>61</v>
      </c>
      <c r="T63" s="8">
        <v>1.873</v>
      </c>
      <c r="U63" s="8">
        <v>3.5760000000000001</v>
      </c>
      <c r="V63" s="8">
        <v>1.7030000000000001</v>
      </c>
      <c r="W63" s="8" t="s">
        <v>61</v>
      </c>
      <c r="X63" s="8">
        <v>1.873</v>
      </c>
      <c r="Y63" s="8">
        <v>3.5760000000000001</v>
      </c>
      <c r="Z63" s="8">
        <v>1.7030000000000001</v>
      </c>
      <c r="AA63" s="8">
        <v>3.0999999999999999E-3</v>
      </c>
      <c r="AB63" s="8">
        <v>8.0000000000000004E-4</v>
      </c>
      <c r="AC63" s="8" t="s">
        <v>17</v>
      </c>
      <c r="AD63" s="8" t="s">
        <v>17</v>
      </c>
      <c r="AE63" s="8">
        <v>0</v>
      </c>
      <c r="AF63" s="8">
        <v>0</v>
      </c>
      <c r="AG63" s="8">
        <v>0</v>
      </c>
      <c r="AH63" s="8">
        <v>0</v>
      </c>
      <c r="AI63" s="8">
        <v>0</v>
      </c>
      <c r="AJ63" s="8">
        <v>0</v>
      </c>
      <c r="AK63" s="8">
        <v>0</v>
      </c>
      <c r="AL63" s="8">
        <v>0</v>
      </c>
      <c r="AM63" s="8">
        <v>0</v>
      </c>
      <c r="AN63" s="8">
        <v>0</v>
      </c>
      <c r="AO63" s="8">
        <v>0</v>
      </c>
      <c r="AP63" s="8">
        <v>0</v>
      </c>
      <c r="AQ63" s="8">
        <v>2E-3</v>
      </c>
      <c r="AR63" s="8">
        <v>0.25</v>
      </c>
      <c r="AS63" s="8">
        <v>0.50679200000000002</v>
      </c>
      <c r="AT63" s="8">
        <v>0</v>
      </c>
      <c r="AU63" s="8">
        <v>0.89322000000000001</v>
      </c>
      <c r="AV63" s="8">
        <v>0.38770700000000002</v>
      </c>
    </row>
    <row r="64" spans="2:48">
      <c r="B64" s="8" t="s">
        <v>829</v>
      </c>
      <c r="C64" s="20">
        <v>4</v>
      </c>
      <c r="D64" s="20">
        <v>520</v>
      </c>
      <c r="E64" s="20">
        <v>0</v>
      </c>
      <c r="F64" s="20">
        <v>6</v>
      </c>
      <c r="G64" s="20">
        <v>6</v>
      </c>
      <c r="H64" s="20">
        <v>4</v>
      </c>
      <c r="I64" s="19">
        <v>21.7</v>
      </c>
      <c r="J64" s="1">
        <v>3.2684000000000002</v>
      </c>
      <c r="K64" s="1">
        <v>3.2684000000000002</v>
      </c>
      <c r="L64" s="1">
        <v>5.1289999999999996</v>
      </c>
      <c r="M64" s="18">
        <v>47.448</v>
      </c>
      <c r="N64" s="8">
        <v>26</v>
      </c>
      <c r="O64" s="8">
        <v>26</v>
      </c>
      <c r="P64" s="8">
        <v>19</v>
      </c>
      <c r="Q64" s="8">
        <v>1</v>
      </c>
      <c r="R64" s="2">
        <v>-20.003299999999999</v>
      </c>
      <c r="S64" s="8" t="s">
        <v>61</v>
      </c>
      <c r="T64" s="8">
        <v>1.9950000000000001</v>
      </c>
      <c r="U64" s="8">
        <v>3.5059999999999998</v>
      </c>
      <c r="V64" s="8">
        <v>1.5109999999999999</v>
      </c>
      <c r="W64" s="8" t="s">
        <v>61</v>
      </c>
      <c r="X64" s="8">
        <v>1.9950000000000001</v>
      </c>
      <c r="Y64" s="8">
        <v>3.5059999999999998</v>
      </c>
      <c r="Z64" s="8">
        <v>1.5109999999999999</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1E-3</v>
      </c>
      <c r="AR64" s="8">
        <v>0.249</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76</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476</v>
      </c>
      <c r="C69" s="20">
        <v>4</v>
      </c>
      <c r="D69" s="20">
        <v>400</v>
      </c>
      <c r="E69" s="20">
        <v>0</v>
      </c>
      <c r="F69" s="20">
        <v>3</v>
      </c>
      <c r="G69" s="20">
        <v>3</v>
      </c>
      <c r="H69" s="20">
        <v>2</v>
      </c>
      <c r="I69" s="19">
        <v>10.7</v>
      </c>
      <c r="J69" s="1">
        <v>3.4767000000000001</v>
      </c>
      <c r="K69" s="1">
        <v>3.4767000000000001</v>
      </c>
      <c r="L69" s="1">
        <v>4.2763</v>
      </c>
      <c r="M69" s="18">
        <v>44.765000000000001</v>
      </c>
      <c r="N69" s="8">
        <v>26</v>
      </c>
      <c r="O69" s="8">
        <v>816</v>
      </c>
      <c r="P69" s="8">
        <v>1</v>
      </c>
      <c r="Q69" s="8">
        <v>1</v>
      </c>
      <c r="R69" s="2">
        <v>-58.526200000000003</v>
      </c>
      <c r="S69" s="8" t="s">
        <v>16</v>
      </c>
      <c r="T69" s="8">
        <v>-2.4609999999999999</v>
      </c>
      <c r="U69" s="8">
        <v>9.3960000000000008</v>
      </c>
      <c r="V69" s="8">
        <v>11.856999999999999</v>
      </c>
      <c r="W69" s="8" t="s">
        <v>16</v>
      </c>
      <c r="X69" s="8">
        <v>-2.4609999999999999</v>
      </c>
      <c r="Y69" s="8">
        <v>9.3960000000000008</v>
      </c>
      <c r="Z69" s="8">
        <v>11.856999999999999</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0.01</v>
      </c>
      <c r="AR69" s="8">
        <v>0.30399999999999999</v>
      </c>
      <c r="AS69" s="8">
        <v>0.5</v>
      </c>
      <c r="AT69" s="8">
        <v>0</v>
      </c>
      <c r="AU69" s="8">
        <v>0</v>
      </c>
      <c r="AV69" s="8">
        <v>0.5</v>
      </c>
      <c r="AW69" s="2">
        <v>-18.992899999999999</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B78" s="8" t="s">
        <v>633</v>
      </c>
      <c r="C78" s="20">
        <v>4</v>
      </c>
      <c r="D78" s="20">
        <v>400</v>
      </c>
      <c r="E78" s="20">
        <v>0</v>
      </c>
      <c r="F78" s="20">
        <v>3</v>
      </c>
      <c r="G78" s="20">
        <v>3</v>
      </c>
      <c r="H78" s="20">
        <v>2</v>
      </c>
      <c r="I78" s="19">
        <v>10.8</v>
      </c>
      <c r="J78" s="1">
        <v>3.3889</v>
      </c>
      <c r="K78" s="1">
        <v>3.3889</v>
      </c>
      <c r="L78" s="1">
        <v>4.6289999999999996</v>
      </c>
      <c r="M78" s="18">
        <v>46.039000000000001</v>
      </c>
      <c r="N78" s="8">
        <v>26</v>
      </c>
      <c r="O78" s="8">
        <v>816</v>
      </c>
      <c r="P78" s="8">
        <v>1</v>
      </c>
      <c r="Q78" s="8">
        <v>1</v>
      </c>
      <c r="R78" s="2">
        <v>-58.5045</v>
      </c>
      <c r="S78" s="8" t="s">
        <v>16</v>
      </c>
      <c r="T78" s="8">
        <v>-3.2730000000000001</v>
      </c>
      <c r="U78" s="8">
        <v>9.0890000000000004</v>
      </c>
      <c r="V78" s="8">
        <v>12.362</v>
      </c>
      <c r="W78" s="8" t="s">
        <v>16</v>
      </c>
      <c r="X78" s="8">
        <v>-3.2730000000000001</v>
      </c>
      <c r="Y78" s="8">
        <v>9.0890000000000004</v>
      </c>
      <c r="Z78" s="8">
        <v>12.362</v>
      </c>
      <c r="AA78" s="8">
        <v>0.27600000000000002</v>
      </c>
      <c r="AB78" s="8">
        <v>6.1000000000000004E-3</v>
      </c>
      <c r="AC78" s="8" t="s">
        <v>17</v>
      </c>
      <c r="AD78" s="8" t="s">
        <v>17</v>
      </c>
      <c r="AE78" s="8">
        <v>0.33333000000000002</v>
      </c>
      <c r="AF78" s="8">
        <v>0.33333000000000002</v>
      </c>
      <c r="AG78" s="8">
        <v>0.5</v>
      </c>
      <c r="AH78" s="8">
        <v>0</v>
      </c>
      <c r="AI78" s="8">
        <v>0</v>
      </c>
      <c r="AJ78" s="8">
        <v>0</v>
      </c>
      <c r="AK78" s="8">
        <v>0.33333000000000002</v>
      </c>
      <c r="AL78" s="8">
        <v>0.33333000000000002</v>
      </c>
      <c r="AM78" s="8">
        <v>0.5</v>
      </c>
      <c r="AN78" s="8">
        <v>0</v>
      </c>
      <c r="AO78" s="8">
        <v>0</v>
      </c>
      <c r="AP78" s="8">
        <v>0</v>
      </c>
      <c r="AQ78" s="8">
        <v>0.01</v>
      </c>
      <c r="AR78" s="8">
        <v>0.309</v>
      </c>
      <c r="AS78" s="8">
        <v>0.50572499999999998</v>
      </c>
      <c r="AT78" s="8">
        <v>0</v>
      </c>
      <c r="AU78" s="8">
        <v>0.94633599999999996</v>
      </c>
      <c r="AV78" s="8">
        <v>0.44385400000000003</v>
      </c>
      <c r="AW78" s="2">
        <v>-18.9678</v>
      </c>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477</v>
      </c>
      <c r="C87" s="20">
        <v>4</v>
      </c>
      <c r="D87" s="20">
        <v>400</v>
      </c>
      <c r="E87" s="20">
        <v>0</v>
      </c>
      <c r="F87" s="20">
        <v>3</v>
      </c>
      <c r="G87" s="20">
        <v>3</v>
      </c>
      <c r="H87" s="20">
        <v>2</v>
      </c>
      <c r="I87" s="19">
        <v>10.9</v>
      </c>
      <c r="J87" s="1">
        <v>3.2684000000000002</v>
      </c>
      <c r="K87" s="1">
        <v>3.2684000000000002</v>
      </c>
      <c r="L87" s="1">
        <v>5.1289999999999996</v>
      </c>
      <c r="M87" s="18">
        <v>47.448</v>
      </c>
      <c r="N87" s="8">
        <v>26</v>
      </c>
      <c r="O87" s="8">
        <v>816</v>
      </c>
      <c r="P87" s="8">
        <v>1</v>
      </c>
      <c r="Q87" s="8">
        <v>1</v>
      </c>
      <c r="R87" s="2">
        <v>-58.631399999999999</v>
      </c>
      <c r="S87" s="8" t="s">
        <v>61</v>
      </c>
      <c r="T87" s="8">
        <v>-3.4860000000000002</v>
      </c>
      <c r="U87" s="8">
        <v>8.7859999999999996</v>
      </c>
      <c r="V87" s="8">
        <v>12.272</v>
      </c>
      <c r="W87" s="8" t="s">
        <v>61</v>
      </c>
      <c r="X87" s="8">
        <v>-3.4860000000000002</v>
      </c>
      <c r="Y87" s="8">
        <v>8.7859999999999996</v>
      </c>
      <c r="Z87" s="8">
        <v>12.272</v>
      </c>
      <c r="AA87" s="8">
        <v>0.27929999999999999</v>
      </c>
      <c r="AB87" s="8">
        <v>3.2800000000000003E-2</v>
      </c>
      <c r="AC87" s="8" t="s">
        <v>17</v>
      </c>
      <c r="AD87" s="8" t="s">
        <v>17</v>
      </c>
      <c r="AE87" s="8">
        <v>0</v>
      </c>
      <c r="AF87" s="8">
        <v>0</v>
      </c>
      <c r="AG87" s="8">
        <v>0</v>
      </c>
      <c r="AH87" s="8">
        <v>0</v>
      </c>
      <c r="AI87" s="8">
        <v>0</v>
      </c>
      <c r="AJ87" s="8">
        <v>0</v>
      </c>
      <c r="AK87" s="8">
        <v>0</v>
      </c>
      <c r="AL87" s="8">
        <v>0</v>
      </c>
      <c r="AM87" s="8">
        <v>0</v>
      </c>
      <c r="AN87" s="8">
        <v>0</v>
      </c>
      <c r="AO87" s="8">
        <v>0</v>
      </c>
      <c r="AP87" s="8">
        <v>0</v>
      </c>
      <c r="AQ87" s="8">
        <v>8.0000000000000002E-3</v>
      </c>
      <c r="AR87" s="8">
        <v>0.30399999999999999</v>
      </c>
      <c r="AS87" s="8">
        <v>0.50679200000000002</v>
      </c>
      <c r="AT87" s="8">
        <v>0</v>
      </c>
      <c r="AU87" s="8">
        <v>0.89322000000000001</v>
      </c>
      <c r="AV87" s="8">
        <v>0.38770700000000002</v>
      </c>
      <c r="AW87" s="2">
        <v>-18.9025</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76</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76</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76</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723</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76</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2:49">
      <c r="B161" s="8" t="s">
        <v>147</v>
      </c>
      <c r="C161" s="20">
        <v>4</v>
      </c>
      <c r="D161" s="20">
        <v>520</v>
      </c>
      <c r="E161" s="20">
        <v>0</v>
      </c>
      <c r="F161" s="20">
        <v>9</v>
      </c>
      <c r="G161" s="20">
        <v>9</v>
      </c>
      <c r="H161" s="20">
        <v>6</v>
      </c>
      <c r="I161" s="19">
        <v>32</v>
      </c>
      <c r="J161" s="1">
        <v>3.4767000000000001</v>
      </c>
      <c r="K161" s="1">
        <v>3.4767000000000001</v>
      </c>
      <c r="L161" s="1">
        <v>4.2766000000000002</v>
      </c>
      <c r="M161" s="18">
        <v>44.767000000000003</v>
      </c>
      <c r="N161" s="8">
        <v>26</v>
      </c>
      <c r="O161" s="8">
        <v>26</v>
      </c>
      <c r="P161" s="8">
        <v>19</v>
      </c>
      <c r="Q161" s="8">
        <v>1</v>
      </c>
      <c r="R161" s="2">
        <v>-20.521599999999999</v>
      </c>
      <c r="S161" s="8" t="s">
        <v>16</v>
      </c>
      <c r="T161" s="1">
        <v>2.9460000000000002</v>
      </c>
      <c r="U161" s="1">
        <v>4.12</v>
      </c>
      <c r="V161" s="1">
        <v>1.1739999999999999</v>
      </c>
      <c r="W161" s="8" t="s">
        <v>16</v>
      </c>
      <c r="X161" s="1">
        <v>2.9460000000000002</v>
      </c>
      <c r="Y161" s="1">
        <v>4.12</v>
      </c>
      <c r="Z161" s="1">
        <v>1.1739999999999999</v>
      </c>
      <c r="AA161" s="8">
        <v>0</v>
      </c>
      <c r="AB161" s="8">
        <v>2.0000000000000001E-4</v>
      </c>
      <c r="AC161" s="8" t="s">
        <v>17</v>
      </c>
      <c r="AD161" s="8" t="s">
        <v>17</v>
      </c>
      <c r="AE161" s="8">
        <v>0.33333000000000002</v>
      </c>
      <c r="AF161" s="8">
        <v>0.33333000000000002</v>
      </c>
      <c r="AG161" s="8">
        <v>0.5</v>
      </c>
      <c r="AH161" s="8">
        <v>0</v>
      </c>
      <c r="AI161" s="8">
        <v>0</v>
      </c>
      <c r="AJ161" s="8">
        <v>0</v>
      </c>
      <c r="AK161" s="8">
        <v>0.33333000000000002</v>
      </c>
      <c r="AL161" s="8">
        <v>0.33333000000000002</v>
      </c>
      <c r="AM161" s="8">
        <v>0.5</v>
      </c>
      <c r="AN161" s="8">
        <v>0</v>
      </c>
      <c r="AO161" s="8">
        <v>0</v>
      </c>
      <c r="AP161" s="8">
        <v>0</v>
      </c>
      <c r="AQ161" s="8">
        <v>1E-3</v>
      </c>
      <c r="AR161" s="8">
        <v>0.27100000000000002</v>
      </c>
      <c r="AS161" s="8">
        <v>0.5</v>
      </c>
      <c r="AT161" s="8">
        <v>0</v>
      </c>
      <c r="AU161" s="8">
        <v>0</v>
      </c>
      <c r="AV161" s="8">
        <v>0.5</v>
      </c>
      <c r="AW161" s="2"/>
    </row>
    <row r="162" spans="2:49">
      <c r="B162" s="8" t="s">
        <v>104</v>
      </c>
      <c r="C162" s="20">
        <v>4</v>
      </c>
      <c r="D162" s="20">
        <v>520</v>
      </c>
      <c r="E162" s="20">
        <v>0</v>
      </c>
      <c r="F162" s="20">
        <v>9</v>
      </c>
      <c r="G162" s="20">
        <v>9</v>
      </c>
      <c r="H162" s="20">
        <v>6</v>
      </c>
      <c r="I162" s="19">
        <v>32</v>
      </c>
      <c r="J162" s="1">
        <v>3.4762</v>
      </c>
      <c r="K162" s="1">
        <v>3.4762</v>
      </c>
      <c r="L162" s="1">
        <v>4.2782</v>
      </c>
      <c r="M162" s="18">
        <v>44.771999999999998</v>
      </c>
      <c r="N162" s="8">
        <v>26</v>
      </c>
      <c r="O162" s="8">
        <v>26</v>
      </c>
      <c r="P162" s="8">
        <v>19</v>
      </c>
      <c r="Q162" s="8">
        <v>1</v>
      </c>
      <c r="R162" s="2">
        <v>-20.521000000000001</v>
      </c>
      <c r="S162" s="8" t="s">
        <v>16</v>
      </c>
      <c r="T162" s="1">
        <v>2.9420000000000002</v>
      </c>
      <c r="U162" s="1">
        <v>4.1180000000000003</v>
      </c>
      <c r="V162" s="1">
        <v>1.1759999999999999</v>
      </c>
      <c r="W162" s="8" t="s">
        <v>16</v>
      </c>
      <c r="X162" s="1">
        <v>2.9420000000000002</v>
      </c>
      <c r="Y162" s="1">
        <v>4.1180000000000003</v>
      </c>
      <c r="Z162" s="1">
        <v>1.1759999999999999</v>
      </c>
      <c r="AA162" s="8">
        <v>4.5199999999999997E-2</v>
      </c>
      <c r="AB162" s="8">
        <v>1.1000000000000001E-3</v>
      </c>
      <c r="AC162" s="8" t="s">
        <v>17</v>
      </c>
      <c r="AD162" s="8" t="s">
        <v>17</v>
      </c>
      <c r="AE162" s="8">
        <v>0.33333000000000002</v>
      </c>
      <c r="AF162" s="8">
        <v>0.33333000000000002</v>
      </c>
      <c r="AG162" s="8">
        <v>0.5</v>
      </c>
      <c r="AH162" s="8">
        <v>0</v>
      </c>
      <c r="AI162" s="8">
        <v>0</v>
      </c>
      <c r="AJ162" s="8">
        <v>0</v>
      </c>
      <c r="AK162" s="8">
        <v>0.33333000000000002</v>
      </c>
      <c r="AL162" s="8">
        <v>0.33333000000000002</v>
      </c>
      <c r="AM162" s="8">
        <v>0.5</v>
      </c>
      <c r="AN162" s="8">
        <v>0</v>
      </c>
      <c r="AO162" s="8">
        <v>0</v>
      </c>
      <c r="AP162" s="8">
        <v>0</v>
      </c>
      <c r="AQ162" s="8">
        <v>2E-3</v>
      </c>
      <c r="AR162" s="8">
        <v>0.28100000000000003</v>
      </c>
      <c r="AS162" s="8">
        <v>0.50021199999999999</v>
      </c>
      <c r="AT162" s="8">
        <v>0</v>
      </c>
      <c r="AU162" s="8">
        <v>0.99666299999999997</v>
      </c>
      <c r="AV162" s="8">
        <v>0.49649100000000002</v>
      </c>
      <c r="AW162" s="2"/>
    </row>
    <row r="163" spans="2:49">
      <c r="B163" s="8" t="s">
        <v>105</v>
      </c>
      <c r="C163" s="20">
        <v>4</v>
      </c>
      <c r="D163" s="20">
        <v>520</v>
      </c>
      <c r="E163" s="20">
        <v>0</v>
      </c>
      <c r="F163" s="20">
        <v>9</v>
      </c>
      <c r="G163" s="20">
        <v>9</v>
      </c>
      <c r="H163" s="20">
        <v>6</v>
      </c>
      <c r="I163" s="19">
        <v>32</v>
      </c>
      <c r="J163" s="1">
        <v>3.4748000000000001</v>
      </c>
      <c r="K163" s="1">
        <v>3.4748000000000001</v>
      </c>
      <c r="L163" s="1">
        <v>4.2832999999999997</v>
      </c>
      <c r="M163" s="18">
        <v>44.787999999999997</v>
      </c>
      <c r="N163" s="8">
        <v>26</v>
      </c>
      <c r="O163" s="8">
        <v>26</v>
      </c>
      <c r="P163" s="8">
        <v>19</v>
      </c>
      <c r="Q163" s="8">
        <v>1</v>
      </c>
      <c r="R163" s="2">
        <v>-20.519100000000002</v>
      </c>
      <c r="S163" s="8" t="s">
        <v>16</v>
      </c>
      <c r="T163" s="1">
        <v>2.9319999999999999</v>
      </c>
      <c r="U163" s="1">
        <v>4.1130000000000004</v>
      </c>
      <c r="V163" s="1">
        <v>1.181</v>
      </c>
      <c r="W163" s="8" t="s">
        <v>16</v>
      </c>
      <c r="X163" s="1">
        <v>2.9319999999999999</v>
      </c>
      <c r="Y163" s="1">
        <v>4.1130000000000004</v>
      </c>
      <c r="Z163" s="1">
        <v>1.181</v>
      </c>
      <c r="AA163" s="8">
        <v>8.77E-2</v>
      </c>
      <c r="AB163" s="8">
        <v>2.9999999999999997E-4</v>
      </c>
      <c r="AC163" s="8" t="s">
        <v>17</v>
      </c>
      <c r="AD163" s="8" t="s">
        <v>17</v>
      </c>
      <c r="AE163" s="8">
        <v>0.33333000000000002</v>
      </c>
      <c r="AF163" s="8">
        <v>0.33333000000000002</v>
      </c>
      <c r="AG163" s="8">
        <v>0.5</v>
      </c>
      <c r="AH163" s="8">
        <v>0</v>
      </c>
      <c r="AI163" s="8">
        <v>0</v>
      </c>
      <c r="AJ163" s="8">
        <v>0</v>
      </c>
      <c r="AK163" s="8">
        <v>0.33333000000000002</v>
      </c>
      <c r="AL163" s="8">
        <v>0.33333000000000002</v>
      </c>
      <c r="AM163" s="8">
        <v>0.5</v>
      </c>
      <c r="AN163" s="8">
        <v>0</v>
      </c>
      <c r="AO163" s="8">
        <v>0</v>
      </c>
      <c r="AP163" s="8">
        <v>0</v>
      </c>
      <c r="AQ163" s="8">
        <v>2E-3</v>
      </c>
      <c r="AR163" s="8">
        <v>0.26600000000000001</v>
      </c>
      <c r="AS163" s="8">
        <v>0.50042500000000001</v>
      </c>
      <c r="AT163" s="8">
        <v>0</v>
      </c>
      <c r="AU163" s="8">
        <v>0.99332600000000004</v>
      </c>
      <c r="AV163" s="8">
        <v>0.49298199999999998</v>
      </c>
      <c r="AW163" s="2"/>
    </row>
    <row r="164" spans="2:49">
      <c r="B164" s="8" t="s">
        <v>106</v>
      </c>
      <c r="C164" s="20">
        <v>4</v>
      </c>
      <c r="D164" s="20">
        <v>520</v>
      </c>
      <c r="E164" s="20">
        <v>0</v>
      </c>
      <c r="F164" s="20">
        <v>9</v>
      </c>
      <c r="G164" s="20">
        <v>9</v>
      </c>
      <c r="H164" s="20">
        <v>6</v>
      </c>
      <c r="I164" s="19">
        <v>32</v>
      </c>
      <c r="J164" s="1">
        <v>3.4693999999999998</v>
      </c>
      <c r="K164" s="1">
        <v>3.4693999999999998</v>
      </c>
      <c r="L164" s="1">
        <v>4.3022999999999998</v>
      </c>
      <c r="M164" s="18">
        <v>44.847999999999999</v>
      </c>
      <c r="N164" s="8">
        <v>26</v>
      </c>
      <c r="O164" s="8">
        <v>26</v>
      </c>
      <c r="P164" s="8">
        <v>19</v>
      </c>
      <c r="Q164" s="8">
        <v>1</v>
      </c>
      <c r="R164" s="2">
        <v>-20.5122</v>
      </c>
      <c r="S164" s="8" t="s">
        <v>16</v>
      </c>
      <c r="T164" s="1">
        <v>2.8929999999999998</v>
      </c>
      <c r="U164" s="1">
        <v>4.0949999999999998</v>
      </c>
      <c r="V164" s="1">
        <v>1.2030000000000001</v>
      </c>
      <c r="W164" s="8" t="s">
        <v>16</v>
      </c>
      <c r="X164" s="1">
        <v>2.8929999999999998</v>
      </c>
      <c r="Y164" s="1">
        <v>4.0949999999999998</v>
      </c>
      <c r="Z164" s="1">
        <v>1.2030000000000001</v>
      </c>
      <c r="AA164" s="8">
        <v>0.1603</v>
      </c>
      <c r="AB164" s="8">
        <v>1.1999999999999999E-3</v>
      </c>
      <c r="AC164" s="8" t="s">
        <v>17</v>
      </c>
      <c r="AD164" s="8" t="s">
        <v>17</v>
      </c>
      <c r="AE164" s="8">
        <v>0.33333000000000002</v>
      </c>
      <c r="AF164" s="8">
        <v>0.33333000000000002</v>
      </c>
      <c r="AG164" s="8">
        <v>0.5</v>
      </c>
      <c r="AH164" s="8">
        <v>0</v>
      </c>
      <c r="AI164" s="8">
        <v>0</v>
      </c>
      <c r="AJ164" s="8">
        <v>0</v>
      </c>
      <c r="AK164" s="8">
        <v>0.33333000000000002</v>
      </c>
      <c r="AL164" s="8">
        <v>0.33333000000000002</v>
      </c>
      <c r="AM164" s="8">
        <v>0.5</v>
      </c>
      <c r="AN164" s="8">
        <v>0</v>
      </c>
      <c r="AO164" s="8">
        <v>0</v>
      </c>
      <c r="AP164" s="8">
        <v>0</v>
      </c>
      <c r="AQ164" s="8">
        <v>2E-3</v>
      </c>
      <c r="AR164" s="8">
        <v>0.27600000000000002</v>
      </c>
      <c r="AS164" s="8">
        <v>0.50084899999999999</v>
      </c>
      <c r="AT164" s="8">
        <v>0</v>
      </c>
      <c r="AU164" s="8">
        <v>0.98665199999999997</v>
      </c>
      <c r="AV164" s="8">
        <v>0.48596299999999998</v>
      </c>
      <c r="AW164" s="2"/>
    </row>
    <row r="165" spans="2:49">
      <c r="B165" s="8" t="s">
        <v>107</v>
      </c>
      <c r="C165" s="20">
        <v>4</v>
      </c>
      <c r="D165" s="20">
        <v>520</v>
      </c>
      <c r="E165" s="20">
        <v>0</v>
      </c>
      <c r="F165" s="20">
        <v>9</v>
      </c>
      <c r="G165" s="20">
        <v>9</v>
      </c>
      <c r="H165" s="20">
        <v>6</v>
      </c>
      <c r="I165" s="19">
        <v>32</v>
      </c>
      <c r="J165" s="1">
        <v>3.4609000000000001</v>
      </c>
      <c r="K165" s="1">
        <v>3.4609000000000001</v>
      </c>
      <c r="L165" s="1">
        <v>4.3330000000000002</v>
      </c>
      <c r="M165" s="18">
        <v>44.948</v>
      </c>
      <c r="N165" s="8">
        <v>26</v>
      </c>
      <c r="O165" s="8">
        <v>26</v>
      </c>
      <c r="P165" s="8">
        <v>19</v>
      </c>
      <c r="Q165" s="8">
        <v>1</v>
      </c>
      <c r="R165" s="2">
        <v>-20.501899999999999</v>
      </c>
      <c r="S165" s="8" t="s">
        <v>16</v>
      </c>
      <c r="T165" s="1">
        <v>2.8279999999999998</v>
      </c>
      <c r="U165" s="1">
        <v>4.0659999999999998</v>
      </c>
      <c r="V165" s="1">
        <v>1.238</v>
      </c>
      <c r="W165" s="8" t="s">
        <v>16</v>
      </c>
      <c r="X165" s="1">
        <v>2.8279999999999998</v>
      </c>
      <c r="Y165" s="1">
        <v>4.0659999999999998</v>
      </c>
      <c r="Z165" s="1">
        <v>1.238</v>
      </c>
      <c r="AA165" s="8">
        <v>0.20710000000000001</v>
      </c>
      <c r="AB165" s="8">
        <v>2.0000000000000001E-4</v>
      </c>
      <c r="AC165" s="8" t="s">
        <v>17</v>
      </c>
      <c r="AD165" s="8" t="s">
        <v>17</v>
      </c>
      <c r="AE165" s="8">
        <v>0.33333000000000002</v>
      </c>
      <c r="AF165" s="8">
        <v>0.33333000000000002</v>
      </c>
      <c r="AG165" s="8">
        <v>0.5</v>
      </c>
      <c r="AH165" s="8">
        <v>0</v>
      </c>
      <c r="AI165" s="8">
        <v>0</v>
      </c>
      <c r="AJ165" s="8">
        <v>0</v>
      </c>
      <c r="AK165" s="8">
        <v>0.33333000000000002</v>
      </c>
      <c r="AL165" s="8">
        <v>0.33333000000000002</v>
      </c>
      <c r="AM165" s="8">
        <v>0.5</v>
      </c>
      <c r="AN165" s="8">
        <v>0</v>
      </c>
      <c r="AO165" s="8">
        <v>0</v>
      </c>
      <c r="AP165" s="8">
        <v>0</v>
      </c>
      <c r="AQ165" s="8">
        <v>2E-3</v>
      </c>
      <c r="AR165" s="8">
        <v>0.27500000000000002</v>
      </c>
      <c r="AS165" s="8">
        <v>0.501274</v>
      </c>
      <c r="AT165" s="8">
        <v>0</v>
      </c>
      <c r="AU165" s="8">
        <v>0.97997900000000004</v>
      </c>
      <c r="AV165" s="8">
        <v>0.47894500000000001</v>
      </c>
    </row>
    <row r="166" spans="2:49">
      <c r="B166" s="8" t="s">
        <v>108</v>
      </c>
      <c r="C166" s="20">
        <v>4</v>
      </c>
      <c r="D166" s="20">
        <v>520</v>
      </c>
      <c r="E166" s="20">
        <v>0</v>
      </c>
      <c r="F166" s="20">
        <v>9</v>
      </c>
      <c r="G166" s="20">
        <v>9</v>
      </c>
      <c r="H166" s="20">
        <v>6</v>
      </c>
      <c r="I166" s="19">
        <v>32</v>
      </c>
      <c r="J166" s="1">
        <v>3.4497</v>
      </c>
      <c r="K166" s="1">
        <v>3.4497</v>
      </c>
      <c r="L166" s="1">
        <v>4.3752000000000004</v>
      </c>
      <c r="M166" s="18">
        <v>45.091999999999999</v>
      </c>
      <c r="N166" s="8">
        <v>26</v>
      </c>
      <c r="O166" s="8">
        <v>26</v>
      </c>
      <c r="P166" s="8">
        <v>19</v>
      </c>
      <c r="Q166" s="8">
        <v>1</v>
      </c>
      <c r="R166" s="2">
        <v>-20.490100000000002</v>
      </c>
      <c r="S166" s="8" t="s">
        <v>16</v>
      </c>
      <c r="T166" s="1">
        <v>2.7360000000000002</v>
      </c>
      <c r="U166" s="1">
        <v>4.0250000000000004</v>
      </c>
      <c r="V166" s="1">
        <v>1.2889999999999999</v>
      </c>
      <c r="W166" s="8" t="s">
        <v>16</v>
      </c>
      <c r="X166" s="1">
        <v>2.7360000000000002</v>
      </c>
      <c r="Y166" s="1">
        <v>4.0250000000000004</v>
      </c>
      <c r="Z166" s="1">
        <v>1.2889999999999999</v>
      </c>
      <c r="AA166" s="8">
        <v>0.2198</v>
      </c>
      <c r="AB166" s="8">
        <v>6.9999999999999999E-4</v>
      </c>
      <c r="AC166" s="8" t="s">
        <v>17</v>
      </c>
      <c r="AD166" s="8" t="s">
        <v>17</v>
      </c>
      <c r="AE166" s="8">
        <v>0.33333000000000002</v>
      </c>
      <c r="AF166" s="8">
        <v>0.33333000000000002</v>
      </c>
      <c r="AG166" s="8">
        <v>0.5</v>
      </c>
      <c r="AH166" s="8">
        <v>0</v>
      </c>
      <c r="AI166" s="8">
        <v>0</v>
      </c>
      <c r="AJ166" s="8">
        <v>0</v>
      </c>
      <c r="AK166" s="8">
        <v>0.33333000000000002</v>
      </c>
      <c r="AL166" s="8">
        <v>0.33333000000000002</v>
      </c>
      <c r="AM166" s="8">
        <v>0.5</v>
      </c>
      <c r="AN166" s="8">
        <v>0</v>
      </c>
      <c r="AO166" s="8">
        <v>0</v>
      </c>
      <c r="AP166" s="8">
        <v>0</v>
      </c>
      <c r="AQ166" s="8">
        <v>2E-3</v>
      </c>
      <c r="AR166" s="8">
        <v>0.27900000000000003</v>
      </c>
      <c r="AS166" s="8">
        <v>0.50169799999999998</v>
      </c>
      <c r="AT166" s="8">
        <v>0</v>
      </c>
      <c r="AU166" s="8">
        <v>0.97330499999999998</v>
      </c>
      <c r="AV166" s="8">
        <v>0.47192699999999999</v>
      </c>
    </row>
    <row r="167" spans="2:49">
      <c r="B167" s="8" t="s">
        <v>109</v>
      </c>
      <c r="C167" s="20">
        <v>4</v>
      </c>
      <c r="D167" s="20">
        <v>520</v>
      </c>
      <c r="E167" s="20">
        <v>0</v>
      </c>
      <c r="F167" s="20">
        <v>9</v>
      </c>
      <c r="G167" s="20">
        <v>9</v>
      </c>
      <c r="H167" s="20">
        <v>6</v>
      </c>
      <c r="I167" s="19">
        <v>32.1</v>
      </c>
      <c r="J167" s="1">
        <v>3.4367999999999999</v>
      </c>
      <c r="K167" s="1">
        <v>3.4367999999999999</v>
      </c>
      <c r="L167" s="1">
        <v>4.4255000000000004</v>
      </c>
      <c r="M167" s="18">
        <v>45.268999999999998</v>
      </c>
      <c r="N167" s="8">
        <v>26</v>
      </c>
      <c r="O167" s="8">
        <v>26</v>
      </c>
      <c r="P167" s="8">
        <v>19</v>
      </c>
      <c r="Q167" s="8">
        <v>1</v>
      </c>
      <c r="R167" s="2">
        <v>-20.478400000000001</v>
      </c>
      <c r="S167" s="8" t="s">
        <v>16</v>
      </c>
      <c r="T167" s="1">
        <v>2.625</v>
      </c>
      <c r="U167" s="1">
        <v>3.9790000000000001</v>
      </c>
      <c r="V167" s="1">
        <v>1.3540000000000001</v>
      </c>
      <c r="W167" s="8" t="s">
        <v>16</v>
      </c>
      <c r="X167" s="1">
        <v>2.625</v>
      </c>
      <c r="Y167" s="1">
        <v>3.9790000000000001</v>
      </c>
      <c r="Z167" s="1">
        <v>1.3540000000000001</v>
      </c>
      <c r="AA167" s="8">
        <v>0.20269999999999999</v>
      </c>
      <c r="AB167" s="8">
        <v>8.0000000000000004E-4</v>
      </c>
      <c r="AC167" s="8" t="s">
        <v>17</v>
      </c>
      <c r="AD167" s="8" t="s">
        <v>17</v>
      </c>
      <c r="AE167" s="8">
        <v>0.33333000000000002</v>
      </c>
      <c r="AF167" s="8">
        <v>0.33333000000000002</v>
      </c>
      <c r="AG167" s="8">
        <v>0.5</v>
      </c>
      <c r="AH167" s="8">
        <v>0</v>
      </c>
      <c r="AI167" s="8">
        <v>0</v>
      </c>
      <c r="AJ167" s="8">
        <v>0</v>
      </c>
      <c r="AK167" s="8">
        <v>0.33333000000000002</v>
      </c>
      <c r="AL167" s="8">
        <v>0.33333000000000002</v>
      </c>
      <c r="AM167" s="8">
        <v>0.5</v>
      </c>
      <c r="AN167" s="8">
        <v>0</v>
      </c>
      <c r="AO167" s="8">
        <v>0</v>
      </c>
      <c r="AP167" s="8">
        <v>0</v>
      </c>
      <c r="AQ167" s="8">
        <v>2E-3</v>
      </c>
      <c r="AR167" s="8">
        <v>0.27700000000000002</v>
      </c>
      <c r="AS167" s="8">
        <v>0.50212299999999999</v>
      </c>
      <c r="AT167" s="8">
        <v>0</v>
      </c>
      <c r="AU167" s="8">
        <v>0.96663100000000002</v>
      </c>
      <c r="AV167" s="8">
        <v>0.46490900000000002</v>
      </c>
    </row>
    <row r="168" spans="2:49">
      <c r="B168" s="8" t="s">
        <v>110</v>
      </c>
      <c r="C168" s="20">
        <v>4</v>
      </c>
      <c r="D168" s="20">
        <v>520</v>
      </c>
      <c r="E168" s="20">
        <v>0</v>
      </c>
      <c r="F168" s="20">
        <v>9</v>
      </c>
      <c r="G168" s="20">
        <v>9</v>
      </c>
      <c r="H168" s="20">
        <v>6</v>
      </c>
      <c r="I168" s="19">
        <v>32.1</v>
      </c>
      <c r="J168" s="1">
        <v>3.4222999999999999</v>
      </c>
      <c r="K168" s="1">
        <v>3.4222999999999999</v>
      </c>
      <c r="L168" s="1">
        <v>4.4844999999999997</v>
      </c>
      <c r="M168" s="18">
        <v>45.485999999999997</v>
      </c>
      <c r="N168" s="8">
        <v>26</v>
      </c>
      <c r="O168" s="8">
        <v>26</v>
      </c>
      <c r="P168" s="8">
        <v>19</v>
      </c>
      <c r="Q168" s="8">
        <v>1</v>
      </c>
      <c r="R168" s="2">
        <v>-20.469000000000001</v>
      </c>
      <c r="S168" s="8" t="s">
        <v>16</v>
      </c>
      <c r="T168" s="1">
        <v>2.4929999999999999</v>
      </c>
      <c r="U168" s="1">
        <v>3.9249999999999998</v>
      </c>
      <c r="V168" s="1">
        <v>1.4330000000000001</v>
      </c>
      <c r="W168" s="8" t="s">
        <v>16</v>
      </c>
      <c r="X168" s="1">
        <v>2.4929999999999999</v>
      </c>
      <c r="Y168" s="1">
        <v>3.9249999999999998</v>
      </c>
      <c r="Z168" s="1">
        <v>1.4330000000000001</v>
      </c>
      <c r="AA168" s="8">
        <v>0.15640000000000001</v>
      </c>
      <c r="AB168" s="8">
        <v>1.1999999999999999E-3</v>
      </c>
      <c r="AC168" s="8" t="s">
        <v>17</v>
      </c>
      <c r="AD168" s="8" t="s">
        <v>17</v>
      </c>
      <c r="AE168" s="8">
        <v>0.33333000000000002</v>
      </c>
      <c r="AF168" s="8">
        <v>0.33333000000000002</v>
      </c>
      <c r="AG168" s="8">
        <v>0.5</v>
      </c>
      <c r="AH168" s="8">
        <v>0</v>
      </c>
      <c r="AI168" s="8">
        <v>0</v>
      </c>
      <c r="AJ168" s="8">
        <v>0</v>
      </c>
      <c r="AK168" s="8">
        <v>0.33333000000000002</v>
      </c>
      <c r="AL168" s="8">
        <v>0.33333000000000002</v>
      </c>
      <c r="AM168" s="8">
        <v>0.5</v>
      </c>
      <c r="AN168" s="8">
        <v>0</v>
      </c>
      <c r="AO168" s="8">
        <v>0</v>
      </c>
      <c r="AP168" s="8">
        <v>0</v>
      </c>
      <c r="AQ168" s="8">
        <v>2E-3</v>
      </c>
      <c r="AR168" s="8">
        <v>0.28000000000000003</v>
      </c>
      <c r="AS168" s="8">
        <v>0.50254699999999997</v>
      </c>
      <c r="AT168" s="8">
        <v>0</v>
      </c>
      <c r="AU168" s="8">
        <v>0.95995699999999995</v>
      </c>
      <c r="AV168" s="8">
        <v>0.45789000000000002</v>
      </c>
    </row>
    <row r="169" spans="2:49">
      <c r="B169" s="8" t="s">
        <v>111</v>
      </c>
      <c r="C169" s="20">
        <v>4</v>
      </c>
      <c r="D169" s="20">
        <v>520</v>
      </c>
      <c r="E169" s="20">
        <v>0</v>
      </c>
      <c r="F169" s="20">
        <v>9</v>
      </c>
      <c r="G169" s="20">
        <v>9</v>
      </c>
      <c r="H169" s="20">
        <v>6</v>
      </c>
      <c r="I169" s="19">
        <v>32.200000000000003</v>
      </c>
      <c r="J169" s="1">
        <v>3.4070999999999998</v>
      </c>
      <c r="K169" s="1">
        <v>3.4070999999999998</v>
      </c>
      <c r="L169" s="1">
        <v>4.5488</v>
      </c>
      <c r="M169" s="18">
        <v>45.728999999999999</v>
      </c>
      <c r="N169" s="8">
        <v>26</v>
      </c>
      <c r="O169" s="8">
        <v>26</v>
      </c>
      <c r="P169" s="8">
        <v>19</v>
      </c>
      <c r="Q169" s="8">
        <v>1</v>
      </c>
      <c r="R169" s="2">
        <v>-20.4634</v>
      </c>
      <c r="S169" s="8" t="s">
        <v>16</v>
      </c>
      <c r="T169" s="1">
        <v>2.3460000000000001</v>
      </c>
      <c r="U169" s="1">
        <v>3.8690000000000002</v>
      </c>
      <c r="V169" s="1">
        <v>1.5229999999999999</v>
      </c>
      <c r="W169" s="8" t="s">
        <v>16</v>
      </c>
      <c r="X169" s="1">
        <v>2.3460000000000001</v>
      </c>
      <c r="Y169" s="1">
        <v>3.8690000000000002</v>
      </c>
      <c r="Z169" s="1">
        <v>1.5229999999999999</v>
      </c>
      <c r="AA169" s="8">
        <v>9.2799999999999994E-2</v>
      </c>
      <c r="AB169" s="8">
        <v>3.7000000000000002E-3</v>
      </c>
      <c r="AC169" s="8" t="s">
        <v>17</v>
      </c>
      <c r="AD169" s="8" t="s">
        <v>17</v>
      </c>
      <c r="AE169" s="8">
        <v>0.33333000000000002</v>
      </c>
      <c r="AF169" s="8">
        <v>0.33333000000000002</v>
      </c>
      <c r="AG169" s="8">
        <v>0.5</v>
      </c>
      <c r="AH169" s="8">
        <v>0</v>
      </c>
      <c r="AI169" s="8">
        <v>0</v>
      </c>
      <c r="AJ169" s="8">
        <v>0</v>
      </c>
      <c r="AK169" s="8">
        <v>0.33333000000000002</v>
      </c>
      <c r="AL169" s="8">
        <v>0.33333000000000002</v>
      </c>
      <c r="AM169" s="8">
        <v>0.5</v>
      </c>
      <c r="AN169" s="8">
        <v>0</v>
      </c>
      <c r="AO169" s="8">
        <v>0</v>
      </c>
      <c r="AP169" s="8">
        <v>0</v>
      </c>
      <c r="AQ169" s="8">
        <v>2E-3</v>
      </c>
      <c r="AR169" s="8">
        <v>0.27900000000000003</v>
      </c>
      <c r="AS169" s="8">
        <v>0.50297199999999997</v>
      </c>
      <c r="AT169" s="8">
        <v>0</v>
      </c>
      <c r="AU169" s="8">
        <v>0.95328400000000002</v>
      </c>
      <c r="AV169" s="8">
        <v>0.450872</v>
      </c>
    </row>
    <row r="170" spans="2:49">
      <c r="B170" s="8" t="s">
        <v>112</v>
      </c>
      <c r="C170" s="20">
        <v>4</v>
      </c>
      <c r="D170" s="20">
        <v>520</v>
      </c>
      <c r="E170" s="20">
        <v>0</v>
      </c>
      <c r="F170" s="20">
        <v>9</v>
      </c>
      <c r="G170" s="20">
        <v>9</v>
      </c>
      <c r="H170" s="20">
        <v>6</v>
      </c>
      <c r="I170" s="19">
        <v>32.200000000000003</v>
      </c>
      <c r="J170" s="1">
        <v>3.3915999999999999</v>
      </c>
      <c r="K170" s="1">
        <v>3.3915999999999999</v>
      </c>
      <c r="L170" s="1">
        <v>4.6163999999999996</v>
      </c>
      <c r="M170" s="18">
        <v>45.987000000000002</v>
      </c>
      <c r="N170" s="8">
        <v>26</v>
      </c>
      <c r="O170" s="8">
        <v>26</v>
      </c>
      <c r="P170" s="8">
        <v>19</v>
      </c>
      <c r="Q170" s="8">
        <v>1</v>
      </c>
      <c r="R170" s="2">
        <v>-20.462199999999999</v>
      </c>
      <c r="S170" s="8" t="s">
        <v>16</v>
      </c>
      <c r="T170" s="1">
        <v>2.1909999999999998</v>
      </c>
      <c r="U170" s="1">
        <v>3.8140000000000001</v>
      </c>
      <c r="V170" s="1">
        <v>1.623</v>
      </c>
      <c r="W170" s="8" t="s">
        <v>16</v>
      </c>
      <c r="X170" s="1">
        <v>2.1909999999999998</v>
      </c>
      <c r="Y170" s="1">
        <v>3.8140000000000001</v>
      </c>
      <c r="Z170" s="1">
        <v>1.623</v>
      </c>
      <c r="AA170" s="8">
        <v>4.4900000000000002E-2</v>
      </c>
      <c r="AB170" s="8">
        <v>2.9999999999999997E-4</v>
      </c>
      <c r="AC170" s="8" t="s">
        <v>17</v>
      </c>
      <c r="AD170" s="8" t="s">
        <v>17</v>
      </c>
      <c r="AE170" s="8">
        <v>0.33333000000000002</v>
      </c>
      <c r="AF170" s="8">
        <v>0.33333000000000002</v>
      </c>
      <c r="AG170" s="8">
        <v>0.5</v>
      </c>
      <c r="AH170" s="8">
        <v>0</v>
      </c>
      <c r="AI170" s="8">
        <v>0</v>
      </c>
      <c r="AJ170" s="8">
        <v>0</v>
      </c>
      <c r="AK170" s="8">
        <v>0.33333000000000002</v>
      </c>
      <c r="AL170" s="8">
        <v>0.33333000000000002</v>
      </c>
      <c r="AM170" s="8">
        <v>0.5</v>
      </c>
      <c r="AN170" s="8">
        <v>0</v>
      </c>
      <c r="AO170" s="8">
        <v>0</v>
      </c>
      <c r="AP170" s="8">
        <v>0</v>
      </c>
      <c r="AQ170" s="8">
        <v>2E-3</v>
      </c>
      <c r="AR170" s="8">
        <v>0.28399999999999997</v>
      </c>
      <c r="AS170" s="8">
        <v>0.50339599999999995</v>
      </c>
      <c r="AT170" s="8">
        <v>0</v>
      </c>
      <c r="AU170" s="8">
        <v>0.94660999999999995</v>
      </c>
      <c r="AV170" s="8">
        <v>0.44385400000000003</v>
      </c>
    </row>
    <row r="171" spans="2:49">
      <c r="B171" s="8" t="s">
        <v>113</v>
      </c>
      <c r="C171" s="20">
        <v>4</v>
      </c>
      <c r="D171" s="20">
        <v>520</v>
      </c>
      <c r="E171" s="20">
        <v>0</v>
      </c>
      <c r="F171" s="20">
        <v>9</v>
      </c>
      <c r="G171" s="20">
        <v>9</v>
      </c>
      <c r="H171" s="20">
        <v>6</v>
      </c>
      <c r="I171" s="19">
        <v>32.299999999999997</v>
      </c>
      <c r="J171" s="1">
        <v>3.3761000000000001</v>
      </c>
      <c r="K171" s="1">
        <v>3.3761000000000001</v>
      </c>
      <c r="L171" s="1">
        <v>4.6848000000000001</v>
      </c>
      <c r="M171" s="18">
        <v>46.244</v>
      </c>
      <c r="N171" s="8">
        <v>26</v>
      </c>
      <c r="O171" s="8">
        <v>26</v>
      </c>
      <c r="P171" s="8">
        <v>19</v>
      </c>
      <c r="Q171" s="8">
        <v>1</v>
      </c>
      <c r="R171" s="2">
        <v>-20.465599999999998</v>
      </c>
      <c r="S171" s="8" t="s">
        <v>16</v>
      </c>
      <c r="T171" s="1">
        <v>2.0329999999999999</v>
      </c>
      <c r="U171" s="1">
        <v>3.762</v>
      </c>
      <c r="V171" s="1">
        <v>1.7290000000000001</v>
      </c>
      <c r="W171" s="8" t="s">
        <v>16</v>
      </c>
      <c r="X171" s="1">
        <v>2.0329999999999999</v>
      </c>
      <c r="Y171" s="1">
        <v>3.762</v>
      </c>
      <c r="Z171" s="1">
        <v>1.7290000000000001</v>
      </c>
      <c r="AA171" s="8">
        <v>0.1075</v>
      </c>
      <c r="AB171" s="8">
        <v>1.2999999999999999E-3</v>
      </c>
      <c r="AC171" s="8" t="s">
        <v>17</v>
      </c>
      <c r="AD171" s="8" t="s">
        <v>17</v>
      </c>
      <c r="AE171" s="8">
        <v>0.33333000000000002</v>
      </c>
      <c r="AF171" s="8">
        <v>0.33333000000000002</v>
      </c>
      <c r="AG171" s="8">
        <v>0.5</v>
      </c>
      <c r="AH171" s="8">
        <v>0</v>
      </c>
      <c r="AI171" s="8">
        <v>0</v>
      </c>
      <c r="AJ171" s="8">
        <v>0</v>
      </c>
      <c r="AK171" s="8">
        <v>0.33333000000000002</v>
      </c>
      <c r="AL171" s="8">
        <v>0.33333000000000002</v>
      </c>
      <c r="AM171" s="8">
        <v>0.5</v>
      </c>
      <c r="AN171" s="8">
        <v>0</v>
      </c>
      <c r="AO171" s="8">
        <v>0</v>
      </c>
      <c r="AP171" s="8">
        <v>0</v>
      </c>
      <c r="AQ171" s="8">
        <v>2E-3</v>
      </c>
      <c r="AR171" s="8">
        <v>0.28100000000000003</v>
      </c>
      <c r="AS171" s="8">
        <v>0.50382099999999996</v>
      </c>
      <c r="AT171" s="8">
        <v>0</v>
      </c>
      <c r="AU171" s="8">
        <v>0.93993599999999999</v>
      </c>
      <c r="AV171" s="8">
        <v>0.43683499999999997</v>
      </c>
    </row>
    <row r="172" spans="2:49">
      <c r="B172" s="8" t="s">
        <v>114</v>
      </c>
      <c r="C172" s="20">
        <v>4</v>
      </c>
      <c r="D172" s="20">
        <v>520</v>
      </c>
      <c r="E172" s="20">
        <v>0</v>
      </c>
      <c r="F172" s="20">
        <v>9</v>
      </c>
      <c r="G172" s="20">
        <v>9</v>
      </c>
      <c r="H172" s="20">
        <v>6</v>
      </c>
      <c r="I172" s="19">
        <v>32.4</v>
      </c>
      <c r="J172" s="1">
        <v>3.3607</v>
      </c>
      <c r="K172" s="1">
        <v>3.3607</v>
      </c>
      <c r="L172" s="1">
        <v>4.7534000000000001</v>
      </c>
      <c r="M172" s="18">
        <v>46.494</v>
      </c>
      <c r="N172" s="8">
        <v>26</v>
      </c>
      <c r="O172" s="8">
        <v>26</v>
      </c>
      <c r="P172" s="8">
        <v>19</v>
      </c>
      <c r="Q172" s="8">
        <v>1</v>
      </c>
      <c r="R172" s="2">
        <v>-20.472999999999999</v>
      </c>
      <c r="S172" s="8" t="s">
        <v>61</v>
      </c>
      <c r="T172" s="1">
        <v>1.966</v>
      </c>
      <c r="U172" s="1">
        <v>3.7160000000000002</v>
      </c>
      <c r="V172" s="1">
        <v>1.75</v>
      </c>
      <c r="W172" s="8" t="s">
        <v>61</v>
      </c>
      <c r="X172" s="1">
        <v>1.966</v>
      </c>
      <c r="Y172" s="1">
        <v>3.7160000000000002</v>
      </c>
      <c r="Z172" s="1">
        <v>1.75</v>
      </c>
      <c r="AA172" s="8">
        <v>0.15840000000000001</v>
      </c>
      <c r="AB172" s="8">
        <v>2.3999999999999998E-3</v>
      </c>
      <c r="AC172" s="8" t="s">
        <v>17</v>
      </c>
      <c r="AD172" s="8" t="s">
        <v>17</v>
      </c>
      <c r="AE172" s="8">
        <v>0</v>
      </c>
      <c r="AF172" s="8">
        <v>0</v>
      </c>
      <c r="AG172" s="8">
        <v>0</v>
      </c>
      <c r="AH172" s="8">
        <v>0</v>
      </c>
      <c r="AI172" s="8">
        <v>0</v>
      </c>
      <c r="AJ172" s="8">
        <v>0</v>
      </c>
      <c r="AK172" s="8">
        <v>0</v>
      </c>
      <c r="AL172" s="8">
        <v>0</v>
      </c>
      <c r="AM172" s="8">
        <v>0</v>
      </c>
      <c r="AN172" s="8">
        <v>0</v>
      </c>
      <c r="AO172" s="8">
        <v>0</v>
      </c>
      <c r="AP172" s="8">
        <v>0</v>
      </c>
      <c r="AQ172" s="8">
        <v>2E-3</v>
      </c>
      <c r="AR172" s="8">
        <v>0.28000000000000003</v>
      </c>
      <c r="AS172" s="8">
        <v>0.50424500000000005</v>
      </c>
      <c r="AT172" s="8">
        <v>0</v>
      </c>
      <c r="AU172" s="8">
        <v>0.93326200000000004</v>
      </c>
      <c r="AV172" s="8">
        <v>0.429817</v>
      </c>
    </row>
    <row r="173" spans="2:49">
      <c r="B173" s="8" t="s">
        <v>115</v>
      </c>
      <c r="C173" s="20">
        <v>4</v>
      </c>
      <c r="D173" s="20">
        <v>520</v>
      </c>
      <c r="E173" s="20">
        <v>0</v>
      </c>
      <c r="F173" s="20">
        <v>9</v>
      </c>
      <c r="G173" s="20">
        <v>9</v>
      </c>
      <c r="H173" s="20">
        <v>6</v>
      </c>
      <c r="I173" s="19">
        <v>32.4</v>
      </c>
      <c r="J173" s="1">
        <v>3.3454999999999999</v>
      </c>
      <c r="K173" s="1">
        <v>3.3454999999999999</v>
      </c>
      <c r="L173" s="1">
        <v>4.8205999999999998</v>
      </c>
      <c r="M173" s="18">
        <v>46.725000000000001</v>
      </c>
      <c r="N173" s="8">
        <v>26</v>
      </c>
      <c r="O173" s="8">
        <v>26</v>
      </c>
      <c r="P173" s="8">
        <v>19</v>
      </c>
      <c r="Q173" s="8">
        <v>1</v>
      </c>
      <c r="R173" s="2">
        <v>-20.483599999999999</v>
      </c>
      <c r="S173" s="8" t="s">
        <v>61</v>
      </c>
      <c r="T173" s="1">
        <v>1.9390000000000001</v>
      </c>
      <c r="U173" s="1">
        <v>3.677</v>
      </c>
      <c r="V173" s="1">
        <v>1.7370000000000001</v>
      </c>
      <c r="W173" s="8" t="s">
        <v>61</v>
      </c>
      <c r="X173" s="1">
        <v>1.9390000000000001</v>
      </c>
      <c r="Y173" s="1">
        <v>3.677</v>
      </c>
      <c r="Z173" s="1">
        <v>1.7370000000000001</v>
      </c>
      <c r="AA173" s="8">
        <v>0.1923</v>
      </c>
      <c r="AB173" s="8">
        <v>2.0999999999999999E-3</v>
      </c>
      <c r="AC173" s="8" t="s">
        <v>17</v>
      </c>
      <c r="AD173" s="8" t="s">
        <v>17</v>
      </c>
      <c r="AE173" s="8">
        <v>0</v>
      </c>
      <c r="AF173" s="8">
        <v>0</v>
      </c>
      <c r="AG173" s="8">
        <v>0</v>
      </c>
      <c r="AH173" s="8">
        <v>0</v>
      </c>
      <c r="AI173" s="8">
        <v>0</v>
      </c>
      <c r="AJ173" s="8">
        <v>0</v>
      </c>
      <c r="AK173" s="8">
        <v>0</v>
      </c>
      <c r="AL173" s="8">
        <v>0</v>
      </c>
      <c r="AM173" s="8">
        <v>0</v>
      </c>
      <c r="AN173" s="8">
        <v>0</v>
      </c>
      <c r="AO173" s="8">
        <v>0</v>
      </c>
      <c r="AP173" s="8">
        <v>0</v>
      </c>
      <c r="AQ173" s="8">
        <v>2E-3</v>
      </c>
      <c r="AR173" s="8">
        <v>0.28100000000000003</v>
      </c>
      <c r="AS173" s="8">
        <v>0.50466999999999995</v>
      </c>
      <c r="AT173" s="8">
        <v>0</v>
      </c>
      <c r="AU173" s="8">
        <v>0.926589</v>
      </c>
      <c r="AV173" s="8">
        <v>0.42279899999999998</v>
      </c>
    </row>
    <row r="174" spans="2:49">
      <c r="B174" s="8" t="s">
        <v>116</v>
      </c>
      <c r="C174" s="20">
        <v>4</v>
      </c>
      <c r="D174" s="20">
        <v>520</v>
      </c>
      <c r="E174" s="20">
        <v>0</v>
      </c>
      <c r="F174" s="20">
        <v>9</v>
      </c>
      <c r="G174" s="20">
        <v>9</v>
      </c>
      <c r="H174" s="20">
        <v>6</v>
      </c>
      <c r="I174" s="19">
        <v>32.5</v>
      </c>
      <c r="J174" s="1">
        <v>3.3302999999999998</v>
      </c>
      <c r="K174" s="1">
        <v>3.3302999999999998</v>
      </c>
      <c r="L174" s="1">
        <v>4.8861999999999997</v>
      </c>
      <c r="M174" s="18">
        <v>46.930999999999997</v>
      </c>
      <c r="N174" s="8">
        <v>26</v>
      </c>
      <c r="O174" s="8">
        <v>26</v>
      </c>
      <c r="P174" s="8">
        <v>19</v>
      </c>
      <c r="Q174" s="8">
        <v>1</v>
      </c>
      <c r="R174" s="2">
        <v>-20.496099999999998</v>
      </c>
      <c r="S174" s="8" t="s">
        <v>61</v>
      </c>
      <c r="T174" s="1">
        <v>1.917</v>
      </c>
      <c r="U174" s="1">
        <v>3.6440000000000001</v>
      </c>
      <c r="V174" s="1">
        <v>1.7270000000000001</v>
      </c>
      <c r="W174" s="8" t="s">
        <v>61</v>
      </c>
      <c r="X174" s="1">
        <v>1.917</v>
      </c>
      <c r="Y174" s="1">
        <v>3.6440000000000001</v>
      </c>
      <c r="Z174" s="1">
        <v>1.7270000000000001</v>
      </c>
      <c r="AA174" s="8">
        <v>0.20519999999999999</v>
      </c>
      <c r="AB174" s="8">
        <v>0</v>
      </c>
      <c r="AC174" s="8" t="s">
        <v>17</v>
      </c>
      <c r="AD174" s="8" t="s">
        <v>17</v>
      </c>
      <c r="AE174" s="8">
        <v>0</v>
      </c>
      <c r="AF174" s="8">
        <v>0</v>
      </c>
      <c r="AG174" s="8">
        <v>0</v>
      </c>
      <c r="AH174" s="8">
        <v>0</v>
      </c>
      <c r="AI174" s="8">
        <v>0</v>
      </c>
      <c r="AJ174" s="8">
        <v>0</v>
      </c>
      <c r="AK174" s="8">
        <v>0</v>
      </c>
      <c r="AL174" s="8">
        <v>0</v>
      </c>
      <c r="AM174" s="8">
        <v>0</v>
      </c>
      <c r="AN174" s="8">
        <v>0</v>
      </c>
      <c r="AO174" s="8">
        <v>0</v>
      </c>
      <c r="AP174" s="8">
        <v>0</v>
      </c>
      <c r="AQ174" s="8">
        <v>2E-3</v>
      </c>
      <c r="AR174" s="8">
        <v>0.28199999999999997</v>
      </c>
      <c r="AS174" s="8">
        <v>0.50509400000000004</v>
      </c>
      <c r="AT174" s="8">
        <v>0</v>
      </c>
      <c r="AU174" s="8">
        <v>0.91991500000000004</v>
      </c>
      <c r="AV174" s="8">
        <v>0.41577999999999998</v>
      </c>
    </row>
    <row r="175" spans="2:49">
      <c r="B175" s="8" t="s">
        <v>117</v>
      </c>
      <c r="C175" s="20">
        <v>4</v>
      </c>
      <c r="D175" s="20">
        <v>520</v>
      </c>
      <c r="E175" s="20">
        <v>0</v>
      </c>
      <c r="F175" s="20">
        <v>9</v>
      </c>
      <c r="G175" s="20">
        <v>9</v>
      </c>
      <c r="H175" s="20">
        <v>6</v>
      </c>
      <c r="I175" s="19">
        <v>32.5</v>
      </c>
      <c r="J175" s="1">
        <v>3.3151000000000002</v>
      </c>
      <c r="K175" s="1">
        <v>3.3151000000000002</v>
      </c>
      <c r="L175" s="1">
        <v>4.9494999999999996</v>
      </c>
      <c r="M175" s="18">
        <v>47.107999999999997</v>
      </c>
      <c r="N175" s="8">
        <v>26</v>
      </c>
      <c r="O175" s="8">
        <v>26</v>
      </c>
      <c r="P175" s="8">
        <v>19</v>
      </c>
      <c r="Q175" s="8">
        <v>1</v>
      </c>
      <c r="R175" s="2">
        <v>-20.509499999999999</v>
      </c>
      <c r="S175" s="8" t="s">
        <v>61</v>
      </c>
      <c r="T175" s="1">
        <v>1.899</v>
      </c>
      <c r="U175" s="1">
        <v>3.6190000000000002</v>
      </c>
      <c r="V175" s="1">
        <v>1.72</v>
      </c>
      <c r="W175" s="8" t="s">
        <v>61</v>
      </c>
      <c r="X175" s="1">
        <v>1.899</v>
      </c>
      <c r="Y175" s="1">
        <v>3.6190000000000002</v>
      </c>
      <c r="Z175" s="1">
        <v>1.72</v>
      </c>
      <c r="AA175" s="8">
        <v>0.19009999999999999</v>
      </c>
      <c r="AB175" s="8">
        <v>2.9999999999999997E-4</v>
      </c>
      <c r="AC175" s="8" t="s">
        <v>17</v>
      </c>
      <c r="AD175" s="8" t="s">
        <v>17</v>
      </c>
      <c r="AE175" s="8">
        <v>0</v>
      </c>
      <c r="AF175" s="8">
        <v>0</v>
      </c>
      <c r="AG175" s="8">
        <v>0</v>
      </c>
      <c r="AH175" s="8">
        <v>0</v>
      </c>
      <c r="AI175" s="8">
        <v>0</v>
      </c>
      <c r="AJ175" s="8">
        <v>0</v>
      </c>
      <c r="AK175" s="8">
        <v>0</v>
      </c>
      <c r="AL175" s="8">
        <v>0</v>
      </c>
      <c r="AM175" s="8">
        <v>0</v>
      </c>
      <c r="AN175" s="8">
        <v>0</v>
      </c>
      <c r="AO175" s="8">
        <v>0</v>
      </c>
      <c r="AP175" s="8">
        <v>0</v>
      </c>
      <c r="AQ175" s="8">
        <v>2E-3</v>
      </c>
      <c r="AR175" s="8">
        <v>0.27900000000000003</v>
      </c>
      <c r="AS175" s="8">
        <v>0.50551900000000005</v>
      </c>
      <c r="AT175" s="8">
        <v>0</v>
      </c>
      <c r="AU175" s="8">
        <v>0.91324099999999997</v>
      </c>
      <c r="AV175" s="8">
        <v>0.40876200000000001</v>
      </c>
    </row>
    <row r="176" spans="2:49">
      <c r="B176" s="8" t="s">
        <v>118</v>
      </c>
      <c r="C176" s="20">
        <v>4</v>
      </c>
      <c r="D176" s="20">
        <v>520</v>
      </c>
      <c r="E176" s="20">
        <v>0</v>
      </c>
      <c r="F176" s="20">
        <v>9</v>
      </c>
      <c r="G176" s="20">
        <v>9</v>
      </c>
      <c r="H176" s="20">
        <v>6</v>
      </c>
      <c r="I176" s="19">
        <v>32.5</v>
      </c>
      <c r="J176" s="1">
        <v>3.2997000000000001</v>
      </c>
      <c r="K176" s="1">
        <v>3.2997000000000001</v>
      </c>
      <c r="L176" s="1">
        <v>5.0110000000000001</v>
      </c>
      <c r="M176" s="18">
        <v>47.252000000000002</v>
      </c>
      <c r="N176" s="8">
        <v>26</v>
      </c>
      <c r="O176" s="8">
        <v>26</v>
      </c>
      <c r="P176" s="8">
        <v>19</v>
      </c>
      <c r="Q176" s="8">
        <v>1</v>
      </c>
      <c r="R176" s="2">
        <v>-20.521000000000001</v>
      </c>
      <c r="S176" s="8" t="s">
        <v>61</v>
      </c>
      <c r="T176" s="1">
        <v>1.8859999999999999</v>
      </c>
      <c r="U176" s="1">
        <v>3.5990000000000002</v>
      </c>
      <c r="V176" s="1">
        <v>1.714</v>
      </c>
      <c r="W176" s="8" t="s">
        <v>61</v>
      </c>
      <c r="X176" s="1">
        <v>1.8859999999999999</v>
      </c>
      <c r="Y176" s="1">
        <v>3.5990000000000002</v>
      </c>
      <c r="Z176" s="1">
        <v>1.714</v>
      </c>
      <c r="AA176" s="8">
        <v>0.1525</v>
      </c>
      <c r="AB176" s="8">
        <v>2.5000000000000001E-3</v>
      </c>
      <c r="AC176" s="8" t="s">
        <v>17</v>
      </c>
      <c r="AD176" s="8" t="s">
        <v>17</v>
      </c>
      <c r="AE176" s="8">
        <v>0</v>
      </c>
      <c r="AF176" s="8">
        <v>0</v>
      </c>
      <c r="AG176" s="8">
        <v>0</v>
      </c>
      <c r="AH176" s="8">
        <v>0</v>
      </c>
      <c r="AI176" s="8">
        <v>0</v>
      </c>
      <c r="AJ176" s="8">
        <v>0</v>
      </c>
      <c r="AK176" s="8">
        <v>0</v>
      </c>
      <c r="AL176" s="8">
        <v>0</v>
      </c>
      <c r="AM176" s="8">
        <v>0</v>
      </c>
      <c r="AN176" s="8">
        <v>0</v>
      </c>
      <c r="AO176" s="8">
        <v>0</v>
      </c>
      <c r="AP176" s="8">
        <v>0</v>
      </c>
      <c r="AQ176" s="8">
        <v>2E-3</v>
      </c>
      <c r="AR176" s="8">
        <v>0.27900000000000003</v>
      </c>
      <c r="AS176" s="8">
        <v>0.50594300000000003</v>
      </c>
      <c r="AT176" s="8">
        <v>0</v>
      </c>
      <c r="AU176" s="8">
        <v>0.90656700000000001</v>
      </c>
      <c r="AV176" s="8">
        <v>0.40174399999999999</v>
      </c>
    </row>
    <row r="177" spans="2:48">
      <c r="B177" s="8" t="s">
        <v>119</v>
      </c>
      <c r="C177" s="20">
        <v>4</v>
      </c>
      <c r="D177" s="20">
        <v>520</v>
      </c>
      <c r="E177" s="20">
        <v>0</v>
      </c>
      <c r="F177" s="20">
        <v>9</v>
      </c>
      <c r="G177" s="20">
        <v>9</v>
      </c>
      <c r="H177" s="20">
        <v>6</v>
      </c>
      <c r="I177" s="19">
        <v>32.6</v>
      </c>
      <c r="J177" s="1">
        <v>3.2841999999999998</v>
      </c>
      <c r="K177" s="1">
        <v>3.2841999999999998</v>
      </c>
      <c r="L177" s="1">
        <v>5.0707000000000004</v>
      </c>
      <c r="M177" s="18">
        <v>47.363999999999997</v>
      </c>
      <c r="N177" s="8">
        <v>26</v>
      </c>
      <c r="O177" s="8">
        <v>26</v>
      </c>
      <c r="P177" s="8">
        <v>19</v>
      </c>
      <c r="Q177" s="8">
        <v>1</v>
      </c>
      <c r="R177" s="2">
        <v>-20.529399999999999</v>
      </c>
      <c r="S177" s="8" t="s">
        <v>61</v>
      </c>
      <c r="T177" s="1">
        <v>1.877</v>
      </c>
      <c r="U177" s="1">
        <v>3.5859999999999999</v>
      </c>
      <c r="V177" s="1">
        <v>1.7090000000000001</v>
      </c>
      <c r="W177" s="8" t="s">
        <v>61</v>
      </c>
      <c r="X177" s="1">
        <v>1.877</v>
      </c>
      <c r="Y177" s="1">
        <v>3.5859999999999999</v>
      </c>
      <c r="Z177" s="1">
        <v>1.7090000000000001</v>
      </c>
      <c r="AA177" s="8">
        <v>8.9499999999999996E-2</v>
      </c>
      <c r="AB177" s="8">
        <v>1.8E-3</v>
      </c>
      <c r="AC177" s="8" t="s">
        <v>17</v>
      </c>
      <c r="AD177" s="8" t="s">
        <v>17</v>
      </c>
      <c r="AE177" s="8">
        <v>0</v>
      </c>
      <c r="AF177" s="8">
        <v>0</v>
      </c>
      <c r="AG177" s="8">
        <v>0</v>
      </c>
      <c r="AH177" s="8">
        <v>0</v>
      </c>
      <c r="AI177" s="8">
        <v>0</v>
      </c>
      <c r="AJ177" s="8">
        <v>0</v>
      </c>
      <c r="AK177" s="8">
        <v>0</v>
      </c>
      <c r="AL177" s="8">
        <v>0</v>
      </c>
      <c r="AM177" s="8">
        <v>0</v>
      </c>
      <c r="AN177" s="8">
        <v>0</v>
      </c>
      <c r="AO177" s="8">
        <v>0</v>
      </c>
      <c r="AP177" s="8">
        <v>0</v>
      </c>
      <c r="AQ177" s="8">
        <v>2E-3</v>
      </c>
      <c r="AR177" s="8">
        <v>0.27700000000000002</v>
      </c>
      <c r="AS177" s="8">
        <v>0.50636800000000004</v>
      </c>
      <c r="AT177" s="8">
        <v>0</v>
      </c>
      <c r="AU177" s="8">
        <v>0.89989399999999997</v>
      </c>
      <c r="AV177" s="8">
        <v>0.39472600000000002</v>
      </c>
    </row>
    <row r="178" spans="2:48">
      <c r="B178" s="8" t="s">
        <v>120</v>
      </c>
      <c r="C178" s="2">
        <v>4</v>
      </c>
      <c r="D178" s="2">
        <v>520</v>
      </c>
      <c r="E178" s="2">
        <v>0</v>
      </c>
      <c r="F178" s="2">
        <v>9</v>
      </c>
      <c r="G178" s="2">
        <v>9</v>
      </c>
      <c r="H178" s="2">
        <v>6</v>
      </c>
      <c r="I178" s="19">
        <v>32.6</v>
      </c>
      <c r="J178" s="1">
        <v>3.2761999999999998</v>
      </c>
      <c r="K178" s="1">
        <v>3.2761999999999998</v>
      </c>
      <c r="L178" s="1">
        <v>5.0999999999999996</v>
      </c>
      <c r="M178" s="18">
        <v>47.408000000000001</v>
      </c>
      <c r="N178" s="8">
        <v>26</v>
      </c>
      <c r="O178" s="8">
        <v>26</v>
      </c>
      <c r="P178" s="8">
        <v>19</v>
      </c>
      <c r="Q178" s="8">
        <v>1</v>
      </c>
      <c r="R178" s="8">
        <v>-20.5319</v>
      </c>
      <c r="S178" s="8" t="s">
        <v>61</v>
      </c>
      <c r="T178" s="8">
        <v>1.8740000000000001</v>
      </c>
      <c r="U178" s="8">
        <v>3.581</v>
      </c>
      <c r="V178" s="8">
        <v>1.7070000000000001</v>
      </c>
      <c r="W178" s="8" t="s">
        <v>61</v>
      </c>
      <c r="X178" s="8">
        <v>1.8740000000000001</v>
      </c>
      <c r="Y178" s="8">
        <v>3.581</v>
      </c>
      <c r="Z178" s="8">
        <v>1.7070000000000001</v>
      </c>
      <c r="AA178" s="8">
        <v>4.8399999999999999E-2</v>
      </c>
      <c r="AB178" s="8">
        <v>5.9999999999999995E-4</v>
      </c>
      <c r="AC178" s="8" t="s">
        <v>17</v>
      </c>
      <c r="AD178" s="8" t="s">
        <v>17</v>
      </c>
      <c r="AE178" s="8">
        <v>0</v>
      </c>
      <c r="AF178" s="8">
        <v>0</v>
      </c>
      <c r="AG178" s="8">
        <v>0</v>
      </c>
      <c r="AH178" s="8">
        <v>0</v>
      </c>
      <c r="AI178" s="8">
        <v>0</v>
      </c>
      <c r="AJ178" s="8">
        <v>0</v>
      </c>
      <c r="AK178" s="8">
        <v>0</v>
      </c>
      <c r="AL178" s="8">
        <v>0</v>
      </c>
      <c r="AM178" s="8">
        <v>0</v>
      </c>
      <c r="AN178" s="8">
        <v>0</v>
      </c>
      <c r="AO178" s="8">
        <v>0</v>
      </c>
      <c r="AP178" s="8">
        <v>0</v>
      </c>
      <c r="AQ178" s="8">
        <v>2E-3</v>
      </c>
      <c r="AR178" s="8">
        <v>0.27700000000000002</v>
      </c>
      <c r="AS178" s="8">
        <v>0.50658000000000003</v>
      </c>
      <c r="AT178" s="8">
        <v>0</v>
      </c>
      <c r="AU178" s="8">
        <v>0.89655700000000005</v>
      </c>
      <c r="AV178" s="8">
        <v>0.39121600000000001</v>
      </c>
    </row>
    <row r="179" spans="2:48">
      <c r="B179" s="8" t="s">
        <v>121</v>
      </c>
      <c r="C179" s="2">
        <v>4</v>
      </c>
      <c r="D179" s="2">
        <v>520</v>
      </c>
      <c r="E179" s="2">
        <v>0</v>
      </c>
      <c r="F179" s="2">
        <v>6</v>
      </c>
      <c r="G179" s="2">
        <v>6</v>
      </c>
      <c r="H179" s="2">
        <v>4</v>
      </c>
      <c r="I179" s="19">
        <v>21.7</v>
      </c>
      <c r="J179" s="1">
        <v>3.2684000000000002</v>
      </c>
      <c r="K179" s="1">
        <v>3.2684000000000002</v>
      </c>
      <c r="L179" s="1">
        <v>5.1289999999999996</v>
      </c>
      <c r="M179" s="18">
        <v>47.448</v>
      </c>
      <c r="N179" s="8">
        <v>26</v>
      </c>
      <c r="O179" s="8">
        <v>26</v>
      </c>
      <c r="P179" s="8">
        <v>8</v>
      </c>
      <c r="Q179" s="8">
        <v>6</v>
      </c>
      <c r="R179" s="8">
        <v>-20.5318</v>
      </c>
      <c r="S179" s="8" t="s">
        <v>61</v>
      </c>
      <c r="T179" s="8">
        <v>1.873</v>
      </c>
      <c r="U179" s="8">
        <v>3.5760000000000001</v>
      </c>
      <c r="V179" s="8">
        <v>1.7030000000000001</v>
      </c>
      <c r="W179" s="8" t="s">
        <v>61</v>
      </c>
      <c r="X179" s="8">
        <v>1.873</v>
      </c>
      <c r="Y179" s="8">
        <v>3.5760000000000001</v>
      </c>
      <c r="Z179" s="8">
        <v>1.7030000000000001</v>
      </c>
      <c r="AA179" s="8">
        <v>3.0999999999999999E-3</v>
      </c>
      <c r="AB179" s="8">
        <v>8.0000000000000004E-4</v>
      </c>
      <c r="AC179" s="8" t="s">
        <v>17</v>
      </c>
      <c r="AD179" s="8" t="s">
        <v>17</v>
      </c>
      <c r="AE179" s="8">
        <v>0</v>
      </c>
      <c r="AF179" s="8">
        <v>0</v>
      </c>
      <c r="AG179" s="8">
        <v>0</v>
      </c>
      <c r="AH179" s="8">
        <v>0</v>
      </c>
      <c r="AI179" s="8">
        <v>0</v>
      </c>
      <c r="AJ179" s="8">
        <v>0</v>
      </c>
      <c r="AK179" s="8">
        <v>0</v>
      </c>
      <c r="AL179" s="8">
        <v>0</v>
      </c>
      <c r="AM179" s="8">
        <v>0</v>
      </c>
      <c r="AN179" s="8">
        <v>0</v>
      </c>
      <c r="AO179" s="8">
        <v>0</v>
      </c>
      <c r="AP179" s="8">
        <v>0</v>
      </c>
      <c r="AQ179" s="8">
        <v>2E-3</v>
      </c>
      <c r="AR179" s="8">
        <v>0.25</v>
      </c>
      <c r="AS179" s="8">
        <v>0.50679200000000002</v>
      </c>
      <c r="AT179" s="8">
        <v>0</v>
      </c>
      <c r="AU179" s="8">
        <v>0.89322000000000001</v>
      </c>
      <c r="AV179" s="8">
        <v>0.38770700000000002</v>
      </c>
    </row>
  </sheetData>
  <mergeCells count="23">
    <mergeCell ref="J135:L135"/>
    <mergeCell ref="AS135:AV135"/>
    <mergeCell ref="J158:L158"/>
    <mergeCell ref="AS158:AV158"/>
    <mergeCell ref="F89:H89"/>
    <mergeCell ref="J89:L89"/>
    <mergeCell ref="AS89:AV89"/>
    <mergeCell ref="F112:H112"/>
    <mergeCell ref="J112:L112"/>
    <mergeCell ref="AS112:AV112"/>
    <mergeCell ref="AH1:AI1"/>
    <mergeCell ref="F42:H42"/>
    <mergeCell ref="J42:L42"/>
    <mergeCell ref="AS42:AV42"/>
    <mergeCell ref="F66:H66"/>
    <mergeCell ref="J66:L66"/>
    <mergeCell ref="AS66:AV66"/>
    <mergeCell ref="J1:M1"/>
    <mergeCell ref="O1:R1"/>
    <mergeCell ref="T1:U1"/>
    <mergeCell ref="W1:Y1"/>
    <mergeCell ref="Z1:AB1"/>
    <mergeCell ref="AD1:AF1"/>
  </mergeCells>
  <hyperlinks>
    <hyperlink ref="W2" r:id="rId1" xr:uid="{D04F55BD-55D5-4921-A6EE-4349D9F70C14}"/>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D57E-9D91-4BEC-9BF3-74342C5958A6}">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332</v>
      </c>
      <c r="C1" s="4" t="s">
        <v>719</v>
      </c>
      <c r="D1" s="21">
        <f>COUNT(D41:D502)-6</f>
        <v>22</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HFD3</v>
      </c>
      <c r="K2" s="6" t="s">
        <v>4</v>
      </c>
      <c r="L2" s="6" t="s">
        <v>7</v>
      </c>
      <c r="M2" s="6" t="s">
        <v>675</v>
      </c>
      <c r="N2" s="6"/>
      <c r="O2" s="4" t="str">
        <f>A1</f>
        <v>HFD3</v>
      </c>
      <c r="P2" s="4" t="s">
        <v>4</v>
      </c>
      <c r="Q2" s="4" t="s">
        <v>7</v>
      </c>
      <c r="R2" s="4" t="s">
        <v>675</v>
      </c>
      <c r="T2" s="4" t="str">
        <f>A1</f>
        <v>HFD3</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Zn_Zn_C_HFD3_999</v>
      </c>
      <c r="C3" s="27">
        <f>-C39</f>
        <v>-1</v>
      </c>
      <c r="D3" s="27">
        <f>D39</f>
        <v>3.2088000000000001</v>
      </c>
      <c r="E3" s="27">
        <f>E39</f>
        <v>5.0507999999999997</v>
      </c>
      <c r="F3" s="27">
        <f>-F39</f>
        <v>-0.56921505840000008</v>
      </c>
      <c r="G3" s="27">
        <f>-G39</f>
        <v>-0.56913929640000038</v>
      </c>
      <c r="H3" s="27">
        <f>H39</f>
        <v>0.50001300000000004</v>
      </c>
      <c r="I3" s="17"/>
      <c r="J3" s="17">
        <f>J39</f>
        <v>-62.717199999999998</v>
      </c>
      <c r="K3" s="17">
        <f>K39</f>
        <v>-59.471800000000002</v>
      </c>
      <c r="L3" s="17">
        <f>L39</f>
        <v>-23.0396</v>
      </c>
      <c r="M3" s="17">
        <f>M39</f>
        <v>-82.511400000000009</v>
      </c>
      <c r="N3" s="25"/>
      <c r="O3" s="17">
        <f>O39</f>
        <v>-2.7499999999996305E-2</v>
      </c>
      <c r="P3" s="17">
        <f>P39</f>
        <v>-0.26129999999999853</v>
      </c>
      <c r="Q3" s="17">
        <f>Q39</f>
        <v>5.280000000000129E-2</v>
      </c>
      <c r="R3" s="17">
        <f>R39</f>
        <v>-0.2085000000000008</v>
      </c>
      <c r="S3" s="17"/>
      <c r="T3" s="28">
        <f>T39</f>
        <v>11.561</v>
      </c>
      <c r="U3" s="28">
        <f>U39</f>
        <v>0</v>
      </c>
      <c r="V3" s="27"/>
      <c r="W3" s="17">
        <f>W39</f>
        <v>0</v>
      </c>
      <c r="X3" s="17">
        <f>X39</f>
        <v>-2.7499999999996305E-2</v>
      </c>
      <c r="Y3" s="16">
        <f t="shared" ref="Y3:Y20" si="0">R3+X3</f>
        <v>-0.2359999999999971</v>
      </c>
      <c r="Z3" s="17">
        <f>Z39</f>
        <v>0</v>
      </c>
      <c r="AA3" s="17">
        <f>AA39</f>
        <v>0.26129999999999853</v>
      </c>
      <c r="AB3" s="16">
        <f>AA3+R3</f>
        <v>5.2799999999997738E-2</v>
      </c>
      <c r="AD3" s="17">
        <f>AD39</f>
        <v>0</v>
      </c>
      <c r="AE3" s="17">
        <f>AE39</f>
        <v>0</v>
      </c>
      <c r="AF3" s="17">
        <f>AF39</f>
        <v>0.26129999999999853</v>
      </c>
      <c r="AG3" s="17"/>
      <c r="AH3" s="17">
        <f>AH39</f>
        <v>0</v>
      </c>
      <c r="AI3" s="17">
        <f>AI39</f>
        <v>0</v>
      </c>
    </row>
    <row r="4" spans="1:35" s="15" customFormat="1">
      <c r="B4" s="15" t="str">
        <f>B38</f>
        <v>Zn_Zn_C_HFD3_969</v>
      </c>
      <c r="C4" s="24">
        <f>-C38</f>
        <v>-0.96875360518258868</v>
      </c>
      <c r="D4" s="24">
        <f t="shared" ref="D4:R4" si="1">D38</f>
        <v>3.2159</v>
      </c>
      <c r="E4" s="24">
        <f t="shared" si="1"/>
        <v>5.0254000000000003</v>
      </c>
      <c r="F4" s="24">
        <f>-F38</f>
        <v>-0.55134165939999979</v>
      </c>
      <c r="G4" s="24">
        <f>-G38</f>
        <v>-0.55115069419999962</v>
      </c>
      <c r="H4" s="24">
        <f t="shared" si="1"/>
        <v>0.50054699999999996</v>
      </c>
      <c r="J4" s="16">
        <f t="shared" si="1"/>
        <v>-62.7166</v>
      </c>
      <c r="K4" s="16">
        <f t="shared" si="1"/>
        <v>0</v>
      </c>
      <c r="L4" s="16">
        <f t="shared" si="1"/>
        <v>0</v>
      </c>
      <c r="M4" s="16">
        <f t="shared" si="1"/>
        <v>0</v>
      </c>
      <c r="N4" s="16"/>
      <c r="O4" s="16">
        <f t="shared" si="1"/>
        <v>-2.6899999999997704E-2</v>
      </c>
      <c r="P4" s="16">
        <f t="shared" si="1"/>
        <v>59.210500000000003</v>
      </c>
      <c r="Q4" s="16">
        <f t="shared" si="1"/>
        <v>23.092400000000001</v>
      </c>
      <c r="R4" s="16">
        <f t="shared" si="1"/>
        <v>82.302900000000008</v>
      </c>
      <c r="S4" s="16"/>
      <c r="T4" s="23">
        <f>T38</f>
        <v>11.57</v>
      </c>
      <c r="U4" s="23">
        <f>U38</f>
        <v>0</v>
      </c>
      <c r="V4" s="24"/>
      <c r="W4" s="16">
        <f>W38</f>
        <v>0</v>
      </c>
      <c r="X4" s="16">
        <f>X38</f>
        <v>-2.6899999999997704E-2</v>
      </c>
      <c r="Y4" s="16">
        <f t="shared" si="0"/>
        <v>82.27600000000001</v>
      </c>
      <c r="Z4" s="16">
        <f>Z38</f>
        <v>0</v>
      </c>
      <c r="AA4" s="16">
        <f>AA38</f>
        <v>-59.210500000000003</v>
      </c>
      <c r="AB4" s="16">
        <f>AA4+R4</f>
        <v>23.092400000000005</v>
      </c>
      <c r="AD4" s="16">
        <f>AD38</f>
        <v>0</v>
      </c>
      <c r="AE4" s="16">
        <f>AE38</f>
        <v>0</v>
      </c>
      <c r="AF4" s="16">
        <f>AF38</f>
        <v>-59.210500000000003</v>
      </c>
      <c r="AG4" s="16"/>
      <c r="AH4" s="16"/>
      <c r="AI4" s="16"/>
    </row>
    <row r="5" spans="1:35" s="15" customFormat="1">
      <c r="B5" s="15" t="str">
        <f>B37</f>
        <v>Zn_Zn_C_HFD3_938</v>
      </c>
      <c r="C5" s="24">
        <f>-C37</f>
        <v>-0.93749833606957478</v>
      </c>
      <c r="D5" s="24">
        <f t="shared" ref="D5:R5" si="2">D37</f>
        <v>3.2229000000000001</v>
      </c>
      <c r="E5" s="24">
        <f t="shared" si="2"/>
        <v>5.0000999999999998</v>
      </c>
      <c r="F5" s="24">
        <f>-F37</f>
        <v>-0.53357567130000028</v>
      </c>
      <c r="G5" s="24">
        <f>-G37</f>
        <v>-0.53317566329999988</v>
      </c>
      <c r="H5" s="24">
        <f t="shared" si="2"/>
        <v>0.50107100000000004</v>
      </c>
      <c r="I5" s="66"/>
      <c r="J5" s="16">
        <f t="shared" si="2"/>
        <v>-62.714700000000001</v>
      </c>
      <c r="K5" s="16">
        <f>K37</f>
        <v>0</v>
      </c>
      <c r="L5" s="16">
        <f t="shared" si="2"/>
        <v>0</v>
      </c>
      <c r="M5" s="16">
        <f t="shared" si="2"/>
        <v>0</v>
      </c>
      <c r="N5" s="16"/>
      <c r="O5" s="16">
        <f t="shared" si="2"/>
        <v>-2.4999999999998579E-2</v>
      </c>
      <c r="P5" s="16">
        <f t="shared" si="2"/>
        <v>59.210500000000003</v>
      </c>
      <c r="Q5" s="16">
        <f t="shared" si="2"/>
        <v>23.092400000000001</v>
      </c>
      <c r="R5" s="16">
        <f t="shared" si="2"/>
        <v>82.302900000000008</v>
      </c>
      <c r="S5" s="16"/>
      <c r="T5" s="23">
        <f>T37</f>
        <v>11.577999999999999</v>
      </c>
      <c r="U5" s="23">
        <f>U37</f>
        <v>0</v>
      </c>
      <c r="W5" s="16">
        <f>W37</f>
        <v>0</v>
      </c>
      <c r="X5" s="16">
        <f>X37</f>
        <v>-2.4999999999998579E-2</v>
      </c>
      <c r="Y5" s="16">
        <f t="shared" si="0"/>
        <v>82.277900000000017</v>
      </c>
      <c r="Z5" s="16">
        <f>Z37</f>
        <v>0</v>
      </c>
      <c r="AA5" s="16">
        <f>AA37</f>
        <v>-59.210500000000003</v>
      </c>
      <c r="AB5" s="16">
        <f>AA5+R5</f>
        <v>23.092400000000005</v>
      </c>
      <c r="AC5" s="16"/>
      <c r="AD5" s="16">
        <f>AD37</f>
        <v>0</v>
      </c>
      <c r="AE5" s="16">
        <f>AE37</f>
        <v>0</v>
      </c>
      <c r="AF5" s="16">
        <f>AF37</f>
        <v>-59.210500000000003</v>
      </c>
      <c r="AG5" s="16"/>
      <c r="AH5" s="16"/>
      <c r="AI5" s="16"/>
    </row>
    <row r="6" spans="1:35" s="15" customFormat="1">
      <c r="B6" s="15" t="str">
        <f>B36</f>
        <v>Zn_Zn_C_HFD3_875</v>
      </c>
      <c r="C6" s="24">
        <f>-C36</f>
        <v>-0.874996672139149</v>
      </c>
      <c r="D6" s="24">
        <f t="shared" ref="D6:R6" si="3">D36</f>
        <v>3.2364000000000002</v>
      </c>
      <c r="E6" s="24">
        <f t="shared" si="3"/>
        <v>4.9490999999999996</v>
      </c>
      <c r="F6" s="24">
        <f>-F36</f>
        <v>-0.49782007080000001</v>
      </c>
      <c r="G6" s="24">
        <f>-G36</f>
        <v>-0.49695397830000038</v>
      </c>
      <c r="H6" s="24">
        <f t="shared" si="3"/>
        <v>0.50198900000000002</v>
      </c>
      <c r="I6" s="66"/>
      <c r="J6" s="16">
        <f t="shared" si="3"/>
        <v>-62.708399999999997</v>
      </c>
      <c r="K6" s="16">
        <f t="shared" si="3"/>
        <v>0</v>
      </c>
      <c r="L6" s="16">
        <f t="shared" si="3"/>
        <v>0</v>
      </c>
      <c r="M6" s="16">
        <f t="shared" si="3"/>
        <v>0</v>
      </c>
      <c r="N6" s="16"/>
      <c r="O6" s="16">
        <f t="shared" si="3"/>
        <v>-1.8699999999995498E-2</v>
      </c>
      <c r="P6" s="16">
        <f t="shared" si="3"/>
        <v>59.210500000000003</v>
      </c>
      <c r="Q6" s="16">
        <f t="shared" si="3"/>
        <v>23.092400000000001</v>
      </c>
      <c r="R6" s="16">
        <f t="shared" si="3"/>
        <v>82.302900000000008</v>
      </c>
      <c r="S6" s="16"/>
      <c r="T6" s="23">
        <f>T36</f>
        <v>11.595000000000001</v>
      </c>
      <c r="U6" s="23">
        <f>U36</f>
        <v>0</v>
      </c>
      <c r="W6" s="16">
        <f>W36</f>
        <v>0</v>
      </c>
      <c r="X6" s="16">
        <f>X36</f>
        <v>-1.8699999999995498E-2</v>
      </c>
      <c r="Y6" s="16">
        <f t="shared" si="0"/>
        <v>82.284200000000013</v>
      </c>
      <c r="Z6" s="16">
        <f>Z36</f>
        <v>0</v>
      </c>
      <c r="AA6" s="16">
        <f>AA36</f>
        <v>-59.210500000000003</v>
      </c>
      <c r="AB6" s="16">
        <f t="shared" ref="AB6:AB20" si="4">AA6+R6</f>
        <v>23.092400000000005</v>
      </c>
      <c r="AC6" s="16"/>
      <c r="AD6" s="16">
        <f>AD36</f>
        <v>0</v>
      </c>
      <c r="AE6" s="16">
        <f>AE36</f>
        <v>0</v>
      </c>
      <c r="AF6" s="16">
        <f>AF36</f>
        <v>-59.210500000000003</v>
      </c>
      <c r="AH6" s="16"/>
      <c r="AI6" s="16"/>
    </row>
    <row r="7" spans="1:35" s="15" customFormat="1">
      <c r="B7" s="15" t="str">
        <f>B35</f>
        <v>Zn_Zn_C_HFD3_813</v>
      </c>
      <c r="C7" s="24">
        <f>-C35</f>
        <v>-0.81250388250432637</v>
      </c>
      <c r="D7" s="24">
        <f t="shared" ref="D7:R7" si="5">D35</f>
        <v>3.2501000000000002</v>
      </c>
      <c r="E7" s="24">
        <f t="shared" si="5"/>
        <v>4.8959999999999999</v>
      </c>
      <c r="F7" s="24">
        <f>-F35</f>
        <v>-0.46132070399999986</v>
      </c>
      <c r="G7" s="24">
        <f>-G35</f>
        <v>-0.46010649600000031</v>
      </c>
      <c r="H7" s="24">
        <f t="shared" si="5"/>
        <v>0.50266699999999997</v>
      </c>
      <c r="I7" s="66"/>
      <c r="J7" s="16">
        <f t="shared" si="5"/>
        <v>-62.699300000000001</v>
      </c>
      <c r="K7" s="16">
        <f t="shared" si="5"/>
        <v>0</v>
      </c>
      <c r="L7" s="16">
        <f t="shared" si="5"/>
        <v>0</v>
      </c>
      <c r="M7" s="16">
        <f t="shared" si="5"/>
        <v>0</v>
      </c>
      <c r="N7" s="16"/>
      <c r="O7" s="16">
        <f t="shared" si="5"/>
        <v>-9.5999999999989427E-3</v>
      </c>
      <c r="P7" s="16">
        <f t="shared" si="5"/>
        <v>59.210500000000003</v>
      </c>
      <c r="Q7" s="16">
        <f t="shared" si="5"/>
        <v>23.092400000000001</v>
      </c>
      <c r="R7" s="16">
        <f t="shared" si="5"/>
        <v>82.302900000000008</v>
      </c>
      <c r="S7" s="16"/>
      <c r="T7" s="23">
        <f>T35</f>
        <v>11.613</v>
      </c>
      <c r="U7" s="23">
        <f>U35</f>
        <v>0</v>
      </c>
      <c r="W7" s="16">
        <f>W35</f>
        <v>0</v>
      </c>
      <c r="X7" s="16">
        <f>X35</f>
        <v>-9.5999999999989427E-3</v>
      </c>
      <c r="Y7" s="16">
        <f t="shared" si="0"/>
        <v>82.293300000000016</v>
      </c>
      <c r="Z7" s="16">
        <f>Z35</f>
        <v>0</v>
      </c>
      <c r="AA7" s="16">
        <f>AA35</f>
        <v>-59.210500000000003</v>
      </c>
      <c r="AB7" s="16">
        <f t="shared" si="4"/>
        <v>23.092400000000005</v>
      </c>
      <c r="AC7" s="16"/>
      <c r="AD7" s="16">
        <f>AD35</f>
        <v>0</v>
      </c>
      <c r="AE7" s="16">
        <f>AE35</f>
        <v>0</v>
      </c>
      <c r="AF7" s="16">
        <f>AF35</f>
        <v>-59.210500000000003</v>
      </c>
      <c r="AH7" s="16"/>
      <c r="AI7" s="16"/>
    </row>
    <row r="8" spans="1:35" s="15" customFormat="1">
      <c r="B8" s="15" t="str">
        <f>B34</f>
        <v>Zn_Zn_C_HFD3_750</v>
      </c>
      <c r="C8" s="24">
        <f>-C34</f>
        <v>-0.75000221857390059</v>
      </c>
      <c r="D8" s="24">
        <f t="shared" ref="D8:R8" si="6">D34</f>
        <v>3.2635999999999998</v>
      </c>
      <c r="E8" s="24">
        <f t="shared" si="6"/>
        <v>4.8415999999999997</v>
      </c>
      <c r="F8" s="24">
        <f>-F34</f>
        <v>-0.42436624000000001</v>
      </c>
      <c r="G8" s="24">
        <f>-G34</f>
        <v>-0.4227733535999999</v>
      </c>
      <c r="H8" s="24">
        <f t="shared" si="6"/>
        <v>0.50313600000000003</v>
      </c>
      <c r="I8" s="66"/>
      <c r="J8" s="16">
        <f t="shared" si="6"/>
        <v>-62.688800000000001</v>
      </c>
      <c r="K8" s="16">
        <f t="shared" si="6"/>
        <v>0</v>
      </c>
      <c r="L8" s="16">
        <f t="shared" si="6"/>
        <v>0</v>
      </c>
      <c r="M8" s="16">
        <f t="shared" si="6"/>
        <v>0</v>
      </c>
      <c r="N8" s="16"/>
      <c r="O8" s="16">
        <f t="shared" si="6"/>
        <v>9.0000000000145519E-4</v>
      </c>
      <c r="P8" s="16">
        <f t="shared" si="6"/>
        <v>59.210500000000003</v>
      </c>
      <c r="Q8" s="16">
        <f t="shared" si="6"/>
        <v>23.092400000000001</v>
      </c>
      <c r="R8" s="16">
        <f t="shared" si="6"/>
        <v>82.302900000000008</v>
      </c>
      <c r="S8" s="16"/>
      <c r="T8" s="23">
        <f>T34</f>
        <v>11.632</v>
      </c>
      <c r="U8" s="23">
        <f>U34</f>
        <v>0</v>
      </c>
      <c r="W8" s="16">
        <f>W34</f>
        <v>0</v>
      </c>
      <c r="X8" s="16">
        <f>X34</f>
        <v>9.0000000000145519E-4</v>
      </c>
      <c r="Y8" s="16">
        <f t="shared" si="0"/>
        <v>82.30380000000001</v>
      </c>
      <c r="Z8" s="16">
        <f>Z34</f>
        <v>0</v>
      </c>
      <c r="AA8" s="16">
        <f>AA34</f>
        <v>-59.210500000000003</v>
      </c>
      <c r="AB8" s="16">
        <f t="shared" si="4"/>
        <v>23.092400000000005</v>
      </c>
      <c r="AC8" s="16"/>
      <c r="AD8" s="16">
        <f>AD34</f>
        <v>0</v>
      </c>
      <c r="AE8" s="16">
        <f>AE34</f>
        <v>0</v>
      </c>
      <c r="AF8" s="16">
        <f>AF34</f>
        <v>-59.210500000000003</v>
      </c>
      <c r="AH8" s="16"/>
      <c r="AI8" s="16"/>
    </row>
    <row r="9" spans="1:35" s="15" customFormat="1">
      <c r="B9" s="15" t="str">
        <f>B33</f>
        <v>Zn_Zn_C_HFD3_688</v>
      </c>
      <c r="C9" s="24">
        <f>-C33</f>
        <v>-0.68750055464347537</v>
      </c>
      <c r="D9" s="24">
        <f t="shared" ref="D9:R9" si="7">D33</f>
        <v>3.2774000000000001</v>
      </c>
      <c r="E9" s="24">
        <f t="shared" si="7"/>
        <v>4.7839</v>
      </c>
      <c r="F9" s="24">
        <f>-F33</f>
        <v>-0.38602245880000019</v>
      </c>
      <c r="G9" s="24">
        <f>-G33</f>
        <v>-0.38427633530000016</v>
      </c>
      <c r="H9" s="24">
        <f t="shared" si="7"/>
        <v>0.50322100000000003</v>
      </c>
      <c r="I9" s="66"/>
      <c r="J9" s="16">
        <f t="shared" si="7"/>
        <v>-62.678100000000001</v>
      </c>
      <c r="K9" s="16">
        <f t="shared" si="7"/>
        <v>0</v>
      </c>
      <c r="L9" s="16">
        <f t="shared" si="7"/>
        <v>0</v>
      </c>
      <c r="M9" s="16">
        <f t="shared" si="7"/>
        <v>0</v>
      </c>
      <c r="N9" s="16"/>
      <c r="O9" s="16">
        <f t="shared" si="7"/>
        <v>1.1600000000001387E-2</v>
      </c>
      <c r="P9" s="16">
        <f t="shared" si="7"/>
        <v>59.210500000000003</v>
      </c>
      <c r="Q9" s="16">
        <f t="shared" si="7"/>
        <v>23.092400000000001</v>
      </c>
      <c r="R9" s="16">
        <f t="shared" si="7"/>
        <v>82.302900000000008</v>
      </c>
      <c r="S9" s="16"/>
      <c r="T9" s="23">
        <f>T33</f>
        <v>11.654</v>
      </c>
      <c r="U9" s="23">
        <f>U33</f>
        <v>0</v>
      </c>
      <c r="W9" s="16">
        <f>W33</f>
        <v>0</v>
      </c>
      <c r="X9" s="16">
        <f>X33</f>
        <v>1.1600000000001387E-2</v>
      </c>
      <c r="Y9" s="16">
        <f t="shared" si="0"/>
        <v>82.31450000000001</v>
      </c>
      <c r="Z9" s="16">
        <f>Z33</f>
        <v>0</v>
      </c>
      <c r="AA9" s="16">
        <f>AA33</f>
        <v>-59.210500000000003</v>
      </c>
      <c r="AB9" s="16">
        <f t="shared" si="4"/>
        <v>23.092400000000005</v>
      </c>
      <c r="AC9" s="16"/>
      <c r="AD9" s="16">
        <f>AD33</f>
        <v>0</v>
      </c>
      <c r="AE9" s="16">
        <f>AE33</f>
        <v>0</v>
      </c>
      <c r="AF9" s="16">
        <f>AF33</f>
        <v>-59.210500000000003</v>
      </c>
      <c r="AH9" s="16"/>
      <c r="AI9" s="16"/>
    </row>
    <row r="10" spans="1:35" s="15" customFormat="1">
      <c r="B10" s="15" t="str">
        <f>B32</f>
        <v>Zn_Zn_C_HFD3_625</v>
      </c>
      <c r="C10" s="24">
        <f>-C32</f>
        <v>-0.6249988907130497</v>
      </c>
      <c r="D10" s="24">
        <f t="shared" ref="D10:R10" si="8">D32</f>
        <v>3.2913000000000001</v>
      </c>
      <c r="E10" s="24">
        <f t="shared" si="8"/>
        <v>4.7239000000000004</v>
      </c>
      <c r="F10" s="24">
        <f>-F32</f>
        <v>-0.34670591660000011</v>
      </c>
      <c r="G10" s="24">
        <f>-G32</f>
        <v>-0.34493917800000046</v>
      </c>
      <c r="H10" s="24">
        <f t="shared" si="8"/>
        <v>0.50296600000000002</v>
      </c>
      <c r="I10" s="66"/>
      <c r="J10" s="16">
        <f t="shared" si="8"/>
        <v>-62.668399999999998</v>
      </c>
      <c r="K10" s="16">
        <f t="shared" si="8"/>
        <v>0</v>
      </c>
      <c r="L10" s="16">
        <f t="shared" si="8"/>
        <v>0</v>
      </c>
      <c r="M10" s="16">
        <f t="shared" si="8"/>
        <v>0</v>
      </c>
      <c r="N10" s="16"/>
      <c r="O10" s="16">
        <f t="shared" si="8"/>
        <v>2.1300000000003649E-2</v>
      </c>
      <c r="P10" s="16">
        <f t="shared" si="8"/>
        <v>59.210500000000003</v>
      </c>
      <c r="Q10" s="16">
        <f t="shared" si="8"/>
        <v>23.092400000000001</v>
      </c>
      <c r="R10" s="16">
        <f t="shared" si="8"/>
        <v>82.302900000000008</v>
      </c>
      <c r="S10" s="16"/>
      <c r="T10" s="23">
        <f>T32</f>
        <v>11.679</v>
      </c>
      <c r="U10" s="23">
        <f>U32</f>
        <v>0</v>
      </c>
      <c r="W10" s="16">
        <f>W32</f>
        <v>0</v>
      </c>
      <c r="X10" s="16">
        <f>X32</f>
        <v>2.1300000000003649E-2</v>
      </c>
      <c r="Y10" s="16">
        <f t="shared" si="0"/>
        <v>82.324200000000019</v>
      </c>
      <c r="Z10" s="16">
        <f>Z32</f>
        <v>0</v>
      </c>
      <c r="AA10" s="16">
        <f>AA32</f>
        <v>-59.210500000000003</v>
      </c>
      <c r="AB10" s="16">
        <f t="shared" si="4"/>
        <v>23.092400000000005</v>
      </c>
      <c r="AC10" s="16"/>
      <c r="AD10" s="16">
        <f>AD32</f>
        <v>0</v>
      </c>
      <c r="AE10" s="16">
        <f>AE32</f>
        <v>0</v>
      </c>
      <c r="AF10" s="16">
        <f>AF32</f>
        <v>-59.210500000000003</v>
      </c>
      <c r="AH10" s="16"/>
      <c r="AI10" s="16"/>
    </row>
    <row r="11" spans="1:35" s="15" customFormat="1">
      <c r="B11" s="15" t="str">
        <f>B31</f>
        <v>Zn_Zn_C_HFD3_563</v>
      </c>
      <c r="C11" s="24">
        <f>-C31</f>
        <v>-0.56249722678262448</v>
      </c>
      <c r="D11" s="24">
        <f t="shared" ref="D11:R11" si="9">D31</f>
        <v>3.3054999999999999</v>
      </c>
      <c r="E11" s="24">
        <f t="shared" si="9"/>
        <v>4.6611000000000002</v>
      </c>
      <c r="F11" s="24">
        <f>-F31</f>
        <v>-0.30589867080000011</v>
      </c>
      <c r="G11" s="24">
        <f>-G31</f>
        <v>-0.30452830740000003</v>
      </c>
      <c r="H11" s="24">
        <f t="shared" si="9"/>
        <v>0.50224299999999999</v>
      </c>
      <c r="I11" s="66"/>
      <c r="J11" s="16">
        <f t="shared" si="9"/>
        <v>-62.660699999999999</v>
      </c>
      <c r="K11" s="16">
        <f t="shared" si="9"/>
        <v>0</v>
      </c>
      <c r="L11" s="16">
        <f t="shared" si="9"/>
        <v>0</v>
      </c>
      <c r="M11" s="16">
        <f t="shared" si="9"/>
        <v>0</v>
      </c>
      <c r="N11" s="16"/>
      <c r="O11" s="16">
        <f t="shared" si="9"/>
        <v>2.9000000000003467E-2</v>
      </c>
      <c r="P11" s="16">
        <f t="shared" si="9"/>
        <v>59.210500000000003</v>
      </c>
      <c r="Q11" s="16">
        <f t="shared" si="9"/>
        <v>23.092400000000001</v>
      </c>
      <c r="R11" s="16">
        <f t="shared" si="9"/>
        <v>82.302900000000008</v>
      </c>
      <c r="S11" s="16"/>
      <c r="T11" s="23">
        <f>T31</f>
        <v>11.707000000000001</v>
      </c>
      <c r="U11" s="23">
        <f>U31</f>
        <v>0</v>
      </c>
      <c r="W11" s="16">
        <f>W31</f>
        <v>0</v>
      </c>
      <c r="X11" s="16">
        <f>X31</f>
        <v>2.9000000000003467E-2</v>
      </c>
      <c r="Y11" s="16">
        <f t="shared" si="0"/>
        <v>82.331900000000019</v>
      </c>
      <c r="Z11" s="16">
        <f>Z31</f>
        <v>0</v>
      </c>
      <c r="AA11" s="16">
        <f>AA31</f>
        <v>-59.210500000000003</v>
      </c>
      <c r="AB11" s="16">
        <f t="shared" si="4"/>
        <v>23.092400000000005</v>
      </c>
      <c r="AC11" s="16"/>
      <c r="AD11" s="16">
        <f>AD31</f>
        <v>0</v>
      </c>
      <c r="AE11" s="16">
        <f>AE31</f>
        <v>0</v>
      </c>
      <c r="AF11" s="16">
        <f>AF31</f>
        <v>-59.210500000000003</v>
      </c>
      <c r="AH11" s="16"/>
      <c r="AI11" s="16"/>
    </row>
    <row r="12" spans="1:35" s="15" customFormat="1">
      <c r="B12" s="15" t="str">
        <f>B30</f>
        <v>Zn_Zn_C_HFD3_500</v>
      </c>
      <c r="C12" s="24">
        <f>-C30</f>
        <v>-0.4999955628521987</v>
      </c>
      <c r="D12" s="24">
        <f t="shared" ref="D12:R12" si="10">D30</f>
        <v>3.32</v>
      </c>
      <c r="E12" s="24">
        <f t="shared" si="10"/>
        <v>4.5957999999999997</v>
      </c>
      <c r="F12" s="24">
        <f>-F30</f>
        <v>-0.26360130059999992</v>
      </c>
      <c r="G12" s="24">
        <f>-G30</f>
        <v>-0.26295329279999968</v>
      </c>
      <c r="H12" s="24">
        <f t="shared" si="10"/>
        <v>0.50101499999999999</v>
      </c>
      <c r="I12" s="66"/>
      <c r="J12" s="16">
        <f t="shared" si="10"/>
        <v>-62.656100000000002</v>
      </c>
      <c r="K12" s="16">
        <f t="shared" si="10"/>
        <v>0</v>
      </c>
      <c r="L12" s="16">
        <f t="shared" si="10"/>
        <v>0</v>
      </c>
      <c r="M12" s="16">
        <f t="shared" si="10"/>
        <v>0</v>
      </c>
      <c r="N12" s="16"/>
      <c r="O12" s="16">
        <f t="shared" si="10"/>
        <v>3.3599999999999852E-2</v>
      </c>
      <c r="P12" s="16">
        <f t="shared" si="10"/>
        <v>59.210500000000003</v>
      </c>
      <c r="Q12" s="16">
        <f t="shared" si="10"/>
        <v>23.092400000000001</v>
      </c>
      <c r="R12" s="16">
        <f t="shared" si="10"/>
        <v>82.302900000000008</v>
      </c>
      <c r="S12" s="16"/>
      <c r="T12" s="23">
        <f>T30</f>
        <v>11.738</v>
      </c>
      <c r="U12" s="23">
        <f>U30</f>
        <v>0</v>
      </c>
      <c r="W12" s="16">
        <f>W30</f>
        <v>0</v>
      </c>
      <c r="X12" s="16">
        <f>X30</f>
        <v>3.3599999999999852E-2</v>
      </c>
      <c r="Y12" s="16">
        <f t="shared" si="0"/>
        <v>82.336500000000001</v>
      </c>
      <c r="Z12" s="16">
        <f>Z30</f>
        <v>0</v>
      </c>
      <c r="AA12" s="16">
        <f>AA30</f>
        <v>-59.210500000000003</v>
      </c>
      <c r="AB12" s="16">
        <f t="shared" si="4"/>
        <v>23.092400000000005</v>
      </c>
      <c r="AC12" s="16"/>
      <c r="AD12" s="16">
        <f>AD30</f>
        <v>0</v>
      </c>
      <c r="AE12" s="16">
        <f>AE30</f>
        <v>0</v>
      </c>
      <c r="AF12" s="16">
        <f>AF30</f>
        <v>-59.210500000000003</v>
      </c>
      <c r="AH12" s="16"/>
      <c r="AI12" s="16"/>
    </row>
    <row r="13" spans="1:35" s="15" customFormat="1">
      <c r="A13" s="15" t="s">
        <v>69</v>
      </c>
      <c r="B13" s="15" t="str">
        <f>B29</f>
        <v>Zn_Zn_C_HFD3_438</v>
      </c>
      <c r="C13" s="24">
        <f>-C29</f>
        <v>-0.43750277321737602</v>
      </c>
      <c r="D13" s="24">
        <f t="shared" ref="D13:R13" si="11">D29</f>
        <v>3.3344</v>
      </c>
      <c r="E13" s="24">
        <f t="shared" si="11"/>
        <v>4.5315000000000003</v>
      </c>
      <c r="F13" s="24">
        <f>-F29</f>
        <v>-0.22088343600000007</v>
      </c>
      <c r="G13" s="24">
        <f>-G29</f>
        <v>-0.22137736950000017</v>
      </c>
      <c r="H13" s="24">
        <f t="shared" si="11"/>
        <v>0.499444</v>
      </c>
      <c r="I13" s="66"/>
      <c r="J13" s="16">
        <f t="shared" si="11"/>
        <v>-62.655299999999997</v>
      </c>
      <c r="K13" s="16">
        <f t="shared" si="11"/>
        <v>0</v>
      </c>
      <c r="L13" s="16">
        <f t="shared" si="11"/>
        <v>0</v>
      </c>
      <c r="M13" s="16">
        <f t="shared" si="11"/>
        <v>0</v>
      </c>
      <c r="N13" s="16"/>
      <c r="O13" s="16">
        <f t="shared" si="11"/>
        <v>3.4400000000005093E-2</v>
      </c>
      <c r="P13" s="16">
        <f t="shared" si="11"/>
        <v>59.210500000000003</v>
      </c>
      <c r="Q13" s="16">
        <f t="shared" si="11"/>
        <v>23.092400000000001</v>
      </c>
      <c r="R13" s="16">
        <f t="shared" si="11"/>
        <v>82.302900000000008</v>
      </c>
      <c r="S13" s="16"/>
      <c r="T13" s="23">
        <f>T29</f>
        <v>11.772</v>
      </c>
      <c r="U13" s="23">
        <f>U29</f>
        <v>0</v>
      </c>
      <c r="W13" s="16">
        <f>W29</f>
        <v>0</v>
      </c>
      <c r="X13" s="16">
        <f>X29</f>
        <v>3.4400000000005093E-2</v>
      </c>
      <c r="Y13" s="16">
        <f t="shared" si="0"/>
        <v>82.337300000000013</v>
      </c>
      <c r="Z13" s="16">
        <f>Z29</f>
        <v>0</v>
      </c>
      <c r="AA13" s="16">
        <f>AA29</f>
        <v>-59.210500000000003</v>
      </c>
      <c r="AB13" s="16">
        <f t="shared" si="4"/>
        <v>23.092400000000005</v>
      </c>
      <c r="AC13" s="16"/>
      <c r="AD13" s="16">
        <f>AD29</f>
        <v>0</v>
      </c>
      <c r="AE13" s="16">
        <f>AE29</f>
        <v>0</v>
      </c>
      <c r="AF13" s="16">
        <f>AF29</f>
        <v>-59.210500000000003</v>
      </c>
      <c r="AH13" s="16"/>
      <c r="AI13" s="16"/>
    </row>
    <row r="14" spans="1:35" s="15" customFormat="1">
      <c r="B14" s="15" t="str">
        <f>B28</f>
        <v>Zn_Zn_C_HFD3_375</v>
      </c>
      <c r="C14" s="24">
        <f>-C28</f>
        <v>-0.3750011092869503</v>
      </c>
      <c r="D14" s="24">
        <f t="shared" ref="D14:R14" si="12">D28</f>
        <v>3.3481000000000001</v>
      </c>
      <c r="E14" s="24">
        <f t="shared" si="12"/>
        <v>4.4725000000000001</v>
      </c>
      <c r="F14" s="24">
        <f>-F28</f>
        <v>-0.17973635749999989</v>
      </c>
      <c r="G14" s="24">
        <f>-G28</f>
        <v>-0.18132856749999998</v>
      </c>
      <c r="H14" s="24">
        <f t="shared" si="12"/>
        <v>0.49792999999999998</v>
      </c>
      <c r="I14" s="66"/>
      <c r="J14" s="16">
        <f t="shared" si="12"/>
        <v>-62.658299999999997</v>
      </c>
      <c r="K14" s="16">
        <f t="shared" si="12"/>
        <v>0</v>
      </c>
      <c r="L14" s="16">
        <f t="shared" si="12"/>
        <v>0</v>
      </c>
      <c r="M14" s="16">
        <f t="shared" si="12"/>
        <v>0</v>
      </c>
      <c r="N14" s="16"/>
      <c r="O14" s="16">
        <f t="shared" si="12"/>
        <v>3.1400000000004979E-2</v>
      </c>
      <c r="P14" s="16">
        <f t="shared" si="12"/>
        <v>59.210500000000003</v>
      </c>
      <c r="Q14" s="16">
        <f t="shared" si="12"/>
        <v>23.092400000000001</v>
      </c>
      <c r="R14" s="16">
        <f t="shared" si="12"/>
        <v>82.302900000000008</v>
      </c>
      <c r="S14" s="16"/>
      <c r="T14" s="23">
        <f>T28</f>
        <v>11.805</v>
      </c>
      <c r="U14" s="23">
        <f>U28</f>
        <v>0</v>
      </c>
      <c r="W14" s="16">
        <f>W28</f>
        <v>0</v>
      </c>
      <c r="X14" s="16">
        <f>X28</f>
        <v>3.1400000000004979E-2</v>
      </c>
      <c r="Y14" s="16">
        <f t="shared" si="0"/>
        <v>82.334300000000013</v>
      </c>
      <c r="Z14" s="16">
        <f>Z28</f>
        <v>0</v>
      </c>
      <c r="AA14" s="16">
        <f>AA28</f>
        <v>-59.210500000000003</v>
      </c>
      <c r="AB14" s="16">
        <f t="shared" si="4"/>
        <v>23.092400000000005</v>
      </c>
      <c r="AC14" s="16"/>
      <c r="AD14" s="16">
        <f>AD28</f>
        <v>0</v>
      </c>
      <c r="AE14" s="16">
        <f>AE28</f>
        <v>0</v>
      </c>
      <c r="AF14" s="16">
        <f>AF28</f>
        <v>-59.210500000000003</v>
      </c>
      <c r="AH14" s="16"/>
      <c r="AI14" s="16"/>
    </row>
    <row r="15" spans="1:35" s="15" customFormat="1">
      <c r="B15" s="15" t="str">
        <f>B27</f>
        <v>Zn_Zn_C_HFD3_313</v>
      </c>
      <c r="C15" s="24">
        <f>-C27</f>
        <v>-0.31249944535652507</v>
      </c>
      <c r="D15" s="24">
        <f t="shared" ref="D15:R15" si="13">D27</f>
        <v>3.3601000000000001</v>
      </c>
      <c r="E15" s="24">
        <f t="shared" si="13"/>
        <v>4.4222999999999999</v>
      </c>
      <c r="F15" s="24">
        <f>-F27</f>
        <v>-0.14181431640000017</v>
      </c>
      <c r="G15" s="24">
        <f>-G27</f>
        <v>-0.14410506780000001</v>
      </c>
      <c r="H15" s="24">
        <f t="shared" si="13"/>
        <v>0.49685400000000002</v>
      </c>
      <c r="I15" s="66"/>
      <c r="J15" s="16">
        <f t="shared" si="13"/>
        <v>-62.664000000000001</v>
      </c>
      <c r="K15" s="16">
        <f t="shared" si="13"/>
        <v>0</v>
      </c>
      <c r="L15" s="16">
        <f t="shared" si="13"/>
        <v>0</v>
      </c>
      <c r="M15" s="16">
        <f t="shared" si="13"/>
        <v>0</v>
      </c>
      <c r="N15" s="16"/>
      <c r="O15" s="16">
        <f t="shared" si="13"/>
        <v>2.57000000000005E-2</v>
      </c>
      <c r="P15" s="16">
        <f t="shared" si="13"/>
        <v>59.210500000000003</v>
      </c>
      <c r="Q15" s="16">
        <f t="shared" si="13"/>
        <v>23.092400000000001</v>
      </c>
      <c r="R15" s="16">
        <f t="shared" si="13"/>
        <v>82.302900000000008</v>
      </c>
      <c r="S15" s="16"/>
      <c r="T15" s="23">
        <f>T27</f>
        <v>11.836</v>
      </c>
      <c r="U15" s="23">
        <f>U27</f>
        <v>0</v>
      </c>
      <c r="W15" s="16">
        <f>W27</f>
        <v>0</v>
      </c>
      <c r="X15" s="16">
        <f>X27</f>
        <v>2.57000000000005E-2</v>
      </c>
      <c r="Y15" s="16">
        <f t="shared" si="0"/>
        <v>82.328600000000009</v>
      </c>
      <c r="Z15" s="16">
        <f>Z27</f>
        <v>0</v>
      </c>
      <c r="AA15" s="16">
        <f>AA27</f>
        <v>-59.210500000000003</v>
      </c>
      <c r="AB15" s="16">
        <f t="shared" si="4"/>
        <v>23.092400000000005</v>
      </c>
      <c r="AC15" s="16"/>
      <c r="AD15" s="16">
        <f>AD27</f>
        <v>0</v>
      </c>
      <c r="AE15" s="16">
        <f>AE27</f>
        <v>0</v>
      </c>
      <c r="AF15" s="16">
        <f>AF27</f>
        <v>-59.210500000000003</v>
      </c>
      <c r="AH15" s="16"/>
      <c r="AI15" s="16"/>
    </row>
    <row r="16" spans="1:35" s="15" customFormat="1">
      <c r="B16" s="15" t="str">
        <f>B26</f>
        <v>Zn_Zn_C_HFD3_250</v>
      </c>
      <c r="C16" s="24">
        <f>-C26</f>
        <v>-0.24999778142609935</v>
      </c>
      <c r="D16" s="24">
        <f t="shared" ref="D16:R16" si="14">D26</f>
        <v>3.3694999999999999</v>
      </c>
      <c r="E16" s="24">
        <f t="shared" si="14"/>
        <v>4.383</v>
      </c>
      <c r="F16" s="24">
        <f>-F26</f>
        <v>-0.10797082199999995</v>
      </c>
      <c r="G16" s="24">
        <f>-G26</f>
        <v>-0.11058309000000037</v>
      </c>
      <c r="H16" s="24">
        <f t="shared" si="14"/>
        <v>0.49646299999999999</v>
      </c>
      <c r="I16" s="66"/>
      <c r="J16" s="16">
        <f t="shared" si="14"/>
        <v>-62.671300000000002</v>
      </c>
      <c r="K16" s="16">
        <f t="shared" si="14"/>
        <v>0</v>
      </c>
      <c r="L16" s="16">
        <f t="shared" si="14"/>
        <v>0</v>
      </c>
      <c r="M16" s="16">
        <f t="shared" si="14"/>
        <v>0</v>
      </c>
      <c r="N16" s="16"/>
      <c r="O16" s="16">
        <f t="shared" si="14"/>
        <v>1.839999999999975E-2</v>
      </c>
      <c r="P16" s="16">
        <f t="shared" si="14"/>
        <v>59.210500000000003</v>
      </c>
      <c r="Q16" s="16">
        <f t="shared" si="14"/>
        <v>23.092400000000001</v>
      </c>
      <c r="R16" s="16">
        <f t="shared" si="14"/>
        <v>82.302900000000008</v>
      </c>
      <c r="S16" s="16"/>
      <c r="T16" s="23">
        <f>T26</f>
        <v>11.802</v>
      </c>
      <c r="U16" s="23">
        <f>U26</f>
        <v>0</v>
      </c>
      <c r="W16" s="16">
        <f>W26</f>
        <v>0</v>
      </c>
      <c r="X16" s="16">
        <f>X26</f>
        <v>1.839999999999975E-2</v>
      </c>
      <c r="Y16" s="16">
        <f t="shared" si="0"/>
        <v>82.321300000000008</v>
      </c>
      <c r="Z16" s="16">
        <f>Z26</f>
        <v>0</v>
      </c>
      <c r="AA16" s="16">
        <f>AA26</f>
        <v>-59.210500000000003</v>
      </c>
      <c r="AB16" s="16">
        <f t="shared" si="4"/>
        <v>23.092400000000005</v>
      </c>
      <c r="AC16" s="16"/>
      <c r="AD16" s="16">
        <f>AD26</f>
        <v>0</v>
      </c>
      <c r="AE16" s="16">
        <f>AE26</f>
        <v>0</v>
      </c>
      <c r="AF16" s="16">
        <f>AF26</f>
        <v>-59.210500000000003</v>
      </c>
      <c r="AG16" s="16"/>
      <c r="AH16" s="16"/>
      <c r="AI16" s="16"/>
    </row>
    <row r="17" spans="1:36" s="15" customFormat="1">
      <c r="B17" s="15" t="str">
        <f>B25</f>
        <v>Zn_Zn_C_HFD3_188</v>
      </c>
      <c r="C17" s="24">
        <f>-C25</f>
        <v>-0.18749611749567363</v>
      </c>
      <c r="D17" s="24">
        <f t="shared" ref="D17:R17" si="15">D25</f>
        <v>3.3769</v>
      </c>
      <c r="E17" s="24">
        <f t="shared" si="15"/>
        <v>4.3535000000000004</v>
      </c>
      <c r="F17" s="24">
        <f>-F25</f>
        <v>-7.7705621500000016E-2</v>
      </c>
      <c r="G17" s="24">
        <f>-G25</f>
        <v>-8.0261125999999558E-2</v>
      </c>
      <c r="H17" s="24">
        <f t="shared" si="15"/>
        <v>0.49672100000000002</v>
      </c>
      <c r="I17" s="66"/>
      <c r="J17" s="16">
        <f t="shared" si="15"/>
        <v>-62.6785</v>
      </c>
      <c r="K17" s="16">
        <f t="shared" si="15"/>
        <v>0</v>
      </c>
      <c r="L17" s="16">
        <f t="shared" si="15"/>
        <v>0</v>
      </c>
      <c r="M17" s="16">
        <f t="shared" si="15"/>
        <v>0</v>
      </c>
      <c r="N17" s="16"/>
      <c r="O17" s="16">
        <f t="shared" si="15"/>
        <v>1.1200000000002319E-2</v>
      </c>
      <c r="P17" s="16">
        <f t="shared" si="15"/>
        <v>59.210500000000003</v>
      </c>
      <c r="Q17" s="16">
        <f t="shared" si="15"/>
        <v>23.092400000000001</v>
      </c>
      <c r="R17" s="16">
        <f t="shared" si="15"/>
        <v>82.302900000000008</v>
      </c>
      <c r="S17" s="16"/>
      <c r="T17" s="23">
        <f>T25</f>
        <v>11.754</v>
      </c>
      <c r="U17" s="23">
        <f>U25</f>
        <v>0</v>
      </c>
      <c r="W17" s="16">
        <f>W25</f>
        <v>0</v>
      </c>
      <c r="X17" s="16">
        <f>X25</f>
        <v>1.1200000000002319E-2</v>
      </c>
      <c r="Y17" s="16">
        <f t="shared" si="0"/>
        <v>82.31410000000001</v>
      </c>
      <c r="Z17" s="16">
        <f>Z25</f>
        <v>0</v>
      </c>
      <c r="AA17" s="16">
        <f>AA25</f>
        <v>-59.210500000000003</v>
      </c>
      <c r="AB17" s="16">
        <f t="shared" si="4"/>
        <v>23.092400000000005</v>
      </c>
      <c r="AC17" s="16"/>
      <c r="AD17" s="16">
        <f>AD25</f>
        <v>0</v>
      </c>
      <c r="AE17" s="16">
        <f>AE25</f>
        <v>0</v>
      </c>
      <c r="AF17" s="16">
        <f>AF25</f>
        <v>-59.210500000000003</v>
      </c>
      <c r="AG17" s="16"/>
      <c r="AH17" s="16"/>
      <c r="AI17" s="16"/>
    </row>
    <row r="18" spans="1:36" s="15" customFormat="1">
      <c r="B18" s="15" t="str">
        <f>B24</f>
        <v>Zn_Zn_C_HFD3_125</v>
      </c>
      <c r="C18" s="24">
        <f>-C24</f>
        <v>-0.12500332786085094</v>
      </c>
      <c r="D18" s="24">
        <f t="shared" ref="D18:R18" si="16">D24</f>
        <v>3.3820000000000001</v>
      </c>
      <c r="E18" s="24">
        <f t="shared" si="16"/>
        <v>4.3334999999999999</v>
      </c>
      <c r="F18" s="24">
        <f>-F24</f>
        <v>-5.0329269000000058E-2</v>
      </c>
      <c r="G18" s="24">
        <f>-G24</f>
        <v>-5.2257676500000183E-2</v>
      </c>
      <c r="H18" s="24">
        <f t="shared" si="16"/>
        <v>0.49752800000000003</v>
      </c>
      <c r="I18" s="66"/>
      <c r="J18" s="16">
        <f t="shared" si="16"/>
        <v>-62.6845</v>
      </c>
      <c r="K18" s="16">
        <f t="shared" si="16"/>
        <v>0</v>
      </c>
      <c r="L18" s="16">
        <f t="shared" si="16"/>
        <v>0</v>
      </c>
      <c r="M18" s="16">
        <f t="shared" si="16"/>
        <v>0</v>
      </c>
      <c r="N18" s="16"/>
      <c r="O18" s="16">
        <f t="shared" si="16"/>
        <v>5.2000000000020918E-3</v>
      </c>
      <c r="P18" s="16">
        <f t="shared" si="16"/>
        <v>59.210500000000003</v>
      </c>
      <c r="Q18" s="16">
        <f t="shared" si="16"/>
        <v>23.092400000000001</v>
      </c>
      <c r="R18" s="16">
        <f t="shared" si="16"/>
        <v>82.302900000000008</v>
      </c>
      <c r="S18" s="16"/>
      <c r="T18" s="23">
        <f>T24</f>
        <v>11.723000000000001</v>
      </c>
      <c r="U18" s="23">
        <f>U24</f>
        <v>0</v>
      </c>
      <c r="W18" s="16">
        <f>W24</f>
        <v>0</v>
      </c>
      <c r="X18" s="16">
        <f>X24</f>
        <v>5.2000000000020918E-3</v>
      </c>
      <c r="Y18" s="16">
        <f t="shared" si="0"/>
        <v>82.30810000000001</v>
      </c>
      <c r="Z18" s="16">
        <f>Z24</f>
        <v>0</v>
      </c>
      <c r="AA18" s="16">
        <f>AA24</f>
        <v>-59.210500000000003</v>
      </c>
      <c r="AB18" s="16">
        <f t="shared" si="4"/>
        <v>23.092400000000005</v>
      </c>
      <c r="AC18" s="16"/>
      <c r="AD18" s="16">
        <f>AD24</f>
        <v>0</v>
      </c>
      <c r="AE18" s="16">
        <f>AE24</f>
        <v>0</v>
      </c>
      <c r="AF18" s="16">
        <f>AF24</f>
        <v>-59.210500000000003</v>
      </c>
      <c r="AH18" s="16"/>
      <c r="AI18" s="16"/>
    </row>
    <row r="19" spans="1:36" s="15" customFormat="1">
      <c r="B19" s="15" t="str">
        <f>B23</f>
        <v>Zn_Zn_C_HFD3_063</v>
      </c>
      <c r="C19" s="24">
        <f>-C23</f>
        <v>-6.2501663930425722E-2</v>
      </c>
      <c r="D19" s="24">
        <f t="shared" ref="D19:R19" si="17">D23</f>
        <v>3.3849999999999998</v>
      </c>
      <c r="E19" s="24">
        <f t="shared" si="17"/>
        <v>4.3216999999999999</v>
      </c>
      <c r="F19" s="24">
        <f>-F23</f>
        <v>-2.4733089100000143E-2</v>
      </c>
      <c r="G19" s="24">
        <f>-G23</f>
        <v>-2.5765975400000099E-2</v>
      </c>
      <c r="H19" s="24">
        <f t="shared" si="17"/>
        <v>0.49868000000000001</v>
      </c>
      <c r="I19" s="66"/>
      <c r="J19" s="16">
        <f t="shared" si="17"/>
        <v>-62.688299999999998</v>
      </c>
      <c r="K19" s="16">
        <f t="shared" si="17"/>
        <v>0</v>
      </c>
      <c r="L19" s="16">
        <f t="shared" si="17"/>
        <v>0</v>
      </c>
      <c r="M19" s="16">
        <f t="shared" si="17"/>
        <v>0</v>
      </c>
      <c r="N19" s="16"/>
      <c r="O19" s="16">
        <f t="shared" si="17"/>
        <v>1.4000000000038426E-3</v>
      </c>
      <c r="P19" s="16">
        <f t="shared" si="17"/>
        <v>59.210500000000003</v>
      </c>
      <c r="Q19" s="16">
        <f t="shared" si="17"/>
        <v>23.092400000000001</v>
      </c>
      <c r="R19" s="16">
        <f t="shared" si="17"/>
        <v>82.302900000000008</v>
      </c>
      <c r="S19" s="16"/>
      <c r="T19" s="23">
        <f>T23</f>
        <v>11.705</v>
      </c>
      <c r="U19" s="23">
        <f>U23</f>
        <v>0</v>
      </c>
      <c r="W19" s="16">
        <f>W23</f>
        <v>0</v>
      </c>
      <c r="X19" s="16">
        <f>X23</f>
        <v>1.4000000000038426E-3</v>
      </c>
      <c r="Y19" s="16">
        <f t="shared" si="0"/>
        <v>82.304300000000012</v>
      </c>
      <c r="Z19" s="16">
        <f>Z23</f>
        <v>0</v>
      </c>
      <c r="AA19" s="16">
        <f>AA23</f>
        <v>-59.210500000000003</v>
      </c>
      <c r="AB19" s="16">
        <f t="shared" si="4"/>
        <v>23.092400000000005</v>
      </c>
      <c r="AC19" s="16"/>
      <c r="AD19" s="16">
        <f>AD23</f>
        <v>0</v>
      </c>
      <c r="AE19" s="16">
        <f>AE23</f>
        <v>0</v>
      </c>
      <c r="AF19" s="16">
        <f>AF23</f>
        <v>-59.210500000000003</v>
      </c>
      <c r="AH19" s="16"/>
      <c r="AI19" s="16"/>
    </row>
    <row r="20" spans="1:36" s="15" customFormat="1">
      <c r="B20" s="15" t="str">
        <f>B22</f>
        <v>Zn_Zn_C_HFD3_031</v>
      </c>
      <c r="C20" s="24">
        <f>-C22</f>
        <v>-3.124639481741134E-2</v>
      </c>
      <c r="D20" s="24">
        <f t="shared" ref="D20:U20" si="18">D22</f>
        <v>3.3856999999999999</v>
      </c>
      <c r="E20" s="24">
        <f t="shared" si="18"/>
        <v>4.3188000000000004</v>
      </c>
      <c r="F20" s="24">
        <f>-F22</f>
        <v>-1.2412231199999948E-2</v>
      </c>
      <c r="G20" s="24">
        <f>-G22</f>
        <v>-1.2818198400000353E-2</v>
      </c>
      <c r="H20" s="24">
        <f t="shared" si="18"/>
        <v>0.49935299999999999</v>
      </c>
      <c r="I20" s="66"/>
      <c r="J20" s="16">
        <f t="shared" si="18"/>
        <v>-62.689300000000003</v>
      </c>
      <c r="K20" s="16">
        <f t="shared" si="18"/>
        <v>0</v>
      </c>
      <c r="L20" s="16">
        <f t="shared" si="18"/>
        <v>0</v>
      </c>
      <c r="M20" s="16">
        <f t="shared" si="18"/>
        <v>0</v>
      </c>
      <c r="N20" s="16"/>
      <c r="O20" s="16">
        <f t="shared" si="18"/>
        <v>3.9999999999906777E-4</v>
      </c>
      <c r="P20" s="16">
        <f t="shared" si="18"/>
        <v>59.210500000000003</v>
      </c>
      <c r="Q20" s="16">
        <f t="shared" si="18"/>
        <v>23.092400000000001</v>
      </c>
      <c r="R20" s="16">
        <f t="shared" si="18"/>
        <v>82.302900000000008</v>
      </c>
      <c r="S20" s="16"/>
      <c r="T20" s="23">
        <f t="shared" si="18"/>
        <v>11.701000000000001</v>
      </c>
      <c r="U20" s="23">
        <f t="shared" si="18"/>
        <v>0</v>
      </c>
      <c r="W20" s="16">
        <f>W22</f>
        <v>0</v>
      </c>
      <c r="X20" s="16">
        <f>X22</f>
        <v>3.9999999999906777E-4</v>
      </c>
      <c r="Y20" s="16">
        <f t="shared" si="0"/>
        <v>82.303300000000007</v>
      </c>
      <c r="Z20" s="16">
        <f>Z22</f>
        <v>0</v>
      </c>
      <c r="AA20" s="16">
        <f>AA22</f>
        <v>-59.210500000000003</v>
      </c>
      <c r="AB20" s="16">
        <f t="shared" si="4"/>
        <v>23.092400000000005</v>
      </c>
      <c r="AC20" s="16"/>
      <c r="AD20" s="16">
        <f>AD22</f>
        <v>0</v>
      </c>
      <c r="AE20" s="16">
        <f>AE22</f>
        <v>0</v>
      </c>
      <c r="AF20" s="16">
        <f>AF22</f>
        <v>-59.210500000000003</v>
      </c>
      <c r="AH20" s="16"/>
      <c r="AI20" s="16"/>
    </row>
    <row r="21" spans="1:36">
      <c r="A21" s="8" t="s">
        <v>11</v>
      </c>
      <c r="B21" s="8" t="str">
        <f>Zn_HFD3!B45</f>
        <v>Zn_Zn_C_HFD3_000</v>
      </c>
      <c r="C21" s="1">
        <f t="shared" ref="C21:C38" si="19">(0.5-AV45)/(0.5-AV$63)</f>
        <v>0</v>
      </c>
      <c r="D21" s="1">
        <f>J45</f>
        <v>3.3862000000000001</v>
      </c>
      <c r="E21" s="1">
        <f t="shared" ref="E21:E39" si="20">L45</f>
        <v>4.3175999999999997</v>
      </c>
      <c r="F21" s="1">
        <f t="shared" ref="F21:F40" si="21">E21*ABS(AS45-AV45)</f>
        <v>0</v>
      </c>
      <c r="G21" s="1">
        <f t="shared" ref="G21:G40" si="22">E21*(ABS(MOD(AT45-AU45+2.5,1)-0.5))</f>
        <v>0</v>
      </c>
      <c r="H21" s="1">
        <f t="shared" ref="H21:H39" si="23">MOD(AS45-AT45,1)</f>
        <v>0.5</v>
      </c>
      <c r="J21" s="2">
        <f t="shared" ref="J21:J39" si="24">R45</f>
        <v>-62.689700000000002</v>
      </c>
      <c r="K21" s="2">
        <f>R69</f>
        <v>-59.210500000000003</v>
      </c>
      <c r="L21" s="2">
        <f>AW69</f>
        <v>-23.092400000000001</v>
      </c>
      <c r="M21" s="2">
        <f t="shared" ref="M21:M39" si="25">K21+L21</f>
        <v>-82.302900000000008</v>
      </c>
      <c r="N21" s="2"/>
      <c r="O21" s="2">
        <f t="shared" ref="O21:R37" si="26">J21-J$21</f>
        <v>0</v>
      </c>
      <c r="P21" s="2">
        <f t="shared" si="26"/>
        <v>0</v>
      </c>
      <c r="Q21" s="2">
        <f t="shared" si="26"/>
        <v>0</v>
      </c>
      <c r="R21" s="2">
        <f t="shared" si="26"/>
        <v>0</v>
      </c>
      <c r="T21" s="18">
        <f>Z47</f>
        <v>11.705</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Zn_HFD3!B46</f>
        <v>Zn_Zn_C_HFD3_031</v>
      </c>
      <c r="C22" s="1">
        <f t="shared" si="19"/>
        <v>3.124639481741134E-2</v>
      </c>
      <c r="D22" s="1">
        <f>Zn_HFD3!J46</f>
        <v>3.3856999999999999</v>
      </c>
      <c r="E22" s="1">
        <f t="shared" si="20"/>
        <v>4.3188000000000004</v>
      </c>
      <c r="F22" s="1">
        <f t="shared" si="21"/>
        <v>1.2412231199999948E-2</v>
      </c>
      <c r="G22" s="1">
        <f t="shared" si="22"/>
        <v>1.2818198400000353E-2</v>
      </c>
      <c r="H22" s="1">
        <f t="shared" si="23"/>
        <v>0.49935299999999999</v>
      </c>
      <c r="J22" s="2">
        <f t="shared" si="24"/>
        <v>-62.689300000000003</v>
      </c>
      <c r="K22" s="2">
        <f t="shared" ref="K22:K39" si="30">R70</f>
        <v>0</v>
      </c>
      <c r="L22" s="2">
        <f t="shared" ref="L22:L39" si="31">AW70</f>
        <v>0</v>
      </c>
      <c r="M22" s="2">
        <f t="shared" si="25"/>
        <v>0</v>
      </c>
      <c r="N22" s="2"/>
      <c r="O22" s="2">
        <f t="shared" si="26"/>
        <v>3.9999999999906777E-4</v>
      </c>
      <c r="P22" s="2">
        <f t="shared" si="26"/>
        <v>59.210500000000003</v>
      </c>
      <c r="Q22" s="2">
        <f t="shared" si="26"/>
        <v>23.092400000000001</v>
      </c>
      <c r="R22" s="2">
        <f t="shared" si="26"/>
        <v>82.302900000000008</v>
      </c>
      <c r="T22" s="18">
        <f t="shared" ref="T22:T39" si="32">Z46</f>
        <v>11.701000000000001</v>
      </c>
      <c r="U22" s="18">
        <f t="shared" si="27"/>
        <v>0</v>
      </c>
      <c r="W22" s="2">
        <f t="shared" ref="W22:W39" si="33">R93-R$92</f>
        <v>0</v>
      </c>
      <c r="X22" s="2">
        <f t="shared" ref="X22:X39" si="34">O22-W22</f>
        <v>3.9999999999906777E-4</v>
      </c>
      <c r="Y22" s="2">
        <f t="shared" ref="Y22:Y39" si="35">R22+X22</f>
        <v>82.303300000000007</v>
      </c>
      <c r="Z22" s="2">
        <f t="shared" si="28"/>
        <v>0</v>
      </c>
      <c r="AA22" s="2">
        <f t="shared" ref="AA22:AA39" si="36">Z22-P22</f>
        <v>-59.210500000000003</v>
      </c>
      <c r="AB22" s="2">
        <f t="shared" ref="AB22:AB39" si="37">AA22+R22</f>
        <v>23.092400000000005</v>
      </c>
      <c r="AD22" s="2">
        <f t="shared" ref="AD22:AD39" si="38">R116+AW116</f>
        <v>0</v>
      </c>
      <c r="AE22" s="2">
        <f t="shared" ref="AE22:AE39" si="39">AD22-AD$21</f>
        <v>0</v>
      </c>
      <c r="AF22" s="2">
        <f t="shared" si="29"/>
        <v>-59.210500000000003</v>
      </c>
      <c r="AH22" s="2"/>
      <c r="AI22" s="2"/>
    </row>
    <row r="23" spans="1:36">
      <c r="B23" s="8" t="str">
        <f>Zn_HFD3!B47</f>
        <v>Zn_Zn_C_HFD3_063</v>
      </c>
      <c r="C23" s="1">
        <f t="shared" si="19"/>
        <v>6.2501663930425722E-2</v>
      </c>
      <c r="D23" s="1">
        <f>Zn_HFD3!J47</f>
        <v>3.3849999999999998</v>
      </c>
      <c r="E23" s="1">
        <f t="shared" si="20"/>
        <v>4.3216999999999999</v>
      </c>
      <c r="F23" s="1">
        <f t="shared" si="21"/>
        <v>2.4733089100000143E-2</v>
      </c>
      <c r="G23" s="1">
        <f t="shared" si="22"/>
        <v>2.5765975400000099E-2</v>
      </c>
      <c r="H23" s="1">
        <f t="shared" si="23"/>
        <v>0.49868000000000001</v>
      </c>
      <c r="J23" s="2">
        <f t="shared" si="24"/>
        <v>-62.688299999999998</v>
      </c>
      <c r="K23" s="2">
        <f t="shared" si="30"/>
        <v>0</v>
      </c>
      <c r="L23" s="2">
        <f t="shared" si="31"/>
        <v>0</v>
      </c>
      <c r="M23" s="2">
        <f t="shared" si="25"/>
        <v>0</v>
      </c>
      <c r="N23" s="2"/>
      <c r="O23" s="2">
        <f t="shared" si="26"/>
        <v>1.4000000000038426E-3</v>
      </c>
      <c r="P23" s="2">
        <f t="shared" si="26"/>
        <v>59.210500000000003</v>
      </c>
      <c r="Q23" s="2">
        <f t="shared" si="26"/>
        <v>23.092400000000001</v>
      </c>
      <c r="R23" s="2">
        <f t="shared" si="26"/>
        <v>82.302900000000008</v>
      </c>
      <c r="T23" s="18">
        <f t="shared" si="32"/>
        <v>11.705</v>
      </c>
      <c r="U23" s="18">
        <f t="shared" si="27"/>
        <v>0</v>
      </c>
      <c r="W23" s="2">
        <f t="shared" si="33"/>
        <v>0</v>
      </c>
      <c r="X23" s="2">
        <f t="shared" si="34"/>
        <v>1.4000000000038426E-3</v>
      </c>
      <c r="Y23" s="2">
        <f t="shared" si="35"/>
        <v>82.304300000000012</v>
      </c>
      <c r="Z23" s="2">
        <f t="shared" si="28"/>
        <v>0</v>
      </c>
      <c r="AA23" s="2">
        <f t="shared" si="36"/>
        <v>-59.210500000000003</v>
      </c>
      <c r="AB23" s="2">
        <f t="shared" si="37"/>
        <v>23.092400000000005</v>
      </c>
      <c r="AD23" s="2">
        <f t="shared" si="38"/>
        <v>0</v>
      </c>
      <c r="AE23" s="2">
        <f t="shared" si="39"/>
        <v>0</v>
      </c>
      <c r="AF23" s="2">
        <f t="shared" si="29"/>
        <v>-59.210500000000003</v>
      </c>
      <c r="AH23" s="2"/>
      <c r="AI23" s="2"/>
    </row>
    <row r="24" spans="1:36">
      <c r="B24" s="8" t="str">
        <f>Zn_HFD3!B48</f>
        <v>Zn_Zn_C_HFD3_125</v>
      </c>
      <c r="C24" s="1">
        <f t="shared" si="19"/>
        <v>0.12500332786085094</v>
      </c>
      <c r="D24" s="1">
        <f>Zn_HFD3!J48</f>
        <v>3.3820000000000001</v>
      </c>
      <c r="E24" s="1">
        <f t="shared" si="20"/>
        <v>4.3334999999999999</v>
      </c>
      <c r="F24" s="1">
        <f t="shared" si="21"/>
        <v>5.0329269000000058E-2</v>
      </c>
      <c r="G24" s="1">
        <f t="shared" si="22"/>
        <v>5.2257676500000183E-2</v>
      </c>
      <c r="H24" s="1">
        <f t="shared" si="23"/>
        <v>0.49752800000000003</v>
      </c>
      <c r="J24" s="2">
        <f t="shared" si="24"/>
        <v>-62.6845</v>
      </c>
      <c r="K24" s="2">
        <f t="shared" si="30"/>
        <v>0</v>
      </c>
      <c r="L24" s="2">
        <f t="shared" si="31"/>
        <v>0</v>
      </c>
      <c r="M24" s="2">
        <f t="shared" si="25"/>
        <v>0</v>
      </c>
      <c r="N24" s="2"/>
      <c r="O24" s="2">
        <f t="shared" si="26"/>
        <v>5.2000000000020918E-3</v>
      </c>
      <c r="P24" s="2">
        <f t="shared" si="26"/>
        <v>59.210500000000003</v>
      </c>
      <c r="Q24" s="2">
        <f t="shared" si="26"/>
        <v>23.092400000000001</v>
      </c>
      <c r="R24" s="2">
        <f t="shared" si="26"/>
        <v>82.302900000000008</v>
      </c>
      <c r="T24" s="18">
        <f t="shared" si="32"/>
        <v>11.723000000000001</v>
      </c>
      <c r="U24" s="18">
        <f t="shared" si="27"/>
        <v>0</v>
      </c>
      <c r="W24" s="2">
        <f t="shared" si="33"/>
        <v>0</v>
      </c>
      <c r="X24" s="2">
        <f t="shared" si="34"/>
        <v>5.2000000000020918E-3</v>
      </c>
      <c r="Y24" s="2">
        <f t="shared" si="35"/>
        <v>82.30810000000001</v>
      </c>
      <c r="Z24" s="2">
        <f t="shared" si="28"/>
        <v>0</v>
      </c>
      <c r="AA24" s="2">
        <f t="shared" si="36"/>
        <v>-59.210500000000003</v>
      </c>
      <c r="AB24" s="2">
        <f t="shared" si="37"/>
        <v>23.092400000000005</v>
      </c>
      <c r="AD24" s="2">
        <f t="shared" si="38"/>
        <v>0</v>
      </c>
      <c r="AE24" s="2">
        <f t="shared" si="39"/>
        <v>0</v>
      </c>
      <c r="AF24" s="2">
        <f t="shared" si="29"/>
        <v>-59.210500000000003</v>
      </c>
      <c r="AH24" s="2"/>
      <c r="AI24" s="2"/>
    </row>
    <row r="25" spans="1:36">
      <c r="B25" s="8" t="str">
        <f>Zn_HFD3!B49</f>
        <v>Zn_Zn_C_HFD3_188</v>
      </c>
      <c r="C25" s="1">
        <f t="shared" si="19"/>
        <v>0.18749611749567363</v>
      </c>
      <c r="D25" s="1">
        <f>Zn_HFD3!J49</f>
        <v>3.3769</v>
      </c>
      <c r="E25" s="1">
        <f t="shared" si="20"/>
        <v>4.3535000000000004</v>
      </c>
      <c r="F25" s="1">
        <f t="shared" si="21"/>
        <v>7.7705621500000016E-2</v>
      </c>
      <c r="G25" s="1">
        <f t="shared" si="22"/>
        <v>8.0261125999999558E-2</v>
      </c>
      <c r="H25" s="1">
        <f t="shared" si="23"/>
        <v>0.49672100000000002</v>
      </c>
      <c r="J25" s="2">
        <f t="shared" si="24"/>
        <v>-62.6785</v>
      </c>
      <c r="K25" s="2">
        <f t="shared" si="30"/>
        <v>0</v>
      </c>
      <c r="L25" s="2">
        <f t="shared" si="31"/>
        <v>0</v>
      </c>
      <c r="M25" s="2">
        <f t="shared" si="25"/>
        <v>0</v>
      </c>
      <c r="N25" s="2"/>
      <c r="O25" s="2">
        <f t="shared" si="26"/>
        <v>1.1200000000002319E-2</v>
      </c>
      <c r="P25" s="2">
        <f t="shared" si="26"/>
        <v>59.210500000000003</v>
      </c>
      <c r="Q25" s="2">
        <f t="shared" si="26"/>
        <v>23.092400000000001</v>
      </c>
      <c r="R25" s="2">
        <f t="shared" si="26"/>
        <v>82.302900000000008</v>
      </c>
      <c r="T25" s="18">
        <f t="shared" si="32"/>
        <v>11.754</v>
      </c>
      <c r="U25" s="18">
        <f t="shared" si="27"/>
        <v>0</v>
      </c>
      <c r="W25" s="2">
        <f t="shared" si="33"/>
        <v>0</v>
      </c>
      <c r="X25" s="2">
        <f t="shared" si="34"/>
        <v>1.1200000000002319E-2</v>
      </c>
      <c r="Y25" s="2">
        <f t="shared" si="35"/>
        <v>82.31410000000001</v>
      </c>
      <c r="Z25" s="2">
        <f t="shared" si="28"/>
        <v>0</v>
      </c>
      <c r="AA25" s="2">
        <f t="shared" si="36"/>
        <v>-59.210500000000003</v>
      </c>
      <c r="AB25" s="2">
        <f t="shared" si="37"/>
        <v>23.092400000000005</v>
      </c>
      <c r="AD25" s="2">
        <f t="shared" si="38"/>
        <v>0</v>
      </c>
      <c r="AE25" s="2">
        <f t="shared" si="39"/>
        <v>0</v>
      </c>
      <c r="AF25" s="2">
        <f t="shared" si="29"/>
        <v>-59.210500000000003</v>
      </c>
      <c r="AH25" s="2"/>
      <c r="AI25" s="2"/>
    </row>
    <row r="26" spans="1:36">
      <c r="B26" s="8" t="str">
        <f>Zn_HFD3!B50</f>
        <v>Zn_Zn_C_HFD3_250</v>
      </c>
      <c r="C26" s="1">
        <f t="shared" si="19"/>
        <v>0.24999778142609935</v>
      </c>
      <c r="D26" s="1">
        <f>Zn_HFD3!J50</f>
        <v>3.3694999999999999</v>
      </c>
      <c r="E26" s="1">
        <f t="shared" si="20"/>
        <v>4.383</v>
      </c>
      <c r="F26" s="1">
        <f t="shared" si="21"/>
        <v>0.10797082199999995</v>
      </c>
      <c r="G26" s="1">
        <f t="shared" si="22"/>
        <v>0.11058309000000037</v>
      </c>
      <c r="H26" s="1">
        <f t="shared" si="23"/>
        <v>0.49646299999999999</v>
      </c>
      <c r="J26" s="2">
        <f t="shared" si="24"/>
        <v>-62.671300000000002</v>
      </c>
      <c r="K26" s="2">
        <f t="shared" si="30"/>
        <v>0</v>
      </c>
      <c r="L26" s="2">
        <f t="shared" si="31"/>
        <v>0</v>
      </c>
      <c r="M26" s="2">
        <f t="shared" si="25"/>
        <v>0</v>
      </c>
      <c r="N26" s="2"/>
      <c r="O26" s="2">
        <f t="shared" si="26"/>
        <v>1.839999999999975E-2</v>
      </c>
      <c r="P26" s="2">
        <f t="shared" si="26"/>
        <v>59.210500000000003</v>
      </c>
      <c r="Q26" s="2">
        <f t="shared" si="26"/>
        <v>23.092400000000001</v>
      </c>
      <c r="R26" s="2">
        <f t="shared" si="26"/>
        <v>82.302900000000008</v>
      </c>
      <c r="T26" s="18">
        <f t="shared" si="32"/>
        <v>11.802</v>
      </c>
      <c r="U26" s="18">
        <f t="shared" si="27"/>
        <v>0</v>
      </c>
      <c r="W26" s="2">
        <f t="shared" si="33"/>
        <v>0</v>
      </c>
      <c r="X26" s="2">
        <f t="shared" si="34"/>
        <v>1.839999999999975E-2</v>
      </c>
      <c r="Y26" s="2">
        <f t="shared" si="35"/>
        <v>82.321300000000008</v>
      </c>
      <c r="Z26" s="2">
        <f t="shared" si="28"/>
        <v>0</v>
      </c>
      <c r="AA26" s="2">
        <f t="shared" si="36"/>
        <v>-59.210500000000003</v>
      </c>
      <c r="AB26" s="2">
        <f t="shared" si="37"/>
        <v>23.092400000000005</v>
      </c>
      <c r="AD26" s="2">
        <f t="shared" si="38"/>
        <v>0</v>
      </c>
      <c r="AE26" s="2">
        <f t="shared" si="39"/>
        <v>0</v>
      </c>
      <c r="AF26" s="2">
        <f t="shared" si="29"/>
        <v>-59.210500000000003</v>
      </c>
      <c r="AH26" s="2"/>
      <c r="AI26" s="2"/>
    </row>
    <row r="27" spans="1:36">
      <c r="B27" s="8" t="str">
        <f>Zn_HFD3!B51</f>
        <v>Zn_Zn_C_HFD3_313</v>
      </c>
      <c r="C27" s="1">
        <f t="shared" si="19"/>
        <v>0.31249944535652507</v>
      </c>
      <c r="D27" s="1">
        <f>Zn_HFD3!J51</f>
        <v>3.3601000000000001</v>
      </c>
      <c r="E27" s="1">
        <f t="shared" si="20"/>
        <v>4.4222999999999999</v>
      </c>
      <c r="F27" s="1">
        <f t="shared" si="21"/>
        <v>0.14181431640000017</v>
      </c>
      <c r="G27" s="1">
        <f t="shared" si="22"/>
        <v>0.14410506780000001</v>
      </c>
      <c r="H27" s="1">
        <f t="shared" si="23"/>
        <v>0.49685400000000002</v>
      </c>
      <c r="J27" s="2">
        <f t="shared" si="24"/>
        <v>-62.664000000000001</v>
      </c>
      <c r="K27" s="2">
        <f t="shared" si="30"/>
        <v>0</v>
      </c>
      <c r="L27" s="2">
        <f t="shared" si="31"/>
        <v>0</v>
      </c>
      <c r="M27" s="2">
        <f t="shared" si="25"/>
        <v>0</v>
      </c>
      <c r="N27" s="2"/>
      <c r="O27" s="2">
        <f t="shared" si="26"/>
        <v>2.57000000000005E-2</v>
      </c>
      <c r="P27" s="2">
        <f t="shared" si="26"/>
        <v>59.210500000000003</v>
      </c>
      <c r="Q27" s="2">
        <f t="shared" si="26"/>
        <v>23.092400000000001</v>
      </c>
      <c r="R27" s="2">
        <f t="shared" si="26"/>
        <v>82.302900000000008</v>
      </c>
      <c r="T27" s="18">
        <f t="shared" si="32"/>
        <v>11.836</v>
      </c>
      <c r="U27" s="18">
        <f t="shared" si="27"/>
        <v>0</v>
      </c>
      <c r="W27" s="2">
        <f t="shared" si="33"/>
        <v>0</v>
      </c>
      <c r="X27" s="2">
        <f t="shared" si="34"/>
        <v>2.57000000000005E-2</v>
      </c>
      <c r="Y27" s="2">
        <f t="shared" si="35"/>
        <v>82.328600000000009</v>
      </c>
      <c r="Z27" s="2">
        <f t="shared" si="28"/>
        <v>0</v>
      </c>
      <c r="AA27" s="2">
        <f t="shared" si="36"/>
        <v>-59.210500000000003</v>
      </c>
      <c r="AB27" s="2">
        <f t="shared" si="37"/>
        <v>23.092400000000005</v>
      </c>
      <c r="AD27" s="2">
        <f t="shared" si="38"/>
        <v>0</v>
      </c>
      <c r="AE27" s="2">
        <f t="shared" si="39"/>
        <v>0</v>
      </c>
      <c r="AF27" s="2">
        <f t="shared" si="29"/>
        <v>-59.210500000000003</v>
      </c>
      <c r="AH27" s="2"/>
      <c r="AI27" s="2"/>
      <c r="AJ27" s="7"/>
    </row>
    <row r="28" spans="1:36">
      <c r="B28" s="8" t="str">
        <f>Zn_HFD3!B52</f>
        <v>Zn_Zn_C_HFD3_375</v>
      </c>
      <c r="C28" s="1">
        <f t="shared" si="19"/>
        <v>0.3750011092869503</v>
      </c>
      <c r="D28" s="1">
        <f>Zn_HFD3!J52</f>
        <v>3.3481000000000001</v>
      </c>
      <c r="E28" s="1">
        <f t="shared" si="20"/>
        <v>4.4725000000000001</v>
      </c>
      <c r="F28" s="1">
        <f t="shared" si="21"/>
        <v>0.17973635749999989</v>
      </c>
      <c r="G28" s="1">
        <f t="shared" si="22"/>
        <v>0.18132856749999998</v>
      </c>
      <c r="H28" s="1">
        <f t="shared" si="23"/>
        <v>0.49792999999999998</v>
      </c>
      <c r="J28" s="2">
        <f t="shared" si="24"/>
        <v>-62.658299999999997</v>
      </c>
      <c r="K28" s="2">
        <f t="shared" si="30"/>
        <v>0</v>
      </c>
      <c r="L28" s="2">
        <f t="shared" si="31"/>
        <v>0</v>
      </c>
      <c r="M28" s="2">
        <f t="shared" si="25"/>
        <v>0</v>
      </c>
      <c r="N28" s="2"/>
      <c r="O28" s="2">
        <f t="shared" si="26"/>
        <v>3.1400000000004979E-2</v>
      </c>
      <c r="P28" s="2">
        <f t="shared" si="26"/>
        <v>59.210500000000003</v>
      </c>
      <c r="Q28" s="2">
        <f t="shared" si="26"/>
        <v>23.092400000000001</v>
      </c>
      <c r="R28" s="2">
        <f t="shared" si="26"/>
        <v>82.302900000000008</v>
      </c>
      <c r="T28" s="18">
        <f t="shared" si="32"/>
        <v>11.805</v>
      </c>
      <c r="U28" s="18">
        <f t="shared" si="27"/>
        <v>0</v>
      </c>
      <c r="W28" s="2">
        <f t="shared" si="33"/>
        <v>0</v>
      </c>
      <c r="X28" s="2">
        <f t="shared" si="34"/>
        <v>3.1400000000004979E-2</v>
      </c>
      <c r="Y28" s="2">
        <f t="shared" si="35"/>
        <v>82.334300000000013</v>
      </c>
      <c r="Z28" s="2">
        <f t="shared" si="28"/>
        <v>0</v>
      </c>
      <c r="AA28" s="2">
        <f t="shared" si="36"/>
        <v>-59.210500000000003</v>
      </c>
      <c r="AB28" s="2">
        <f t="shared" si="37"/>
        <v>23.092400000000005</v>
      </c>
      <c r="AD28" s="2">
        <f t="shared" si="38"/>
        <v>0</v>
      </c>
      <c r="AE28" s="2">
        <f t="shared" si="39"/>
        <v>0</v>
      </c>
      <c r="AF28" s="2">
        <f t="shared" ref="AF28:AF39" si="40">AE28+AA28</f>
        <v>-59.210500000000003</v>
      </c>
      <c r="AH28" s="2"/>
      <c r="AI28" s="2"/>
    </row>
    <row r="29" spans="1:36">
      <c r="A29" s="8" t="s">
        <v>70</v>
      </c>
      <c r="B29" s="8" t="str">
        <f>Zn_HFD3!B53</f>
        <v>Zn_Zn_C_HFD3_438</v>
      </c>
      <c r="C29" s="1">
        <f t="shared" si="19"/>
        <v>0.43750277321737602</v>
      </c>
      <c r="D29" s="1">
        <f>Zn_HFD3!J53</f>
        <v>3.3344</v>
      </c>
      <c r="E29" s="1">
        <f t="shared" si="20"/>
        <v>4.5315000000000003</v>
      </c>
      <c r="F29" s="1">
        <f t="shared" si="21"/>
        <v>0.22088343600000007</v>
      </c>
      <c r="G29" s="1">
        <f t="shared" si="22"/>
        <v>0.22137736950000017</v>
      </c>
      <c r="H29" s="1">
        <f t="shared" si="23"/>
        <v>0.499444</v>
      </c>
      <c r="J29" s="2">
        <f t="shared" si="24"/>
        <v>-62.655299999999997</v>
      </c>
      <c r="K29" s="2">
        <f t="shared" si="30"/>
        <v>0</v>
      </c>
      <c r="L29" s="2">
        <f t="shared" si="31"/>
        <v>0</v>
      </c>
      <c r="M29" s="2">
        <f t="shared" si="25"/>
        <v>0</v>
      </c>
      <c r="N29" s="2"/>
      <c r="O29" s="2">
        <f t="shared" si="26"/>
        <v>3.4400000000005093E-2</v>
      </c>
      <c r="P29" s="2">
        <f t="shared" si="26"/>
        <v>59.210500000000003</v>
      </c>
      <c r="Q29" s="2">
        <f t="shared" si="26"/>
        <v>23.092400000000001</v>
      </c>
      <c r="R29" s="2">
        <f t="shared" si="26"/>
        <v>82.302900000000008</v>
      </c>
      <c r="T29" s="18">
        <f t="shared" si="32"/>
        <v>11.772</v>
      </c>
      <c r="U29" s="18">
        <f t="shared" si="27"/>
        <v>0</v>
      </c>
      <c r="W29" s="2">
        <f t="shared" si="33"/>
        <v>0</v>
      </c>
      <c r="X29" s="2">
        <f t="shared" si="34"/>
        <v>3.4400000000005093E-2</v>
      </c>
      <c r="Y29" s="2">
        <f t="shared" si="35"/>
        <v>82.337300000000013</v>
      </c>
      <c r="Z29" s="2">
        <f t="shared" si="28"/>
        <v>0</v>
      </c>
      <c r="AA29" s="2">
        <f t="shared" si="36"/>
        <v>-59.210500000000003</v>
      </c>
      <c r="AB29" s="2">
        <f t="shared" si="37"/>
        <v>23.092400000000005</v>
      </c>
      <c r="AD29" s="2">
        <f t="shared" si="38"/>
        <v>0</v>
      </c>
      <c r="AE29" s="2">
        <f t="shared" si="39"/>
        <v>0</v>
      </c>
      <c r="AF29" s="2">
        <f t="shared" si="40"/>
        <v>-59.210500000000003</v>
      </c>
      <c r="AH29" s="2"/>
      <c r="AI29" s="2"/>
    </row>
    <row r="30" spans="1:36">
      <c r="B30" s="8" t="str">
        <f>Zn_HFD3!B54</f>
        <v>Zn_Zn_C_HFD3_500</v>
      </c>
      <c r="C30" s="1">
        <f t="shared" si="19"/>
        <v>0.4999955628521987</v>
      </c>
      <c r="D30" s="1">
        <f>Zn_HFD3!J54</f>
        <v>3.32</v>
      </c>
      <c r="E30" s="1">
        <f t="shared" si="20"/>
        <v>4.5957999999999997</v>
      </c>
      <c r="F30" s="1">
        <f t="shared" si="21"/>
        <v>0.26360130059999992</v>
      </c>
      <c r="G30" s="1">
        <f t="shared" si="22"/>
        <v>0.26295329279999968</v>
      </c>
      <c r="H30" s="1">
        <f t="shared" si="23"/>
        <v>0.50101499999999999</v>
      </c>
      <c r="J30" s="2">
        <f t="shared" si="24"/>
        <v>-62.656100000000002</v>
      </c>
      <c r="K30" s="2">
        <f t="shared" si="30"/>
        <v>0</v>
      </c>
      <c r="L30" s="2">
        <f t="shared" si="31"/>
        <v>0</v>
      </c>
      <c r="M30" s="2">
        <f t="shared" si="25"/>
        <v>0</v>
      </c>
      <c r="N30" s="2"/>
      <c r="O30" s="2">
        <f t="shared" si="26"/>
        <v>3.3599999999999852E-2</v>
      </c>
      <c r="P30" s="2">
        <f t="shared" si="26"/>
        <v>59.210500000000003</v>
      </c>
      <c r="Q30" s="2">
        <f t="shared" si="26"/>
        <v>23.092400000000001</v>
      </c>
      <c r="R30" s="2">
        <f t="shared" si="26"/>
        <v>82.302900000000008</v>
      </c>
      <c r="T30" s="18">
        <f t="shared" si="32"/>
        <v>11.738</v>
      </c>
      <c r="U30" s="18">
        <f t="shared" si="27"/>
        <v>0</v>
      </c>
      <c r="W30" s="2">
        <f t="shared" si="33"/>
        <v>0</v>
      </c>
      <c r="X30" s="2">
        <f t="shared" si="34"/>
        <v>3.3599999999999852E-2</v>
      </c>
      <c r="Y30" s="2">
        <f t="shared" si="35"/>
        <v>82.336500000000001</v>
      </c>
      <c r="Z30" s="2">
        <f t="shared" si="28"/>
        <v>0</v>
      </c>
      <c r="AA30" s="2">
        <f t="shared" si="36"/>
        <v>-59.210500000000003</v>
      </c>
      <c r="AB30" s="2">
        <f t="shared" si="37"/>
        <v>23.092400000000005</v>
      </c>
      <c r="AD30" s="2">
        <f t="shared" si="38"/>
        <v>0</v>
      </c>
      <c r="AE30" s="2">
        <f t="shared" si="39"/>
        <v>0</v>
      </c>
      <c r="AF30" s="2">
        <f t="shared" si="40"/>
        <v>-59.210500000000003</v>
      </c>
      <c r="AH30" s="2"/>
      <c r="AI30" s="2"/>
    </row>
    <row r="31" spans="1:36">
      <c r="B31" s="8" t="str">
        <f>Zn_HFD3!B55</f>
        <v>Zn_Zn_C_HFD3_563</v>
      </c>
      <c r="C31" s="1">
        <f t="shared" si="19"/>
        <v>0.56249722678262448</v>
      </c>
      <c r="D31" s="1">
        <f>Zn_HFD3!J55</f>
        <v>3.3054999999999999</v>
      </c>
      <c r="E31" s="1">
        <f t="shared" si="20"/>
        <v>4.6611000000000002</v>
      </c>
      <c r="F31" s="1">
        <f t="shared" si="21"/>
        <v>0.30589867080000011</v>
      </c>
      <c r="G31" s="1">
        <f t="shared" si="22"/>
        <v>0.30452830740000003</v>
      </c>
      <c r="H31" s="1">
        <f t="shared" si="23"/>
        <v>0.50224299999999999</v>
      </c>
      <c r="J31" s="2">
        <f t="shared" si="24"/>
        <v>-62.660699999999999</v>
      </c>
      <c r="K31" s="2">
        <f t="shared" si="30"/>
        <v>0</v>
      </c>
      <c r="L31" s="2">
        <f t="shared" si="31"/>
        <v>0</v>
      </c>
      <c r="M31" s="2">
        <f t="shared" si="25"/>
        <v>0</v>
      </c>
      <c r="N31" s="2"/>
      <c r="O31" s="2">
        <f t="shared" si="26"/>
        <v>2.9000000000003467E-2</v>
      </c>
      <c r="P31" s="2">
        <f t="shared" si="26"/>
        <v>59.210500000000003</v>
      </c>
      <c r="Q31" s="2">
        <f t="shared" si="26"/>
        <v>23.092400000000001</v>
      </c>
      <c r="R31" s="2">
        <f t="shared" si="26"/>
        <v>82.302900000000008</v>
      </c>
      <c r="T31" s="18">
        <f t="shared" si="32"/>
        <v>11.707000000000001</v>
      </c>
      <c r="U31" s="18">
        <f t="shared" si="27"/>
        <v>0</v>
      </c>
      <c r="W31" s="2">
        <f t="shared" si="33"/>
        <v>0</v>
      </c>
      <c r="X31" s="2">
        <f t="shared" si="34"/>
        <v>2.9000000000003467E-2</v>
      </c>
      <c r="Y31" s="2">
        <f t="shared" si="35"/>
        <v>82.331900000000019</v>
      </c>
      <c r="Z31" s="2">
        <f t="shared" si="28"/>
        <v>0</v>
      </c>
      <c r="AA31" s="2">
        <f t="shared" si="36"/>
        <v>-59.210500000000003</v>
      </c>
      <c r="AB31" s="2">
        <f t="shared" si="37"/>
        <v>23.092400000000005</v>
      </c>
      <c r="AD31" s="2">
        <f t="shared" si="38"/>
        <v>0</v>
      </c>
      <c r="AE31" s="2">
        <f t="shared" si="39"/>
        <v>0</v>
      </c>
      <c r="AF31" s="2">
        <f t="shared" si="40"/>
        <v>-59.210500000000003</v>
      </c>
      <c r="AH31" s="2"/>
      <c r="AI31" s="2"/>
      <c r="AJ31" s="9"/>
    </row>
    <row r="32" spans="1:36">
      <c r="B32" s="8" t="str">
        <f>Zn_HFD3!B56</f>
        <v>Zn_Zn_C_HFD3_625</v>
      </c>
      <c r="C32" s="1">
        <f t="shared" si="19"/>
        <v>0.6249988907130497</v>
      </c>
      <c r="D32" s="1">
        <f>Zn_HFD3!J56</f>
        <v>3.2913000000000001</v>
      </c>
      <c r="E32" s="1">
        <f t="shared" si="20"/>
        <v>4.7239000000000004</v>
      </c>
      <c r="F32" s="1">
        <f t="shared" si="21"/>
        <v>0.34670591660000011</v>
      </c>
      <c r="G32" s="1">
        <f t="shared" si="22"/>
        <v>0.34493917800000046</v>
      </c>
      <c r="H32" s="1">
        <f t="shared" si="23"/>
        <v>0.50296600000000002</v>
      </c>
      <c r="J32" s="2">
        <f t="shared" si="24"/>
        <v>-62.668399999999998</v>
      </c>
      <c r="K32" s="2">
        <f t="shared" si="30"/>
        <v>0</v>
      </c>
      <c r="L32" s="2">
        <f t="shared" si="31"/>
        <v>0</v>
      </c>
      <c r="M32" s="2">
        <f t="shared" si="25"/>
        <v>0</v>
      </c>
      <c r="N32" s="2"/>
      <c r="O32" s="2">
        <f t="shared" si="26"/>
        <v>2.1300000000003649E-2</v>
      </c>
      <c r="P32" s="2">
        <f t="shared" si="26"/>
        <v>59.210500000000003</v>
      </c>
      <c r="Q32" s="2">
        <f t="shared" si="26"/>
        <v>23.092400000000001</v>
      </c>
      <c r="R32" s="2">
        <f t="shared" si="26"/>
        <v>82.302900000000008</v>
      </c>
      <c r="T32" s="18">
        <f t="shared" si="32"/>
        <v>11.679</v>
      </c>
      <c r="U32" s="18">
        <f t="shared" si="27"/>
        <v>0</v>
      </c>
      <c r="W32" s="2">
        <f t="shared" si="33"/>
        <v>0</v>
      </c>
      <c r="X32" s="2">
        <f t="shared" si="34"/>
        <v>2.1300000000003649E-2</v>
      </c>
      <c r="Y32" s="2">
        <f t="shared" si="35"/>
        <v>82.324200000000019</v>
      </c>
      <c r="Z32" s="2">
        <f t="shared" si="28"/>
        <v>0</v>
      </c>
      <c r="AA32" s="2">
        <f t="shared" si="36"/>
        <v>-59.210500000000003</v>
      </c>
      <c r="AB32" s="2">
        <f t="shared" si="37"/>
        <v>23.092400000000005</v>
      </c>
      <c r="AD32" s="2">
        <f t="shared" si="38"/>
        <v>0</v>
      </c>
      <c r="AE32" s="2">
        <f t="shared" si="39"/>
        <v>0</v>
      </c>
      <c r="AF32" s="2">
        <f t="shared" si="40"/>
        <v>-59.210500000000003</v>
      </c>
      <c r="AH32" s="2"/>
      <c r="AI32" s="2"/>
      <c r="AJ32" s="9"/>
    </row>
    <row r="33" spans="1:63">
      <c r="B33" s="8" t="str">
        <f>Zn_HFD3!B57</f>
        <v>Zn_Zn_C_HFD3_688</v>
      </c>
      <c r="C33" s="1">
        <f t="shared" si="19"/>
        <v>0.68750055464347537</v>
      </c>
      <c r="D33" s="1">
        <f>Zn_HFD3!J57</f>
        <v>3.2774000000000001</v>
      </c>
      <c r="E33" s="1">
        <f t="shared" si="20"/>
        <v>4.7839</v>
      </c>
      <c r="F33" s="1">
        <f t="shared" si="21"/>
        <v>0.38602245880000019</v>
      </c>
      <c r="G33" s="1">
        <f t="shared" si="22"/>
        <v>0.38427633530000016</v>
      </c>
      <c r="H33" s="1">
        <f t="shared" si="23"/>
        <v>0.50322100000000003</v>
      </c>
      <c r="J33" s="2">
        <f t="shared" si="24"/>
        <v>-62.678100000000001</v>
      </c>
      <c r="K33" s="2">
        <f t="shared" si="30"/>
        <v>0</v>
      </c>
      <c r="L33" s="2">
        <f t="shared" si="31"/>
        <v>0</v>
      </c>
      <c r="M33" s="2">
        <f t="shared" si="25"/>
        <v>0</v>
      </c>
      <c r="N33" s="2"/>
      <c r="O33" s="2">
        <f t="shared" si="26"/>
        <v>1.1600000000001387E-2</v>
      </c>
      <c r="P33" s="2">
        <f t="shared" si="26"/>
        <v>59.210500000000003</v>
      </c>
      <c r="Q33" s="2">
        <f t="shared" si="26"/>
        <v>23.092400000000001</v>
      </c>
      <c r="R33" s="2">
        <f t="shared" si="26"/>
        <v>82.302900000000008</v>
      </c>
      <c r="T33" s="18">
        <f t="shared" si="32"/>
        <v>11.654</v>
      </c>
      <c r="U33" s="18">
        <f t="shared" si="27"/>
        <v>0</v>
      </c>
      <c r="W33" s="2">
        <f t="shared" si="33"/>
        <v>0</v>
      </c>
      <c r="X33" s="2">
        <f t="shared" si="34"/>
        <v>1.1600000000001387E-2</v>
      </c>
      <c r="Y33" s="2">
        <f t="shared" si="35"/>
        <v>82.31450000000001</v>
      </c>
      <c r="Z33" s="2">
        <f t="shared" si="28"/>
        <v>0</v>
      </c>
      <c r="AA33" s="2">
        <f t="shared" si="36"/>
        <v>-59.210500000000003</v>
      </c>
      <c r="AB33" s="2">
        <f t="shared" si="37"/>
        <v>23.092400000000005</v>
      </c>
      <c r="AD33" s="2">
        <f t="shared" si="38"/>
        <v>0</v>
      </c>
      <c r="AE33" s="2">
        <f t="shared" si="39"/>
        <v>0</v>
      </c>
      <c r="AF33" s="2">
        <f t="shared" si="40"/>
        <v>-59.210500000000003</v>
      </c>
      <c r="AH33" s="2"/>
      <c r="AI33" s="2"/>
      <c r="AJ33" s="9"/>
      <c r="AK33" s="1"/>
    </row>
    <row r="34" spans="1:63">
      <c r="B34" s="8" t="str">
        <f>Zn_HFD3!B58</f>
        <v>Zn_Zn_C_HFD3_750</v>
      </c>
      <c r="C34" s="1">
        <f t="shared" si="19"/>
        <v>0.75000221857390059</v>
      </c>
      <c r="D34" s="1">
        <f>Zn_HFD3!J58</f>
        <v>3.2635999999999998</v>
      </c>
      <c r="E34" s="1">
        <f t="shared" si="20"/>
        <v>4.8415999999999997</v>
      </c>
      <c r="F34" s="1">
        <f t="shared" si="21"/>
        <v>0.42436624000000001</v>
      </c>
      <c r="G34" s="1">
        <f t="shared" si="22"/>
        <v>0.4227733535999999</v>
      </c>
      <c r="H34" s="1">
        <f t="shared" si="23"/>
        <v>0.50313600000000003</v>
      </c>
      <c r="J34" s="2">
        <f t="shared" si="24"/>
        <v>-62.688800000000001</v>
      </c>
      <c r="K34" s="2">
        <f t="shared" si="30"/>
        <v>0</v>
      </c>
      <c r="L34" s="2">
        <f t="shared" si="31"/>
        <v>0</v>
      </c>
      <c r="M34" s="2">
        <f t="shared" si="25"/>
        <v>0</v>
      </c>
      <c r="N34" s="2"/>
      <c r="O34" s="2">
        <f t="shared" si="26"/>
        <v>9.0000000000145519E-4</v>
      </c>
      <c r="P34" s="2">
        <f t="shared" si="26"/>
        <v>59.210500000000003</v>
      </c>
      <c r="Q34" s="2">
        <f t="shared" si="26"/>
        <v>23.092400000000001</v>
      </c>
      <c r="R34" s="2">
        <f t="shared" si="26"/>
        <v>82.302900000000008</v>
      </c>
      <c r="T34" s="18">
        <f t="shared" si="32"/>
        <v>11.632</v>
      </c>
      <c r="U34" s="18">
        <f t="shared" si="27"/>
        <v>0</v>
      </c>
      <c r="W34" s="2">
        <f t="shared" si="33"/>
        <v>0</v>
      </c>
      <c r="X34" s="2">
        <f t="shared" si="34"/>
        <v>9.0000000000145519E-4</v>
      </c>
      <c r="Y34" s="2">
        <f t="shared" si="35"/>
        <v>82.30380000000001</v>
      </c>
      <c r="Z34" s="2">
        <f t="shared" si="28"/>
        <v>0</v>
      </c>
      <c r="AA34" s="2">
        <f t="shared" si="36"/>
        <v>-59.210500000000003</v>
      </c>
      <c r="AB34" s="2">
        <f t="shared" si="37"/>
        <v>23.092400000000005</v>
      </c>
      <c r="AD34" s="2">
        <f t="shared" si="38"/>
        <v>0</v>
      </c>
      <c r="AE34" s="2">
        <f t="shared" si="39"/>
        <v>0</v>
      </c>
      <c r="AF34" s="2">
        <f t="shared" si="40"/>
        <v>-59.210500000000003</v>
      </c>
      <c r="AH34" s="2"/>
      <c r="AI34" s="2"/>
      <c r="AJ34" s="9"/>
    </row>
    <row r="35" spans="1:63">
      <c r="B35" s="8" t="str">
        <f>Zn_HFD3!B59</f>
        <v>Zn_Zn_C_HFD3_813</v>
      </c>
      <c r="C35" s="1">
        <f t="shared" si="19"/>
        <v>0.81250388250432637</v>
      </c>
      <c r="D35" s="1">
        <f>Zn_HFD3!J59</f>
        <v>3.2501000000000002</v>
      </c>
      <c r="E35" s="1">
        <f t="shared" si="20"/>
        <v>4.8959999999999999</v>
      </c>
      <c r="F35" s="1">
        <f t="shared" si="21"/>
        <v>0.46132070399999986</v>
      </c>
      <c r="G35" s="1">
        <f t="shared" si="22"/>
        <v>0.46010649600000031</v>
      </c>
      <c r="H35" s="1">
        <f t="shared" si="23"/>
        <v>0.50266699999999997</v>
      </c>
      <c r="J35" s="2">
        <f t="shared" si="24"/>
        <v>-62.699300000000001</v>
      </c>
      <c r="K35" s="2">
        <f t="shared" si="30"/>
        <v>0</v>
      </c>
      <c r="L35" s="2">
        <f t="shared" si="31"/>
        <v>0</v>
      </c>
      <c r="M35" s="2">
        <f t="shared" si="25"/>
        <v>0</v>
      </c>
      <c r="N35" s="2"/>
      <c r="O35" s="2">
        <f t="shared" si="26"/>
        <v>-9.5999999999989427E-3</v>
      </c>
      <c r="P35" s="2">
        <f t="shared" si="26"/>
        <v>59.210500000000003</v>
      </c>
      <c r="Q35" s="2">
        <f t="shared" si="26"/>
        <v>23.092400000000001</v>
      </c>
      <c r="R35" s="2">
        <f t="shared" si="26"/>
        <v>82.302900000000008</v>
      </c>
      <c r="T35" s="18">
        <f t="shared" si="32"/>
        <v>11.613</v>
      </c>
      <c r="U35" s="18">
        <f t="shared" si="27"/>
        <v>0</v>
      </c>
      <c r="W35" s="2">
        <f t="shared" si="33"/>
        <v>0</v>
      </c>
      <c r="X35" s="2">
        <f t="shared" si="34"/>
        <v>-9.5999999999989427E-3</v>
      </c>
      <c r="Y35" s="2">
        <f t="shared" si="35"/>
        <v>82.293300000000016</v>
      </c>
      <c r="Z35" s="2">
        <f t="shared" si="28"/>
        <v>0</v>
      </c>
      <c r="AA35" s="2">
        <f t="shared" si="36"/>
        <v>-59.210500000000003</v>
      </c>
      <c r="AB35" s="2">
        <f t="shared" si="37"/>
        <v>23.092400000000005</v>
      </c>
      <c r="AC35" s="9"/>
      <c r="AD35" s="2">
        <f t="shared" si="38"/>
        <v>0</v>
      </c>
      <c r="AE35" s="2">
        <f t="shared" si="39"/>
        <v>0</v>
      </c>
      <c r="AF35" s="2">
        <f t="shared" si="40"/>
        <v>-59.210500000000003</v>
      </c>
      <c r="AH35" s="2"/>
      <c r="AI35" s="2"/>
    </row>
    <row r="36" spans="1:63">
      <c r="B36" s="8" t="str">
        <f>Zn_HFD3!B60</f>
        <v>Zn_Zn_C_HFD3_875</v>
      </c>
      <c r="C36" s="1">
        <f t="shared" si="19"/>
        <v>0.874996672139149</v>
      </c>
      <c r="D36" s="1">
        <f>Zn_HFD3!J60</f>
        <v>3.2364000000000002</v>
      </c>
      <c r="E36" s="1">
        <f t="shared" si="20"/>
        <v>4.9490999999999996</v>
      </c>
      <c r="F36" s="1">
        <f t="shared" si="21"/>
        <v>0.49782007080000001</v>
      </c>
      <c r="G36" s="1">
        <f t="shared" si="22"/>
        <v>0.49695397830000038</v>
      </c>
      <c r="H36" s="1">
        <f t="shared" si="23"/>
        <v>0.50198900000000002</v>
      </c>
      <c r="J36" s="2">
        <f t="shared" si="24"/>
        <v>-62.708399999999997</v>
      </c>
      <c r="K36" s="2">
        <f t="shared" si="30"/>
        <v>0</v>
      </c>
      <c r="L36" s="2">
        <f t="shared" si="31"/>
        <v>0</v>
      </c>
      <c r="M36" s="2">
        <f t="shared" si="25"/>
        <v>0</v>
      </c>
      <c r="N36" s="2"/>
      <c r="O36" s="2">
        <f t="shared" si="26"/>
        <v>-1.8699999999995498E-2</v>
      </c>
      <c r="P36" s="2">
        <f t="shared" si="26"/>
        <v>59.210500000000003</v>
      </c>
      <c r="Q36" s="2">
        <f t="shared" si="26"/>
        <v>23.092400000000001</v>
      </c>
      <c r="R36" s="2">
        <f t="shared" si="26"/>
        <v>82.302900000000008</v>
      </c>
      <c r="T36" s="18">
        <f t="shared" si="32"/>
        <v>11.595000000000001</v>
      </c>
      <c r="U36" s="18">
        <f t="shared" si="27"/>
        <v>0</v>
      </c>
      <c r="W36" s="2">
        <f t="shared" si="33"/>
        <v>0</v>
      </c>
      <c r="X36" s="2">
        <f t="shared" si="34"/>
        <v>-1.8699999999995498E-2</v>
      </c>
      <c r="Y36" s="2">
        <f t="shared" si="35"/>
        <v>82.284200000000013</v>
      </c>
      <c r="Z36" s="2">
        <f t="shared" si="28"/>
        <v>0</v>
      </c>
      <c r="AA36" s="2">
        <f t="shared" si="36"/>
        <v>-59.210500000000003</v>
      </c>
      <c r="AB36" s="2">
        <f t="shared" si="37"/>
        <v>23.092400000000005</v>
      </c>
      <c r="AD36" s="2">
        <f t="shared" si="38"/>
        <v>0</v>
      </c>
      <c r="AE36" s="2">
        <f t="shared" si="39"/>
        <v>0</v>
      </c>
      <c r="AF36" s="2">
        <f t="shared" si="40"/>
        <v>-59.210500000000003</v>
      </c>
      <c r="AH36" s="2"/>
      <c r="AI36" s="2"/>
    </row>
    <row r="37" spans="1:63">
      <c r="B37" s="8" t="str">
        <f>Zn_HFD3!B61</f>
        <v>Zn_Zn_C_HFD3_938</v>
      </c>
      <c r="C37" s="1">
        <f t="shared" si="19"/>
        <v>0.93749833606957478</v>
      </c>
      <c r="D37" s="1">
        <f>Zn_HFD3!J61</f>
        <v>3.2229000000000001</v>
      </c>
      <c r="E37" s="1">
        <f t="shared" si="20"/>
        <v>5.0000999999999998</v>
      </c>
      <c r="F37" s="1">
        <f t="shared" si="21"/>
        <v>0.53357567130000028</v>
      </c>
      <c r="G37" s="1">
        <f t="shared" si="22"/>
        <v>0.53317566329999988</v>
      </c>
      <c r="H37" s="1">
        <f t="shared" si="23"/>
        <v>0.50107100000000004</v>
      </c>
      <c r="J37" s="2">
        <f t="shared" si="24"/>
        <v>-62.714700000000001</v>
      </c>
      <c r="K37" s="2">
        <f t="shared" si="30"/>
        <v>0</v>
      </c>
      <c r="L37" s="2">
        <f t="shared" si="31"/>
        <v>0</v>
      </c>
      <c r="M37" s="2">
        <f t="shared" si="25"/>
        <v>0</v>
      </c>
      <c r="N37" s="2"/>
      <c r="O37" s="2">
        <f t="shared" si="26"/>
        <v>-2.4999999999998579E-2</v>
      </c>
      <c r="P37" s="2">
        <f t="shared" si="26"/>
        <v>59.210500000000003</v>
      </c>
      <c r="Q37" s="2">
        <f t="shared" si="26"/>
        <v>23.092400000000001</v>
      </c>
      <c r="R37" s="2">
        <f t="shared" si="26"/>
        <v>82.302900000000008</v>
      </c>
      <c r="T37" s="18">
        <f t="shared" si="32"/>
        <v>11.577999999999999</v>
      </c>
      <c r="U37" s="18">
        <f t="shared" si="27"/>
        <v>0</v>
      </c>
      <c r="W37" s="2">
        <f t="shared" si="33"/>
        <v>0</v>
      </c>
      <c r="X37" s="2">
        <f t="shared" si="34"/>
        <v>-2.4999999999998579E-2</v>
      </c>
      <c r="Y37" s="2">
        <f t="shared" si="35"/>
        <v>82.277900000000017</v>
      </c>
      <c r="Z37" s="2">
        <f t="shared" si="28"/>
        <v>0</v>
      </c>
      <c r="AA37" s="2">
        <f t="shared" si="36"/>
        <v>-59.210500000000003</v>
      </c>
      <c r="AB37" s="2">
        <f t="shared" si="37"/>
        <v>23.092400000000005</v>
      </c>
      <c r="AD37" s="2">
        <f t="shared" si="38"/>
        <v>0</v>
      </c>
      <c r="AE37" s="2">
        <f t="shared" si="39"/>
        <v>0</v>
      </c>
      <c r="AF37" s="2">
        <f t="shared" si="40"/>
        <v>-59.210500000000003</v>
      </c>
      <c r="AH37" s="2"/>
      <c r="AI37" s="2"/>
    </row>
    <row r="38" spans="1:63">
      <c r="B38" s="8" t="str">
        <f>Zn_HFD3!B62</f>
        <v>Zn_Zn_C_HFD3_969</v>
      </c>
      <c r="C38" s="1">
        <f t="shared" si="19"/>
        <v>0.96875360518258868</v>
      </c>
      <c r="D38" s="1">
        <f>Zn_HFD3!J62</f>
        <v>3.2159</v>
      </c>
      <c r="E38" s="1">
        <f t="shared" si="20"/>
        <v>5.0254000000000003</v>
      </c>
      <c r="F38" s="1">
        <f t="shared" si="21"/>
        <v>0.55134165939999979</v>
      </c>
      <c r="G38" s="1">
        <f t="shared" si="22"/>
        <v>0.55115069419999962</v>
      </c>
      <c r="H38" s="1">
        <f t="shared" si="23"/>
        <v>0.50054699999999996</v>
      </c>
      <c r="J38" s="2">
        <f t="shared" si="24"/>
        <v>-62.7166</v>
      </c>
      <c r="K38" s="2">
        <f t="shared" si="30"/>
        <v>0</v>
      </c>
      <c r="L38" s="2">
        <f t="shared" si="31"/>
        <v>0</v>
      </c>
      <c r="M38" s="2">
        <f t="shared" si="25"/>
        <v>0</v>
      </c>
      <c r="N38" s="2"/>
      <c r="O38" s="2">
        <f t="shared" ref="O38:R39" si="41">J38-J$21</f>
        <v>-2.6899999999997704E-2</v>
      </c>
      <c r="P38" s="2">
        <f t="shared" si="41"/>
        <v>59.210500000000003</v>
      </c>
      <c r="Q38" s="2">
        <f t="shared" si="41"/>
        <v>23.092400000000001</v>
      </c>
      <c r="R38" s="2">
        <f t="shared" si="41"/>
        <v>82.302900000000008</v>
      </c>
      <c r="T38" s="18">
        <f t="shared" si="32"/>
        <v>11.57</v>
      </c>
      <c r="U38" s="18">
        <f t="shared" si="27"/>
        <v>0</v>
      </c>
      <c r="W38" s="2">
        <f t="shared" si="33"/>
        <v>0</v>
      </c>
      <c r="X38" s="2">
        <f t="shared" si="34"/>
        <v>-2.6899999999997704E-2</v>
      </c>
      <c r="Y38" s="2">
        <f t="shared" si="35"/>
        <v>82.27600000000001</v>
      </c>
      <c r="Z38" s="2">
        <f t="shared" si="28"/>
        <v>0</v>
      </c>
      <c r="AA38" s="2">
        <f t="shared" si="36"/>
        <v>-59.210500000000003</v>
      </c>
      <c r="AB38" s="2">
        <f t="shared" si="37"/>
        <v>23.092400000000005</v>
      </c>
      <c r="AD38" s="2">
        <f t="shared" si="38"/>
        <v>0</v>
      </c>
      <c r="AE38" s="2">
        <f t="shared" si="39"/>
        <v>0</v>
      </c>
      <c r="AF38" s="2">
        <f t="shared" si="40"/>
        <v>-59.210500000000003</v>
      </c>
      <c r="AH38" s="2"/>
      <c r="AI38" s="2"/>
    </row>
    <row r="39" spans="1:63">
      <c r="A39" s="8" t="s">
        <v>12</v>
      </c>
      <c r="B39" s="8" t="str">
        <f>Zn_HFD3!B63</f>
        <v>Zn_Zn_C_HFD3_999</v>
      </c>
      <c r="C39" s="1">
        <f>(0.5-AV63)/(0.5-AV$63)</f>
        <v>1</v>
      </c>
      <c r="D39" s="1">
        <f>Zn_HFD3!J63</f>
        <v>3.2088000000000001</v>
      </c>
      <c r="E39" s="1">
        <f t="shared" si="20"/>
        <v>5.0507999999999997</v>
      </c>
      <c r="F39" s="1">
        <f t="shared" si="21"/>
        <v>0.56921505840000008</v>
      </c>
      <c r="G39" s="1">
        <f t="shared" si="22"/>
        <v>0.56913929640000038</v>
      </c>
      <c r="H39" s="1">
        <f t="shared" si="23"/>
        <v>0.50001300000000004</v>
      </c>
      <c r="J39" s="2">
        <f t="shared" si="24"/>
        <v>-62.717199999999998</v>
      </c>
      <c r="K39" s="2">
        <f t="shared" si="30"/>
        <v>-59.471800000000002</v>
      </c>
      <c r="L39" s="2">
        <f t="shared" si="31"/>
        <v>-23.0396</v>
      </c>
      <c r="M39" s="2">
        <f t="shared" si="25"/>
        <v>-82.511400000000009</v>
      </c>
      <c r="N39" s="2"/>
      <c r="O39" s="2">
        <f t="shared" si="41"/>
        <v>-2.7499999999996305E-2</v>
      </c>
      <c r="P39" s="2">
        <f t="shared" si="41"/>
        <v>-0.26129999999999853</v>
      </c>
      <c r="Q39" s="2">
        <f t="shared" si="41"/>
        <v>5.280000000000129E-2</v>
      </c>
      <c r="R39" s="2">
        <f t="shared" si="41"/>
        <v>-0.2085000000000008</v>
      </c>
      <c r="T39" s="18">
        <f t="shared" si="32"/>
        <v>11.561</v>
      </c>
      <c r="U39" s="18">
        <f t="shared" si="27"/>
        <v>0</v>
      </c>
      <c r="W39" s="2">
        <f t="shared" si="33"/>
        <v>0</v>
      </c>
      <c r="X39" s="2">
        <f t="shared" si="34"/>
        <v>-2.7499999999996305E-2</v>
      </c>
      <c r="Y39" s="2">
        <f t="shared" si="35"/>
        <v>-0.2359999999999971</v>
      </c>
      <c r="Z39" s="2">
        <f t="shared" si="28"/>
        <v>0</v>
      </c>
      <c r="AA39" s="2">
        <f t="shared" si="36"/>
        <v>0.26129999999999853</v>
      </c>
      <c r="AB39" s="2">
        <f t="shared" si="37"/>
        <v>5.2799999999997738E-2</v>
      </c>
      <c r="AD39" s="2">
        <f t="shared" si="38"/>
        <v>0</v>
      </c>
      <c r="AE39" s="2">
        <f t="shared" si="39"/>
        <v>0</v>
      </c>
      <c r="AF39" s="2">
        <f t="shared" si="40"/>
        <v>0.26129999999999853</v>
      </c>
      <c r="AH39" s="2">
        <f>R156+AW156</f>
        <v>0</v>
      </c>
      <c r="AI39" s="2">
        <f>AH39-AH$21</f>
        <v>0</v>
      </c>
    </row>
    <row r="40" spans="1:63">
      <c r="A40" s="8" t="s">
        <v>826</v>
      </c>
      <c r="B40" s="8" t="str">
        <f>Zn_HFD3!B64</f>
        <v>Zn_Zn_C_HFD3_ver</v>
      </c>
      <c r="C40" s="1">
        <f>(0.5-AV64)/(0.5-AV$63)</f>
        <v>0</v>
      </c>
      <c r="D40" s="1">
        <f>Zn_HFD3!J64</f>
        <v>3.2088000000000001</v>
      </c>
      <c r="E40" s="1">
        <f>L64</f>
        <v>5.0507999999999997</v>
      </c>
      <c r="F40" s="1">
        <f t="shared" si="21"/>
        <v>0</v>
      </c>
      <c r="G40" s="1">
        <f t="shared" si="22"/>
        <v>0</v>
      </c>
      <c r="H40" s="1">
        <f>MOD(AS64-AT64,1)</f>
        <v>0.5</v>
      </c>
      <c r="J40" s="2">
        <f>R64</f>
        <v>-62.075600000000001</v>
      </c>
      <c r="K40" s="2">
        <f>R88</f>
        <v>0</v>
      </c>
      <c r="L40" s="2">
        <f>AW88</f>
        <v>0</v>
      </c>
      <c r="M40" s="2">
        <f>K40+L40</f>
        <v>0</v>
      </c>
      <c r="N40" s="2"/>
      <c r="O40" s="2">
        <f>J40-J$21</f>
        <v>0.61410000000000053</v>
      </c>
      <c r="P40" s="2">
        <f>K40-K$21</f>
        <v>59.210500000000003</v>
      </c>
      <c r="Q40" s="2">
        <f>L40-L$21</f>
        <v>23.092400000000001</v>
      </c>
      <c r="R40" s="2">
        <f>M40-M$21</f>
        <v>82.302900000000008</v>
      </c>
      <c r="T40" s="18">
        <f>Z64</f>
        <v>11.673999999999999</v>
      </c>
      <c r="U40" s="18">
        <f>V134</f>
        <v>0</v>
      </c>
      <c r="W40" s="2">
        <f>R111-R$92</f>
        <v>0</v>
      </c>
      <c r="X40" s="2">
        <f>O40-W40</f>
        <v>0.61410000000000053</v>
      </c>
      <c r="Y40" s="2">
        <f>R40+X40</f>
        <v>82.917000000000002</v>
      </c>
      <c r="Z40" s="2">
        <f>R180-R$161</f>
        <v>0</v>
      </c>
      <c r="AA40" s="2">
        <f>Z40-P40</f>
        <v>-59.210500000000003</v>
      </c>
      <c r="AB40" s="2">
        <f>AA40+R40</f>
        <v>23.092400000000005</v>
      </c>
      <c r="AD40" s="2">
        <f>R134+AW134</f>
        <v>0</v>
      </c>
      <c r="AE40" s="2">
        <f>AD40-AD$21</f>
        <v>0</v>
      </c>
      <c r="AF40" s="2">
        <f>AE40+AA40</f>
        <v>-59.210500000000003</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352</v>
      </c>
      <c r="C45" s="20">
        <v>4</v>
      </c>
      <c r="D45" s="20">
        <v>520</v>
      </c>
      <c r="E45" s="20">
        <v>0</v>
      </c>
      <c r="F45" s="20">
        <v>6</v>
      </c>
      <c r="G45" s="20">
        <v>6</v>
      </c>
      <c r="H45" s="20">
        <v>4</v>
      </c>
      <c r="I45" s="19">
        <v>21</v>
      </c>
      <c r="J45" s="1">
        <v>3.3862000000000001</v>
      </c>
      <c r="K45" s="1">
        <v>3.3862000000000001</v>
      </c>
      <c r="L45" s="1">
        <v>4.3175999999999997</v>
      </c>
      <c r="M45" s="18">
        <v>42.874000000000002</v>
      </c>
      <c r="N45" s="8">
        <v>36</v>
      </c>
      <c r="O45" s="8">
        <v>26</v>
      </c>
      <c r="P45" s="8">
        <v>23</v>
      </c>
      <c r="Q45" s="8">
        <v>1</v>
      </c>
      <c r="R45" s="2">
        <v>-62.689700000000002</v>
      </c>
      <c r="S45" s="8" t="s">
        <v>16</v>
      </c>
      <c r="T45" s="8">
        <v>-3.4790000000000001</v>
      </c>
      <c r="U45" s="8">
        <v>8.2189999999999994</v>
      </c>
      <c r="V45" s="8">
        <v>11.698</v>
      </c>
      <c r="W45" s="8" t="s">
        <v>16</v>
      </c>
      <c r="X45" s="8">
        <v>-3.4790000000000001</v>
      </c>
      <c r="Y45" s="8">
        <v>8.2189999999999994</v>
      </c>
      <c r="Z45" s="8">
        <v>11.698</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9.7000000000000003E-2</v>
      </c>
      <c r="AR45" s="8">
        <v>0.315</v>
      </c>
      <c r="AS45" s="8">
        <v>0.5</v>
      </c>
      <c r="AT45" s="8">
        <v>0</v>
      </c>
      <c r="AU45" s="8">
        <v>0</v>
      </c>
      <c r="AV45" s="8">
        <v>0.5</v>
      </c>
    </row>
    <row r="46" spans="1:63">
      <c r="B46" s="8" t="s">
        <v>353</v>
      </c>
      <c r="C46" s="20">
        <v>4</v>
      </c>
      <c r="D46" s="20">
        <v>520</v>
      </c>
      <c r="E46" s="20">
        <v>0</v>
      </c>
      <c r="F46" s="20">
        <v>6</v>
      </c>
      <c r="G46" s="20">
        <v>6</v>
      </c>
      <c r="H46" s="20">
        <v>4</v>
      </c>
      <c r="I46" s="19">
        <v>21</v>
      </c>
      <c r="J46" s="1">
        <v>3.3856999999999999</v>
      </c>
      <c r="K46" s="1">
        <v>3.3856999999999999</v>
      </c>
      <c r="L46" s="1">
        <v>4.3188000000000004</v>
      </c>
      <c r="M46" s="18">
        <v>42.874000000000002</v>
      </c>
      <c r="N46" s="8">
        <v>36</v>
      </c>
      <c r="O46" s="8">
        <v>26</v>
      </c>
      <c r="P46" s="8">
        <v>24</v>
      </c>
      <c r="Q46" s="8">
        <v>1</v>
      </c>
      <c r="R46" s="2">
        <v>-62.689300000000003</v>
      </c>
      <c r="S46" s="8" t="s">
        <v>16</v>
      </c>
      <c r="T46" s="8">
        <v>-3.4809999999999999</v>
      </c>
      <c r="U46" s="8">
        <v>8.2189999999999994</v>
      </c>
      <c r="V46" s="8">
        <v>11.701000000000001</v>
      </c>
      <c r="W46" s="8" t="s">
        <v>16</v>
      </c>
      <c r="X46" s="8">
        <v>-3.4809999999999999</v>
      </c>
      <c r="Y46" s="8">
        <v>8.2189999999999994</v>
      </c>
      <c r="Z46" s="8">
        <v>11.701000000000001</v>
      </c>
      <c r="AA46" s="8">
        <v>4.5199999999999997E-2</v>
      </c>
      <c r="AB46" s="8">
        <v>0</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0.10299999999999999</v>
      </c>
      <c r="AR46" s="8">
        <v>0.32300000000000001</v>
      </c>
      <c r="AS46" s="8">
        <v>0.49935299999999999</v>
      </c>
      <c r="AT46" s="8">
        <v>0</v>
      </c>
      <c r="AU46" s="8">
        <v>0.99703200000000003</v>
      </c>
      <c r="AV46" s="8">
        <v>0.496479</v>
      </c>
    </row>
    <row r="47" spans="1:63">
      <c r="B47" s="8" t="s">
        <v>354</v>
      </c>
      <c r="C47" s="20">
        <v>4</v>
      </c>
      <c r="D47" s="20">
        <v>520</v>
      </c>
      <c r="E47" s="20">
        <v>0</v>
      </c>
      <c r="F47" s="20">
        <v>6</v>
      </c>
      <c r="G47" s="20">
        <v>6</v>
      </c>
      <c r="H47" s="20">
        <v>4</v>
      </c>
      <c r="I47" s="19">
        <v>21</v>
      </c>
      <c r="J47" s="1">
        <v>3.3849999999999998</v>
      </c>
      <c r="K47" s="1">
        <v>3.3849999999999998</v>
      </c>
      <c r="L47" s="1">
        <v>4.3216999999999999</v>
      </c>
      <c r="M47" s="18">
        <v>42.884999999999998</v>
      </c>
      <c r="N47" s="8">
        <v>36</v>
      </c>
      <c r="O47" s="8">
        <v>26</v>
      </c>
      <c r="P47" s="8">
        <v>24</v>
      </c>
      <c r="Q47" s="8">
        <v>1</v>
      </c>
      <c r="R47" s="2">
        <v>-62.688299999999998</v>
      </c>
      <c r="S47" s="8" t="s">
        <v>16</v>
      </c>
      <c r="T47" s="8">
        <v>-3.488</v>
      </c>
      <c r="U47" s="8">
        <v>8.2170000000000005</v>
      </c>
      <c r="V47" s="8">
        <v>11.705</v>
      </c>
      <c r="W47" s="8" t="s">
        <v>16</v>
      </c>
      <c r="X47" s="8">
        <v>-3.488</v>
      </c>
      <c r="Y47" s="8">
        <v>8.2170000000000005</v>
      </c>
      <c r="Z47" s="8">
        <v>11.705</v>
      </c>
      <c r="AA47" s="8">
        <v>8.8800000000000004E-2</v>
      </c>
      <c r="AB47" s="8">
        <v>5.0000000000000001E-4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0.10299999999999999</v>
      </c>
      <c r="AR47" s="8">
        <v>0.32500000000000001</v>
      </c>
      <c r="AS47" s="8">
        <v>0.49868000000000001</v>
      </c>
      <c r="AT47" s="8">
        <v>0</v>
      </c>
      <c r="AU47" s="8">
        <v>0.99403799999999998</v>
      </c>
      <c r="AV47" s="8">
        <v>0.49295699999999998</v>
      </c>
    </row>
    <row r="48" spans="1:63">
      <c r="B48" s="8" t="s">
        <v>355</v>
      </c>
      <c r="C48" s="20">
        <v>4</v>
      </c>
      <c r="D48" s="20">
        <v>520</v>
      </c>
      <c r="E48" s="20">
        <v>0</v>
      </c>
      <c r="F48" s="20">
        <v>6</v>
      </c>
      <c r="G48" s="20">
        <v>6</v>
      </c>
      <c r="H48" s="20">
        <v>4</v>
      </c>
      <c r="I48" s="19">
        <v>21</v>
      </c>
      <c r="J48" s="1">
        <v>3.3820000000000001</v>
      </c>
      <c r="K48" s="1">
        <v>3.3820000000000001</v>
      </c>
      <c r="L48" s="1">
        <v>4.3334999999999999</v>
      </c>
      <c r="M48" s="18">
        <v>42.923999999999999</v>
      </c>
      <c r="N48" s="8">
        <v>36</v>
      </c>
      <c r="O48" s="8">
        <v>26</v>
      </c>
      <c r="P48" s="8">
        <v>24</v>
      </c>
      <c r="Q48" s="8">
        <v>1</v>
      </c>
      <c r="R48" s="2">
        <v>-62.6845</v>
      </c>
      <c r="S48" s="8" t="s">
        <v>16</v>
      </c>
      <c r="T48" s="8">
        <v>-3.5169999999999999</v>
      </c>
      <c r="U48" s="8">
        <v>8.2059999999999995</v>
      </c>
      <c r="V48" s="8">
        <v>11.723000000000001</v>
      </c>
      <c r="W48" s="8" t="s">
        <v>16</v>
      </c>
      <c r="X48" s="8">
        <v>-3.5169999999999999</v>
      </c>
      <c r="Y48" s="8">
        <v>8.2059999999999995</v>
      </c>
      <c r="Z48" s="8">
        <v>11.723000000000001</v>
      </c>
      <c r="AA48" s="8">
        <v>0.16619999999999999</v>
      </c>
      <c r="AB48" s="8">
        <v>2.9999999999999997E-4</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0.104</v>
      </c>
      <c r="AR48" s="8">
        <v>0.32100000000000001</v>
      </c>
      <c r="AS48" s="8">
        <v>0.49752800000000003</v>
      </c>
      <c r="AT48" s="8">
        <v>0</v>
      </c>
      <c r="AU48" s="8">
        <v>0.98794099999999996</v>
      </c>
      <c r="AV48" s="8">
        <v>0.48591400000000001</v>
      </c>
    </row>
    <row r="49" spans="2:48">
      <c r="B49" s="8" t="s">
        <v>356</v>
      </c>
      <c r="C49" s="20">
        <v>4</v>
      </c>
      <c r="D49" s="20">
        <v>520</v>
      </c>
      <c r="E49" s="20">
        <v>0</v>
      </c>
      <c r="F49" s="20">
        <v>6</v>
      </c>
      <c r="G49" s="20">
        <v>6</v>
      </c>
      <c r="H49" s="20">
        <v>4</v>
      </c>
      <c r="I49" s="19">
        <v>21</v>
      </c>
      <c r="J49" s="1">
        <v>3.3769</v>
      </c>
      <c r="K49" s="1">
        <v>3.3769</v>
      </c>
      <c r="L49" s="1">
        <v>4.3535000000000004</v>
      </c>
      <c r="M49" s="18">
        <v>42.994999999999997</v>
      </c>
      <c r="N49" s="8">
        <v>36</v>
      </c>
      <c r="O49" s="8">
        <v>26</v>
      </c>
      <c r="P49" s="8">
        <v>24</v>
      </c>
      <c r="Q49" s="8">
        <v>1</v>
      </c>
      <c r="R49" s="2">
        <v>-62.6785</v>
      </c>
      <c r="S49" s="8" t="s">
        <v>16</v>
      </c>
      <c r="T49" s="8">
        <v>-3.5659999999999998</v>
      </c>
      <c r="U49" s="8">
        <v>8.1880000000000006</v>
      </c>
      <c r="V49" s="8">
        <v>11.754</v>
      </c>
      <c r="W49" s="8" t="s">
        <v>16</v>
      </c>
      <c r="X49" s="8">
        <v>-3.5659999999999998</v>
      </c>
      <c r="Y49" s="8">
        <v>8.1880000000000006</v>
      </c>
      <c r="Z49" s="8">
        <v>11.754</v>
      </c>
      <c r="AA49" s="8">
        <v>0.22189999999999999</v>
      </c>
      <c r="AB49" s="8">
        <v>1E-4</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0.104</v>
      </c>
      <c r="AR49" s="8">
        <v>0.314</v>
      </c>
      <c r="AS49" s="8">
        <v>0.49672100000000002</v>
      </c>
      <c r="AT49" s="8">
        <v>0</v>
      </c>
      <c r="AU49" s="8">
        <v>0.98156399999999999</v>
      </c>
      <c r="AV49" s="8">
        <v>0.47887200000000002</v>
      </c>
    </row>
    <row r="50" spans="2:48">
      <c r="B50" s="8" t="s">
        <v>357</v>
      </c>
      <c r="C50" s="20">
        <v>4</v>
      </c>
      <c r="D50" s="20">
        <v>520</v>
      </c>
      <c r="E50" s="20">
        <v>0</v>
      </c>
      <c r="F50" s="20">
        <v>6</v>
      </c>
      <c r="G50" s="20">
        <v>6</v>
      </c>
      <c r="H50" s="20">
        <v>4</v>
      </c>
      <c r="I50" s="19">
        <v>21</v>
      </c>
      <c r="J50" s="1">
        <v>3.3694999999999999</v>
      </c>
      <c r="K50" s="1">
        <v>3.3694999999999999</v>
      </c>
      <c r="L50" s="1">
        <v>4.383</v>
      </c>
      <c r="M50" s="18">
        <v>43.097000000000001</v>
      </c>
      <c r="N50" s="8">
        <v>36</v>
      </c>
      <c r="O50" s="8">
        <v>26</v>
      </c>
      <c r="P50" s="8">
        <v>24</v>
      </c>
      <c r="Q50" s="8">
        <v>1</v>
      </c>
      <c r="R50" s="2">
        <v>-62.671300000000002</v>
      </c>
      <c r="S50" s="8" t="s">
        <v>16</v>
      </c>
      <c r="T50" s="8">
        <v>-3.64</v>
      </c>
      <c r="U50" s="8">
        <v>8.1620000000000008</v>
      </c>
      <c r="V50" s="8">
        <v>11.802</v>
      </c>
      <c r="W50" s="8" t="s">
        <v>16</v>
      </c>
      <c r="X50" s="8">
        <v>-3.64</v>
      </c>
      <c r="Y50" s="8">
        <v>8.1620000000000008</v>
      </c>
      <c r="Z50" s="8">
        <v>11.802</v>
      </c>
      <c r="AA50" s="8">
        <v>0.2429</v>
      </c>
      <c r="AB50" s="8">
        <v>8.0000000000000004E-4</v>
      </c>
      <c r="AC50" s="8" t="s">
        <v>17</v>
      </c>
      <c r="AD50" s="8" t="s">
        <v>17</v>
      </c>
      <c r="AE50" s="8">
        <v>0.33333000000000002</v>
      </c>
      <c r="AF50" s="8">
        <v>0.33333000000000002</v>
      </c>
      <c r="AG50" s="8">
        <v>0.5</v>
      </c>
      <c r="AH50" s="8">
        <v>0</v>
      </c>
      <c r="AI50" s="8">
        <v>0</v>
      </c>
      <c r="AJ50" s="8">
        <v>0</v>
      </c>
      <c r="AK50" s="8">
        <v>0.33333000000000002</v>
      </c>
      <c r="AL50" s="8">
        <v>0.33333000000000002</v>
      </c>
      <c r="AM50" s="8">
        <v>0.5</v>
      </c>
      <c r="AN50" s="8">
        <v>0</v>
      </c>
      <c r="AO50" s="8">
        <v>0</v>
      </c>
      <c r="AP50" s="8">
        <v>0</v>
      </c>
      <c r="AQ50" s="8">
        <v>0.104</v>
      </c>
      <c r="AR50" s="8">
        <v>0.32600000000000001</v>
      </c>
      <c r="AS50" s="8">
        <v>0.49646299999999999</v>
      </c>
      <c r="AT50" s="8">
        <v>0</v>
      </c>
      <c r="AU50" s="8">
        <v>0.97477000000000003</v>
      </c>
      <c r="AV50" s="8">
        <v>0.471829</v>
      </c>
    </row>
    <row r="51" spans="2:48">
      <c r="B51" s="8" t="s">
        <v>358</v>
      </c>
      <c r="C51" s="20">
        <v>4</v>
      </c>
      <c r="D51" s="20">
        <v>520</v>
      </c>
      <c r="E51" s="20">
        <v>0</v>
      </c>
      <c r="F51" s="20">
        <v>6</v>
      </c>
      <c r="G51" s="20">
        <v>6</v>
      </c>
      <c r="H51" s="20">
        <v>4</v>
      </c>
      <c r="I51" s="19">
        <v>21.1</v>
      </c>
      <c r="J51" s="1">
        <v>3.3601000000000001</v>
      </c>
      <c r="K51" s="1">
        <v>3.3601000000000001</v>
      </c>
      <c r="L51" s="1">
        <v>4.4222999999999999</v>
      </c>
      <c r="M51" s="18">
        <v>43.24</v>
      </c>
      <c r="N51" s="8">
        <v>36</v>
      </c>
      <c r="O51" s="8">
        <v>26</v>
      </c>
      <c r="P51" s="8">
        <v>24</v>
      </c>
      <c r="Q51" s="8">
        <v>1</v>
      </c>
      <c r="R51" s="2">
        <v>-62.664000000000001</v>
      </c>
      <c r="S51" s="8" t="s">
        <v>61</v>
      </c>
      <c r="T51" s="8">
        <v>-3.7090000000000001</v>
      </c>
      <c r="U51" s="8">
        <v>8.1259999999999994</v>
      </c>
      <c r="V51" s="8">
        <v>11.836</v>
      </c>
      <c r="W51" s="8" t="s">
        <v>61</v>
      </c>
      <c r="X51" s="8">
        <v>-3.7090000000000001</v>
      </c>
      <c r="Y51" s="8">
        <v>8.1259999999999994</v>
      </c>
      <c r="Z51" s="8">
        <v>11.836</v>
      </c>
      <c r="AA51" s="8">
        <v>0.22040000000000001</v>
      </c>
      <c r="AB51" s="8">
        <v>1E-3</v>
      </c>
      <c r="AC51" s="8" t="s">
        <v>17</v>
      </c>
      <c r="AD51" s="8" t="s">
        <v>17</v>
      </c>
      <c r="AE51" s="8">
        <v>0</v>
      </c>
      <c r="AF51" s="8">
        <v>0</v>
      </c>
      <c r="AG51" s="8">
        <v>0</v>
      </c>
      <c r="AH51" s="8">
        <v>0</v>
      </c>
      <c r="AI51" s="8">
        <v>0</v>
      </c>
      <c r="AJ51" s="8">
        <v>0</v>
      </c>
      <c r="AK51" s="8">
        <v>0</v>
      </c>
      <c r="AL51" s="8">
        <v>0</v>
      </c>
      <c r="AM51" s="8">
        <v>0</v>
      </c>
      <c r="AN51" s="8">
        <v>0</v>
      </c>
      <c r="AO51" s="8">
        <v>0</v>
      </c>
      <c r="AP51" s="8">
        <v>0</v>
      </c>
      <c r="AQ51" s="8">
        <v>0.104</v>
      </c>
      <c r="AR51" s="8">
        <v>0.32700000000000001</v>
      </c>
      <c r="AS51" s="8">
        <v>0.49685400000000002</v>
      </c>
      <c r="AT51" s="8">
        <v>0</v>
      </c>
      <c r="AU51" s="8">
        <v>0.967414</v>
      </c>
      <c r="AV51" s="8">
        <v>0.46478599999999998</v>
      </c>
    </row>
    <row r="52" spans="2:48">
      <c r="B52" s="8" t="s">
        <v>359</v>
      </c>
      <c r="C52" s="20">
        <v>4</v>
      </c>
      <c r="D52" s="20">
        <v>520</v>
      </c>
      <c r="E52" s="20">
        <v>0</v>
      </c>
      <c r="F52" s="20">
        <v>6</v>
      </c>
      <c r="G52" s="20">
        <v>6</v>
      </c>
      <c r="H52" s="20">
        <v>4</v>
      </c>
      <c r="I52" s="19">
        <v>21.1</v>
      </c>
      <c r="J52" s="1">
        <v>3.3481000000000001</v>
      </c>
      <c r="K52" s="1">
        <v>3.3481000000000001</v>
      </c>
      <c r="L52" s="1">
        <v>4.4725000000000001</v>
      </c>
      <c r="M52" s="18">
        <v>43.418999999999997</v>
      </c>
      <c r="N52" s="8">
        <v>36</v>
      </c>
      <c r="O52" s="8">
        <v>26</v>
      </c>
      <c r="P52" s="8">
        <v>24</v>
      </c>
      <c r="Q52" s="8">
        <v>1</v>
      </c>
      <c r="R52" s="2">
        <v>-62.658299999999997</v>
      </c>
      <c r="S52" s="8" t="s">
        <v>61</v>
      </c>
      <c r="T52" s="8">
        <v>-3.722</v>
      </c>
      <c r="U52" s="8">
        <v>8.0830000000000002</v>
      </c>
      <c r="V52" s="8">
        <v>11.805</v>
      </c>
      <c r="W52" s="8" t="s">
        <v>61</v>
      </c>
      <c r="X52" s="8">
        <v>-3.722</v>
      </c>
      <c r="Y52" s="8">
        <v>8.0830000000000002</v>
      </c>
      <c r="Z52" s="8">
        <v>11.805</v>
      </c>
      <c r="AA52" s="8">
        <v>0.14849999999999999</v>
      </c>
      <c r="AB52" s="8">
        <v>1E-3</v>
      </c>
      <c r="AC52" s="8" t="s">
        <v>17</v>
      </c>
      <c r="AD52" s="8" t="s">
        <v>17</v>
      </c>
      <c r="AE52" s="8">
        <v>0</v>
      </c>
      <c r="AF52" s="8">
        <v>0</v>
      </c>
      <c r="AG52" s="8">
        <v>0</v>
      </c>
      <c r="AH52" s="8">
        <v>0</v>
      </c>
      <c r="AI52" s="8">
        <v>0</v>
      </c>
      <c r="AJ52" s="8">
        <v>0</v>
      </c>
      <c r="AK52" s="8">
        <v>0</v>
      </c>
      <c r="AL52" s="8">
        <v>0</v>
      </c>
      <c r="AM52" s="8">
        <v>0</v>
      </c>
      <c r="AN52" s="8">
        <v>0</v>
      </c>
      <c r="AO52" s="8">
        <v>0</v>
      </c>
      <c r="AP52" s="8">
        <v>0</v>
      </c>
      <c r="AQ52" s="8">
        <v>0.10299999999999999</v>
      </c>
      <c r="AR52" s="8">
        <v>0.32700000000000001</v>
      </c>
      <c r="AS52" s="8">
        <v>0.49792999999999998</v>
      </c>
      <c r="AT52" s="8">
        <v>0</v>
      </c>
      <c r="AU52" s="8">
        <v>0.959457</v>
      </c>
      <c r="AV52" s="8">
        <v>0.45774300000000001</v>
      </c>
    </row>
    <row r="53" spans="2:48">
      <c r="B53" s="8" t="s">
        <v>360</v>
      </c>
      <c r="C53" s="20">
        <v>4</v>
      </c>
      <c r="D53" s="20">
        <v>520</v>
      </c>
      <c r="E53" s="20">
        <v>0</v>
      </c>
      <c r="F53" s="20">
        <v>6</v>
      </c>
      <c r="G53" s="20">
        <v>6</v>
      </c>
      <c r="H53" s="20">
        <v>4</v>
      </c>
      <c r="I53" s="19">
        <v>21.1</v>
      </c>
      <c r="J53" s="1">
        <v>3.3344</v>
      </c>
      <c r="K53" s="1">
        <v>3.3344</v>
      </c>
      <c r="L53" s="1">
        <v>4.5315000000000003</v>
      </c>
      <c r="M53" s="18">
        <v>43.633000000000003</v>
      </c>
      <c r="N53" s="8">
        <v>36</v>
      </c>
      <c r="O53" s="8">
        <v>26</v>
      </c>
      <c r="P53" s="8">
        <v>24</v>
      </c>
      <c r="Q53" s="8">
        <v>1</v>
      </c>
      <c r="R53" s="2">
        <v>-62.655299999999997</v>
      </c>
      <c r="S53" s="8" t="s">
        <v>61</v>
      </c>
      <c r="T53" s="8">
        <v>-3.7410000000000001</v>
      </c>
      <c r="U53" s="8">
        <v>8.0310000000000006</v>
      </c>
      <c r="V53" s="8">
        <v>11.772</v>
      </c>
      <c r="W53" s="8" t="s">
        <v>61</v>
      </c>
      <c r="X53" s="8">
        <v>-3.7410000000000001</v>
      </c>
      <c r="Y53" s="8">
        <v>8.0310000000000006</v>
      </c>
      <c r="Z53" s="8">
        <v>11.772</v>
      </c>
      <c r="AA53" s="8">
        <v>4.1200000000000001E-2</v>
      </c>
      <c r="AB53" s="8">
        <v>4.0000000000000002E-4</v>
      </c>
      <c r="AC53" s="8" t="s">
        <v>17</v>
      </c>
      <c r="AD53" s="8" t="s">
        <v>17</v>
      </c>
      <c r="AE53" s="8">
        <v>0</v>
      </c>
      <c r="AF53" s="8">
        <v>0</v>
      </c>
      <c r="AG53" s="8">
        <v>0</v>
      </c>
      <c r="AH53" s="8">
        <v>0</v>
      </c>
      <c r="AI53" s="8">
        <v>0</v>
      </c>
      <c r="AJ53" s="8">
        <v>0</v>
      </c>
      <c r="AK53" s="8">
        <v>0</v>
      </c>
      <c r="AL53" s="8">
        <v>0</v>
      </c>
      <c r="AM53" s="8">
        <v>0</v>
      </c>
      <c r="AN53" s="8">
        <v>0</v>
      </c>
      <c r="AO53" s="8">
        <v>0</v>
      </c>
      <c r="AP53" s="8">
        <v>0</v>
      </c>
      <c r="AQ53" s="8">
        <v>0.10299999999999999</v>
      </c>
      <c r="AR53" s="8">
        <v>0.32500000000000001</v>
      </c>
      <c r="AS53" s="8">
        <v>0.499444</v>
      </c>
      <c r="AT53" s="8">
        <v>0</v>
      </c>
      <c r="AU53" s="8">
        <v>0.95114699999999996</v>
      </c>
      <c r="AV53" s="8">
        <v>0.45069999999999999</v>
      </c>
    </row>
    <row r="54" spans="2:48">
      <c r="B54" s="8" t="s">
        <v>361</v>
      </c>
      <c r="C54" s="20">
        <v>4</v>
      </c>
      <c r="D54" s="20">
        <v>520</v>
      </c>
      <c r="E54" s="20">
        <v>0</v>
      </c>
      <c r="F54" s="20">
        <v>6</v>
      </c>
      <c r="G54" s="20">
        <v>6</v>
      </c>
      <c r="H54" s="20">
        <v>4</v>
      </c>
      <c r="I54" s="19">
        <v>21.2</v>
      </c>
      <c r="J54" s="1">
        <v>3.32</v>
      </c>
      <c r="K54" s="1">
        <v>3.32</v>
      </c>
      <c r="L54" s="1">
        <v>4.5957999999999997</v>
      </c>
      <c r="M54" s="18">
        <v>43.869</v>
      </c>
      <c r="N54" s="8">
        <v>36</v>
      </c>
      <c r="O54" s="8">
        <v>26</v>
      </c>
      <c r="P54" s="8">
        <v>25</v>
      </c>
      <c r="Q54" s="8">
        <v>1</v>
      </c>
      <c r="R54" s="2">
        <v>-62.656100000000002</v>
      </c>
      <c r="S54" s="8" t="s">
        <v>61</v>
      </c>
      <c r="T54" s="8">
        <v>-3.7629999999999999</v>
      </c>
      <c r="U54" s="8">
        <v>7.9749999999999996</v>
      </c>
      <c r="V54" s="8">
        <v>11.738</v>
      </c>
      <c r="W54" s="8" t="s">
        <v>61</v>
      </c>
      <c r="X54" s="8">
        <v>-3.7629999999999999</v>
      </c>
      <c r="Y54" s="8">
        <v>7.9749999999999996</v>
      </c>
      <c r="Z54" s="8">
        <v>11.738</v>
      </c>
      <c r="AA54" s="8">
        <v>7.9899999999999999E-2</v>
      </c>
      <c r="AB54" s="8">
        <v>1E-3</v>
      </c>
      <c r="AC54" s="8" t="s">
        <v>17</v>
      </c>
      <c r="AD54" s="8" t="s">
        <v>17</v>
      </c>
      <c r="AE54" s="8">
        <v>0</v>
      </c>
      <c r="AF54" s="8">
        <v>0</v>
      </c>
      <c r="AG54" s="8">
        <v>0</v>
      </c>
      <c r="AH54" s="8">
        <v>0</v>
      </c>
      <c r="AI54" s="8">
        <v>0</v>
      </c>
      <c r="AJ54" s="8">
        <v>0</v>
      </c>
      <c r="AK54" s="8">
        <v>0</v>
      </c>
      <c r="AL54" s="8">
        <v>0</v>
      </c>
      <c r="AM54" s="8">
        <v>0</v>
      </c>
      <c r="AN54" s="8">
        <v>0</v>
      </c>
      <c r="AO54" s="8">
        <v>0</v>
      </c>
      <c r="AP54" s="8">
        <v>0</v>
      </c>
      <c r="AQ54" s="8">
        <v>0.108</v>
      </c>
      <c r="AR54" s="8">
        <v>0.32500000000000001</v>
      </c>
      <c r="AS54" s="8">
        <v>0.50101499999999999</v>
      </c>
      <c r="AT54" s="8">
        <v>0</v>
      </c>
      <c r="AU54" s="8">
        <v>0.94278399999999996</v>
      </c>
      <c r="AV54" s="8">
        <v>0.443658</v>
      </c>
    </row>
    <row r="55" spans="2:48">
      <c r="B55" s="8" t="s">
        <v>362</v>
      </c>
      <c r="C55" s="20">
        <v>4</v>
      </c>
      <c r="D55" s="20">
        <v>520</v>
      </c>
      <c r="E55" s="20">
        <v>0</v>
      </c>
      <c r="F55" s="20">
        <v>6</v>
      </c>
      <c r="G55" s="20">
        <v>6</v>
      </c>
      <c r="H55" s="20">
        <v>4</v>
      </c>
      <c r="I55" s="19">
        <v>21.2</v>
      </c>
      <c r="J55" s="1">
        <v>3.3054999999999999</v>
      </c>
      <c r="K55" s="1">
        <v>3.3054999999999999</v>
      </c>
      <c r="L55" s="1">
        <v>4.6611000000000002</v>
      </c>
      <c r="M55" s="18">
        <v>44.104999999999997</v>
      </c>
      <c r="N55" s="8">
        <v>36</v>
      </c>
      <c r="O55" s="8">
        <v>26</v>
      </c>
      <c r="P55" s="8">
        <v>24</v>
      </c>
      <c r="Q55" s="8">
        <v>1</v>
      </c>
      <c r="R55" s="2">
        <v>-62.660699999999999</v>
      </c>
      <c r="S55" s="8" t="s">
        <v>61</v>
      </c>
      <c r="T55" s="8">
        <v>-3.7869999999999999</v>
      </c>
      <c r="U55" s="8">
        <v>7.9189999999999996</v>
      </c>
      <c r="V55" s="8">
        <v>11.707000000000001</v>
      </c>
      <c r="W55" s="8" t="s">
        <v>61</v>
      </c>
      <c r="X55" s="8">
        <v>-3.7869999999999999</v>
      </c>
      <c r="Y55" s="8">
        <v>7.9189999999999996</v>
      </c>
      <c r="Z55" s="8">
        <v>11.707000000000001</v>
      </c>
      <c r="AA55" s="8">
        <v>0.1867</v>
      </c>
      <c r="AB55" s="8">
        <v>8.0000000000000004E-4</v>
      </c>
      <c r="AC55" s="8" t="s">
        <v>17</v>
      </c>
      <c r="AD55" s="8" t="s">
        <v>17</v>
      </c>
      <c r="AE55" s="8">
        <v>0</v>
      </c>
      <c r="AF55" s="8">
        <v>0</v>
      </c>
      <c r="AG55" s="8">
        <v>0</v>
      </c>
      <c r="AH55" s="8">
        <v>0</v>
      </c>
      <c r="AI55" s="8">
        <v>0</v>
      </c>
      <c r="AJ55" s="8">
        <v>0</v>
      </c>
      <c r="AK55" s="8">
        <v>0</v>
      </c>
      <c r="AL55" s="8">
        <v>0</v>
      </c>
      <c r="AM55" s="8">
        <v>0</v>
      </c>
      <c r="AN55" s="8">
        <v>0</v>
      </c>
      <c r="AO55" s="8">
        <v>0</v>
      </c>
      <c r="AP55" s="8">
        <v>0</v>
      </c>
      <c r="AQ55" s="8">
        <v>0.10100000000000001</v>
      </c>
      <c r="AR55" s="8">
        <v>0.32600000000000001</v>
      </c>
      <c r="AS55" s="8">
        <v>0.50224299999999999</v>
      </c>
      <c r="AT55" s="8">
        <v>0</v>
      </c>
      <c r="AU55" s="8">
        <v>0.934666</v>
      </c>
      <c r="AV55" s="8">
        <v>0.43661499999999998</v>
      </c>
    </row>
    <row r="56" spans="2:48">
      <c r="B56" s="8" t="s">
        <v>363</v>
      </c>
      <c r="C56" s="20">
        <v>4</v>
      </c>
      <c r="D56" s="20">
        <v>520</v>
      </c>
      <c r="E56" s="20">
        <v>0</v>
      </c>
      <c r="F56" s="20">
        <v>6</v>
      </c>
      <c r="G56" s="20">
        <v>6</v>
      </c>
      <c r="H56" s="20">
        <v>4</v>
      </c>
      <c r="I56" s="19">
        <v>21.2</v>
      </c>
      <c r="J56" s="1">
        <v>3.2913000000000001</v>
      </c>
      <c r="K56" s="1">
        <v>3.2913000000000001</v>
      </c>
      <c r="L56" s="1">
        <v>4.7239000000000004</v>
      </c>
      <c r="M56" s="18">
        <v>44.317</v>
      </c>
      <c r="N56" s="8">
        <v>36</v>
      </c>
      <c r="O56" s="8">
        <v>26</v>
      </c>
      <c r="P56" s="8">
        <v>24</v>
      </c>
      <c r="Q56" s="8">
        <v>1</v>
      </c>
      <c r="R56" s="2">
        <v>-62.668399999999998</v>
      </c>
      <c r="S56" s="8" t="s">
        <v>61</v>
      </c>
      <c r="T56" s="8">
        <v>-3.81</v>
      </c>
      <c r="U56" s="8">
        <v>7.8689999999999998</v>
      </c>
      <c r="V56" s="8">
        <v>11.679</v>
      </c>
      <c r="W56" s="8" t="s">
        <v>61</v>
      </c>
      <c r="X56" s="8">
        <v>-3.81</v>
      </c>
      <c r="Y56" s="8">
        <v>7.8689999999999998</v>
      </c>
      <c r="Z56" s="8">
        <v>11.679</v>
      </c>
      <c r="AA56" s="8">
        <v>0.26269999999999999</v>
      </c>
      <c r="AB56" s="8">
        <v>1.5E-3</v>
      </c>
      <c r="AC56" s="8" t="s">
        <v>17</v>
      </c>
      <c r="AD56" s="8" t="s">
        <v>17</v>
      </c>
      <c r="AE56" s="8">
        <v>0</v>
      </c>
      <c r="AF56" s="8">
        <v>0</v>
      </c>
      <c r="AG56" s="8">
        <v>0</v>
      </c>
      <c r="AH56" s="8">
        <v>0</v>
      </c>
      <c r="AI56" s="8">
        <v>0</v>
      </c>
      <c r="AJ56" s="8">
        <v>0</v>
      </c>
      <c r="AK56" s="8">
        <v>0</v>
      </c>
      <c r="AL56" s="8">
        <v>0</v>
      </c>
      <c r="AM56" s="8">
        <v>0</v>
      </c>
      <c r="AN56" s="8">
        <v>0</v>
      </c>
      <c r="AO56" s="8">
        <v>0</v>
      </c>
      <c r="AP56" s="8">
        <v>0</v>
      </c>
      <c r="AQ56" s="8">
        <v>0.1</v>
      </c>
      <c r="AR56" s="8">
        <v>0.32500000000000001</v>
      </c>
      <c r="AS56" s="8">
        <v>0.50296600000000002</v>
      </c>
      <c r="AT56" s="8">
        <v>0</v>
      </c>
      <c r="AU56" s="8">
        <v>0.92698000000000003</v>
      </c>
      <c r="AV56" s="8">
        <v>0.42957200000000001</v>
      </c>
    </row>
    <row r="57" spans="2:48">
      <c r="B57" s="8" t="s">
        <v>364</v>
      </c>
      <c r="C57" s="20">
        <v>4</v>
      </c>
      <c r="D57" s="20">
        <v>520</v>
      </c>
      <c r="E57" s="20">
        <v>0</v>
      </c>
      <c r="F57" s="20">
        <v>6</v>
      </c>
      <c r="G57" s="20">
        <v>6</v>
      </c>
      <c r="H57" s="20">
        <v>4</v>
      </c>
      <c r="I57" s="19">
        <v>21.3</v>
      </c>
      <c r="J57" s="1">
        <v>3.2774000000000001</v>
      </c>
      <c r="K57" s="1">
        <v>3.2774000000000001</v>
      </c>
      <c r="L57" s="1">
        <v>4.7839</v>
      </c>
      <c r="M57" s="18">
        <v>44.500999999999998</v>
      </c>
      <c r="N57" s="8">
        <v>36</v>
      </c>
      <c r="O57" s="8">
        <v>26</v>
      </c>
      <c r="P57" s="8">
        <v>24</v>
      </c>
      <c r="Q57" s="8">
        <v>1</v>
      </c>
      <c r="R57" s="2">
        <v>-62.678100000000001</v>
      </c>
      <c r="S57" s="8" t="s">
        <v>61</v>
      </c>
      <c r="T57" s="8">
        <v>-3.8290000000000002</v>
      </c>
      <c r="U57" s="8">
        <v>7.8250000000000002</v>
      </c>
      <c r="V57" s="8">
        <v>11.654</v>
      </c>
      <c r="W57" s="8" t="s">
        <v>61</v>
      </c>
      <c r="X57" s="8">
        <v>-3.8290000000000002</v>
      </c>
      <c r="Y57" s="8">
        <v>7.8250000000000002</v>
      </c>
      <c r="Z57" s="8">
        <v>11.654</v>
      </c>
      <c r="AA57" s="8">
        <v>0.3049</v>
      </c>
      <c r="AB57" s="8">
        <v>2.0999999999999999E-3</v>
      </c>
      <c r="AC57" s="8" t="s">
        <v>17</v>
      </c>
      <c r="AD57" s="8" t="s">
        <v>17</v>
      </c>
      <c r="AE57" s="8">
        <v>0</v>
      </c>
      <c r="AF57" s="8">
        <v>0</v>
      </c>
      <c r="AG57" s="8">
        <v>0</v>
      </c>
      <c r="AH57" s="8">
        <v>0</v>
      </c>
      <c r="AI57" s="8">
        <v>0</v>
      </c>
      <c r="AJ57" s="8">
        <v>0</v>
      </c>
      <c r="AK57" s="8">
        <v>0</v>
      </c>
      <c r="AL57" s="8">
        <v>0</v>
      </c>
      <c r="AM57" s="8">
        <v>0</v>
      </c>
      <c r="AN57" s="8">
        <v>0</v>
      </c>
      <c r="AO57" s="8">
        <v>0</v>
      </c>
      <c r="AP57" s="8">
        <v>0</v>
      </c>
      <c r="AQ57" s="8">
        <v>0.10100000000000001</v>
      </c>
      <c r="AR57" s="8">
        <v>0.32300000000000001</v>
      </c>
      <c r="AS57" s="8">
        <v>0.50322100000000003</v>
      </c>
      <c r="AT57" s="8">
        <v>0</v>
      </c>
      <c r="AU57" s="8">
        <v>0.91967299999999996</v>
      </c>
      <c r="AV57" s="8">
        <v>0.42252899999999999</v>
      </c>
    </row>
    <row r="58" spans="2:48">
      <c r="B58" s="8" t="s">
        <v>365</v>
      </c>
      <c r="C58" s="20">
        <v>4</v>
      </c>
      <c r="D58" s="20">
        <v>520</v>
      </c>
      <c r="E58" s="20">
        <v>0</v>
      </c>
      <c r="F58" s="20">
        <v>6</v>
      </c>
      <c r="G58" s="20">
        <v>6</v>
      </c>
      <c r="H58" s="20">
        <v>4</v>
      </c>
      <c r="I58" s="19">
        <v>21.3</v>
      </c>
      <c r="J58" s="1">
        <v>3.2635999999999998</v>
      </c>
      <c r="K58" s="1">
        <v>3.2635999999999998</v>
      </c>
      <c r="L58" s="1">
        <v>4.8415999999999997</v>
      </c>
      <c r="M58" s="18">
        <v>44.66</v>
      </c>
      <c r="N58" s="8">
        <v>36</v>
      </c>
      <c r="O58" s="8">
        <v>26</v>
      </c>
      <c r="P58" s="8">
        <v>24</v>
      </c>
      <c r="Q58" s="8">
        <v>1</v>
      </c>
      <c r="R58" s="2">
        <v>-62.688800000000001</v>
      </c>
      <c r="S58" s="8" t="s">
        <v>61</v>
      </c>
      <c r="T58" s="8">
        <v>-3.8460000000000001</v>
      </c>
      <c r="U58" s="8">
        <v>7.7859999999999996</v>
      </c>
      <c r="V58" s="8">
        <v>11.632</v>
      </c>
      <c r="W58" s="8" t="s">
        <v>61</v>
      </c>
      <c r="X58" s="8">
        <v>-3.8460000000000001</v>
      </c>
      <c r="Y58" s="8">
        <v>7.7859999999999996</v>
      </c>
      <c r="Z58" s="8">
        <v>11.632</v>
      </c>
      <c r="AA58" s="8">
        <v>0.315</v>
      </c>
      <c r="AB58" s="8">
        <v>1.1000000000000001E-3</v>
      </c>
      <c r="AC58" s="8" t="s">
        <v>17</v>
      </c>
      <c r="AD58" s="8" t="s">
        <v>17</v>
      </c>
      <c r="AE58" s="8">
        <v>0</v>
      </c>
      <c r="AF58" s="8">
        <v>0</v>
      </c>
      <c r="AG58" s="8">
        <v>0</v>
      </c>
      <c r="AH58" s="8">
        <v>0</v>
      </c>
      <c r="AI58" s="8">
        <v>0</v>
      </c>
      <c r="AJ58" s="8">
        <v>0</v>
      </c>
      <c r="AK58" s="8">
        <v>0</v>
      </c>
      <c r="AL58" s="8">
        <v>0</v>
      </c>
      <c r="AM58" s="8">
        <v>0</v>
      </c>
      <c r="AN58" s="8">
        <v>0</v>
      </c>
      <c r="AO58" s="8">
        <v>0</v>
      </c>
      <c r="AP58" s="8">
        <v>0</v>
      </c>
      <c r="AQ58" s="8">
        <v>0.10100000000000001</v>
      </c>
      <c r="AR58" s="8">
        <v>0.32800000000000001</v>
      </c>
      <c r="AS58" s="8">
        <v>0.50313600000000003</v>
      </c>
      <c r="AT58" s="8">
        <v>0</v>
      </c>
      <c r="AU58" s="8">
        <v>0.91267900000000002</v>
      </c>
      <c r="AV58" s="8">
        <v>0.41548600000000002</v>
      </c>
    </row>
    <row r="59" spans="2:48">
      <c r="B59" s="8" t="s">
        <v>366</v>
      </c>
      <c r="C59" s="20">
        <v>4</v>
      </c>
      <c r="D59" s="20">
        <v>520</v>
      </c>
      <c r="E59" s="20">
        <v>0</v>
      </c>
      <c r="F59" s="20">
        <v>6</v>
      </c>
      <c r="G59" s="20">
        <v>6</v>
      </c>
      <c r="H59" s="20">
        <v>4</v>
      </c>
      <c r="I59" s="19">
        <v>21.3</v>
      </c>
      <c r="J59" s="1">
        <v>3.2501000000000002</v>
      </c>
      <c r="K59" s="1">
        <v>3.2501000000000002</v>
      </c>
      <c r="L59" s="1">
        <v>4.8959999999999999</v>
      </c>
      <c r="M59" s="18">
        <v>44.789000000000001</v>
      </c>
      <c r="N59" s="8">
        <v>36</v>
      </c>
      <c r="O59" s="8">
        <v>26</v>
      </c>
      <c r="P59" s="8">
        <v>24</v>
      </c>
      <c r="Q59" s="8">
        <v>1</v>
      </c>
      <c r="R59" s="2">
        <v>-62.699300000000001</v>
      </c>
      <c r="S59" s="8" t="s">
        <v>61</v>
      </c>
      <c r="T59" s="8">
        <v>-3.86</v>
      </c>
      <c r="U59" s="8">
        <v>7.7539999999999996</v>
      </c>
      <c r="V59" s="8">
        <v>11.613</v>
      </c>
      <c r="W59" s="8" t="s">
        <v>61</v>
      </c>
      <c r="X59" s="8">
        <v>-3.86</v>
      </c>
      <c r="Y59" s="8">
        <v>7.7539999999999996</v>
      </c>
      <c r="Z59" s="8">
        <v>11.613</v>
      </c>
      <c r="AA59" s="8">
        <v>0.28689999999999999</v>
      </c>
      <c r="AB59" s="8">
        <v>2.9999999999999997E-4</v>
      </c>
      <c r="AC59" s="8" t="s">
        <v>17</v>
      </c>
      <c r="AD59" s="8" t="s">
        <v>17</v>
      </c>
      <c r="AE59" s="8">
        <v>0</v>
      </c>
      <c r="AF59" s="8">
        <v>0</v>
      </c>
      <c r="AG59" s="8">
        <v>0</v>
      </c>
      <c r="AH59" s="8">
        <v>0</v>
      </c>
      <c r="AI59" s="8">
        <v>0</v>
      </c>
      <c r="AJ59" s="8">
        <v>0</v>
      </c>
      <c r="AK59" s="8">
        <v>0</v>
      </c>
      <c r="AL59" s="8">
        <v>0</v>
      </c>
      <c r="AM59" s="8">
        <v>0</v>
      </c>
      <c r="AN59" s="8">
        <v>0</v>
      </c>
      <c r="AO59" s="8">
        <v>0</v>
      </c>
      <c r="AP59" s="8">
        <v>0</v>
      </c>
      <c r="AQ59" s="8">
        <v>0.10100000000000001</v>
      </c>
      <c r="AR59" s="8">
        <v>0.32400000000000001</v>
      </c>
      <c r="AS59" s="8">
        <v>0.50266699999999997</v>
      </c>
      <c r="AT59" s="8">
        <v>0</v>
      </c>
      <c r="AU59" s="8">
        <v>0.90602400000000005</v>
      </c>
      <c r="AV59" s="8">
        <v>0.408443</v>
      </c>
    </row>
    <row r="60" spans="2:48">
      <c r="B60" s="8" t="s">
        <v>367</v>
      </c>
      <c r="C60" s="20">
        <v>4</v>
      </c>
      <c r="D60" s="20">
        <v>520</v>
      </c>
      <c r="E60" s="20">
        <v>0</v>
      </c>
      <c r="F60" s="20">
        <v>6</v>
      </c>
      <c r="G60" s="20">
        <v>6</v>
      </c>
      <c r="H60" s="20">
        <v>4</v>
      </c>
      <c r="I60" s="19">
        <v>21.3</v>
      </c>
      <c r="J60" s="1">
        <v>3.2364000000000002</v>
      </c>
      <c r="K60" s="1">
        <v>3.2364000000000002</v>
      </c>
      <c r="L60" s="1">
        <v>4.9490999999999996</v>
      </c>
      <c r="M60" s="18">
        <v>44.895000000000003</v>
      </c>
      <c r="N60" s="8">
        <v>36</v>
      </c>
      <c r="O60" s="8">
        <v>26</v>
      </c>
      <c r="P60" s="8">
        <v>24</v>
      </c>
      <c r="Q60" s="8">
        <v>1</v>
      </c>
      <c r="R60" s="2">
        <v>-62.708399999999997</v>
      </c>
      <c r="S60" s="8" t="s">
        <v>61</v>
      </c>
      <c r="T60" s="8">
        <v>-3.87</v>
      </c>
      <c r="U60" s="8">
        <v>7.7249999999999996</v>
      </c>
      <c r="V60" s="8">
        <v>11.595000000000001</v>
      </c>
      <c r="W60" s="8" t="s">
        <v>61</v>
      </c>
      <c r="X60" s="8">
        <v>-3.87</v>
      </c>
      <c r="Y60" s="8">
        <v>7.7249999999999996</v>
      </c>
      <c r="Z60" s="8">
        <v>11.595000000000001</v>
      </c>
      <c r="AA60" s="8">
        <v>0.22750000000000001</v>
      </c>
      <c r="AB60" s="8">
        <v>4.0000000000000002E-4</v>
      </c>
      <c r="AC60" s="8" t="s">
        <v>17</v>
      </c>
      <c r="AD60" s="8" t="s">
        <v>17</v>
      </c>
      <c r="AE60" s="8">
        <v>0</v>
      </c>
      <c r="AF60" s="8">
        <v>0</v>
      </c>
      <c r="AG60" s="8">
        <v>0</v>
      </c>
      <c r="AH60" s="8">
        <v>0</v>
      </c>
      <c r="AI60" s="8">
        <v>0</v>
      </c>
      <c r="AJ60" s="8">
        <v>0</v>
      </c>
      <c r="AK60" s="8">
        <v>0</v>
      </c>
      <c r="AL60" s="8">
        <v>0</v>
      </c>
      <c r="AM60" s="8">
        <v>0</v>
      </c>
      <c r="AN60" s="8">
        <v>0</v>
      </c>
      <c r="AO60" s="8">
        <v>0</v>
      </c>
      <c r="AP60" s="8">
        <v>0</v>
      </c>
      <c r="AQ60" s="8">
        <v>0.11</v>
      </c>
      <c r="AR60" s="8">
        <v>0.33800000000000002</v>
      </c>
      <c r="AS60" s="8">
        <v>0.50198900000000002</v>
      </c>
      <c r="AT60" s="8">
        <v>0</v>
      </c>
      <c r="AU60" s="8">
        <v>0.89958700000000003</v>
      </c>
      <c r="AV60" s="8">
        <v>0.40140100000000001</v>
      </c>
    </row>
    <row r="61" spans="2:48">
      <c r="B61" s="8" t="s">
        <v>368</v>
      </c>
      <c r="C61" s="20">
        <v>4</v>
      </c>
      <c r="D61" s="20">
        <v>520</v>
      </c>
      <c r="E61" s="20">
        <v>0</v>
      </c>
      <c r="F61" s="20">
        <v>6</v>
      </c>
      <c r="G61" s="20">
        <v>6</v>
      </c>
      <c r="H61" s="20">
        <v>4</v>
      </c>
      <c r="I61" s="19">
        <v>21.3</v>
      </c>
      <c r="J61" s="1">
        <v>3.2229000000000001</v>
      </c>
      <c r="K61" s="1">
        <v>3.2229000000000001</v>
      </c>
      <c r="L61" s="1">
        <v>5.0000999999999998</v>
      </c>
      <c r="M61" s="18">
        <v>44.976999999999997</v>
      </c>
      <c r="N61" s="8">
        <v>36</v>
      </c>
      <c r="O61" s="8">
        <v>26</v>
      </c>
      <c r="P61" s="8">
        <v>23</v>
      </c>
      <c r="Q61" s="8">
        <v>1</v>
      </c>
      <c r="R61" s="2">
        <v>-62.714700000000001</v>
      </c>
      <c r="S61" s="8" t="s">
        <v>61</v>
      </c>
      <c r="T61" s="8">
        <v>-3.8780000000000001</v>
      </c>
      <c r="U61" s="8">
        <v>7.7</v>
      </c>
      <c r="V61" s="8">
        <v>11.577999999999999</v>
      </c>
      <c r="W61" s="8" t="s">
        <v>61</v>
      </c>
      <c r="X61" s="8">
        <v>-3.8780000000000001</v>
      </c>
      <c r="Y61" s="8">
        <v>7.7</v>
      </c>
      <c r="Z61" s="8">
        <v>11.577999999999999</v>
      </c>
      <c r="AA61" s="8">
        <v>0.13109999999999999</v>
      </c>
      <c r="AB61" s="8">
        <v>5.9999999999999995E-4</v>
      </c>
      <c r="AC61" s="8" t="s">
        <v>17</v>
      </c>
      <c r="AD61" s="8" t="s">
        <v>17</v>
      </c>
      <c r="AE61" s="8">
        <v>0</v>
      </c>
      <c r="AF61" s="8">
        <v>0</v>
      </c>
      <c r="AG61" s="8">
        <v>0</v>
      </c>
      <c r="AH61" s="8">
        <v>0</v>
      </c>
      <c r="AI61" s="8">
        <v>0</v>
      </c>
      <c r="AJ61" s="8">
        <v>0</v>
      </c>
      <c r="AK61" s="8">
        <v>0</v>
      </c>
      <c r="AL61" s="8">
        <v>0</v>
      </c>
      <c r="AM61" s="8">
        <v>0</v>
      </c>
      <c r="AN61" s="8">
        <v>0</v>
      </c>
      <c r="AO61" s="8">
        <v>0</v>
      </c>
      <c r="AP61" s="8">
        <v>0</v>
      </c>
      <c r="AQ61" s="8">
        <v>7.5999999999999998E-2</v>
      </c>
      <c r="AR61" s="8">
        <v>0.316</v>
      </c>
      <c r="AS61" s="8">
        <v>0.50107100000000004</v>
      </c>
      <c r="AT61" s="8">
        <v>0</v>
      </c>
      <c r="AU61" s="8">
        <v>0.89336700000000002</v>
      </c>
      <c r="AV61" s="8">
        <v>0.39435799999999999</v>
      </c>
    </row>
    <row r="62" spans="2:48">
      <c r="B62" s="8" t="s">
        <v>369</v>
      </c>
      <c r="C62" s="20">
        <v>4</v>
      </c>
      <c r="D62" s="20">
        <v>520</v>
      </c>
      <c r="E62" s="20">
        <v>0</v>
      </c>
      <c r="F62" s="20">
        <v>6</v>
      </c>
      <c r="G62" s="20">
        <v>6</v>
      </c>
      <c r="H62" s="20">
        <v>4</v>
      </c>
      <c r="I62" s="19">
        <v>21.3</v>
      </c>
      <c r="J62" s="1">
        <v>3.2159</v>
      </c>
      <c r="K62" s="1">
        <v>3.2159</v>
      </c>
      <c r="L62" s="1">
        <v>5.0254000000000003</v>
      </c>
      <c r="M62" s="18">
        <v>45.01</v>
      </c>
      <c r="N62" s="8">
        <v>36</v>
      </c>
      <c r="O62" s="8">
        <v>26</v>
      </c>
      <c r="P62" s="8">
        <v>23</v>
      </c>
      <c r="Q62" s="8">
        <v>1</v>
      </c>
      <c r="R62" s="2">
        <v>-62.7166</v>
      </c>
      <c r="S62" s="8" t="s">
        <v>61</v>
      </c>
      <c r="T62" s="8">
        <v>-3.88</v>
      </c>
      <c r="U62" s="8">
        <v>7.6890000000000001</v>
      </c>
      <c r="V62" s="8">
        <v>11.57</v>
      </c>
      <c r="W62" s="8" t="s">
        <v>61</v>
      </c>
      <c r="X62" s="8">
        <v>-3.88</v>
      </c>
      <c r="Y62" s="8">
        <v>7.6890000000000001</v>
      </c>
      <c r="Z62" s="8">
        <v>11.57</v>
      </c>
      <c r="AA62" s="8">
        <v>6.9400000000000003E-2</v>
      </c>
      <c r="AB62" s="8">
        <v>2.0000000000000001E-4</v>
      </c>
      <c r="AC62" s="8" t="s">
        <v>17</v>
      </c>
      <c r="AD62" s="8" t="s">
        <v>17</v>
      </c>
      <c r="AE62" s="8">
        <v>0</v>
      </c>
      <c r="AF62" s="8">
        <v>0</v>
      </c>
      <c r="AG62" s="8">
        <v>0</v>
      </c>
      <c r="AH62" s="8">
        <v>0</v>
      </c>
      <c r="AI62" s="8">
        <v>0</v>
      </c>
      <c r="AJ62" s="8">
        <v>0</v>
      </c>
      <c r="AK62" s="8">
        <v>0</v>
      </c>
      <c r="AL62" s="8">
        <v>0</v>
      </c>
      <c r="AM62" s="8">
        <v>0</v>
      </c>
      <c r="AN62" s="8">
        <v>0</v>
      </c>
      <c r="AO62" s="8">
        <v>0</v>
      </c>
      <c r="AP62" s="8">
        <v>0</v>
      </c>
      <c r="AQ62" s="8">
        <v>8.2000000000000003E-2</v>
      </c>
      <c r="AR62" s="8">
        <v>0.32</v>
      </c>
      <c r="AS62" s="8">
        <v>0.50054699999999996</v>
      </c>
      <c r="AT62" s="8">
        <v>0</v>
      </c>
      <c r="AU62" s="8">
        <v>0.89032699999999998</v>
      </c>
      <c r="AV62" s="8">
        <v>0.39083600000000002</v>
      </c>
    </row>
    <row r="63" spans="2:48">
      <c r="B63" s="8" t="s">
        <v>370</v>
      </c>
      <c r="C63" s="20">
        <v>4</v>
      </c>
      <c r="D63" s="20">
        <v>520</v>
      </c>
      <c r="E63" s="20">
        <v>0</v>
      </c>
      <c r="F63" s="20">
        <v>6</v>
      </c>
      <c r="G63" s="20">
        <v>6</v>
      </c>
      <c r="H63" s="20">
        <v>4</v>
      </c>
      <c r="I63" s="19">
        <v>21.3</v>
      </c>
      <c r="J63" s="1">
        <v>3.2088000000000001</v>
      </c>
      <c r="K63" s="1">
        <v>3.2088000000000001</v>
      </c>
      <c r="L63" s="1">
        <v>5.0507999999999997</v>
      </c>
      <c r="M63" s="18">
        <v>45.036000000000001</v>
      </c>
      <c r="N63" s="8">
        <v>36</v>
      </c>
      <c r="O63" s="8">
        <v>26</v>
      </c>
      <c r="P63" s="8">
        <v>9</v>
      </c>
      <c r="Q63" s="8">
        <v>5</v>
      </c>
      <c r="R63" s="2">
        <v>-62.717199999999998</v>
      </c>
      <c r="S63" s="8" t="s">
        <v>61</v>
      </c>
      <c r="T63" s="8">
        <v>-3.8820000000000001</v>
      </c>
      <c r="U63" s="8">
        <v>7.6790000000000003</v>
      </c>
      <c r="V63" s="8">
        <v>11.561</v>
      </c>
      <c r="W63" s="8" t="s">
        <v>61</v>
      </c>
      <c r="X63" s="8">
        <v>-3.8820000000000001</v>
      </c>
      <c r="Y63" s="8">
        <v>7.6790000000000003</v>
      </c>
      <c r="Z63" s="8">
        <v>11.561</v>
      </c>
      <c r="AA63" s="8">
        <v>1.6000000000000001E-3</v>
      </c>
      <c r="AB63" s="8">
        <v>1.8E-3</v>
      </c>
      <c r="AC63" s="8" t="s">
        <v>17</v>
      </c>
      <c r="AD63" s="8" t="s">
        <v>17</v>
      </c>
      <c r="AE63" s="8">
        <v>0</v>
      </c>
      <c r="AF63" s="8">
        <v>0</v>
      </c>
      <c r="AG63" s="8">
        <v>0</v>
      </c>
      <c r="AH63" s="8">
        <v>0</v>
      </c>
      <c r="AI63" s="8">
        <v>0</v>
      </c>
      <c r="AJ63" s="8">
        <v>0</v>
      </c>
      <c r="AK63" s="8">
        <v>0</v>
      </c>
      <c r="AL63" s="8">
        <v>0</v>
      </c>
      <c r="AM63" s="8">
        <v>0</v>
      </c>
      <c r="AN63" s="8">
        <v>0</v>
      </c>
      <c r="AO63" s="8">
        <v>0</v>
      </c>
      <c r="AP63" s="8">
        <v>0</v>
      </c>
      <c r="AQ63" s="8">
        <v>0.215</v>
      </c>
      <c r="AR63" s="8">
        <v>0.33300000000000002</v>
      </c>
      <c r="AS63" s="8">
        <v>0.50001300000000004</v>
      </c>
      <c r="AT63" s="8">
        <v>0</v>
      </c>
      <c r="AU63" s="8">
        <v>0.88731700000000002</v>
      </c>
      <c r="AV63" s="8">
        <v>0.38731500000000002</v>
      </c>
    </row>
    <row r="64" spans="2:48">
      <c r="B64" s="8" t="s">
        <v>839</v>
      </c>
      <c r="C64" s="20">
        <v>4</v>
      </c>
      <c r="D64" s="20">
        <v>520</v>
      </c>
      <c r="E64" s="20">
        <v>0</v>
      </c>
      <c r="F64" s="20">
        <v>6</v>
      </c>
      <c r="G64" s="20">
        <v>6</v>
      </c>
      <c r="H64" s="20">
        <v>4</v>
      </c>
      <c r="I64" s="19">
        <v>21.3</v>
      </c>
      <c r="J64" s="1">
        <v>3.2088000000000001</v>
      </c>
      <c r="K64" s="1">
        <v>3.2088000000000001</v>
      </c>
      <c r="L64" s="1">
        <v>5.0507999999999997</v>
      </c>
      <c r="M64" s="18">
        <v>45.036000000000001</v>
      </c>
      <c r="N64" s="8">
        <v>36</v>
      </c>
      <c r="O64" s="8">
        <v>26</v>
      </c>
      <c r="P64" s="8">
        <v>25</v>
      </c>
      <c r="Q64" s="8">
        <v>1</v>
      </c>
      <c r="R64" s="2">
        <v>-62.075600000000001</v>
      </c>
      <c r="S64" s="8" t="s">
        <v>61</v>
      </c>
      <c r="T64" s="8">
        <v>-3.7669999999999999</v>
      </c>
      <c r="U64" s="8">
        <v>7.907</v>
      </c>
      <c r="V64" s="8">
        <v>11.673999999999999</v>
      </c>
      <c r="W64" s="8" t="s">
        <v>61</v>
      </c>
      <c r="X64" s="8">
        <v>-3.7669999999999999</v>
      </c>
      <c r="Y64" s="8">
        <v>7.907</v>
      </c>
      <c r="Z64" s="8">
        <v>11.673999999999999</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9.1999999999999998E-2</v>
      </c>
      <c r="AR64" s="8">
        <v>0.29699999999999999</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635</v>
      </c>
      <c r="C69" s="20">
        <v>4</v>
      </c>
      <c r="D69" s="20">
        <v>400</v>
      </c>
      <c r="E69" s="20">
        <v>0</v>
      </c>
      <c r="F69" s="20">
        <v>3</v>
      </c>
      <c r="G69" s="20">
        <v>3</v>
      </c>
      <c r="H69" s="20">
        <v>2</v>
      </c>
      <c r="I69" s="19">
        <v>10.5</v>
      </c>
      <c r="J69" s="1">
        <v>3.3862000000000001</v>
      </c>
      <c r="K69" s="1">
        <v>3.3862000000000001</v>
      </c>
      <c r="L69" s="1">
        <v>4.3175999999999997</v>
      </c>
      <c r="M69" s="18">
        <v>42.874000000000002</v>
      </c>
      <c r="N69" s="8">
        <v>36</v>
      </c>
      <c r="O69" s="8">
        <v>864</v>
      </c>
      <c r="P69" s="8">
        <v>1</v>
      </c>
      <c r="Q69" s="8">
        <v>1</v>
      </c>
      <c r="R69" s="2">
        <v>-59.210500000000003</v>
      </c>
      <c r="S69" s="8" t="s">
        <v>16</v>
      </c>
      <c r="T69" s="8">
        <v>-3.472</v>
      </c>
      <c r="U69" s="8">
        <v>8.3420000000000005</v>
      </c>
      <c r="V69" s="8">
        <v>11.814</v>
      </c>
      <c r="W69" s="8" t="s">
        <v>16</v>
      </c>
      <c r="X69" s="8">
        <v>-3.472</v>
      </c>
      <c r="Y69" s="8">
        <v>8.3420000000000005</v>
      </c>
      <c r="Z69" s="8">
        <v>11.814</v>
      </c>
      <c r="AA69" s="8">
        <v>0</v>
      </c>
      <c r="AB69" s="8">
        <v>0</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1.0999999999999999E-2</v>
      </c>
      <c r="AR69" s="8">
        <v>0.307</v>
      </c>
      <c r="AS69" s="8">
        <v>0.5</v>
      </c>
      <c r="AT69" s="8">
        <v>0</v>
      </c>
      <c r="AU69" s="8">
        <v>0</v>
      </c>
      <c r="AV69" s="8">
        <v>0.5</v>
      </c>
      <c r="AW69" s="2">
        <v>-23.092400000000001</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636</v>
      </c>
      <c r="C87" s="20">
        <v>4</v>
      </c>
      <c r="D87" s="20">
        <v>400</v>
      </c>
      <c r="E87" s="20">
        <v>0</v>
      </c>
      <c r="F87" s="20">
        <v>3</v>
      </c>
      <c r="G87" s="20">
        <v>3</v>
      </c>
      <c r="H87" s="20">
        <v>2</v>
      </c>
      <c r="I87" s="19">
        <v>10.7</v>
      </c>
      <c r="J87" s="1">
        <v>3.2088000000000001</v>
      </c>
      <c r="K87" s="1">
        <v>3.2088000000000001</v>
      </c>
      <c r="L87" s="1">
        <v>5.0507999999999997</v>
      </c>
      <c r="M87" s="18">
        <v>45.036000000000001</v>
      </c>
      <c r="N87" s="8">
        <v>36</v>
      </c>
      <c r="O87" s="8">
        <v>864</v>
      </c>
      <c r="P87" s="8">
        <v>1</v>
      </c>
      <c r="Q87" s="8">
        <v>1</v>
      </c>
      <c r="R87" s="2">
        <v>-59.471800000000002</v>
      </c>
      <c r="S87" s="8" t="s">
        <v>61</v>
      </c>
      <c r="T87" s="8">
        <v>-3.87</v>
      </c>
      <c r="U87" s="8">
        <v>7.819</v>
      </c>
      <c r="V87" s="8">
        <v>11.69</v>
      </c>
      <c r="W87" s="8" t="s">
        <v>61</v>
      </c>
      <c r="X87" s="8">
        <v>-3.87</v>
      </c>
      <c r="Y87" s="8">
        <v>7.819</v>
      </c>
      <c r="Z87" s="8">
        <v>11.69</v>
      </c>
      <c r="AA87" s="8">
        <v>2.92E-2</v>
      </c>
      <c r="AB87" s="8">
        <v>2.5000000000000001E-3</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0.30199999999999999</v>
      </c>
      <c r="AS87" s="8">
        <v>0.50001300000000004</v>
      </c>
      <c r="AT87" s="8">
        <v>0</v>
      </c>
      <c r="AU87" s="8">
        <v>0.88731700000000002</v>
      </c>
      <c r="AV87" s="8">
        <v>0.38731500000000002</v>
      </c>
      <c r="AW87" s="2">
        <v>-23.0396</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F5AA6285-BBDD-49A6-A712-25F777520B57}"/>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D6EAE-D4C6-47AF-B8B0-378F83570F98}">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4</v>
      </c>
      <c r="C1" s="4" t="s">
        <v>719</v>
      </c>
      <c r="D1" s="21">
        <f>COUNT(D41:D502)-6</f>
        <v>22</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HF</v>
      </c>
      <c r="K2" s="6" t="s">
        <v>4</v>
      </c>
      <c r="L2" s="6" t="s">
        <v>7</v>
      </c>
      <c r="M2" s="6" t="s">
        <v>675</v>
      </c>
      <c r="N2" s="6"/>
      <c r="O2" s="4" t="str">
        <f>A1</f>
        <v>HF</v>
      </c>
      <c r="P2" s="4" t="s">
        <v>4</v>
      </c>
      <c r="Q2" s="4" t="s">
        <v>7</v>
      </c>
      <c r="R2" s="4" t="s">
        <v>675</v>
      </c>
      <c r="T2" s="4" t="str">
        <f>A1</f>
        <v>HF</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Zn_Zn_C_HF_999</v>
      </c>
      <c r="C3" s="27">
        <f>-C39</f>
        <v>-1</v>
      </c>
      <c r="D3" s="27">
        <f>D39</f>
        <v>3.2885</v>
      </c>
      <c r="E3" s="27">
        <f>E39</f>
        <v>5.2549999999999999</v>
      </c>
      <c r="F3" s="27">
        <f>-F39</f>
        <v>-0.61896543000000004</v>
      </c>
      <c r="G3" s="27">
        <f>-G39</f>
        <v>-0.61902323499999967</v>
      </c>
      <c r="H3" s="27">
        <f>H39</f>
        <v>0.49998900000000002</v>
      </c>
      <c r="I3" s="17"/>
      <c r="J3" s="17">
        <f>J39</f>
        <v>-59.157400000000003</v>
      </c>
      <c r="K3" s="17">
        <f>K39</f>
        <v>-59.6402</v>
      </c>
      <c r="L3" s="17">
        <f>L39</f>
        <v>-23.006799999999998</v>
      </c>
      <c r="M3" s="17">
        <f>M39</f>
        <v>-82.646999999999991</v>
      </c>
      <c r="N3" s="25"/>
      <c r="O3" s="17">
        <f>O39</f>
        <v>-0.30470000000000397</v>
      </c>
      <c r="P3" s="17">
        <f>P39</f>
        <v>-0.26839999999999975</v>
      </c>
      <c r="Q3" s="17">
        <f>Q39</f>
        <v>7.6000000000000512E-2</v>
      </c>
      <c r="R3" s="17">
        <f>R39</f>
        <v>-0.19239999999999213</v>
      </c>
      <c r="S3" s="17"/>
      <c r="T3" s="28">
        <f>T39</f>
        <v>11.122999999999999</v>
      </c>
      <c r="U3" s="28">
        <f>U39</f>
        <v>0</v>
      </c>
      <c r="V3" s="27"/>
      <c r="W3" s="17">
        <f>W39</f>
        <v>0</v>
      </c>
      <c r="X3" s="17">
        <f>X39</f>
        <v>-0.30470000000000397</v>
      </c>
      <c r="Y3" s="16">
        <f t="shared" ref="Y3:Y20" si="0">R3+X3</f>
        <v>-0.4970999999999961</v>
      </c>
      <c r="Z3" s="17">
        <f>Z39</f>
        <v>0</v>
      </c>
      <c r="AA3" s="17">
        <f>AA39</f>
        <v>0.26839999999999975</v>
      </c>
      <c r="AB3" s="16">
        <f>AA3+R3</f>
        <v>7.6000000000007617E-2</v>
      </c>
      <c r="AD3" s="17">
        <f>AD39</f>
        <v>0</v>
      </c>
      <c r="AE3" s="17">
        <f>AE39</f>
        <v>0</v>
      </c>
      <c r="AF3" s="17">
        <f>AF39</f>
        <v>0.26839999999999975</v>
      </c>
      <c r="AG3" s="17"/>
      <c r="AH3" s="17">
        <f>AH39</f>
        <v>0</v>
      </c>
      <c r="AI3" s="17">
        <f>AI39</f>
        <v>0</v>
      </c>
    </row>
    <row r="4" spans="1:35" s="15" customFormat="1">
      <c r="B4" s="15" t="str">
        <f>B38</f>
        <v>Zn_Zn_C_HF_969</v>
      </c>
      <c r="C4" s="24">
        <f>-C38</f>
        <v>-0.96875132643445938</v>
      </c>
      <c r="D4" s="24">
        <f t="shared" ref="D4:R4" si="1">D38</f>
        <v>3.2936000000000001</v>
      </c>
      <c r="E4" s="24">
        <f t="shared" si="1"/>
        <v>5.2374000000000001</v>
      </c>
      <c r="F4" s="24">
        <f>-F38</f>
        <v>-0.60306042299999973</v>
      </c>
      <c r="G4" s="24">
        <f>-G38</f>
        <v>-0.60273570420000022</v>
      </c>
      <c r="H4" s="24">
        <f t="shared" si="1"/>
        <v>0.50102899999999995</v>
      </c>
      <c r="J4" s="16">
        <f t="shared" si="1"/>
        <v>-59.156399999999998</v>
      </c>
      <c r="K4" s="16">
        <f t="shared" si="1"/>
        <v>0</v>
      </c>
      <c r="L4" s="16">
        <f t="shared" si="1"/>
        <v>0</v>
      </c>
      <c r="M4" s="16">
        <f t="shared" si="1"/>
        <v>0</v>
      </c>
      <c r="N4" s="16"/>
      <c r="O4" s="16">
        <f t="shared" si="1"/>
        <v>-0.30369999999999919</v>
      </c>
      <c r="P4" s="16">
        <f t="shared" si="1"/>
        <v>59.3718</v>
      </c>
      <c r="Q4" s="16">
        <f t="shared" si="1"/>
        <v>23.082799999999999</v>
      </c>
      <c r="R4" s="16">
        <f t="shared" si="1"/>
        <v>82.454599999999999</v>
      </c>
      <c r="S4" s="16"/>
      <c r="T4" s="23">
        <f>T38</f>
        <v>11.13</v>
      </c>
      <c r="U4" s="23">
        <f>U38</f>
        <v>0</v>
      </c>
      <c r="V4" s="24"/>
      <c r="W4" s="16">
        <f>W38</f>
        <v>0</v>
      </c>
      <c r="X4" s="16">
        <f>X38</f>
        <v>-0.30369999999999919</v>
      </c>
      <c r="Y4" s="16">
        <f t="shared" si="0"/>
        <v>82.150900000000007</v>
      </c>
      <c r="Z4" s="16">
        <f>Z38</f>
        <v>0</v>
      </c>
      <c r="AA4" s="16">
        <f>AA38</f>
        <v>-59.3718</v>
      </c>
      <c r="AB4" s="16">
        <f>AA4+R4</f>
        <v>23.082799999999999</v>
      </c>
      <c r="AD4" s="16">
        <f>AD38</f>
        <v>0</v>
      </c>
      <c r="AE4" s="16">
        <f>AE38</f>
        <v>0</v>
      </c>
      <c r="AF4" s="16">
        <f>AF38</f>
        <v>-59.3718</v>
      </c>
      <c r="AG4" s="16"/>
      <c r="AH4" s="16"/>
      <c r="AI4" s="16"/>
    </row>
    <row r="5" spans="1:35" s="15" customFormat="1">
      <c r="B5" s="15" t="str">
        <f>B37</f>
        <v>Zn_Zn_C_HF_938</v>
      </c>
      <c r="C5" s="24">
        <f>-C37</f>
        <v>-0.93750265286891876</v>
      </c>
      <c r="D5" s="24">
        <f t="shared" ref="D5:R5" si="2">D37</f>
        <v>3.2986</v>
      </c>
      <c r="E5" s="24">
        <f t="shared" si="2"/>
        <v>5.2206000000000001</v>
      </c>
      <c r="F5" s="24">
        <f>-F37</f>
        <v>-0.58730705880000023</v>
      </c>
      <c r="G5" s="24">
        <f>-G37</f>
        <v>-0.58663360140000087</v>
      </c>
      <c r="H5" s="24">
        <f t="shared" si="2"/>
        <v>0.50206300000000004</v>
      </c>
      <c r="I5" s="66"/>
      <c r="J5" s="16">
        <f t="shared" si="2"/>
        <v>-59.153399999999998</v>
      </c>
      <c r="K5" s="16">
        <f>K37</f>
        <v>0</v>
      </c>
      <c r="L5" s="16">
        <f t="shared" si="2"/>
        <v>0</v>
      </c>
      <c r="M5" s="16">
        <f t="shared" si="2"/>
        <v>0</v>
      </c>
      <c r="N5" s="16"/>
      <c r="O5" s="16">
        <f t="shared" si="2"/>
        <v>-0.30069999999999908</v>
      </c>
      <c r="P5" s="16">
        <f t="shared" si="2"/>
        <v>59.3718</v>
      </c>
      <c r="Q5" s="16">
        <f t="shared" si="2"/>
        <v>23.082799999999999</v>
      </c>
      <c r="R5" s="16">
        <f t="shared" si="2"/>
        <v>82.454599999999999</v>
      </c>
      <c r="S5" s="16"/>
      <c r="T5" s="23">
        <f>T37</f>
        <v>11.135</v>
      </c>
      <c r="U5" s="23">
        <f>U37</f>
        <v>0</v>
      </c>
      <c r="W5" s="16">
        <f>W37</f>
        <v>0</v>
      </c>
      <c r="X5" s="16">
        <f>X37</f>
        <v>-0.30069999999999908</v>
      </c>
      <c r="Y5" s="16">
        <f t="shared" si="0"/>
        <v>82.153899999999993</v>
      </c>
      <c r="Z5" s="16">
        <f>Z37</f>
        <v>0</v>
      </c>
      <c r="AA5" s="16">
        <f>AA37</f>
        <v>-59.3718</v>
      </c>
      <c r="AB5" s="16">
        <f>AA5+R5</f>
        <v>23.082799999999999</v>
      </c>
      <c r="AC5" s="16"/>
      <c r="AD5" s="16">
        <f>AD37</f>
        <v>0</v>
      </c>
      <c r="AE5" s="16">
        <f>AE37</f>
        <v>0</v>
      </c>
      <c r="AF5" s="16">
        <f>AF37</f>
        <v>-59.3718</v>
      </c>
      <c r="AG5" s="16"/>
      <c r="AH5" s="16"/>
      <c r="AI5" s="16"/>
    </row>
    <row r="6" spans="1:35" s="15" customFormat="1">
      <c r="B6" s="15" t="str">
        <f>B36</f>
        <v>Zn_Zn_C_HF_875</v>
      </c>
      <c r="C6" s="24">
        <f>-C36</f>
        <v>-0.87500530573783741</v>
      </c>
      <c r="D6" s="24">
        <f t="shared" ref="D6:R6" si="3">D36</f>
        <v>3.3081999999999998</v>
      </c>
      <c r="E6" s="24">
        <f t="shared" si="3"/>
        <v>5.1877000000000004</v>
      </c>
      <c r="F6" s="24">
        <f>-F36</f>
        <v>-0.55623038170000039</v>
      </c>
      <c r="G6" s="24">
        <f>-G36</f>
        <v>-0.55462219469999996</v>
      </c>
      <c r="H6" s="24">
        <f t="shared" si="3"/>
        <v>0.50414800000000004</v>
      </c>
      <c r="I6" s="66"/>
      <c r="J6" s="16">
        <f t="shared" si="3"/>
        <v>-59.142400000000002</v>
      </c>
      <c r="K6" s="16">
        <f t="shared" si="3"/>
        <v>0</v>
      </c>
      <c r="L6" s="16">
        <f t="shared" si="3"/>
        <v>0</v>
      </c>
      <c r="M6" s="16">
        <f t="shared" si="3"/>
        <v>0</v>
      </c>
      <c r="N6" s="16"/>
      <c r="O6" s="16">
        <f t="shared" si="3"/>
        <v>-0.2897000000000034</v>
      </c>
      <c r="P6" s="16">
        <f t="shared" si="3"/>
        <v>59.3718</v>
      </c>
      <c r="Q6" s="16">
        <f t="shared" si="3"/>
        <v>23.082799999999999</v>
      </c>
      <c r="R6" s="16">
        <f t="shared" si="3"/>
        <v>82.454599999999999</v>
      </c>
      <c r="S6" s="16"/>
      <c r="T6" s="23">
        <f>T36</f>
        <v>11.141999999999999</v>
      </c>
      <c r="U6" s="23">
        <f>U36</f>
        <v>0</v>
      </c>
      <c r="W6" s="16">
        <f>W36</f>
        <v>0</v>
      </c>
      <c r="X6" s="16">
        <f>X36</f>
        <v>-0.2897000000000034</v>
      </c>
      <c r="Y6" s="16">
        <f t="shared" si="0"/>
        <v>82.164899999999989</v>
      </c>
      <c r="Z6" s="16">
        <f>Z36</f>
        <v>0</v>
      </c>
      <c r="AA6" s="16">
        <f>AA36</f>
        <v>-59.3718</v>
      </c>
      <c r="AB6" s="16">
        <f t="shared" ref="AB6:AB20" si="4">AA6+R6</f>
        <v>23.082799999999999</v>
      </c>
      <c r="AC6" s="16"/>
      <c r="AD6" s="16">
        <f>AD36</f>
        <v>0</v>
      </c>
      <c r="AE6" s="16">
        <f>AE36</f>
        <v>0</v>
      </c>
      <c r="AF6" s="16">
        <f>AF36</f>
        <v>-59.3718</v>
      </c>
      <c r="AH6" s="16"/>
      <c r="AI6" s="16"/>
    </row>
    <row r="7" spans="1:35" s="15" customFormat="1">
      <c r="B7" s="15" t="str">
        <f>B35</f>
        <v>Zn_Zn_C_HF_813</v>
      </c>
      <c r="C7" s="24">
        <f>-C35</f>
        <v>-0.81249946942621654</v>
      </c>
      <c r="D7" s="24">
        <f t="shared" ref="D7:R7" si="5">D35</f>
        <v>3.3176000000000001</v>
      </c>
      <c r="E7" s="24">
        <f t="shared" si="5"/>
        <v>5.1559999999999997</v>
      </c>
      <c r="F7" s="24">
        <f>-F35</f>
        <v>-0.5254634279999999</v>
      </c>
      <c r="G7" s="24">
        <f>-G35</f>
        <v>-0.52283902400000026</v>
      </c>
      <c r="H7" s="24">
        <f t="shared" si="5"/>
        <v>0.50620299999999996</v>
      </c>
      <c r="I7" s="66"/>
      <c r="J7" s="16">
        <f t="shared" si="5"/>
        <v>-59.125599999999999</v>
      </c>
      <c r="K7" s="16">
        <f t="shared" si="5"/>
        <v>0</v>
      </c>
      <c r="L7" s="16">
        <f t="shared" si="5"/>
        <v>0</v>
      </c>
      <c r="M7" s="16">
        <f t="shared" si="5"/>
        <v>0</v>
      </c>
      <c r="N7" s="16"/>
      <c r="O7" s="16">
        <f t="shared" si="5"/>
        <v>-0.27289999999999992</v>
      </c>
      <c r="P7" s="16">
        <f t="shared" si="5"/>
        <v>59.3718</v>
      </c>
      <c r="Q7" s="16">
        <f t="shared" si="5"/>
        <v>23.082799999999999</v>
      </c>
      <c r="R7" s="16">
        <f t="shared" si="5"/>
        <v>82.454599999999999</v>
      </c>
      <c r="S7" s="16"/>
      <c r="T7" s="23">
        <f>T35</f>
        <v>11.146000000000001</v>
      </c>
      <c r="U7" s="23">
        <f>U35</f>
        <v>0</v>
      </c>
      <c r="W7" s="16">
        <f>W35</f>
        <v>0</v>
      </c>
      <c r="X7" s="16">
        <f>X35</f>
        <v>-0.27289999999999992</v>
      </c>
      <c r="Y7" s="16">
        <f t="shared" si="0"/>
        <v>82.181700000000006</v>
      </c>
      <c r="Z7" s="16">
        <f>Z35</f>
        <v>0</v>
      </c>
      <c r="AA7" s="16">
        <f>AA35</f>
        <v>-59.3718</v>
      </c>
      <c r="AB7" s="16">
        <f t="shared" si="4"/>
        <v>23.082799999999999</v>
      </c>
      <c r="AC7" s="16"/>
      <c r="AD7" s="16">
        <f>AD35</f>
        <v>0</v>
      </c>
      <c r="AE7" s="16">
        <f>AE35</f>
        <v>0</v>
      </c>
      <c r="AF7" s="16">
        <f>AF35</f>
        <v>-59.3718</v>
      </c>
      <c r="AH7" s="16"/>
      <c r="AI7" s="16"/>
    </row>
    <row r="8" spans="1:35" s="15" customFormat="1">
      <c r="B8" s="15" t="str">
        <f>B34</f>
        <v>Zn_Zn_C_HF_750</v>
      </c>
      <c r="C8" s="24">
        <f>-C34</f>
        <v>-0.75000212229513474</v>
      </c>
      <c r="D8" s="24">
        <f t="shared" ref="D8:R8" si="6">D34</f>
        <v>3.3267000000000002</v>
      </c>
      <c r="E8" s="24">
        <f t="shared" si="6"/>
        <v>5.1245000000000003</v>
      </c>
      <c r="F8" s="24">
        <f>-F34</f>
        <v>-0.49480122199999987</v>
      </c>
      <c r="G8" s="24">
        <f>-G34</f>
        <v>-0.49097834499999976</v>
      </c>
      <c r="H8" s="24">
        <f t="shared" si="6"/>
        <v>0.50820799999999999</v>
      </c>
      <c r="I8" s="66"/>
      <c r="J8" s="16">
        <f t="shared" si="6"/>
        <v>-59.104300000000002</v>
      </c>
      <c r="K8" s="16">
        <f t="shared" si="6"/>
        <v>0</v>
      </c>
      <c r="L8" s="16">
        <f t="shared" si="6"/>
        <v>0</v>
      </c>
      <c r="M8" s="16">
        <f t="shared" si="6"/>
        <v>0</v>
      </c>
      <c r="N8" s="16"/>
      <c r="O8" s="16">
        <f t="shared" si="6"/>
        <v>-0.25160000000000338</v>
      </c>
      <c r="P8" s="16">
        <f t="shared" si="6"/>
        <v>59.3718</v>
      </c>
      <c r="Q8" s="16">
        <f t="shared" si="6"/>
        <v>23.082799999999999</v>
      </c>
      <c r="R8" s="16">
        <f t="shared" si="6"/>
        <v>82.454599999999999</v>
      </c>
      <c r="S8" s="16"/>
      <c r="T8" s="23">
        <f>T34</f>
        <v>11.148999999999999</v>
      </c>
      <c r="U8" s="23">
        <f>U34</f>
        <v>0</v>
      </c>
      <c r="W8" s="16">
        <f>W34</f>
        <v>0</v>
      </c>
      <c r="X8" s="16">
        <f>X34</f>
        <v>-0.25160000000000338</v>
      </c>
      <c r="Y8" s="16">
        <f t="shared" si="0"/>
        <v>82.203000000000003</v>
      </c>
      <c r="Z8" s="16">
        <f>Z34</f>
        <v>0</v>
      </c>
      <c r="AA8" s="16">
        <f>AA34</f>
        <v>-59.3718</v>
      </c>
      <c r="AB8" s="16">
        <f t="shared" si="4"/>
        <v>23.082799999999999</v>
      </c>
      <c r="AC8" s="16"/>
      <c r="AD8" s="16">
        <f>AD34</f>
        <v>0</v>
      </c>
      <c r="AE8" s="16">
        <f>AE34</f>
        <v>0</v>
      </c>
      <c r="AF8" s="16">
        <f>AF34</f>
        <v>-59.3718</v>
      </c>
      <c r="AH8" s="16"/>
      <c r="AI8" s="16"/>
    </row>
    <row r="9" spans="1:35" s="15" customFormat="1">
      <c r="B9" s="15" t="str">
        <f>B33</f>
        <v>Zn_Zn_C_HF_688</v>
      </c>
      <c r="C9" s="24">
        <f>-C33</f>
        <v>-0.68750477516405351</v>
      </c>
      <c r="D9" s="24">
        <f t="shared" ref="D9:R9" si="7">D33</f>
        <v>3.3355000000000001</v>
      </c>
      <c r="E9" s="24">
        <f t="shared" si="7"/>
        <v>5.0937999999999999</v>
      </c>
      <c r="F9" s="24">
        <f>-F33</f>
        <v>-0.46434571419999993</v>
      </c>
      <c r="G9" s="24">
        <f>-G33</f>
        <v>-0.4591907885999999</v>
      </c>
      <c r="H9" s="24">
        <f t="shared" si="7"/>
        <v>0.51017299999999999</v>
      </c>
      <c r="I9" s="66"/>
      <c r="J9" s="16">
        <f t="shared" si="7"/>
        <v>-59.079799999999999</v>
      </c>
      <c r="K9" s="16">
        <f t="shared" si="7"/>
        <v>0</v>
      </c>
      <c r="L9" s="16">
        <f t="shared" si="7"/>
        <v>0</v>
      </c>
      <c r="M9" s="16">
        <f t="shared" si="7"/>
        <v>0</v>
      </c>
      <c r="N9" s="16"/>
      <c r="O9" s="16">
        <f t="shared" si="7"/>
        <v>-0.22710000000000008</v>
      </c>
      <c r="P9" s="16">
        <f t="shared" si="7"/>
        <v>59.3718</v>
      </c>
      <c r="Q9" s="16">
        <f t="shared" si="7"/>
        <v>23.082799999999999</v>
      </c>
      <c r="R9" s="16">
        <f t="shared" si="7"/>
        <v>82.454599999999999</v>
      </c>
      <c r="S9" s="16"/>
      <c r="T9" s="23">
        <f>T33</f>
        <v>11.151</v>
      </c>
      <c r="U9" s="23">
        <f>U33</f>
        <v>0</v>
      </c>
      <c r="W9" s="16">
        <f>W33</f>
        <v>0</v>
      </c>
      <c r="X9" s="16">
        <f>X33</f>
        <v>-0.22710000000000008</v>
      </c>
      <c r="Y9" s="16">
        <f t="shared" si="0"/>
        <v>82.227499999999992</v>
      </c>
      <c r="Z9" s="16">
        <f>Z33</f>
        <v>0</v>
      </c>
      <c r="AA9" s="16">
        <f>AA33</f>
        <v>-59.3718</v>
      </c>
      <c r="AB9" s="16">
        <f t="shared" si="4"/>
        <v>23.082799999999999</v>
      </c>
      <c r="AC9" s="16"/>
      <c r="AD9" s="16">
        <f>AD33</f>
        <v>0</v>
      </c>
      <c r="AE9" s="16">
        <f>AE33</f>
        <v>0</v>
      </c>
      <c r="AF9" s="16">
        <f>AF33</f>
        <v>-59.3718</v>
      </c>
      <c r="AH9" s="16"/>
      <c r="AI9" s="16"/>
    </row>
    <row r="10" spans="1:35" s="15" customFormat="1">
      <c r="B10" s="15" t="str">
        <f>B32</f>
        <v>Zn_Zn_C_HF_625</v>
      </c>
      <c r="C10" s="24">
        <f>-C32</f>
        <v>-0.62499893885243263</v>
      </c>
      <c r="D10" s="24">
        <f t="shared" ref="D10:R10" si="8">D32</f>
        <v>3.3441000000000001</v>
      </c>
      <c r="E10" s="24">
        <f t="shared" si="8"/>
        <v>5.0622999999999996</v>
      </c>
      <c r="F10" s="24">
        <f>-F32</f>
        <v>-0.43361636879999971</v>
      </c>
      <c r="G10" s="24">
        <f>-G32</f>
        <v>-0.42703537880000048</v>
      </c>
      <c r="H10" s="24">
        <f t="shared" si="8"/>
        <v>0.51203299999999996</v>
      </c>
      <c r="I10" s="66"/>
      <c r="J10" s="16">
        <f t="shared" si="8"/>
        <v>-59.052900000000001</v>
      </c>
      <c r="K10" s="16">
        <f t="shared" si="8"/>
        <v>0</v>
      </c>
      <c r="L10" s="16">
        <f t="shared" si="8"/>
        <v>0</v>
      </c>
      <c r="M10" s="16">
        <f t="shared" si="8"/>
        <v>0</v>
      </c>
      <c r="N10" s="16"/>
      <c r="O10" s="16">
        <f t="shared" si="8"/>
        <v>-0.20020000000000238</v>
      </c>
      <c r="P10" s="16">
        <f t="shared" si="8"/>
        <v>59.3718</v>
      </c>
      <c r="Q10" s="16">
        <f t="shared" si="8"/>
        <v>23.082799999999999</v>
      </c>
      <c r="R10" s="16">
        <f t="shared" si="8"/>
        <v>82.454599999999999</v>
      </c>
      <c r="S10" s="16"/>
      <c r="T10" s="23">
        <f>T32</f>
        <v>11.154</v>
      </c>
      <c r="U10" s="23">
        <f>U32</f>
        <v>0</v>
      </c>
      <c r="W10" s="16">
        <f>W32</f>
        <v>0</v>
      </c>
      <c r="X10" s="16">
        <f>X32</f>
        <v>-0.20020000000000238</v>
      </c>
      <c r="Y10" s="16">
        <f t="shared" si="0"/>
        <v>82.254400000000004</v>
      </c>
      <c r="Z10" s="16">
        <f>Z32</f>
        <v>0</v>
      </c>
      <c r="AA10" s="16">
        <f>AA32</f>
        <v>-59.3718</v>
      </c>
      <c r="AB10" s="16">
        <f t="shared" si="4"/>
        <v>23.082799999999999</v>
      </c>
      <c r="AC10" s="16"/>
      <c r="AD10" s="16">
        <f>AD32</f>
        <v>0</v>
      </c>
      <c r="AE10" s="16">
        <f>AE32</f>
        <v>0</v>
      </c>
      <c r="AF10" s="16">
        <f>AF32</f>
        <v>-59.3718</v>
      </c>
      <c r="AH10" s="16"/>
      <c r="AI10" s="16"/>
    </row>
    <row r="11" spans="1:35" s="15" customFormat="1">
      <c r="B11" s="15" t="str">
        <f>B31</f>
        <v>Zn_Zn_C_HF_563</v>
      </c>
      <c r="C11" s="24">
        <f>-C31</f>
        <v>-0.56250159172135128</v>
      </c>
      <c r="D11" s="24">
        <f t="shared" ref="D11:R11" si="9">D31</f>
        <v>3.3525</v>
      </c>
      <c r="E11" s="24">
        <f t="shared" si="9"/>
        <v>5.0305</v>
      </c>
      <c r="F11" s="24">
        <f>-F31</f>
        <v>-0.40288771449999983</v>
      </c>
      <c r="G11" s="24">
        <f>-G31</f>
        <v>-0.39466284700000009</v>
      </c>
      <c r="H11" s="24">
        <f t="shared" si="9"/>
        <v>0.51382799999999995</v>
      </c>
      <c r="I11" s="66"/>
      <c r="J11" s="16">
        <f t="shared" si="9"/>
        <v>-59.0246</v>
      </c>
      <c r="K11" s="16">
        <f t="shared" si="9"/>
        <v>0</v>
      </c>
      <c r="L11" s="16">
        <f t="shared" si="9"/>
        <v>0</v>
      </c>
      <c r="M11" s="16">
        <f t="shared" si="9"/>
        <v>0</v>
      </c>
      <c r="N11" s="16"/>
      <c r="O11" s="16">
        <f t="shared" si="9"/>
        <v>-0.17190000000000083</v>
      </c>
      <c r="P11" s="16">
        <f t="shared" si="9"/>
        <v>59.3718</v>
      </c>
      <c r="Q11" s="16">
        <f t="shared" si="9"/>
        <v>23.082799999999999</v>
      </c>
      <c r="R11" s="16">
        <f t="shared" si="9"/>
        <v>82.454599999999999</v>
      </c>
      <c r="S11" s="16"/>
      <c r="T11" s="23">
        <f>T31</f>
        <v>11.157999999999999</v>
      </c>
      <c r="U11" s="23">
        <f>U31</f>
        <v>0</v>
      </c>
      <c r="W11" s="16">
        <f>W31</f>
        <v>0</v>
      </c>
      <c r="X11" s="16">
        <f>X31</f>
        <v>-0.17190000000000083</v>
      </c>
      <c r="Y11" s="16">
        <f t="shared" si="0"/>
        <v>82.282700000000006</v>
      </c>
      <c r="Z11" s="16">
        <f>Z31</f>
        <v>0</v>
      </c>
      <c r="AA11" s="16">
        <f>AA31</f>
        <v>-59.3718</v>
      </c>
      <c r="AB11" s="16">
        <f t="shared" si="4"/>
        <v>23.082799999999999</v>
      </c>
      <c r="AC11" s="16"/>
      <c r="AD11" s="16">
        <f>AD31</f>
        <v>0</v>
      </c>
      <c r="AE11" s="16">
        <f>AE31</f>
        <v>0</v>
      </c>
      <c r="AF11" s="16">
        <f>AF31</f>
        <v>-59.3718</v>
      </c>
      <c r="AH11" s="16"/>
      <c r="AI11" s="16"/>
    </row>
    <row r="12" spans="1:35" s="15" customFormat="1">
      <c r="B12" s="15" t="str">
        <f>B30</f>
        <v>Zn_Zn_C_HF_500</v>
      </c>
      <c r="C12" s="24">
        <f>-C30</f>
        <v>-0.5000042445902696</v>
      </c>
      <c r="D12" s="24">
        <f t="shared" ref="D12:R12" si="10">D30</f>
        <v>3.3610000000000002</v>
      </c>
      <c r="E12" s="24">
        <f t="shared" si="10"/>
        <v>4.9972000000000003</v>
      </c>
      <c r="F12" s="24">
        <f>-F30</f>
        <v>-0.37154681720000005</v>
      </c>
      <c r="G12" s="24">
        <f>-G30</f>
        <v>-0.36158739759999964</v>
      </c>
      <c r="H12" s="24">
        <f t="shared" si="10"/>
        <v>0.51545200000000002</v>
      </c>
      <c r="I12" s="66"/>
      <c r="J12" s="16">
        <f t="shared" si="10"/>
        <v>-58.995699999999999</v>
      </c>
      <c r="K12" s="16">
        <f t="shared" si="10"/>
        <v>0</v>
      </c>
      <c r="L12" s="16">
        <f t="shared" si="10"/>
        <v>0</v>
      </c>
      <c r="M12" s="16">
        <f t="shared" si="10"/>
        <v>0</v>
      </c>
      <c r="N12" s="16"/>
      <c r="O12" s="16">
        <f t="shared" si="10"/>
        <v>-0.14300000000000068</v>
      </c>
      <c r="P12" s="16">
        <f t="shared" si="10"/>
        <v>59.3718</v>
      </c>
      <c r="Q12" s="16">
        <f t="shared" si="10"/>
        <v>23.082799999999999</v>
      </c>
      <c r="R12" s="16">
        <f t="shared" si="10"/>
        <v>82.454599999999999</v>
      </c>
      <c r="S12" s="16"/>
      <c r="T12" s="23">
        <f>T30</f>
        <v>11.164999999999999</v>
      </c>
      <c r="U12" s="23">
        <f>U30</f>
        <v>0</v>
      </c>
      <c r="W12" s="16">
        <f>W30</f>
        <v>0</v>
      </c>
      <c r="X12" s="16">
        <f>X30</f>
        <v>-0.14300000000000068</v>
      </c>
      <c r="Y12" s="16">
        <f t="shared" si="0"/>
        <v>82.311599999999999</v>
      </c>
      <c r="Z12" s="16">
        <f>Z30</f>
        <v>0</v>
      </c>
      <c r="AA12" s="16">
        <f>AA30</f>
        <v>-59.3718</v>
      </c>
      <c r="AB12" s="16">
        <f t="shared" si="4"/>
        <v>23.082799999999999</v>
      </c>
      <c r="AC12" s="16"/>
      <c r="AD12" s="16">
        <f>AD30</f>
        <v>0</v>
      </c>
      <c r="AE12" s="16">
        <f>AE30</f>
        <v>0</v>
      </c>
      <c r="AF12" s="16">
        <f>AF30</f>
        <v>-59.3718</v>
      </c>
      <c r="AH12" s="16"/>
      <c r="AI12" s="16"/>
    </row>
    <row r="13" spans="1:35" s="15" customFormat="1">
      <c r="B13" s="15" t="str">
        <f>B29</f>
        <v>Zn_Zn_C_HF_438</v>
      </c>
      <c r="C13" s="24">
        <f>-C29</f>
        <v>-0.43749840827864916</v>
      </c>
      <c r="D13" s="24">
        <f t="shared" ref="D13:R13" si="11">D29</f>
        <v>3.3696999999999999</v>
      </c>
      <c r="E13" s="24">
        <f t="shared" si="11"/>
        <v>4.9611999999999998</v>
      </c>
      <c r="F13" s="24">
        <f>-F29</f>
        <v>-0.33918236040000033</v>
      </c>
      <c r="G13" s="24">
        <f>-G29</f>
        <v>-0.32760291960000004</v>
      </c>
      <c r="H13" s="24">
        <f t="shared" si="11"/>
        <v>0.51683100000000004</v>
      </c>
      <c r="I13" s="66"/>
      <c r="J13" s="16">
        <f t="shared" si="11"/>
        <v>-58.966999999999999</v>
      </c>
      <c r="K13" s="16">
        <f t="shared" si="11"/>
        <v>0</v>
      </c>
      <c r="L13" s="16">
        <f t="shared" si="11"/>
        <v>0</v>
      </c>
      <c r="M13" s="16">
        <f t="shared" si="11"/>
        <v>0</v>
      </c>
      <c r="N13" s="16"/>
      <c r="O13" s="16">
        <f t="shared" si="11"/>
        <v>-0.11430000000000007</v>
      </c>
      <c r="P13" s="16">
        <f t="shared" si="11"/>
        <v>59.3718</v>
      </c>
      <c r="Q13" s="16">
        <f t="shared" si="11"/>
        <v>23.082799999999999</v>
      </c>
      <c r="R13" s="16">
        <f t="shared" si="11"/>
        <v>82.454599999999999</v>
      </c>
      <c r="S13" s="16"/>
      <c r="T13" s="23">
        <f>T29</f>
        <v>11.176</v>
      </c>
      <c r="U13" s="23">
        <f>U29</f>
        <v>0</v>
      </c>
      <c r="W13" s="16">
        <f>W29</f>
        <v>0</v>
      </c>
      <c r="X13" s="16">
        <f>X29</f>
        <v>-0.11430000000000007</v>
      </c>
      <c r="Y13" s="16">
        <f t="shared" si="0"/>
        <v>82.340299999999999</v>
      </c>
      <c r="Z13" s="16">
        <f>Z29</f>
        <v>0</v>
      </c>
      <c r="AA13" s="16">
        <f>AA29</f>
        <v>-59.3718</v>
      </c>
      <c r="AB13" s="16">
        <f t="shared" si="4"/>
        <v>23.082799999999999</v>
      </c>
      <c r="AC13" s="16"/>
      <c r="AD13" s="16">
        <f>AD29</f>
        <v>0</v>
      </c>
      <c r="AE13" s="16">
        <f>AE29</f>
        <v>0</v>
      </c>
      <c r="AF13" s="16">
        <f>AF29</f>
        <v>-59.3718</v>
      </c>
      <c r="AH13" s="16"/>
      <c r="AI13" s="16"/>
    </row>
    <row r="14" spans="1:35" s="15" customFormat="1">
      <c r="B14" s="15" t="str">
        <f>B28</f>
        <v>Zn_Zn_C_HF_375</v>
      </c>
      <c r="C14" s="24">
        <f>-C28</f>
        <v>-0.37500106114756737</v>
      </c>
      <c r="D14" s="24">
        <f t="shared" ref="D14:R14" si="12">D28</f>
        <v>3.3788999999999998</v>
      </c>
      <c r="E14" s="24">
        <f t="shared" si="12"/>
        <v>4.9204999999999997</v>
      </c>
      <c r="F14" s="24">
        <f>-F28</f>
        <v>-0.30529734299999994</v>
      </c>
      <c r="G14" s="24">
        <f>-G28</f>
        <v>-0.29197262899999943</v>
      </c>
      <c r="H14" s="24">
        <f t="shared" si="12"/>
        <v>0.517872</v>
      </c>
      <c r="I14" s="66"/>
      <c r="J14" s="16">
        <f t="shared" si="12"/>
        <v>-58.939399999999999</v>
      </c>
      <c r="K14" s="16">
        <f t="shared" si="12"/>
        <v>0</v>
      </c>
      <c r="L14" s="16">
        <f t="shared" si="12"/>
        <v>0</v>
      </c>
      <c r="M14" s="16">
        <f t="shared" si="12"/>
        <v>0</v>
      </c>
      <c r="N14" s="16"/>
      <c r="O14" s="16">
        <f t="shared" si="12"/>
        <v>-8.6700000000000443E-2</v>
      </c>
      <c r="P14" s="16">
        <f t="shared" si="12"/>
        <v>59.3718</v>
      </c>
      <c r="Q14" s="16">
        <f t="shared" si="12"/>
        <v>23.082799999999999</v>
      </c>
      <c r="R14" s="16">
        <f t="shared" si="12"/>
        <v>82.454599999999999</v>
      </c>
      <c r="S14" s="16"/>
      <c r="T14" s="23">
        <f>T28</f>
        <v>11.192</v>
      </c>
      <c r="U14" s="23">
        <f>U28</f>
        <v>0</v>
      </c>
      <c r="W14" s="16">
        <f>W28</f>
        <v>0</v>
      </c>
      <c r="X14" s="16">
        <f>X28</f>
        <v>-8.6700000000000443E-2</v>
      </c>
      <c r="Y14" s="16">
        <f t="shared" si="0"/>
        <v>82.367899999999992</v>
      </c>
      <c r="Z14" s="16">
        <f>Z28</f>
        <v>0</v>
      </c>
      <c r="AA14" s="16">
        <f>AA28</f>
        <v>-59.3718</v>
      </c>
      <c r="AB14" s="16">
        <f t="shared" si="4"/>
        <v>23.082799999999999</v>
      </c>
      <c r="AC14" s="16"/>
      <c r="AD14" s="16">
        <f>AD28</f>
        <v>0</v>
      </c>
      <c r="AE14" s="16">
        <f>AE28</f>
        <v>0</v>
      </c>
      <c r="AF14" s="16">
        <f>AF28</f>
        <v>-59.3718</v>
      </c>
      <c r="AH14" s="16"/>
      <c r="AI14" s="16"/>
    </row>
    <row r="15" spans="1:35" s="15" customFormat="1">
      <c r="B15" s="15" t="str">
        <f>B27</f>
        <v>Zn_Zn_C_HF_313</v>
      </c>
      <c r="C15" s="24">
        <f>-C27</f>
        <v>-0.31250371401648613</v>
      </c>
      <c r="D15" s="24">
        <f t="shared" ref="D15:R15" si="13">D27</f>
        <v>3.3892000000000002</v>
      </c>
      <c r="E15" s="24">
        <f t="shared" si="13"/>
        <v>4.8715000000000002</v>
      </c>
      <c r="F15" s="24">
        <f>-F27</f>
        <v>-0.26826376200000029</v>
      </c>
      <c r="G15" s="24">
        <f>-G27</f>
        <v>-0.25338132950000042</v>
      </c>
      <c r="H15" s="24">
        <f t="shared" si="13"/>
        <v>0.51825600000000005</v>
      </c>
      <c r="I15" s="66"/>
      <c r="J15" s="16">
        <f t="shared" si="13"/>
        <v>-58.913600000000002</v>
      </c>
      <c r="K15" s="16">
        <f t="shared" si="13"/>
        <v>0</v>
      </c>
      <c r="L15" s="16">
        <f t="shared" si="13"/>
        <v>0</v>
      </c>
      <c r="M15" s="16">
        <f t="shared" si="13"/>
        <v>0</v>
      </c>
      <c r="N15" s="16"/>
      <c r="O15" s="16">
        <f t="shared" si="13"/>
        <v>-6.0900000000003729E-2</v>
      </c>
      <c r="P15" s="16">
        <f t="shared" si="13"/>
        <v>59.3718</v>
      </c>
      <c r="Q15" s="16">
        <f t="shared" si="13"/>
        <v>23.082799999999999</v>
      </c>
      <c r="R15" s="16">
        <f t="shared" si="13"/>
        <v>82.454599999999999</v>
      </c>
      <c r="S15" s="16"/>
      <c r="T15" s="23">
        <f>T27</f>
        <v>11.215999999999999</v>
      </c>
      <c r="U15" s="23">
        <f>U27</f>
        <v>0</v>
      </c>
      <c r="W15" s="16">
        <f>W27</f>
        <v>0</v>
      </c>
      <c r="X15" s="16">
        <f>X27</f>
        <v>-6.0900000000003729E-2</v>
      </c>
      <c r="Y15" s="16">
        <f t="shared" si="0"/>
        <v>82.393699999999995</v>
      </c>
      <c r="Z15" s="16">
        <f>Z27</f>
        <v>0</v>
      </c>
      <c r="AA15" s="16">
        <f>AA27</f>
        <v>-59.3718</v>
      </c>
      <c r="AB15" s="16">
        <f t="shared" si="4"/>
        <v>23.082799999999999</v>
      </c>
      <c r="AC15" s="16"/>
      <c r="AD15" s="16">
        <f>AD27</f>
        <v>0</v>
      </c>
      <c r="AE15" s="16">
        <f>AE27</f>
        <v>0</v>
      </c>
      <c r="AF15" s="16">
        <f>AF27</f>
        <v>-59.3718</v>
      </c>
      <c r="AH15" s="16"/>
      <c r="AI15" s="16"/>
    </row>
    <row r="16" spans="1:35" s="15" customFormat="1">
      <c r="B16" s="15" t="str">
        <f>B26</f>
        <v>Zn_Zn_C_HF_250</v>
      </c>
      <c r="C16" s="24">
        <f>-C26</f>
        <v>-0.2499978777048652</v>
      </c>
      <c r="D16" s="24">
        <f t="shared" ref="D16:R16" si="14">D26</f>
        <v>3.4011999999999998</v>
      </c>
      <c r="E16" s="24">
        <f t="shared" si="14"/>
        <v>4.8098000000000001</v>
      </c>
      <c r="F16" s="24">
        <f>-F26</f>
        <v>-0.22617122539999993</v>
      </c>
      <c r="G16" s="24">
        <f>-G26</f>
        <v>-0.2106932889999994</v>
      </c>
      <c r="H16" s="24">
        <f t="shared" si="14"/>
        <v>0.51757399999999998</v>
      </c>
      <c r="I16" s="66"/>
      <c r="J16" s="16">
        <f t="shared" si="14"/>
        <v>-58.890599999999999</v>
      </c>
      <c r="K16" s="16">
        <f t="shared" si="14"/>
        <v>0</v>
      </c>
      <c r="L16" s="16">
        <f t="shared" si="14"/>
        <v>0</v>
      </c>
      <c r="M16" s="16">
        <f t="shared" si="14"/>
        <v>0</v>
      </c>
      <c r="N16" s="16"/>
      <c r="O16" s="16">
        <f t="shared" si="14"/>
        <v>-3.7900000000000489E-2</v>
      </c>
      <c r="P16" s="16">
        <f t="shared" si="14"/>
        <v>59.3718</v>
      </c>
      <c r="Q16" s="16">
        <f t="shared" si="14"/>
        <v>23.082799999999999</v>
      </c>
      <c r="R16" s="16">
        <f t="shared" si="14"/>
        <v>82.454599999999999</v>
      </c>
      <c r="S16" s="16"/>
      <c r="T16" s="23">
        <f>T26</f>
        <v>11.247999999999999</v>
      </c>
      <c r="U16" s="23">
        <f>U26</f>
        <v>0</v>
      </c>
      <c r="W16" s="16">
        <f>W26</f>
        <v>0</v>
      </c>
      <c r="X16" s="16">
        <f>X26</f>
        <v>-3.7900000000000489E-2</v>
      </c>
      <c r="Y16" s="16">
        <f t="shared" si="0"/>
        <v>82.416699999999992</v>
      </c>
      <c r="Z16" s="16">
        <f>Z26</f>
        <v>0</v>
      </c>
      <c r="AA16" s="16">
        <f>AA26</f>
        <v>-59.3718</v>
      </c>
      <c r="AB16" s="16">
        <f t="shared" si="4"/>
        <v>23.082799999999999</v>
      </c>
      <c r="AC16" s="16"/>
      <c r="AD16" s="16">
        <f>AD26</f>
        <v>0</v>
      </c>
      <c r="AE16" s="16">
        <f>AE26</f>
        <v>0</v>
      </c>
      <c r="AF16" s="16">
        <f>AF26</f>
        <v>-59.3718</v>
      </c>
      <c r="AG16" s="16"/>
      <c r="AH16" s="16"/>
      <c r="AI16" s="16"/>
    </row>
    <row r="17" spans="1:36" s="15" customFormat="1">
      <c r="B17" s="15" t="str">
        <f>B25</f>
        <v>Zn_Zn_C_HF_188</v>
      </c>
      <c r="C17" s="24">
        <f>-C25</f>
        <v>-0.18750053057378394</v>
      </c>
      <c r="D17" s="24">
        <f t="shared" ref="D17:R17" si="15">D25</f>
        <v>3.4184999999999999</v>
      </c>
      <c r="E17" s="24">
        <f t="shared" si="15"/>
        <v>4.7184999999999997</v>
      </c>
      <c r="F17" s="24">
        <f>-F25</f>
        <v>-0.17087104049999996</v>
      </c>
      <c r="G17" s="24">
        <f>-G25</f>
        <v>-0.1573242269999999</v>
      </c>
      <c r="H17" s="24">
        <f t="shared" si="15"/>
        <v>0.51412599999999997</v>
      </c>
      <c r="I17" s="66"/>
      <c r="J17" s="16">
        <f t="shared" si="15"/>
        <v>-58.871699999999997</v>
      </c>
      <c r="K17" s="16">
        <f t="shared" si="15"/>
        <v>0</v>
      </c>
      <c r="L17" s="16">
        <f t="shared" si="15"/>
        <v>0</v>
      </c>
      <c r="M17" s="16">
        <f t="shared" si="15"/>
        <v>0</v>
      </c>
      <c r="N17" s="16"/>
      <c r="O17" s="16">
        <f t="shared" si="15"/>
        <v>-1.8999999999998352E-2</v>
      </c>
      <c r="P17" s="16">
        <f t="shared" si="15"/>
        <v>59.3718</v>
      </c>
      <c r="Q17" s="16">
        <f t="shared" si="15"/>
        <v>23.082799999999999</v>
      </c>
      <c r="R17" s="16">
        <f t="shared" si="15"/>
        <v>82.454599999999999</v>
      </c>
      <c r="S17" s="16"/>
      <c r="T17" s="23">
        <f>T25</f>
        <v>11.297000000000001</v>
      </c>
      <c r="U17" s="23">
        <f>U25</f>
        <v>0</v>
      </c>
      <c r="W17" s="16">
        <f>W25</f>
        <v>0</v>
      </c>
      <c r="X17" s="16">
        <f>X25</f>
        <v>-1.8999999999998352E-2</v>
      </c>
      <c r="Y17" s="16">
        <f t="shared" si="0"/>
        <v>82.435599999999994</v>
      </c>
      <c r="Z17" s="16">
        <f>Z25</f>
        <v>0</v>
      </c>
      <c r="AA17" s="16">
        <f>AA25</f>
        <v>-59.3718</v>
      </c>
      <c r="AB17" s="16">
        <f t="shared" si="4"/>
        <v>23.082799999999999</v>
      </c>
      <c r="AC17" s="16"/>
      <c r="AD17" s="16">
        <f>AD25</f>
        <v>0</v>
      </c>
      <c r="AE17" s="16">
        <f>AE25</f>
        <v>0</v>
      </c>
      <c r="AF17" s="16">
        <f>AF25</f>
        <v>-59.3718</v>
      </c>
      <c r="AG17" s="16"/>
      <c r="AH17" s="16"/>
      <c r="AI17" s="16"/>
    </row>
    <row r="18" spans="1:36" s="15" customFormat="1">
      <c r="A18" s="15" t="s">
        <v>69</v>
      </c>
      <c r="B18" s="15" t="str">
        <f>B24</f>
        <v>Zn_Zn_C_HF_125</v>
      </c>
      <c r="C18" s="24">
        <f>-C24</f>
        <v>-0.1250031834427022</v>
      </c>
      <c r="D18" s="24">
        <f t="shared" ref="D18:R18" si="16">D24</f>
        <v>3.4388000000000001</v>
      </c>
      <c r="E18" s="24">
        <f t="shared" si="16"/>
        <v>4.6163999999999996</v>
      </c>
      <c r="F18" s="24">
        <f>-F24</f>
        <v>-0.10387823280000009</v>
      </c>
      <c r="G18" s="24">
        <f>-G24</f>
        <v>-9.5725670399999366E-2</v>
      </c>
      <c r="H18" s="24">
        <f t="shared" si="16"/>
        <v>0.50777700000000003</v>
      </c>
      <c r="I18" s="66"/>
      <c r="J18" s="16">
        <f t="shared" si="16"/>
        <v>-58.859499999999997</v>
      </c>
      <c r="K18" s="16">
        <f t="shared" si="16"/>
        <v>0</v>
      </c>
      <c r="L18" s="16">
        <f t="shared" si="16"/>
        <v>0</v>
      </c>
      <c r="M18" s="16">
        <f t="shared" si="16"/>
        <v>0</v>
      </c>
      <c r="N18" s="16"/>
      <c r="O18" s="16">
        <f t="shared" si="16"/>
        <v>-6.7999999999983629E-3</v>
      </c>
      <c r="P18" s="16">
        <f t="shared" si="16"/>
        <v>59.3718</v>
      </c>
      <c r="Q18" s="16">
        <f t="shared" si="16"/>
        <v>23.082799999999999</v>
      </c>
      <c r="R18" s="16">
        <f t="shared" si="16"/>
        <v>82.454599999999999</v>
      </c>
      <c r="S18" s="16"/>
      <c r="T18" s="23">
        <f>T24</f>
        <v>11.348000000000001</v>
      </c>
      <c r="U18" s="23">
        <f>U24</f>
        <v>0</v>
      </c>
      <c r="W18" s="16">
        <f>W24</f>
        <v>0</v>
      </c>
      <c r="X18" s="16">
        <f>X24</f>
        <v>-6.7999999999983629E-3</v>
      </c>
      <c r="Y18" s="16">
        <f t="shared" si="0"/>
        <v>82.447800000000001</v>
      </c>
      <c r="Z18" s="16">
        <f>Z24</f>
        <v>0</v>
      </c>
      <c r="AA18" s="16">
        <f>AA24</f>
        <v>-59.3718</v>
      </c>
      <c r="AB18" s="16">
        <f t="shared" si="4"/>
        <v>23.082799999999999</v>
      </c>
      <c r="AC18" s="16"/>
      <c r="AD18" s="16">
        <f>AD24</f>
        <v>0</v>
      </c>
      <c r="AE18" s="16">
        <f>AE24</f>
        <v>0</v>
      </c>
      <c r="AF18" s="16">
        <f>AF24</f>
        <v>-59.3718</v>
      </c>
      <c r="AH18" s="16"/>
      <c r="AI18" s="16"/>
    </row>
    <row r="19" spans="1:36" s="15" customFormat="1">
      <c r="B19" s="15" t="str">
        <f>B23</f>
        <v>Zn_Zn_C_HF_063</v>
      </c>
      <c r="C19" s="24">
        <f>-C23</f>
        <v>-6.2497347131081273E-2</v>
      </c>
      <c r="D19" s="24">
        <f t="shared" ref="D19:R19" si="17">D23</f>
        <v>3.4517000000000002</v>
      </c>
      <c r="E19" s="24">
        <f t="shared" si="17"/>
        <v>4.5575999999999999</v>
      </c>
      <c r="F19" s="24">
        <f>-F23</f>
        <v>-4.6218621599999794E-2</v>
      </c>
      <c r="G19" s="24">
        <f>-G23</f>
        <v>-4.322883599999984E-2</v>
      </c>
      <c r="H19" s="24">
        <f t="shared" si="17"/>
        <v>0.50277899999999998</v>
      </c>
      <c r="I19" s="66"/>
      <c r="J19" s="16">
        <f t="shared" si="17"/>
        <v>-58.854100000000003</v>
      </c>
      <c r="K19" s="16">
        <f t="shared" si="17"/>
        <v>0</v>
      </c>
      <c r="L19" s="16">
        <f t="shared" si="17"/>
        <v>0</v>
      </c>
      <c r="M19" s="16">
        <f t="shared" si="17"/>
        <v>0</v>
      </c>
      <c r="N19" s="16"/>
      <c r="O19" s="16">
        <f t="shared" si="17"/>
        <v>-1.4000000000038426E-3</v>
      </c>
      <c r="P19" s="16">
        <f t="shared" si="17"/>
        <v>59.3718</v>
      </c>
      <c r="Q19" s="16">
        <f t="shared" si="17"/>
        <v>23.082799999999999</v>
      </c>
      <c r="R19" s="16">
        <f t="shared" si="17"/>
        <v>82.454599999999999</v>
      </c>
      <c r="S19" s="16"/>
      <c r="T19" s="23">
        <f>T23</f>
        <v>11.323</v>
      </c>
      <c r="U19" s="23">
        <f>U23</f>
        <v>0</v>
      </c>
      <c r="W19" s="16">
        <f>W23</f>
        <v>0</v>
      </c>
      <c r="X19" s="16">
        <f>X23</f>
        <v>-1.4000000000038426E-3</v>
      </c>
      <c r="Y19" s="16">
        <f t="shared" si="0"/>
        <v>82.453199999999995</v>
      </c>
      <c r="Z19" s="16">
        <f>Z23</f>
        <v>0</v>
      </c>
      <c r="AA19" s="16">
        <f>AA23</f>
        <v>-59.3718</v>
      </c>
      <c r="AB19" s="16">
        <f t="shared" si="4"/>
        <v>23.082799999999999</v>
      </c>
      <c r="AC19" s="16"/>
      <c r="AD19" s="16">
        <f>AD23</f>
        <v>0</v>
      </c>
      <c r="AE19" s="16">
        <f>AE23</f>
        <v>0</v>
      </c>
      <c r="AF19" s="16">
        <f>AF23</f>
        <v>-59.3718</v>
      </c>
      <c r="AH19" s="16"/>
      <c r="AI19" s="16"/>
    </row>
    <row r="20" spans="1:36" s="15" customFormat="1">
      <c r="B20" s="15" t="str">
        <f>B22</f>
        <v>Zn_Zn_C_HF_031</v>
      </c>
      <c r="C20" s="24">
        <f>-C22</f>
        <v>-3.1248673565540636E-2</v>
      </c>
      <c r="D20" s="24">
        <f t="shared" ref="D20:U20" si="18">D22</f>
        <v>3.4542999999999999</v>
      </c>
      <c r="E20" s="24">
        <f t="shared" si="18"/>
        <v>4.5458999999999996</v>
      </c>
      <c r="F20" s="24">
        <f>-F22</f>
        <v>-2.2515842700000184E-2</v>
      </c>
      <c r="G20" s="24">
        <f>-G22</f>
        <v>-2.1156618599999708E-2</v>
      </c>
      <c r="H20" s="24">
        <f t="shared" si="18"/>
        <v>0.50127200000000005</v>
      </c>
      <c r="I20" s="66"/>
      <c r="J20" s="16">
        <f t="shared" si="18"/>
        <v>-58.853000000000002</v>
      </c>
      <c r="K20" s="16">
        <f t="shared" si="18"/>
        <v>0</v>
      </c>
      <c r="L20" s="16">
        <f t="shared" si="18"/>
        <v>0</v>
      </c>
      <c r="M20" s="16">
        <f t="shared" si="18"/>
        <v>0</v>
      </c>
      <c r="N20" s="16"/>
      <c r="O20" s="16">
        <f t="shared" si="18"/>
        <v>-3.0000000000285354E-4</v>
      </c>
      <c r="P20" s="16">
        <f t="shared" si="18"/>
        <v>59.3718</v>
      </c>
      <c r="Q20" s="16">
        <f t="shared" si="18"/>
        <v>23.082799999999999</v>
      </c>
      <c r="R20" s="16">
        <f t="shared" si="18"/>
        <v>82.454599999999999</v>
      </c>
      <c r="S20" s="16"/>
      <c r="T20" s="23">
        <f t="shared" si="18"/>
        <v>11.308999999999999</v>
      </c>
      <c r="U20" s="23">
        <f t="shared" si="18"/>
        <v>0</v>
      </c>
      <c r="W20" s="16">
        <f>W22</f>
        <v>0</v>
      </c>
      <c r="X20" s="16">
        <f>X22</f>
        <v>-3.0000000000285354E-4</v>
      </c>
      <c r="Y20" s="16">
        <f t="shared" si="0"/>
        <v>82.454299999999989</v>
      </c>
      <c r="Z20" s="16">
        <f>Z22</f>
        <v>0</v>
      </c>
      <c r="AA20" s="16">
        <f>AA22</f>
        <v>-59.3718</v>
      </c>
      <c r="AB20" s="16">
        <f t="shared" si="4"/>
        <v>23.082799999999999</v>
      </c>
      <c r="AC20" s="16"/>
      <c r="AD20" s="16">
        <f>AD22</f>
        <v>0</v>
      </c>
      <c r="AE20" s="16">
        <f>AE22</f>
        <v>0</v>
      </c>
      <c r="AF20" s="16">
        <f>AF22</f>
        <v>-59.3718</v>
      </c>
      <c r="AH20" s="16"/>
      <c r="AI20" s="16"/>
    </row>
    <row r="21" spans="1:36">
      <c r="A21" s="8" t="s">
        <v>11</v>
      </c>
      <c r="B21" s="8" t="str">
        <f>Zn_HF!B45</f>
        <v>Zn_Zn_C_HF_000</v>
      </c>
      <c r="C21" s="1">
        <f t="shared" ref="C21:C38" si="19">(0.5-AV45)/(0.5-AV$63)</f>
        <v>0</v>
      </c>
      <c r="D21" s="1">
        <f>J45</f>
        <v>3.4552</v>
      </c>
      <c r="E21" s="1">
        <f t="shared" ref="E21:E39" si="20">L45</f>
        <v>4.5423</v>
      </c>
      <c r="F21" s="1">
        <f t="shared" ref="F21:F40" si="21">E21*ABS(AS45-AV45)</f>
        <v>0</v>
      </c>
      <c r="G21" s="1">
        <f t="shared" ref="G21:G40" si="22">E21*(ABS(MOD(AT45-AU45+2.5,1)-0.5))</f>
        <v>0</v>
      </c>
      <c r="H21" s="1">
        <f t="shared" ref="H21:H39" si="23">MOD(AS45-AT45,1)</f>
        <v>0.5</v>
      </c>
      <c r="J21" s="2">
        <f t="shared" ref="J21:J39" si="24">R45</f>
        <v>-58.852699999999999</v>
      </c>
      <c r="K21" s="2">
        <f>R69</f>
        <v>-59.3718</v>
      </c>
      <c r="L21" s="2">
        <f>AW69</f>
        <v>-23.082799999999999</v>
      </c>
      <c r="M21" s="2">
        <f t="shared" ref="M21:M39" si="25">K21+L21</f>
        <v>-82.454599999999999</v>
      </c>
      <c r="N21" s="2"/>
      <c r="O21" s="2">
        <f t="shared" ref="O21:R37" si="26">J21-J$21</f>
        <v>0</v>
      </c>
      <c r="P21" s="2">
        <f t="shared" si="26"/>
        <v>0</v>
      </c>
      <c r="Q21" s="2">
        <f t="shared" si="26"/>
        <v>0</v>
      </c>
      <c r="R21" s="2">
        <f t="shared" si="26"/>
        <v>0</v>
      </c>
      <c r="T21" s="18">
        <f>Z47</f>
        <v>11.323</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Zn_HF!B46</f>
        <v>Zn_Zn_C_HF_031</v>
      </c>
      <c r="C22" s="1">
        <f t="shared" si="19"/>
        <v>3.1248673565540636E-2</v>
      </c>
      <c r="D22" s="1">
        <f>Zn_HF!J46</f>
        <v>3.4542999999999999</v>
      </c>
      <c r="E22" s="1">
        <f t="shared" si="20"/>
        <v>4.5458999999999996</v>
      </c>
      <c r="F22" s="1">
        <f t="shared" si="21"/>
        <v>2.2515842700000184E-2</v>
      </c>
      <c r="G22" s="1">
        <f t="shared" si="22"/>
        <v>2.1156618599999708E-2</v>
      </c>
      <c r="H22" s="1">
        <f t="shared" si="23"/>
        <v>0.50127200000000005</v>
      </c>
      <c r="J22" s="2">
        <f t="shared" si="24"/>
        <v>-58.853000000000002</v>
      </c>
      <c r="K22" s="2">
        <f t="shared" ref="K22:K39" si="30">R70</f>
        <v>0</v>
      </c>
      <c r="L22" s="2">
        <f t="shared" ref="L22:L39" si="31">AW70</f>
        <v>0</v>
      </c>
      <c r="M22" s="2">
        <f t="shared" si="25"/>
        <v>0</v>
      </c>
      <c r="N22" s="2"/>
      <c r="O22" s="2">
        <f t="shared" si="26"/>
        <v>-3.0000000000285354E-4</v>
      </c>
      <c r="P22" s="2">
        <f t="shared" si="26"/>
        <v>59.3718</v>
      </c>
      <c r="Q22" s="2">
        <f t="shared" si="26"/>
        <v>23.082799999999999</v>
      </c>
      <c r="R22" s="2">
        <f t="shared" si="26"/>
        <v>82.454599999999999</v>
      </c>
      <c r="T22" s="18">
        <f t="shared" ref="T22:T39" si="32">Z46</f>
        <v>11.308999999999999</v>
      </c>
      <c r="U22" s="18">
        <f t="shared" si="27"/>
        <v>0</v>
      </c>
      <c r="W22" s="2">
        <f t="shared" ref="W22:W39" si="33">R93-R$92</f>
        <v>0</v>
      </c>
      <c r="X22" s="2">
        <f t="shared" ref="X22:X39" si="34">O22-W22</f>
        <v>-3.0000000000285354E-4</v>
      </c>
      <c r="Y22" s="2">
        <f t="shared" ref="Y22:Y39" si="35">R22+X22</f>
        <v>82.454299999999989</v>
      </c>
      <c r="Z22" s="2">
        <f t="shared" si="28"/>
        <v>0</v>
      </c>
      <c r="AA22" s="2">
        <f t="shared" ref="AA22:AA39" si="36">Z22-P22</f>
        <v>-59.3718</v>
      </c>
      <c r="AB22" s="2">
        <f t="shared" ref="AB22:AB39" si="37">AA22+R22</f>
        <v>23.082799999999999</v>
      </c>
      <c r="AD22" s="2">
        <f t="shared" ref="AD22:AD39" si="38">R116+AW116</f>
        <v>0</v>
      </c>
      <c r="AE22" s="2">
        <f t="shared" ref="AE22:AE39" si="39">AD22-AD$21</f>
        <v>0</v>
      </c>
      <c r="AF22" s="2">
        <f t="shared" si="29"/>
        <v>-59.3718</v>
      </c>
      <c r="AH22" s="2"/>
      <c r="AI22" s="2"/>
    </row>
    <row r="23" spans="1:36">
      <c r="B23" s="8" t="str">
        <f>Zn_HF!B47</f>
        <v>Zn_Zn_C_HF_063</v>
      </c>
      <c r="C23" s="1">
        <f t="shared" si="19"/>
        <v>6.2497347131081273E-2</v>
      </c>
      <c r="D23" s="1">
        <f>Zn_HF!J47</f>
        <v>3.4517000000000002</v>
      </c>
      <c r="E23" s="1">
        <f t="shared" si="20"/>
        <v>4.5575999999999999</v>
      </c>
      <c r="F23" s="1">
        <f t="shared" si="21"/>
        <v>4.6218621599999794E-2</v>
      </c>
      <c r="G23" s="1">
        <f t="shared" si="22"/>
        <v>4.322883599999984E-2</v>
      </c>
      <c r="H23" s="1">
        <f t="shared" si="23"/>
        <v>0.50277899999999998</v>
      </c>
      <c r="J23" s="2">
        <f t="shared" si="24"/>
        <v>-58.854100000000003</v>
      </c>
      <c r="K23" s="2">
        <f t="shared" si="30"/>
        <v>0</v>
      </c>
      <c r="L23" s="2">
        <f t="shared" si="31"/>
        <v>0</v>
      </c>
      <c r="M23" s="2">
        <f t="shared" si="25"/>
        <v>0</v>
      </c>
      <c r="N23" s="2"/>
      <c r="O23" s="2">
        <f t="shared" si="26"/>
        <v>-1.4000000000038426E-3</v>
      </c>
      <c r="P23" s="2">
        <f t="shared" si="26"/>
        <v>59.3718</v>
      </c>
      <c r="Q23" s="2">
        <f t="shared" si="26"/>
        <v>23.082799999999999</v>
      </c>
      <c r="R23" s="2">
        <f t="shared" si="26"/>
        <v>82.454599999999999</v>
      </c>
      <c r="T23" s="18">
        <f t="shared" si="32"/>
        <v>11.323</v>
      </c>
      <c r="U23" s="18">
        <f t="shared" si="27"/>
        <v>0</v>
      </c>
      <c r="W23" s="2">
        <f t="shared" si="33"/>
        <v>0</v>
      </c>
      <c r="X23" s="2">
        <f t="shared" si="34"/>
        <v>-1.4000000000038426E-3</v>
      </c>
      <c r="Y23" s="2">
        <f t="shared" si="35"/>
        <v>82.453199999999995</v>
      </c>
      <c r="Z23" s="2">
        <f t="shared" si="28"/>
        <v>0</v>
      </c>
      <c r="AA23" s="2">
        <f t="shared" si="36"/>
        <v>-59.3718</v>
      </c>
      <c r="AB23" s="2">
        <f t="shared" si="37"/>
        <v>23.082799999999999</v>
      </c>
      <c r="AD23" s="2">
        <f t="shared" si="38"/>
        <v>0</v>
      </c>
      <c r="AE23" s="2">
        <f t="shared" si="39"/>
        <v>0</v>
      </c>
      <c r="AF23" s="2">
        <f t="shared" si="29"/>
        <v>-59.3718</v>
      </c>
      <c r="AH23" s="2"/>
      <c r="AI23" s="2"/>
    </row>
    <row r="24" spans="1:36">
      <c r="A24" s="8" t="s">
        <v>70</v>
      </c>
      <c r="B24" s="8" t="str">
        <f>Zn_HF!B48</f>
        <v>Zn_Zn_C_HF_125</v>
      </c>
      <c r="C24" s="1">
        <f t="shared" si="19"/>
        <v>0.1250031834427022</v>
      </c>
      <c r="D24" s="1">
        <f>Zn_HF!J48</f>
        <v>3.4388000000000001</v>
      </c>
      <c r="E24" s="1">
        <f t="shared" si="20"/>
        <v>4.6163999999999996</v>
      </c>
      <c r="F24" s="1">
        <f t="shared" si="21"/>
        <v>0.10387823280000009</v>
      </c>
      <c r="G24" s="1">
        <f t="shared" si="22"/>
        <v>9.5725670399999366E-2</v>
      </c>
      <c r="H24" s="1">
        <f t="shared" si="23"/>
        <v>0.50777700000000003</v>
      </c>
      <c r="J24" s="2">
        <f t="shared" si="24"/>
        <v>-58.859499999999997</v>
      </c>
      <c r="K24" s="2">
        <f t="shared" si="30"/>
        <v>0</v>
      </c>
      <c r="L24" s="2">
        <f t="shared" si="31"/>
        <v>0</v>
      </c>
      <c r="M24" s="2">
        <f t="shared" si="25"/>
        <v>0</v>
      </c>
      <c r="N24" s="2"/>
      <c r="O24" s="2">
        <f t="shared" si="26"/>
        <v>-6.7999999999983629E-3</v>
      </c>
      <c r="P24" s="2">
        <f t="shared" si="26"/>
        <v>59.3718</v>
      </c>
      <c r="Q24" s="2">
        <f t="shared" si="26"/>
        <v>23.082799999999999</v>
      </c>
      <c r="R24" s="2">
        <f t="shared" si="26"/>
        <v>82.454599999999999</v>
      </c>
      <c r="T24" s="18">
        <f t="shared" si="32"/>
        <v>11.348000000000001</v>
      </c>
      <c r="U24" s="18">
        <f t="shared" si="27"/>
        <v>0</v>
      </c>
      <c r="W24" s="2">
        <f t="shared" si="33"/>
        <v>0</v>
      </c>
      <c r="X24" s="2">
        <f t="shared" si="34"/>
        <v>-6.7999999999983629E-3</v>
      </c>
      <c r="Y24" s="2">
        <f t="shared" si="35"/>
        <v>82.447800000000001</v>
      </c>
      <c r="Z24" s="2">
        <f t="shared" si="28"/>
        <v>0</v>
      </c>
      <c r="AA24" s="2">
        <f t="shared" si="36"/>
        <v>-59.3718</v>
      </c>
      <c r="AB24" s="2">
        <f t="shared" si="37"/>
        <v>23.082799999999999</v>
      </c>
      <c r="AD24" s="2">
        <f t="shared" si="38"/>
        <v>0</v>
      </c>
      <c r="AE24" s="2">
        <f t="shared" si="39"/>
        <v>0</v>
      </c>
      <c r="AF24" s="2">
        <f t="shared" si="29"/>
        <v>-59.3718</v>
      </c>
      <c r="AH24" s="2"/>
      <c r="AI24" s="2"/>
    </row>
    <row r="25" spans="1:36">
      <c r="B25" s="8" t="str">
        <f>Zn_HF!B49</f>
        <v>Zn_Zn_C_HF_188</v>
      </c>
      <c r="C25" s="1">
        <f t="shared" si="19"/>
        <v>0.18750053057378394</v>
      </c>
      <c r="D25" s="1">
        <f>Zn_HF!J49</f>
        <v>3.4184999999999999</v>
      </c>
      <c r="E25" s="1">
        <f t="shared" si="20"/>
        <v>4.7184999999999997</v>
      </c>
      <c r="F25" s="1">
        <f t="shared" si="21"/>
        <v>0.17087104049999996</v>
      </c>
      <c r="G25" s="1">
        <f t="shared" si="22"/>
        <v>0.1573242269999999</v>
      </c>
      <c r="H25" s="1">
        <f t="shared" si="23"/>
        <v>0.51412599999999997</v>
      </c>
      <c r="J25" s="2">
        <f t="shared" si="24"/>
        <v>-58.871699999999997</v>
      </c>
      <c r="K25" s="2">
        <f t="shared" si="30"/>
        <v>0</v>
      </c>
      <c r="L25" s="2">
        <f t="shared" si="31"/>
        <v>0</v>
      </c>
      <c r="M25" s="2">
        <f t="shared" si="25"/>
        <v>0</v>
      </c>
      <c r="N25" s="2"/>
      <c r="O25" s="2">
        <f t="shared" si="26"/>
        <v>-1.8999999999998352E-2</v>
      </c>
      <c r="P25" s="2">
        <f t="shared" si="26"/>
        <v>59.3718</v>
      </c>
      <c r="Q25" s="2">
        <f t="shared" si="26"/>
        <v>23.082799999999999</v>
      </c>
      <c r="R25" s="2">
        <f t="shared" si="26"/>
        <v>82.454599999999999</v>
      </c>
      <c r="T25" s="18">
        <f t="shared" si="32"/>
        <v>11.297000000000001</v>
      </c>
      <c r="U25" s="18">
        <f t="shared" si="27"/>
        <v>0</v>
      </c>
      <c r="W25" s="2">
        <f t="shared" si="33"/>
        <v>0</v>
      </c>
      <c r="X25" s="2">
        <f t="shared" si="34"/>
        <v>-1.8999999999998352E-2</v>
      </c>
      <c r="Y25" s="2">
        <f t="shared" si="35"/>
        <v>82.435599999999994</v>
      </c>
      <c r="Z25" s="2">
        <f t="shared" si="28"/>
        <v>0</v>
      </c>
      <c r="AA25" s="2">
        <f t="shared" si="36"/>
        <v>-59.3718</v>
      </c>
      <c r="AB25" s="2">
        <f t="shared" si="37"/>
        <v>23.082799999999999</v>
      </c>
      <c r="AD25" s="2">
        <f t="shared" si="38"/>
        <v>0</v>
      </c>
      <c r="AE25" s="2">
        <f t="shared" si="39"/>
        <v>0</v>
      </c>
      <c r="AF25" s="2">
        <f t="shared" si="29"/>
        <v>-59.3718</v>
      </c>
      <c r="AH25" s="2"/>
      <c r="AI25" s="2"/>
    </row>
    <row r="26" spans="1:36">
      <c r="B26" s="8" t="str">
        <f>Zn_HF!B50</f>
        <v>Zn_Zn_C_HF_250</v>
      </c>
      <c r="C26" s="1">
        <f t="shared" si="19"/>
        <v>0.2499978777048652</v>
      </c>
      <c r="D26" s="1">
        <f>Zn_HF!J50</f>
        <v>3.4011999999999998</v>
      </c>
      <c r="E26" s="1">
        <f t="shared" si="20"/>
        <v>4.8098000000000001</v>
      </c>
      <c r="F26" s="1">
        <f t="shared" si="21"/>
        <v>0.22617122539999993</v>
      </c>
      <c r="G26" s="1">
        <f t="shared" si="22"/>
        <v>0.2106932889999994</v>
      </c>
      <c r="H26" s="1">
        <f t="shared" si="23"/>
        <v>0.51757399999999998</v>
      </c>
      <c r="J26" s="2">
        <f t="shared" si="24"/>
        <v>-58.890599999999999</v>
      </c>
      <c r="K26" s="2">
        <f t="shared" si="30"/>
        <v>0</v>
      </c>
      <c r="L26" s="2">
        <f t="shared" si="31"/>
        <v>0</v>
      </c>
      <c r="M26" s="2">
        <f t="shared" si="25"/>
        <v>0</v>
      </c>
      <c r="N26" s="2"/>
      <c r="O26" s="2">
        <f t="shared" si="26"/>
        <v>-3.7900000000000489E-2</v>
      </c>
      <c r="P26" s="2">
        <f t="shared" si="26"/>
        <v>59.3718</v>
      </c>
      <c r="Q26" s="2">
        <f t="shared" si="26"/>
        <v>23.082799999999999</v>
      </c>
      <c r="R26" s="2">
        <f t="shared" si="26"/>
        <v>82.454599999999999</v>
      </c>
      <c r="T26" s="18">
        <f t="shared" si="32"/>
        <v>11.247999999999999</v>
      </c>
      <c r="U26" s="18">
        <f t="shared" si="27"/>
        <v>0</v>
      </c>
      <c r="W26" s="2">
        <f t="shared" si="33"/>
        <v>0</v>
      </c>
      <c r="X26" s="2">
        <f t="shared" si="34"/>
        <v>-3.7900000000000489E-2</v>
      </c>
      <c r="Y26" s="2">
        <f t="shared" si="35"/>
        <v>82.416699999999992</v>
      </c>
      <c r="Z26" s="2">
        <f t="shared" si="28"/>
        <v>0</v>
      </c>
      <c r="AA26" s="2">
        <f t="shared" si="36"/>
        <v>-59.3718</v>
      </c>
      <c r="AB26" s="2">
        <f t="shared" si="37"/>
        <v>23.082799999999999</v>
      </c>
      <c r="AD26" s="2">
        <f t="shared" si="38"/>
        <v>0</v>
      </c>
      <c r="AE26" s="2">
        <f t="shared" si="39"/>
        <v>0</v>
      </c>
      <c r="AF26" s="2">
        <f t="shared" si="29"/>
        <v>-59.3718</v>
      </c>
      <c r="AH26" s="2"/>
      <c r="AI26" s="2"/>
    </row>
    <row r="27" spans="1:36">
      <c r="B27" s="8" t="str">
        <f>Zn_HF!B51</f>
        <v>Zn_Zn_C_HF_313</v>
      </c>
      <c r="C27" s="1">
        <f t="shared" si="19"/>
        <v>0.31250371401648613</v>
      </c>
      <c r="D27" s="1">
        <f>Zn_HF!J51</f>
        <v>3.3892000000000002</v>
      </c>
      <c r="E27" s="1">
        <f t="shared" si="20"/>
        <v>4.8715000000000002</v>
      </c>
      <c r="F27" s="1">
        <f t="shared" si="21"/>
        <v>0.26826376200000029</v>
      </c>
      <c r="G27" s="1">
        <f t="shared" si="22"/>
        <v>0.25338132950000042</v>
      </c>
      <c r="H27" s="1">
        <f t="shared" si="23"/>
        <v>0.51825600000000005</v>
      </c>
      <c r="J27" s="2">
        <f t="shared" si="24"/>
        <v>-58.913600000000002</v>
      </c>
      <c r="K27" s="2">
        <f t="shared" si="30"/>
        <v>0</v>
      </c>
      <c r="L27" s="2">
        <f t="shared" si="31"/>
        <v>0</v>
      </c>
      <c r="M27" s="2">
        <f t="shared" si="25"/>
        <v>0</v>
      </c>
      <c r="N27" s="2"/>
      <c r="O27" s="2">
        <f t="shared" si="26"/>
        <v>-6.0900000000003729E-2</v>
      </c>
      <c r="P27" s="2">
        <f t="shared" si="26"/>
        <v>59.3718</v>
      </c>
      <c r="Q27" s="2">
        <f t="shared" si="26"/>
        <v>23.082799999999999</v>
      </c>
      <c r="R27" s="2">
        <f t="shared" si="26"/>
        <v>82.454599999999999</v>
      </c>
      <c r="T27" s="18">
        <f t="shared" si="32"/>
        <v>11.215999999999999</v>
      </c>
      <c r="U27" s="18">
        <f t="shared" si="27"/>
        <v>0</v>
      </c>
      <c r="W27" s="2">
        <f t="shared" si="33"/>
        <v>0</v>
      </c>
      <c r="X27" s="2">
        <f t="shared" si="34"/>
        <v>-6.0900000000003729E-2</v>
      </c>
      <c r="Y27" s="2">
        <f t="shared" si="35"/>
        <v>82.393699999999995</v>
      </c>
      <c r="Z27" s="2">
        <f t="shared" si="28"/>
        <v>0</v>
      </c>
      <c r="AA27" s="2">
        <f t="shared" si="36"/>
        <v>-59.3718</v>
      </c>
      <c r="AB27" s="2">
        <f t="shared" si="37"/>
        <v>23.082799999999999</v>
      </c>
      <c r="AD27" s="2">
        <f t="shared" si="38"/>
        <v>0</v>
      </c>
      <c r="AE27" s="2">
        <f t="shared" si="39"/>
        <v>0</v>
      </c>
      <c r="AF27" s="2">
        <f t="shared" si="29"/>
        <v>-59.3718</v>
      </c>
      <c r="AH27" s="2"/>
      <c r="AI27" s="2"/>
      <c r="AJ27" s="7"/>
    </row>
    <row r="28" spans="1:36">
      <c r="B28" s="8" t="str">
        <f>Zn_HF!B52</f>
        <v>Zn_Zn_C_HF_375</v>
      </c>
      <c r="C28" s="1">
        <f t="shared" si="19"/>
        <v>0.37500106114756737</v>
      </c>
      <c r="D28" s="1">
        <f>Zn_HF!J52</f>
        <v>3.3788999999999998</v>
      </c>
      <c r="E28" s="1">
        <f t="shared" si="20"/>
        <v>4.9204999999999997</v>
      </c>
      <c r="F28" s="1">
        <f t="shared" si="21"/>
        <v>0.30529734299999994</v>
      </c>
      <c r="G28" s="1">
        <f t="shared" si="22"/>
        <v>0.29197262899999943</v>
      </c>
      <c r="H28" s="1">
        <f t="shared" si="23"/>
        <v>0.517872</v>
      </c>
      <c r="J28" s="2">
        <f t="shared" si="24"/>
        <v>-58.939399999999999</v>
      </c>
      <c r="K28" s="2">
        <f t="shared" si="30"/>
        <v>0</v>
      </c>
      <c r="L28" s="2">
        <f t="shared" si="31"/>
        <v>0</v>
      </c>
      <c r="M28" s="2">
        <f t="shared" si="25"/>
        <v>0</v>
      </c>
      <c r="N28" s="2"/>
      <c r="O28" s="2">
        <f t="shared" si="26"/>
        <v>-8.6700000000000443E-2</v>
      </c>
      <c r="P28" s="2">
        <f t="shared" si="26"/>
        <v>59.3718</v>
      </c>
      <c r="Q28" s="2">
        <f t="shared" si="26"/>
        <v>23.082799999999999</v>
      </c>
      <c r="R28" s="2">
        <f t="shared" si="26"/>
        <v>82.454599999999999</v>
      </c>
      <c r="T28" s="18">
        <f t="shared" si="32"/>
        <v>11.192</v>
      </c>
      <c r="U28" s="18">
        <f t="shared" si="27"/>
        <v>0</v>
      </c>
      <c r="W28" s="2">
        <f t="shared" si="33"/>
        <v>0</v>
      </c>
      <c r="X28" s="2">
        <f t="shared" si="34"/>
        <v>-8.6700000000000443E-2</v>
      </c>
      <c r="Y28" s="2">
        <f t="shared" si="35"/>
        <v>82.367899999999992</v>
      </c>
      <c r="Z28" s="2">
        <f t="shared" si="28"/>
        <v>0</v>
      </c>
      <c r="AA28" s="2">
        <f t="shared" si="36"/>
        <v>-59.3718</v>
      </c>
      <c r="AB28" s="2">
        <f t="shared" si="37"/>
        <v>23.082799999999999</v>
      </c>
      <c r="AD28" s="2">
        <f t="shared" si="38"/>
        <v>0</v>
      </c>
      <c r="AE28" s="2">
        <f t="shared" si="39"/>
        <v>0</v>
      </c>
      <c r="AF28" s="2">
        <f t="shared" ref="AF28:AF39" si="40">AE28+AA28</f>
        <v>-59.3718</v>
      </c>
      <c r="AH28" s="2"/>
      <c r="AI28" s="2"/>
    </row>
    <row r="29" spans="1:36">
      <c r="B29" s="8" t="str">
        <f>Zn_HF!B53</f>
        <v>Zn_Zn_C_HF_438</v>
      </c>
      <c r="C29" s="1">
        <f t="shared" si="19"/>
        <v>0.43749840827864916</v>
      </c>
      <c r="D29" s="1">
        <f>Zn_HF!J53</f>
        <v>3.3696999999999999</v>
      </c>
      <c r="E29" s="1">
        <f t="shared" si="20"/>
        <v>4.9611999999999998</v>
      </c>
      <c r="F29" s="1">
        <f t="shared" si="21"/>
        <v>0.33918236040000033</v>
      </c>
      <c r="G29" s="1">
        <f t="shared" si="22"/>
        <v>0.32760291960000004</v>
      </c>
      <c r="H29" s="1">
        <f t="shared" si="23"/>
        <v>0.51683100000000004</v>
      </c>
      <c r="J29" s="2">
        <f t="shared" si="24"/>
        <v>-58.966999999999999</v>
      </c>
      <c r="K29" s="2">
        <f t="shared" si="30"/>
        <v>0</v>
      </c>
      <c r="L29" s="2">
        <f t="shared" si="31"/>
        <v>0</v>
      </c>
      <c r="M29" s="2">
        <f t="shared" si="25"/>
        <v>0</v>
      </c>
      <c r="N29" s="2"/>
      <c r="O29" s="2">
        <f t="shared" si="26"/>
        <v>-0.11430000000000007</v>
      </c>
      <c r="P29" s="2">
        <f t="shared" si="26"/>
        <v>59.3718</v>
      </c>
      <c r="Q29" s="2">
        <f t="shared" si="26"/>
        <v>23.082799999999999</v>
      </c>
      <c r="R29" s="2">
        <f t="shared" si="26"/>
        <v>82.454599999999999</v>
      </c>
      <c r="T29" s="18">
        <f t="shared" si="32"/>
        <v>11.176</v>
      </c>
      <c r="U29" s="18">
        <f t="shared" si="27"/>
        <v>0</v>
      </c>
      <c r="W29" s="2">
        <f t="shared" si="33"/>
        <v>0</v>
      </c>
      <c r="X29" s="2">
        <f t="shared" si="34"/>
        <v>-0.11430000000000007</v>
      </c>
      <c r="Y29" s="2">
        <f t="shared" si="35"/>
        <v>82.340299999999999</v>
      </c>
      <c r="Z29" s="2">
        <f t="shared" si="28"/>
        <v>0</v>
      </c>
      <c r="AA29" s="2">
        <f t="shared" si="36"/>
        <v>-59.3718</v>
      </c>
      <c r="AB29" s="2">
        <f t="shared" si="37"/>
        <v>23.082799999999999</v>
      </c>
      <c r="AD29" s="2">
        <f t="shared" si="38"/>
        <v>0</v>
      </c>
      <c r="AE29" s="2">
        <f t="shared" si="39"/>
        <v>0</v>
      </c>
      <c r="AF29" s="2">
        <f t="shared" si="40"/>
        <v>-59.3718</v>
      </c>
      <c r="AH29" s="2"/>
      <c r="AI29" s="2"/>
    </row>
    <row r="30" spans="1:36">
      <c r="B30" s="8" t="str">
        <f>Zn_HF!B54</f>
        <v>Zn_Zn_C_HF_500</v>
      </c>
      <c r="C30" s="1">
        <f t="shared" si="19"/>
        <v>0.5000042445902696</v>
      </c>
      <c r="D30" s="1">
        <f>Zn_HF!J54</f>
        <v>3.3610000000000002</v>
      </c>
      <c r="E30" s="1">
        <f t="shared" si="20"/>
        <v>4.9972000000000003</v>
      </c>
      <c r="F30" s="1">
        <f t="shared" si="21"/>
        <v>0.37154681720000005</v>
      </c>
      <c r="G30" s="1">
        <f t="shared" si="22"/>
        <v>0.36158739759999964</v>
      </c>
      <c r="H30" s="1">
        <f t="shared" si="23"/>
        <v>0.51545200000000002</v>
      </c>
      <c r="J30" s="2">
        <f t="shared" si="24"/>
        <v>-58.995699999999999</v>
      </c>
      <c r="K30" s="2">
        <f t="shared" si="30"/>
        <v>0</v>
      </c>
      <c r="L30" s="2">
        <f t="shared" si="31"/>
        <v>0</v>
      </c>
      <c r="M30" s="2">
        <f t="shared" si="25"/>
        <v>0</v>
      </c>
      <c r="N30" s="2"/>
      <c r="O30" s="2">
        <f t="shared" si="26"/>
        <v>-0.14300000000000068</v>
      </c>
      <c r="P30" s="2">
        <f t="shared" si="26"/>
        <v>59.3718</v>
      </c>
      <c r="Q30" s="2">
        <f t="shared" si="26"/>
        <v>23.082799999999999</v>
      </c>
      <c r="R30" s="2">
        <f t="shared" si="26"/>
        <v>82.454599999999999</v>
      </c>
      <c r="T30" s="18">
        <f t="shared" si="32"/>
        <v>11.164999999999999</v>
      </c>
      <c r="U30" s="18">
        <f t="shared" si="27"/>
        <v>0</v>
      </c>
      <c r="W30" s="2">
        <f t="shared" si="33"/>
        <v>0</v>
      </c>
      <c r="X30" s="2">
        <f t="shared" si="34"/>
        <v>-0.14300000000000068</v>
      </c>
      <c r="Y30" s="2">
        <f t="shared" si="35"/>
        <v>82.311599999999999</v>
      </c>
      <c r="Z30" s="2">
        <f t="shared" si="28"/>
        <v>0</v>
      </c>
      <c r="AA30" s="2">
        <f t="shared" si="36"/>
        <v>-59.3718</v>
      </c>
      <c r="AB30" s="2">
        <f t="shared" si="37"/>
        <v>23.082799999999999</v>
      </c>
      <c r="AD30" s="2">
        <f t="shared" si="38"/>
        <v>0</v>
      </c>
      <c r="AE30" s="2">
        <f t="shared" si="39"/>
        <v>0</v>
      </c>
      <c r="AF30" s="2">
        <f t="shared" si="40"/>
        <v>-59.3718</v>
      </c>
      <c r="AH30" s="2"/>
      <c r="AI30" s="2"/>
    </row>
    <row r="31" spans="1:36">
      <c r="B31" s="8" t="str">
        <f>Zn_HF!B55</f>
        <v>Zn_Zn_C_HF_563</v>
      </c>
      <c r="C31" s="1">
        <f t="shared" si="19"/>
        <v>0.56250159172135128</v>
      </c>
      <c r="D31" s="1">
        <f>Zn_HF!J55</f>
        <v>3.3525</v>
      </c>
      <c r="E31" s="1">
        <f t="shared" si="20"/>
        <v>5.0305</v>
      </c>
      <c r="F31" s="1">
        <f t="shared" si="21"/>
        <v>0.40288771449999983</v>
      </c>
      <c r="G31" s="1">
        <f t="shared" si="22"/>
        <v>0.39466284700000009</v>
      </c>
      <c r="H31" s="1">
        <f t="shared" si="23"/>
        <v>0.51382799999999995</v>
      </c>
      <c r="J31" s="2">
        <f t="shared" si="24"/>
        <v>-59.0246</v>
      </c>
      <c r="K31" s="2">
        <f t="shared" si="30"/>
        <v>0</v>
      </c>
      <c r="L31" s="2">
        <f t="shared" si="31"/>
        <v>0</v>
      </c>
      <c r="M31" s="2">
        <f t="shared" si="25"/>
        <v>0</v>
      </c>
      <c r="N31" s="2"/>
      <c r="O31" s="2">
        <f t="shared" si="26"/>
        <v>-0.17190000000000083</v>
      </c>
      <c r="P31" s="2">
        <f t="shared" si="26"/>
        <v>59.3718</v>
      </c>
      <c r="Q31" s="2">
        <f t="shared" si="26"/>
        <v>23.082799999999999</v>
      </c>
      <c r="R31" s="2">
        <f t="shared" si="26"/>
        <v>82.454599999999999</v>
      </c>
      <c r="T31" s="18">
        <f t="shared" si="32"/>
        <v>11.157999999999999</v>
      </c>
      <c r="U31" s="18">
        <f t="shared" si="27"/>
        <v>0</v>
      </c>
      <c r="W31" s="2">
        <f t="shared" si="33"/>
        <v>0</v>
      </c>
      <c r="X31" s="2">
        <f t="shared" si="34"/>
        <v>-0.17190000000000083</v>
      </c>
      <c r="Y31" s="2">
        <f t="shared" si="35"/>
        <v>82.282700000000006</v>
      </c>
      <c r="Z31" s="2">
        <f t="shared" si="28"/>
        <v>0</v>
      </c>
      <c r="AA31" s="2">
        <f t="shared" si="36"/>
        <v>-59.3718</v>
      </c>
      <c r="AB31" s="2">
        <f t="shared" si="37"/>
        <v>23.082799999999999</v>
      </c>
      <c r="AD31" s="2">
        <f t="shared" si="38"/>
        <v>0</v>
      </c>
      <c r="AE31" s="2">
        <f t="shared" si="39"/>
        <v>0</v>
      </c>
      <c r="AF31" s="2">
        <f t="shared" si="40"/>
        <v>-59.3718</v>
      </c>
      <c r="AH31" s="2"/>
      <c r="AI31" s="2"/>
      <c r="AJ31" s="9"/>
    </row>
    <row r="32" spans="1:36">
      <c r="B32" s="8" t="str">
        <f>Zn_HF!B56</f>
        <v>Zn_Zn_C_HF_625</v>
      </c>
      <c r="C32" s="1">
        <f t="shared" si="19"/>
        <v>0.62499893885243263</v>
      </c>
      <c r="D32" s="1">
        <f>Zn_HF!J56</f>
        <v>3.3441000000000001</v>
      </c>
      <c r="E32" s="1">
        <f t="shared" si="20"/>
        <v>5.0622999999999996</v>
      </c>
      <c r="F32" s="1">
        <f t="shared" si="21"/>
        <v>0.43361636879999971</v>
      </c>
      <c r="G32" s="1">
        <f t="shared" si="22"/>
        <v>0.42703537880000048</v>
      </c>
      <c r="H32" s="1">
        <f t="shared" si="23"/>
        <v>0.51203299999999996</v>
      </c>
      <c r="J32" s="2">
        <f t="shared" si="24"/>
        <v>-59.052900000000001</v>
      </c>
      <c r="K32" s="2">
        <f t="shared" si="30"/>
        <v>0</v>
      </c>
      <c r="L32" s="2">
        <f t="shared" si="31"/>
        <v>0</v>
      </c>
      <c r="M32" s="2">
        <f t="shared" si="25"/>
        <v>0</v>
      </c>
      <c r="N32" s="2"/>
      <c r="O32" s="2">
        <f t="shared" si="26"/>
        <v>-0.20020000000000238</v>
      </c>
      <c r="P32" s="2">
        <f t="shared" si="26"/>
        <v>59.3718</v>
      </c>
      <c r="Q32" s="2">
        <f t="shared" si="26"/>
        <v>23.082799999999999</v>
      </c>
      <c r="R32" s="2">
        <f t="shared" si="26"/>
        <v>82.454599999999999</v>
      </c>
      <c r="T32" s="18">
        <f t="shared" si="32"/>
        <v>11.154</v>
      </c>
      <c r="U32" s="18">
        <f t="shared" si="27"/>
        <v>0</v>
      </c>
      <c r="W32" s="2">
        <f t="shared" si="33"/>
        <v>0</v>
      </c>
      <c r="X32" s="2">
        <f t="shared" si="34"/>
        <v>-0.20020000000000238</v>
      </c>
      <c r="Y32" s="2">
        <f t="shared" si="35"/>
        <v>82.254400000000004</v>
      </c>
      <c r="Z32" s="2">
        <f t="shared" si="28"/>
        <v>0</v>
      </c>
      <c r="AA32" s="2">
        <f t="shared" si="36"/>
        <v>-59.3718</v>
      </c>
      <c r="AB32" s="2">
        <f t="shared" si="37"/>
        <v>23.082799999999999</v>
      </c>
      <c r="AD32" s="2">
        <f t="shared" si="38"/>
        <v>0</v>
      </c>
      <c r="AE32" s="2">
        <f t="shared" si="39"/>
        <v>0</v>
      </c>
      <c r="AF32" s="2">
        <f t="shared" si="40"/>
        <v>-59.3718</v>
      </c>
      <c r="AH32" s="2"/>
      <c r="AI32" s="2"/>
      <c r="AJ32" s="9"/>
    </row>
    <row r="33" spans="1:63">
      <c r="B33" s="8" t="str">
        <f>Zn_HF!B57</f>
        <v>Zn_Zn_C_HF_688</v>
      </c>
      <c r="C33" s="1">
        <f t="shared" si="19"/>
        <v>0.68750477516405351</v>
      </c>
      <c r="D33" s="1">
        <f>Zn_HF!J57</f>
        <v>3.3355000000000001</v>
      </c>
      <c r="E33" s="1">
        <f t="shared" si="20"/>
        <v>5.0937999999999999</v>
      </c>
      <c r="F33" s="1">
        <f t="shared" si="21"/>
        <v>0.46434571419999993</v>
      </c>
      <c r="G33" s="1">
        <f t="shared" si="22"/>
        <v>0.4591907885999999</v>
      </c>
      <c r="H33" s="1">
        <f t="shared" si="23"/>
        <v>0.51017299999999999</v>
      </c>
      <c r="J33" s="2">
        <f t="shared" si="24"/>
        <v>-59.079799999999999</v>
      </c>
      <c r="K33" s="2">
        <f t="shared" si="30"/>
        <v>0</v>
      </c>
      <c r="L33" s="2">
        <f t="shared" si="31"/>
        <v>0</v>
      </c>
      <c r="M33" s="2">
        <f t="shared" si="25"/>
        <v>0</v>
      </c>
      <c r="N33" s="2"/>
      <c r="O33" s="2">
        <f t="shared" si="26"/>
        <v>-0.22710000000000008</v>
      </c>
      <c r="P33" s="2">
        <f t="shared" si="26"/>
        <v>59.3718</v>
      </c>
      <c r="Q33" s="2">
        <f t="shared" si="26"/>
        <v>23.082799999999999</v>
      </c>
      <c r="R33" s="2">
        <f t="shared" si="26"/>
        <v>82.454599999999999</v>
      </c>
      <c r="T33" s="18">
        <f t="shared" si="32"/>
        <v>11.151</v>
      </c>
      <c r="U33" s="18">
        <f t="shared" si="27"/>
        <v>0</v>
      </c>
      <c r="W33" s="2">
        <f t="shared" si="33"/>
        <v>0</v>
      </c>
      <c r="X33" s="2">
        <f t="shared" si="34"/>
        <v>-0.22710000000000008</v>
      </c>
      <c r="Y33" s="2">
        <f t="shared" si="35"/>
        <v>82.227499999999992</v>
      </c>
      <c r="Z33" s="2">
        <f t="shared" si="28"/>
        <v>0</v>
      </c>
      <c r="AA33" s="2">
        <f t="shared" si="36"/>
        <v>-59.3718</v>
      </c>
      <c r="AB33" s="2">
        <f t="shared" si="37"/>
        <v>23.082799999999999</v>
      </c>
      <c r="AD33" s="2">
        <f t="shared" si="38"/>
        <v>0</v>
      </c>
      <c r="AE33" s="2">
        <f t="shared" si="39"/>
        <v>0</v>
      </c>
      <c r="AF33" s="2">
        <f t="shared" si="40"/>
        <v>-59.3718</v>
      </c>
      <c r="AH33" s="2"/>
      <c r="AI33" s="2"/>
      <c r="AJ33" s="9"/>
      <c r="AK33" s="1"/>
    </row>
    <row r="34" spans="1:63">
      <c r="B34" s="8" t="str">
        <f>Zn_HF!B58</f>
        <v>Zn_Zn_C_HF_750</v>
      </c>
      <c r="C34" s="1">
        <f t="shared" si="19"/>
        <v>0.75000212229513474</v>
      </c>
      <c r="D34" s="1">
        <f>Zn_HF!J58</f>
        <v>3.3267000000000002</v>
      </c>
      <c r="E34" s="1">
        <f t="shared" si="20"/>
        <v>5.1245000000000003</v>
      </c>
      <c r="F34" s="1">
        <f t="shared" si="21"/>
        <v>0.49480122199999987</v>
      </c>
      <c r="G34" s="1">
        <f t="shared" si="22"/>
        <v>0.49097834499999976</v>
      </c>
      <c r="H34" s="1">
        <f t="shared" si="23"/>
        <v>0.50820799999999999</v>
      </c>
      <c r="J34" s="2">
        <f t="shared" si="24"/>
        <v>-59.104300000000002</v>
      </c>
      <c r="K34" s="2">
        <f t="shared" si="30"/>
        <v>0</v>
      </c>
      <c r="L34" s="2">
        <f t="shared" si="31"/>
        <v>0</v>
      </c>
      <c r="M34" s="2">
        <f t="shared" si="25"/>
        <v>0</v>
      </c>
      <c r="N34" s="2"/>
      <c r="O34" s="2">
        <f t="shared" si="26"/>
        <v>-0.25160000000000338</v>
      </c>
      <c r="P34" s="2">
        <f t="shared" si="26"/>
        <v>59.3718</v>
      </c>
      <c r="Q34" s="2">
        <f t="shared" si="26"/>
        <v>23.082799999999999</v>
      </c>
      <c r="R34" s="2">
        <f t="shared" si="26"/>
        <v>82.454599999999999</v>
      </c>
      <c r="T34" s="18">
        <f t="shared" si="32"/>
        <v>11.148999999999999</v>
      </c>
      <c r="U34" s="18">
        <f t="shared" si="27"/>
        <v>0</v>
      </c>
      <c r="W34" s="2">
        <f t="shared" si="33"/>
        <v>0</v>
      </c>
      <c r="X34" s="2">
        <f t="shared" si="34"/>
        <v>-0.25160000000000338</v>
      </c>
      <c r="Y34" s="2">
        <f t="shared" si="35"/>
        <v>82.203000000000003</v>
      </c>
      <c r="Z34" s="2">
        <f t="shared" si="28"/>
        <v>0</v>
      </c>
      <c r="AA34" s="2">
        <f t="shared" si="36"/>
        <v>-59.3718</v>
      </c>
      <c r="AB34" s="2">
        <f t="shared" si="37"/>
        <v>23.082799999999999</v>
      </c>
      <c r="AD34" s="2">
        <f t="shared" si="38"/>
        <v>0</v>
      </c>
      <c r="AE34" s="2">
        <f t="shared" si="39"/>
        <v>0</v>
      </c>
      <c r="AF34" s="2">
        <f t="shared" si="40"/>
        <v>-59.3718</v>
      </c>
      <c r="AH34" s="2"/>
      <c r="AI34" s="2"/>
      <c r="AJ34" s="9"/>
    </row>
    <row r="35" spans="1:63">
      <c r="B35" s="8" t="str">
        <f>Zn_HF!B59</f>
        <v>Zn_Zn_C_HF_813</v>
      </c>
      <c r="C35" s="1">
        <f t="shared" si="19"/>
        <v>0.81249946942621654</v>
      </c>
      <c r="D35" s="1">
        <f>Zn_HF!J59</f>
        <v>3.3176000000000001</v>
      </c>
      <c r="E35" s="1">
        <f t="shared" si="20"/>
        <v>5.1559999999999997</v>
      </c>
      <c r="F35" s="1">
        <f t="shared" si="21"/>
        <v>0.5254634279999999</v>
      </c>
      <c r="G35" s="1">
        <f t="shared" si="22"/>
        <v>0.52283902400000026</v>
      </c>
      <c r="H35" s="1">
        <f t="shared" si="23"/>
        <v>0.50620299999999996</v>
      </c>
      <c r="J35" s="2">
        <f t="shared" si="24"/>
        <v>-59.125599999999999</v>
      </c>
      <c r="K35" s="2">
        <f t="shared" si="30"/>
        <v>0</v>
      </c>
      <c r="L35" s="2">
        <f t="shared" si="31"/>
        <v>0</v>
      </c>
      <c r="M35" s="2">
        <f t="shared" si="25"/>
        <v>0</v>
      </c>
      <c r="N35" s="2"/>
      <c r="O35" s="2">
        <f t="shared" si="26"/>
        <v>-0.27289999999999992</v>
      </c>
      <c r="P35" s="2">
        <f t="shared" si="26"/>
        <v>59.3718</v>
      </c>
      <c r="Q35" s="2">
        <f t="shared" si="26"/>
        <v>23.082799999999999</v>
      </c>
      <c r="R35" s="2">
        <f t="shared" si="26"/>
        <v>82.454599999999999</v>
      </c>
      <c r="T35" s="18">
        <f t="shared" si="32"/>
        <v>11.146000000000001</v>
      </c>
      <c r="U35" s="18">
        <f t="shared" si="27"/>
        <v>0</v>
      </c>
      <c r="W35" s="2">
        <f t="shared" si="33"/>
        <v>0</v>
      </c>
      <c r="X35" s="2">
        <f t="shared" si="34"/>
        <v>-0.27289999999999992</v>
      </c>
      <c r="Y35" s="2">
        <f t="shared" si="35"/>
        <v>82.181700000000006</v>
      </c>
      <c r="Z35" s="2">
        <f t="shared" si="28"/>
        <v>0</v>
      </c>
      <c r="AA35" s="2">
        <f t="shared" si="36"/>
        <v>-59.3718</v>
      </c>
      <c r="AB35" s="2">
        <f t="shared" si="37"/>
        <v>23.082799999999999</v>
      </c>
      <c r="AC35" s="9"/>
      <c r="AD35" s="2">
        <f t="shared" si="38"/>
        <v>0</v>
      </c>
      <c r="AE35" s="2">
        <f t="shared" si="39"/>
        <v>0</v>
      </c>
      <c r="AF35" s="2">
        <f t="shared" si="40"/>
        <v>-59.3718</v>
      </c>
      <c r="AH35" s="2"/>
      <c r="AI35" s="2"/>
    </row>
    <row r="36" spans="1:63">
      <c r="B36" s="8" t="str">
        <f>Zn_HF!B60</f>
        <v>Zn_Zn_C_HF_875</v>
      </c>
      <c r="C36" s="1">
        <f t="shared" si="19"/>
        <v>0.87500530573783741</v>
      </c>
      <c r="D36" s="1">
        <f>Zn_HF!J60</f>
        <v>3.3081999999999998</v>
      </c>
      <c r="E36" s="1">
        <f t="shared" si="20"/>
        <v>5.1877000000000004</v>
      </c>
      <c r="F36" s="1">
        <f t="shared" si="21"/>
        <v>0.55623038170000039</v>
      </c>
      <c r="G36" s="1">
        <f t="shared" si="22"/>
        <v>0.55462219469999996</v>
      </c>
      <c r="H36" s="1">
        <f t="shared" si="23"/>
        <v>0.50414800000000004</v>
      </c>
      <c r="J36" s="2">
        <f t="shared" si="24"/>
        <v>-59.142400000000002</v>
      </c>
      <c r="K36" s="2">
        <f t="shared" si="30"/>
        <v>0</v>
      </c>
      <c r="L36" s="2">
        <f t="shared" si="31"/>
        <v>0</v>
      </c>
      <c r="M36" s="2">
        <f t="shared" si="25"/>
        <v>0</v>
      </c>
      <c r="N36" s="2"/>
      <c r="O36" s="2">
        <f t="shared" si="26"/>
        <v>-0.2897000000000034</v>
      </c>
      <c r="P36" s="2">
        <f t="shared" si="26"/>
        <v>59.3718</v>
      </c>
      <c r="Q36" s="2">
        <f t="shared" si="26"/>
        <v>23.082799999999999</v>
      </c>
      <c r="R36" s="2">
        <f t="shared" si="26"/>
        <v>82.454599999999999</v>
      </c>
      <c r="T36" s="18">
        <f t="shared" si="32"/>
        <v>11.141999999999999</v>
      </c>
      <c r="U36" s="18">
        <f t="shared" si="27"/>
        <v>0</v>
      </c>
      <c r="W36" s="2">
        <f t="shared" si="33"/>
        <v>0</v>
      </c>
      <c r="X36" s="2">
        <f t="shared" si="34"/>
        <v>-0.2897000000000034</v>
      </c>
      <c r="Y36" s="2">
        <f t="shared" si="35"/>
        <v>82.164899999999989</v>
      </c>
      <c r="Z36" s="2">
        <f t="shared" si="28"/>
        <v>0</v>
      </c>
      <c r="AA36" s="2">
        <f t="shared" si="36"/>
        <v>-59.3718</v>
      </c>
      <c r="AB36" s="2">
        <f t="shared" si="37"/>
        <v>23.082799999999999</v>
      </c>
      <c r="AD36" s="2">
        <f t="shared" si="38"/>
        <v>0</v>
      </c>
      <c r="AE36" s="2">
        <f t="shared" si="39"/>
        <v>0</v>
      </c>
      <c r="AF36" s="2">
        <f t="shared" si="40"/>
        <v>-59.3718</v>
      </c>
      <c r="AH36" s="2"/>
      <c r="AI36" s="2"/>
    </row>
    <row r="37" spans="1:63">
      <c r="B37" s="8" t="str">
        <f>Zn_HF!B61</f>
        <v>Zn_Zn_C_HF_938</v>
      </c>
      <c r="C37" s="1">
        <f t="shared" si="19"/>
        <v>0.93750265286891876</v>
      </c>
      <c r="D37" s="1">
        <f>Zn_HF!J61</f>
        <v>3.2986</v>
      </c>
      <c r="E37" s="1">
        <f t="shared" si="20"/>
        <v>5.2206000000000001</v>
      </c>
      <c r="F37" s="1">
        <f t="shared" si="21"/>
        <v>0.58730705880000023</v>
      </c>
      <c r="G37" s="1">
        <f t="shared" si="22"/>
        <v>0.58663360140000087</v>
      </c>
      <c r="H37" s="1">
        <f t="shared" si="23"/>
        <v>0.50206300000000004</v>
      </c>
      <c r="J37" s="2">
        <f t="shared" si="24"/>
        <v>-59.153399999999998</v>
      </c>
      <c r="K37" s="2">
        <f t="shared" si="30"/>
        <v>0</v>
      </c>
      <c r="L37" s="2">
        <f t="shared" si="31"/>
        <v>0</v>
      </c>
      <c r="M37" s="2">
        <f t="shared" si="25"/>
        <v>0</v>
      </c>
      <c r="N37" s="2"/>
      <c r="O37" s="2">
        <f t="shared" si="26"/>
        <v>-0.30069999999999908</v>
      </c>
      <c r="P37" s="2">
        <f t="shared" si="26"/>
        <v>59.3718</v>
      </c>
      <c r="Q37" s="2">
        <f t="shared" si="26"/>
        <v>23.082799999999999</v>
      </c>
      <c r="R37" s="2">
        <f t="shared" si="26"/>
        <v>82.454599999999999</v>
      </c>
      <c r="T37" s="18">
        <f t="shared" si="32"/>
        <v>11.135</v>
      </c>
      <c r="U37" s="18">
        <f t="shared" si="27"/>
        <v>0</v>
      </c>
      <c r="W37" s="2">
        <f t="shared" si="33"/>
        <v>0</v>
      </c>
      <c r="X37" s="2">
        <f t="shared" si="34"/>
        <v>-0.30069999999999908</v>
      </c>
      <c r="Y37" s="2">
        <f t="shared" si="35"/>
        <v>82.153899999999993</v>
      </c>
      <c r="Z37" s="2">
        <f t="shared" si="28"/>
        <v>0</v>
      </c>
      <c r="AA37" s="2">
        <f t="shared" si="36"/>
        <v>-59.3718</v>
      </c>
      <c r="AB37" s="2">
        <f t="shared" si="37"/>
        <v>23.082799999999999</v>
      </c>
      <c r="AD37" s="2">
        <f t="shared" si="38"/>
        <v>0</v>
      </c>
      <c r="AE37" s="2">
        <f t="shared" si="39"/>
        <v>0</v>
      </c>
      <c r="AF37" s="2">
        <f t="shared" si="40"/>
        <v>-59.3718</v>
      </c>
      <c r="AH37" s="2"/>
      <c r="AI37" s="2"/>
    </row>
    <row r="38" spans="1:63">
      <c r="B38" s="8" t="str">
        <f>Zn_HF!B62</f>
        <v>Zn_Zn_C_HF_969</v>
      </c>
      <c r="C38" s="1">
        <f t="shared" si="19"/>
        <v>0.96875132643445938</v>
      </c>
      <c r="D38" s="1">
        <f>Zn_HF!J62</f>
        <v>3.2936000000000001</v>
      </c>
      <c r="E38" s="1">
        <f t="shared" si="20"/>
        <v>5.2374000000000001</v>
      </c>
      <c r="F38" s="1">
        <f t="shared" si="21"/>
        <v>0.60306042299999973</v>
      </c>
      <c r="G38" s="1">
        <f t="shared" si="22"/>
        <v>0.60273570420000022</v>
      </c>
      <c r="H38" s="1">
        <f t="shared" si="23"/>
        <v>0.50102899999999995</v>
      </c>
      <c r="J38" s="2">
        <f t="shared" si="24"/>
        <v>-59.156399999999998</v>
      </c>
      <c r="K38" s="2">
        <f t="shared" si="30"/>
        <v>0</v>
      </c>
      <c r="L38" s="2">
        <f t="shared" si="31"/>
        <v>0</v>
      </c>
      <c r="M38" s="2">
        <f t="shared" si="25"/>
        <v>0</v>
      </c>
      <c r="N38" s="2"/>
      <c r="O38" s="2">
        <f t="shared" ref="O38:R39" si="41">J38-J$21</f>
        <v>-0.30369999999999919</v>
      </c>
      <c r="P38" s="2">
        <f t="shared" si="41"/>
        <v>59.3718</v>
      </c>
      <c r="Q38" s="2">
        <f t="shared" si="41"/>
        <v>23.082799999999999</v>
      </c>
      <c r="R38" s="2">
        <f t="shared" si="41"/>
        <v>82.454599999999999</v>
      </c>
      <c r="T38" s="18">
        <f t="shared" si="32"/>
        <v>11.13</v>
      </c>
      <c r="U38" s="18">
        <f t="shared" si="27"/>
        <v>0</v>
      </c>
      <c r="W38" s="2">
        <f t="shared" si="33"/>
        <v>0</v>
      </c>
      <c r="X38" s="2">
        <f t="shared" si="34"/>
        <v>-0.30369999999999919</v>
      </c>
      <c r="Y38" s="2">
        <f t="shared" si="35"/>
        <v>82.150900000000007</v>
      </c>
      <c r="Z38" s="2">
        <f t="shared" si="28"/>
        <v>0</v>
      </c>
      <c r="AA38" s="2">
        <f t="shared" si="36"/>
        <v>-59.3718</v>
      </c>
      <c r="AB38" s="2">
        <f t="shared" si="37"/>
        <v>23.082799999999999</v>
      </c>
      <c r="AD38" s="2">
        <f t="shared" si="38"/>
        <v>0</v>
      </c>
      <c r="AE38" s="2">
        <f t="shared" si="39"/>
        <v>0</v>
      </c>
      <c r="AF38" s="2">
        <f t="shared" si="40"/>
        <v>-59.3718</v>
      </c>
      <c r="AH38" s="2"/>
      <c r="AI38" s="2"/>
    </row>
    <row r="39" spans="1:63">
      <c r="A39" s="8" t="s">
        <v>12</v>
      </c>
      <c r="B39" s="8" t="str">
        <f>Zn_HF!B63</f>
        <v>Zn_Zn_C_HF_999</v>
      </c>
      <c r="C39" s="1">
        <f>(0.5-AV63)/(0.5-AV$63)</f>
        <v>1</v>
      </c>
      <c r="D39" s="1">
        <f>Zn_HF!J63</f>
        <v>3.2885</v>
      </c>
      <c r="E39" s="1">
        <f t="shared" si="20"/>
        <v>5.2549999999999999</v>
      </c>
      <c r="F39" s="1">
        <f t="shared" si="21"/>
        <v>0.61896543000000004</v>
      </c>
      <c r="G39" s="1">
        <f t="shared" si="22"/>
        <v>0.61902323499999967</v>
      </c>
      <c r="H39" s="1">
        <f t="shared" si="23"/>
        <v>0.49998900000000002</v>
      </c>
      <c r="J39" s="2">
        <f t="shared" si="24"/>
        <v>-59.157400000000003</v>
      </c>
      <c r="K39" s="2">
        <f t="shared" si="30"/>
        <v>-59.6402</v>
      </c>
      <c r="L39" s="2">
        <f t="shared" si="31"/>
        <v>-23.006799999999998</v>
      </c>
      <c r="M39" s="2">
        <f t="shared" si="25"/>
        <v>-82.646999999999991</v>
      </c>
      <c r="N39" s="2"/>
      <c r="O39" s="2">
        <f t="shared" si="41"/>
        <v>-0.30470000000000397</v>
      </c>
      <c r="P39" s="2">
        <f t="shared" si="41"/>
        <v>-0.26839999999999975</v>
      </c>
      <c r="Q39" s="2">
        <f t="shared" si="41"/>
        <v>7.6000000000000512E-2</v>
      </c>
      <c r="R39" s="2">
        <f t="shared" si="41"/>
        <v>-0.19239999999999213</v>
      </c>
      <c r="T39" s="18">
        <f t="shared" si="32"/>
        <v>11.122999999999999</v>
      </c>
      <c r="U39" s="18">
        <f t="shared" si="27"/>
        <v>0</v>
      </c>
      <c r="W39" s="2">
        <f t="shared" si="33"/>
        <v>0</v>
      </c>
      <c r="X39" s="2">
        <f t="shared" si="34"/>
        <v>-0.30470000000000397</v>
      </c>
      <c r="Y39" s="2">
        <f t="shared" si="35"/>
        <v>-0.4970999999999961</v>
      </c>
      <c r="Z39" s="2">
        <f t="shared" si="28"/>
        <v>0</v>
      </c>
      <c r="AA39" s="2">
        <f t="shared" si="36"/>
        <v>0.26839999999999975</v>
      </c>
      <c r="AB39" s="2">
        <f t="shared" si="37"/>
        <v>7.6000000000007617E-2</v>
      </c>
      <c r="AD39" s="2">
        <f t="shared" si="38"/>
        <v>0</v>
      </c>
      <c r="AE39" s="2">
        <f t="shared" si="39"/>
        <v>0</v>
      </c>
      <c r="AF39" s="2">
        <f t="shared" si="40"/>
        <v>0.26839999999999975</v>
      </c>
      <c r="AH39" s="2">
        <f>R156+AW156</f>
        <v>0</v>
      </c>
      <c r="AI39" s="2">
        <f>AH39-AH$21</f>
        <v>0</v>
      </c>
    </row>
    <row r="40" spans="1:63">
      <c r="A40" s="8" t="s">
        <v>826</v>
      </c>
      <c r="B40" s="8" t="str">
        <f>Zn_HF!B64</f>
        <v>Zn_Zn_C_HF_ver</v>
      </c>
      <c r="C40" s="1">
        <f>(0.5-AV64)/(0.5-AV$63)</f>
        <v>0</v>
      </c>
      <c r="D40" s="1">
        <f>Zn_HF!J64</f>
        <v>3.2885</v>
      </c>
      <c r="E40" s="1">
        <f>L64</f>
        <v>5.2549999999999999</v>
      </c>
      <c r="F40" s="1">
        <f t="shared" si="21"/>
        <v>0</v>
      </c>
      <c r="G40" s="1">
        <f t="shared" si="22"/>
        <v>0</v>
      </c>
      <c r="H40" s="1">
        <f>MOD(AS64-AT64,1)</f>
        <v>0.5</v>
      </c>
      <c r="J40" s="2">
        <f>R64</f>
        <v>-58.619599999999998</v>
      </c>
      <c r="K40" s="2">
        <f>R88</f>
        <v>0</v>
      </c>
      <c r="L40" s="2">
        <f>AW88</f>
        <v>0</v>
      </c>
      <c r="M40" s="2">
        <f>K40+L40</f>
        <v>0</v>
      </c>
      <c r="N40" s="2"/>
      <c r="O40" s="2">
        <f>J40-J$21</f>
        <v>0.23310000000000031</v>
      </c>
      <c r="P40" s="2">
        <f>K40-K$21</f>
        <v>59.3718</v>
      </c>
      <c r="Q40" s="2">
        <f>L40-L$21</f>
        <v>23.082799999999999</v>
      </c>
      <c r="R40" s="2">
        <f>M40-M$21</f>
        <v>82.454599999999999</v>
      </c>
      <c r="T40" s="18">
        <f>Z64</f>
        <v>11.281000000000001</v>
      </c>
      <c r="U40" s="18">
        <f>V134</f>
        <v>0</v>
      </c>
      <c r="W40" s="2">
        <f>R111-R$92</f>
        <v>0</v>
      </c>
      <c r="X40" s="2">
        <f>O40-W40</f>
        <v>0.23310000000000031</v>
      </c>
      <c r="Y40" s="2">
        <f>R40+X40</f>
        <v>82.687700000000007</v>
      </c>
      <c r="Z40" s="2">
        <f>R180-R$161</f>
        <v>0</v>
      </c>
      <c r="AA40" s="2">
        <f>Z40-P40</f>
        <v>-59.3718</v>
      </c>
      <c r="AB40" s="2">
        <f>AA40+R40</f>
        <v>23.082799999999999</v>
      </c>
      <c r="AD40" s="2">
        <f>R134+AW134</f>
        <v>0</v>
      </c>
      <c r="AE40" s="2">
        <f>AD40-AD$21</f>
        <v>0</v>
      </c>
      <c r="AF40" s="2">
        <f>AE40+AA40</f>
        <v>-59.3718</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371</v>
      </c>
      <c r="C45" s="20">
        <v>4</v>
      </c>
      <c r="D45" s="20">
        <v>520</v>
      </c>
      <c r="E45" s="20">
        <v>0</v>
      </c>
      <c r="F45" s="20">
        <v>6</v>
      </c>
      <c r="G45" s="20">
        <v>6</v>
      </c>
      <c r="H45" s="20">
        <v>4</v>
      </c>
      <c r="I45" s="19">
        <v>21.6</v>
      </c>
      <c r="J45" s="1">
        <v>3.4552</v>
      </c>
      <c r="K45" s="1">
        <v>3.4552</v>
      </c>
      <c r="L45" s="1">
        <v>4.5423</v>
      </c>
      <c r="M45" s="18">
        <v>46.960999999999999</v>
      </c>
      <c r="N45" s="8">
        <v>36</v>
      </c>
      <c r="O45" s="8">
        <v>26</v>
      </c>
      <c r="P45" s="8">
        <v>25</v>
      </c>
      <c r="Q45" s="8">
        <v>1</v>
      </c>
      <c r="R45" s="2">
        <v>-58.852699999999999</v>
      </c>
      <c r="S45" s="8" t="s">
        <v>16</v>
      </c>
      <c r="T45" s="8">
        <v>-4.2309999999999999</v>
      </c>
      <c r="U45" s="8">
        <v>7.0739999999999998</v>
      </c>
      <c r="V45" s="8">
        <v>11.305</v>
      </c>
      <c r="W45" s="8" t="s">
        <v>16</v>
      </c>
      <c r="X45" s="8">
        <v>-4.2309999999999999</v>
      </c>
      <c r="Y45" s="8">
        <v>7.0739999999999998</v>
      </c>
      <c r="Z45" s="8">
        <v>11.305</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0.105</v>
      </c>
      <c r="AR45" s="8">
        <v>0.32500000000000001</v>
      </c>
      <c r="AS45" s="8">
        <v>0.5</v>
      </c>
      <c r="AT45" s="8">
        <v>0</v>
      </c>
      <c r="AU45" s="8">
        <v>0</v>
      </c>
      <c r="AV45" s="8">
        <v>0.5</v>
      </c>
    </row>
    <row r="46" spans="1:63">
      <c r="B46" s="8" t="s">
        <v>372</v>
      </c>
      <c r="C46" s="20">
        <v>4</v>
      </c>
      <c r="D46" s="20">
        <v>520</v>
      </c>
      <c r="E46" s="20">
        <v>0</v>
      </c>
      <c r="F46" s="20">
        <v>6</v>
      </c>
      <c r="G46" s="20">
        <v>6</v>
      </c>
      <c r="H46" s="20">
        <v>4</v>
      </c>
      <c r="I46" s="19">
        <v>21.6</v>
      </c>
      <c r="J46" s="1">
        <v>3.4542999999999999</v>
      </c>
      <c r="K46" s="1">
        <v>3.4542999999999999</v>
      </c>
      <c r="L46" s="1">
        <v>4.5458999999999996</v>
      </c>
      <c r="M46" s="18">
        <v>46.975999999999999</v>
      </c>
      <c r="N46" s="8">
        <v>36</v>
      </c>
      <c r="O46" s="8">
        <v>26</v>
      </c>
      <c r="P46" s="8">
        <v>24</v>
      </c>
      <c r="Q46" s="8">
        <v>1</v>
      </c>
      <c r="R46" s="2">
        <v>-58.853000000000002</v>
      </c>
      <c r="S46" s="8" t="s">
        <v>16</v>
      </c>
      <c r="T46" s="8">
        <v>-4.2389999999999999</v>
      </c>
      <c r="U46" s="8">
        <v>7.0709999999999997</v>
      </c>
      <c r="V46" s="8">
        <v>11.308999999999999</v>
      </c>
      <c r="W46" s="8" t="s">
        <v>16</v>
      </c>
      <c r="X46" s="8">
        <v>-4.2389999999999999</v>
      </c>
      <c r="Y46" s="8">
        <v>7.0709999999999997</v>
      </c>
      <c r="Z46" s="8">
        <v>11.308999999999999</v>
      </c>
      <c r="AA46" s="8">
        <v>3.8899999999999997E-2</v>
      </c>
      <c r="AB46" s="8">
        <v>4.0000000000000002E-4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0.1</v>
      </c>
      <c r="AR46" s="8">
        <v>0.32700000000000001</v>
      </c>
      <c r="AS46" s="8">
        <v>0.50127200000000005</v>
      </c>
      <c r="AT46" s="8">
        <v>0</v>
      </c>
      <c r="AU46" s="8">
        <v>0.99534599999999995</v>
      </c>
      <c r="AV46" s="8">
        <v>0.49631900000000001</v>
      </c>
    </row>
    <row r="47" spans="1:63">
      <c r="B47" s="8" t="s">
        <v>373</v>
      </c>
      <c r="C47" s="20">
        <v>4</v>
      </c>
      <c r="D47" s="20">
        <v>520</v>
      </c>
      <c r="E47" s="20">
        <v>0</v>
      </c>
      <c r="F47" s="20">
        <v>6</v>
      </c>
      <c r="G47" s="20">
        <v>6</v>
      </c>
      <c r="H47" s="20">
        <v>4</v>
      </c>
      <c r="I47" s="19">
        <v>21.7</v>
      </c>
      <c r="J47" s="1">
        <v>3.4517000000000002</v>
      </c>
      <c r="K47" s="1">
        <v>3.4517000000000002</v>
      </c>
      <c r="L47" s="1">
        <v>4.5575999999999999</v>
      </c>
      <c r="M47" s="18">
        <v>47.024000000000001</v>
      </c>
      <c r="N47" s="8">
        <v>36</v>
      </c>
      <c r="O47" s="8">
        <v>26</v>
      </c>
      <c r="P47" s="8">
        <v>25</v>
      </c>
      <c r="Q47" s="8">
        <v>1</v>
      </c>
      <c r="R47" s="2">
        <v>-58.854100000000003</v>
      </c>
      <c r="S47" s="8" t="s">
        <v>16</v>
      </c>
      <c r="T47" s="8">
        <v>-4.2619999999999996</v>
      </c>
      <c r="U47" s="8">
        <v>7.0609999999999999</v>
      </c>
      <c r="V47" s="8">
        <v>11.323</v>
      </c>
      <c r="W47" s="8" t="s">
        <v>16</v>
      </c>
      <c r="X47" s="8">
        <v>-4.2619999999999996</v>
      </c>
      <c r="Y47" s="8">
        <v>7.0609999999999999</v>
      </c>
      <c r="Z47" s="8">
        <v>11.323</v>
      </c>
      <c r="AA47" s="8">
        <v>8.4099999999999994E-2</v>
      </c>
      <c r="AB47" s="8">
        <v>1E-3</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0.105</v>
      </c>
      <c r="AR47" s="8">
        <v>0.32200000000000001</v>
      </c>
      <c r="AS47" s="8">
        <v>0.50277899999999998</v>
      </c>
      <c r="AT47" s="8">
        <v>0</v>
      </c>
      <c r="AU47" s="8">
        <v>0.99051500000000003</v>
      </c>
      <c r="AV47" s="8">
        <v>0.49263800000000002</v>
      </c>
    </row>
    <row r="48" spans="1:63">
      <c r="B48" s="8" t="s">
        <v>374</v>
      </c>
      <c r="C48" s="20">
        <v>4</v>
      </c>
      <c r="D48" s="20">
        <v>520</v>
      </c>
      <c r="E48" s="20">
        <v>0</v>
      </c>
      <c r="F48" s="20">
        <v>6</v>
      </c>
      <c r="G48" s="20">
        <v>6</v>
      </c>
      <c r="H48" s="20">
        <v>4</v>
      </c>
      <c r="I48" s="19">
        <v>21.7</v>
      </c>
      <c r="J48" s="1">
        <v>3.4388000000000001</v>
      </c>
      <c r="K48" s="1">
        <v>3.4388000000000001</v>
      </c>
      <c r="L48" s="1">
        <v>4.6163999999999996</v>
      </c>
      <c r="M48" s="18">
        <v>47.277999999999999</v>
      </c>
      <c r="N48" s="8">
        <v>36</v>
      </c>
      <c r="O48" s="8">
        <v>26</v>
      </c>
      <c r="P48" s="8">
        <v>2</v>
      </c>
      <c r="Q48" s="8">
        <v>3</v>
      </c>
      <c r="R48" s="2">
        <v>-58.859499999999997</v>
      </c>
      <c r="S48" s="8" t="s">
        <v>61</v>
      </c>
      <c r="T48" s="8">
        <v>-4.3369999999999997</v>
      </c>
      <c r="U48" s="8">
        <v>7.01</v>
      </c>
      <c r="V48" s="8">
        <v>11.348000000000001</v>
      </c>
      <c r="W48" s="8" t="s">
        <v>61</v>
      </c>
      <c r="X48" s="8">
        <v>-4.3369999999999997</v>
      </c>
      <c r="Y48" s="8">
        <v>7.01</v>
      </c>
      <c r="Z48" s="8">
        <v>11.348000000000001</v>
      </c>
      <c r="AA48" s="8">
        <v>0.23350000000000001</v>
      </c>
      <c r="AB48" s="8">
        <v>2.0000000000000001E-4</v>
      </c>
      <c r="AC48" s="8" t="s">
        <v>17</v>
      </c>
      <c r="AD48" s="8" t="s">
        <v>17</v>
      </c>
      <c r="AE48" s="8">
        <v>0</v>
      </c>
      <c r="AF48" s="8">
        <v>0</v>
      </c>
      <c r="AG48" s="8">
        <v>0</v>
      </c>
      <c r="AH48" s="8">
        <v>0</v>
      </c>
      <c r="AI48" s="8">
        <v>0</v>
      </c>
      <c r="AJ48" s="8">
        <v>0</v>
      </c>
      <c r="AK48" s="8">
        <v>0</v>
      </c>
      <c r="AL48" s="8">
        <v>0</v>
      </c>
      <c r="AM48" s="8">
        <v>0</v>
      </c>
      <c r="AN48" s="8">
        <v>0</v>
      </c>
      <c r="AO48" s="8">
        <v>0</v>
      </c>
      <c r="AP48" s="8">
        <v>0</v>
      </c>
      <c r="AQ48" s="8">
        <v>0.155</v>
      </c>
      <c r="AR48" s="8">
        <v>0.33200000000000002</v>
      </c>
      <c r="AS48" s="8">
        <v>0.50777700000000003</v>
      </c>
      <c r="AT48" s="8">
        <v>0</v>
      </c>
      <c r="AU48" s="8">
        <v>0.97926400000000002</v>
      </c>
      <c r="AV48" s="8">
        <v>0.48527500000000001</v>
      </c>
    </row>
    <row r="49" spans="2:48">
      <c r="B49" s="8" t="s">
        <v>375</v>
      </c>
      <c r="C49" s="20">
        <v>4</v>
      </c>
      <c r="D49" s="20">
        <v>520</v>
      </c>
      <c r="E49" s="20">
        <v>0</v>
      </c>
      <c r="F49" s="20">
        <v>6</v>
      </c>
      <c r="G49" s="20">
        <v>6</v>
      </c>
      <c r="H49" s="20">
        <v>4</v>
      </c>
      <c r="I49" s="19">
        <v>21.8</v>
      </c>
      <c r="J49" s="1">
        <v>3.4184999999999999</v>
      </c>
      <c r="K49" s="1">
        <v>3.4184999999999999</v>
      </c>
      <c r="L49" s="1">
        <v>4.7184999999999997</v>
      </c>
      <c r="M49" s="18">
        <v>47.753999999999998</v>
      </c>
      <c r="N49" s="8">
        <v>36</v>
      </c>
      <c r="O49" s="8">
        <v>26</v>
      </c>
      <c r="P49" s="8">
        <v>9</v>
      </c>
      <c r="Q49" s="8">
        <v>5</v>
      </c>
      <c r="R49" s="2">
        <v>-58.871699999999997</v>
      </c>
      <c r="S49" s="8" t="s">
        <v>61</v>
      </c>
      <c r="T49" s="8">
        <v>-4.3789999999999996</v>
      </c>
      <c r="U49" s="8">
        <v>6.9169999999999998</v>
      </c>
      <c r="V49" s="8">
        <v>11.297000000000001</v>
      </c>
      <c r="W49" s="8" t="s">
        <v>61</v>
      </c>
      <c r="X49" s="8">
        <v>-4.3789999999999996</v>
      </c>
      <c r="Y49" s="8">
        <v>6.9169999999999998</v>
      </c>
      <c r="Z49" s="8">
        <v>11.297000000000001</v>
      </c>
      <c r="AA49" s="8">
        <v>0.44080000000000003</v>
      </c>
      <c r="AB49" s="8">
        <v>4.0000000000000002E-4</v>
      </c>
      <c r="AC49" s="8" t="s">
        <v>17</v>
      </c>
      <c r="AD49" s="8" t="s">
        <v>17</v>
      </c>
      <c r="AE49" s="8">
        <v>0</v>
      </c>
      <c r="AF49" s="8">
        <v>0</v>
      </c>
      <c r="AG49" s="8">
        <v>0</v>
      </c>
      <c r="AH49" s="8">
        <v>0</v>
      </c>
      <c r="AI49" s="8">
        <v>0</v>
      </c>
      <c r="AJ49" s="8">
        <v>0</v>
      </c>
      <c r="AK49" s="8">
        <v>0</v>
      </c>
      <c r="AL49" s="8">
        <v>0</v>
      </c>
      <c r="AM49" s="8">
        <v>0</v>
      </c>
      <c r="AN49" s="8">
        <v>0</v>
      </c>
      <c r="AO49" s="8">
        <v>0</v>
      </c>
      <c r="AP49" s="8">
        <v>0</v>
      </c>
      <c r="AQ49" s="8">
        <v>0.26800000000000002</v>
      </c>
      <c r="AR49" s="8">
        <v>0.32900000000000001</v>
      </c>
      <c r="AS49" s="8">
        <v>0.51412599999999997</v>
      </c>
      <c r="AT49" s="8">
        <v>0</v>
      </c>
      <c r="AU49" s="8">
        <v>0.96665800000000002</v>
      </c>
      <c r="AV49" s="8">
        <v>0.47791299999999998</v>
      </c>
    </row>
    <row r="50" spans="2:48">
      <c r="B50" s="8" t="s">
        <v>376</v>
      </c>
      <c r="C50" s="20">
        <v>4</v>
      </c>
      <c r="D50" s="20">
        <v>520</v>
      </c>
      <c r="E50" s="20">
        <v>0</v>
      </c>
      <c r="F50" s="20">
        <v>6</v>
      </c>
      <c r="G50" s="20">
        <v>6</v>
      </c>
      <c r="H50" s="20">
        <v>4</v>
      </c>
      <c r="I50" s="19">
        <v>21.8</v>
      </c>
      <c r="J50" s="1">
        <v>3.4011999999999998</v>
      </c>
      <c r="K50" s="1">
        <v>3.4011999999999998</v>
      </c>
      <c r="L50" s="1">
        <v>4.8098000000000001</v>
      </c>
      <c r="M50" s="18">
        <v>48.185000000000002</v>
      </c>
      <c r="N50" s="8">
        <v>36</v>
      </c>
      <c r="O50" s="8">
        <v>26</v>
      </c>
      <c r="P50" s="8">
        <v>2</v>
      </c>
      <c r="Q50" s="8">
        <v>5</v>
      </c>
      <c r="R50" s="2">
        <v>-58.890599999999999</v>
      </c>
      <c r="S50" s="8" t="s">
        <v>61</v>
      </c>
      <c r="T50" s="8">
        <v>-4.415</v>
      </c>
      <c r="U50" s="8">
        <v>6.8339999999999996</v>
      </c>
      <c r="V50" s="8">
        <v>11.247999999999999</v>
      </c>
      <c r="W50" s="8" t="s">
        <v>61</v>
      </c>
      <c r="X50" s="8">
        <v>-4.415</v>
      </c>
      <c r="Y50" s="8">
        <v>6.8339999999999996</v>
      </c>
      <c r="Z50" s="8">
        <v>11.247999999999999</v>
      </c>
      <c r="AA50" s="8">
        <v>0.59099999999999997</v>
      </c>
      <c r="AB50" s="8">
        <v>8.0000000000000004E-4</v>
      </c>
      <c r="AC50" s="8" t="s">
        <v>17</v>
      </c>
      <c r="AD50" s="8" t="s">
        <v>17</v>
      </c>
      <c r="AE50" s="8">
        <v>0</v>
      </c>
      <c r="AF50" s="8">
        <v>0</v>
      </c>
      <c r="AG50" s="8">
        <v>0</v>
      </c>
      <c r="AH50" s="8">
        <v>0</v>
      </c>
      <c r="AI50" s="8">
        <v>0</v>
      </c>
      <c r="AJ50" s="8">
        <v>0</v>
      </c>
      <c r="AK50" s="8">
        <v>0</v>
      </c>
      <c r="AL50" s="8">
        <v>0</v>
      </c>
      <c r="AM50" s="8">
        <v>0</v>
      </c>
      <c r="AN50" s="8">
        <v>0</v>
      </c>
      <c r="AO50" s="8">
        <v>0</v>
      </c>
      <c r="AP50" s="8">
        <v>0</v>
      </c>
      <c r="AQ50" s="8">
        <v>0.20200000000000001</v>
      </c>
      <c r="AR50" s="8">
        <v>0.33500000000000002</v>
      </c>
      <c r="AS50" s="8">
        <v>0.51757399999999998</v>
      </c>
      <c r="AT50" s="8">
        <v>0</v>
      </c>
      <c r="AU50" s="8">
        <v>0.95619500000000002</v>
      </c>
      <c r="AV50" s="8">
        <v>0.470551</v>
      </c>
    </row>
    <row r="51" spans="2:48">
      <c r="B51" s="8" t="s">
        <v>377</v>
      </c>
      <c r="C51" s="20">
        <v>4</v>
      </c>
      <c r="D51" s="20">
        <v>520</v>
      </c>
      <c r="E51" s="20">
        <v>0</v>
      </c>
      <c r="F51" s="20">
        <v>6</v>
      </c>
      <c r="G51" s="20">
        <v>6</v>
      </c>
      <c r="H51" s="20">
        <v>4</v>
      </c>
      <c r="I51" s="19">
        <v>21.9</v>
      </c>
      <c r="J51" s="1">
        <v>3.3892000000000002</v>
      </c>
      <c r="K51" s="1">
        <v>3.3892000000000002</v>
      </c>
      <c r="L51" s="1">
        <v>4.8715000000000002</v>
      </c>
      <c r="M51" s="18">
        <v>48.46</v>
      </c>
      <c r="N51" s="8">
        <v>36</v>
      </c>
      <c r="O51" s="8">
        <v>26</v>
      </c>
      <c r="P51" s="8">
        <v>2</v>
      </c>
      <c r="Q51" s="8">
        <v>3</v>
      </c>
      <c r="R51" s="2">
        <v>-58.913600000000002</v>
      </c>
      <c r="S51" s="8" t="s">
        <v>61</v>
      </c>
      <c r="T51" s="8">
        <v>-4.4359999999999999</v>
      </c>
      <c r="U51" s="8">
        <v>6.78</v>
      </c>
      <c r="V51" s="8">
        <v>11.215999999999999</v>
      </c>
      <c r="W51" s="8" t="s">
        <v>61</v>
      </c>
      <c r="X51" s="8">
        <v>-4.4359999999999999</v>
      </c>
      <c r="Y51" s="8">
        <v>6.78</v>
      </c>
      <c r="Z51" s="8">
        <v>11.215999999999999</v>
      </c>
      <c r="AA51" s="8">
        <v>0.67869999999999997</v>
      </c>
      <c r="AB51" s="8">
        <v>8.0000000000000004E-4</v>
      </c>
      <c r="AC51" s="8" t="s">
        <v>17</v>
      </c>
      <c r="AD51" s="8" t="s">
        <v>17</v>
      </c>
      <c r="AE51" s="8">
        <v>0</v>
      </c>
      <c r="AF51" s="8">
        <v>0</v>
      </c>
      <c r="AG51" s="8">
        <v>0</v>
      </c>
      <c r="AH51" s="8">
        <v>0</v>
      </c>
      <c r="AI51" s="8">
        <v>0</v>
      </c>
      <c r="AJ51" s="8">
        <v>0</v>
      </c>
      <c r="AK51" s="8">
        <v>0</v>
      </c>
      <c r="AL51" s="8">
        <v>0</v>
      </c>
      <c r="AM51" s="8">
        <v>0</v>
      </c>
      <c r="AN51" s="8">
        <v>0</v>
      </c>
      <c r="AO51" s="8">
        <v>0</v>
      </c>
      <c r="AP51" s="8">
        <v>0</v>
      </c>
      <c r="AQ51" s="8">
        <v>0.152</v>
      </c>
      <c r="AR51" s="8">
        <v>0.33300000000000002</v>
      </c>
      <c r="AS51" s="8">
        <v>0.51825600000000005</v>
      </c>
      <c r="AT51" s="8">
        <v>0</v>
      </c>
      <c r="AU51" s="8">
        <v>0.94798700000000002</v>
      </c>
      <c r="AV51" s="8">
        <v>0.46318799999999999</v>
      </c>
    </row>
    <row r="52" spans="2:48">
      <c r="B52" s="8" t="s">
        <v>378</v>
      </c>
      <c r="C52" s="20">
        <v>4</v>
      </c>
      <c r="D52" s="20">
        <v>520</v>
      </c>
      <c r="E52" s="20">
        <v>0</v>
      </c>
      <c r="F52" s="20">
        <v>6</v>
      </c>
      <c r="G52" s="20">
        <v>6</v>
      </c>
      <c r="H52" s="20">
        <v>4</v>
      </c>
      <c r="I52" s="19">
        <v>21.9</v>
      </c>
      <c r="J52" s="1">
        <v>3.3788999999999998</v>
      </c>
      <c r="K52" s="1">
        <v>3.3788999999999998</v>
      </c>
      <c r="L52" s="1">
        <v>4.9204999999999997</v>
      </c>
      <c r="M52" s="18">
        <v>48.65</v>
      </c>
      <c r="N52" s="8">
        <v>36</v>
      </c>
      <c r="O52" s="8">
        <v>26</v>
      </c>
      <c r="P52" s="8">
        <v>4</v>
      </c>
      <c r="Q52" s="8">
        <v>2</v>
      </c>
      <c r="R52" s="2">
        <v>-58.939399999999999</v>
      </c>
      <c r="S52" s="8" t="s">
        <v>61</v>
      </c>
      <c r="T52" s="8">
        <v>-4.4489999999999998</v>
      </c>
      <c r="U52" s="8">
        <v>6.7430000000000003</v>
      </c>
      <c r="V52" s="8">
        <v>11.192</v>
      </c>
      <c r="W52" s="8" t="s">
        <v>61</v>
      </c>
      <c r="X52" s="8">
        <v>-4.4489999999999998</v>
      </c>
      <c r="Y52" s="8">
        <v>6.7430000000000003</v>
      </c>
      <c r="Z52" s="8">
        <v>11.192</v>
      </c>
      <c r="AA52" s="8">
        <v>0.73729999999999996</v>
      </c>
      <c r="AB52" s="8">
        <v>1E-4</v>
      </c>
      <c r="AC52" s="8" t="s">
        <v>17</v>
      </c>
      <c r="AD52" s="8" t="s">
        <v>17</v>
      </c>
      <c r="AE52" s="8">
        <v>0</v>
      </c>
      <c r="AF52" s="8">
        <v>0</v>
      </c>
      <c r="AG52" s="8">
        <v>0</v>
      </c>
      <c r="AH52" s="8">
        <v>0</v>
      </c>
      <c r="AI52" s="8">
        <v>0</v>
      </c>
      <c r="AJ52" s="8">
        <v>0</v>
      </c>
      <c r="AK52" s="8">
        <v>0</v>
      </c>
      <c r="AL52" s="8">
        <v>0</v>
      </c>
      <c r="AM52" s="8">
        <v>0</v>
      </c>
      <c r="AN52" s="8">
        <v>0</v>
      </c>
      <c r="AO52" s="8">
        <v>0</v>
      </c>
      <c r="AP52" s="8">
        <v>0</v>
      </c>
      <c r="AQ52" s="8">
        <v>0.13</v>
      </c>
      <c r="AR52" s="8">
        <v>0.33200000000000002</v>
      </c>
      <c r="AS52" s="8">
        <v>0.517872</v>
      </c>
      <c r="AT52" s="8">
        <v>0</v>
      </c>
      <c r="AU52" s="8">
        <v>0.940662</v>
      </c>
      <c r="AV52" s="8">
        <v>0.45582600000000001</v>
      </c>
    </row>
    <row r="53" spans="2:48">
      <c r="B53" s="8" t="s">
        <v>379</v>
      </c>
      <c r="C53" s="20">
        <v>4</v>
      </c>
      <c r="D53" s="20">
        <v>520</v>
      </c>
      <c r="E53" s="20">
        <v>0</v>
      </c>
      <c r="F53" s="20">
        <v>6</v>
      </c>
      <c r="G53" s="20">
        <v>6</v>
      </c>
      <c r="H53" s="20">
        <v>4</v>
      </c>
      <c r="I53" s="19">
        <v>21.9</v>
      </c>
      <c r="J53" s="1">
        <v>3.3696999999999999</v>
      </c>
      <c r="K53" s="1">
        <v>3.3696999999999999</v>
      </c>
      <c r="L53" s="1">
        <v>4.9611999999999998</v>
      </c>
      <c r="M53" s="18">
        <v>48.786000000000001</v>
      </c>
      <c r="N53" s="8">
        <v>36</v>
      </c>
      <c r="O53" s="8">
        <v>26</v>
      </c>
      <c r="P53" s="8">
        <v>24</v>
      </c>
      <c r="Q53" s="8">
        <v>1</v>
      </c>
      <c r="R53" s="2">
        <v>-58.966999999999999</v>
      </c>
      <c r="S53" s="8" t="s">
        <v>61</v>
      </c>
      <c r="T53" s="8">
        <v>-4.46</v>
      </c>
      <c r="U53" s="8">
        <v>6.7160000000000002</v>
      </c>
      <c r="V53" s="8">
        <v>11.176</v>
      </c>
      <c r="W53" s="8" t="s">
        <v>61</v>
      </c>
      <c r="X53" s="8">
        <v>-4.46</v>
      </c>
      <c r="Y53" s="8">
        <v>6.7160000000000002</v>
      </c>
      <c r="Z53" s="8">
        <v>11.176</v>
      </c>
      <c r="AA53" s="8">
        <v>0.77100000000000002</v>
      </c>
      <c r="AB53" s="8">
        <v>1.5E-3</v>
      </c>
      <c r="AC53" s="8" t="s">
        <v>17</v>
      </c>
      <c r="AD53" s="8" t="s">
        <v>17</v>
      </c>
      <c r="AE53" s="8">
        <v>0</v>
      </c>
      <c r="AF53" s="8">
        <v>0</v>
      </c>
      <c r="AG53" s="8">
        <v>0</v>
      </c>
      <c r="AH53" s="8">
        <v>0</v>
      </c>
      <c r="AI53" s="8">
        <v>0</v>
      </c>
      <c r="AJ53" s="8">
        <v>0</v>
      </c>
      <c r="AK53" s="8">
        <v>0</v>
      </c>
      <c r="AL53" s="8">
        <v>0</v>
      </c>
      <c r="AM53" s="8">
        <v>0</v>
      </c>
      <c r="AN53" s="8">
        <v>0</v>
      </c>
      <c r="AO53" s="8">
        <v>0</v>
      </c>
      <c r="AP53" s="8">
        <v>0</v>
      </c>
      <c r="AQ53" s="8">
        <v>9.8000000000000004E-2</v>
      </c>
      <c r="AR53" s="8">
        <v>0.33300000000000002</v>
      </c>
      <c r="AS53" s="8">
        <v>0.51683100000000004</v>
      </c>
      <c r="AT53" s="8">
        <v>0</v>
      </c>
      <c r="AU53" s="8">
        <v>0.93396699999999999</v>
      </c>
      <c r="AV53" s="8">
        <v>0.44846399999999997</v>
      </c>
    </row>
    <row r="54" spans="2:48">
      <c r="B54" s="8" t="s">
        <v>380</v>
      </c>
      <c r="C54" s="20">
        <v>4</v>
      </c>
      <c r="D54" s="20">
        <v>520</v>
      </c>
      <c r="E54" s="20">
        <v>0</v>
      </c>
      <c r="F54" s="20">
        <v>6</v>
      </c>
      <c r="G54" s="20">
        <v>6</v>
      </c>
      <c r="H54" s="20">
        <v>4</v>
      </c>
      <c r="I54" s="19">
        <v>21.9</v>
      </c>
      <c r="J54" s="1">
        <v>3.3610000000000002</v>
      </c>
      <c r="K54" s="1">
        <v>3.3610000000000002</v>
      </c>
      <c r="L54" s="1">
        <v>4.9972000000000003</v>
      </c>
      <c r="M54" s="18">
        <v>48.886000000000003</v>
      </c>
      <c r="N54" s="8">
        <v>36</v>
      </c>
      <c r="O54" s="8">
        <v>26</v>
      </c>
      <c r="P54" s="8">
        <v>25</v>
      </c>
      <c r="Q54" s="8">
        <v>1</v>
      </c>
      <c r="R54" s="2">
        <v>-58.995699999999999</v>
      </c>
      <c r="S54" s="8" t="s">
        <v>61</v>
      </c>
      <c r="T54" s="8">
        <v>-4.4690000000000003</v>
      </c>
      <c r="U54" s="8">
        <v>6.6959999999999997</v>
      </c>
      <c r="V54" s="8">
        <v>11.164999999999999</v>
      </c>
      <c r="W54" s="8" t="s">
        <v>61</v>
      </c>
      <c r="X54" s="8">
        <v>-4.4690000000000003</v>
      </c>
      <c r="Y54" s="8">
        <v>6.6959999999999997</v>
      </c>
      <c r="Z54" s="8">
        <v>11.164999999999999</v>
      </c>
      <c r="AA54" s="8">
        <v>0.78380000000000005</v>
      </c>
      <c r="AB54" s="8">
        <v>1.5E-3</v>
      </c>
      <c r="AC54" s="8" t="s">
        <v>17</v>
      </c>
      <c r="AD54" s="8" t="s">
        <v>17</v>
      </c>
      <c r="AE54" s="8">
        <v>0</v>
      </c>
      <c r="AF54" s="8">
        <v>0</v>
      </c>
      <c r="AG54" s="8">
        <v>0</v>
      </c>
      <c r="AH54" s="8">
        <v>0</v>
      </c>
      <c r="AI54" s="8">
        <v>0</v>
      </c>
      <c r="AJ54" s="8">
        <v>0</v>
      </c>
      <c r="AK54" s="8">
        <v>0</v>
      </c>
      <c r="AL54" s="8">
        <v>0</v>
      </c>
      <c r="AM54" s="8">
        <v>0</v>
      </c>
      <c r="AN54" s="8">
        <v>0</v>
      </c>
      <c r="AO54" s="8">
        <v>0</v>
      </c>
      <c r="AP54" s="8">
        <v>0</v>
      </c>
      <c r="AQ54" s="8">
        <v>0.104</v>
      </c>
      <c r="AR54" s="8">
        <v>0.32200000000000001</v>
      </c>
      <c r="AS54" s="8">
        <v>0.51545200000000002</v>
      </c>
      <c r="AT54" s="8">
        <v>0</v>
      </c>
      <c r="AU54" s="8">
        <v>0.92764199999999997</v>
      </c>
      <c r="AV54" s="8">
        <v>0.44110100000000002</v>
      </c>
    </row>
    <row r="55" spans="2:48">
      <c r="B55" s="8" t="s">
        <v>381</v>
      </c>
      <c r="C55" s="20">
        <v>4</v>
      </c>
      <c r="D55" s="20">
        <v>520</v>
      </c>
      <c r="E55" s="20">
        <v>0</v>
      </c>
      <c r="F55" s="20">
        <v>6</v>
      </c>
      <c r="G55" s="20">
        <v>6</v>
      </c>
      <c r="H55" s="20">
        <v>4</v>
      </c>
      <c r="I55" s="19">
        <v>22</v>
      </c>
      <c r="J55" s="1">
        <v>3.3525</v>
      </c>
      <c r="K55" s="1">
        <v>3.3525</v>
      </c>
      <c r="L55" s="1">
        <v>5.0305</v>
      </c>
      <c r="M55" s="18">
        <v>48.963999999999999</v>
      </c>
      <c r="N55" s="8">
        <v>36</v>
      </c>
      <c r="O55" s="8">
        <v>26</v>
      </c>
      <c r="P55" s="8">
        <v>25</v>
      </c>
      <c r="Q55" s="8">
        <v>1</v>
      </c>
      <c r="R55" s="2">
        <v>-59.0246</v>
      </c>
      <c r="S55" s="8" t="s">
        <v>61</v>
      </c>
      <c r="T55" s="8">
        <v>-4.4779999999999998</v>
      </c>
      <c r="U55" s="8">
        <v>6.68</v>
      </c>
      <c r="V55" s="8">
        <v>11.157999999999999</v>
      </c>
      <c r="W55" s="8" t="s">
        <v>61</v>
      </c>
      <c r="X55" s="8">
        <v>-4.4779999999999998</v>
      </c>
      <c r="Y55" s="8">
        <v>6.68</v>
      </c>
      <c r="Z55" s="8">
        <v>11.157999999999999</v>
      </c>
      <c r="AA55" s="8">
        <v>0.77439999999999998</v>
      </c>
      <c r="AB55" s="8">
        <v>0</v>
      </c>
      <c r="AC55" s="8" t="s">
        <v>17</v>
      </c>
      <c r="AD55" s="8" t="s">
        <v>17</v>
      </c>
      <c r="AE55" s="8">
        <v>0</v>
      </c>
      <c r="AF55" s="8">
        <v>0</v>
      </c>
      <c r="AG55" s="8">
        <v>0</v>
      </c>
      <c r="AH55" s="8">
        <v>0</v>
      </c>
      <c r="AI55" s="8">
        <v>0</v>
      </c>
      <c r="AJ55" s="8">
        <v>0</v>
      </c>
      <c r="AK55" s="8">
        <v>0</v>
      </c>
      <c r="AL55" s="8">
        <v>0</v>
      </c>
      <c r="AM55" s="8">
        <v>0</v>
      </c>
      <c r="AN55" s="8">
        <v>0</v>
      </c>
      <c r="AO55" s="8">
        <v>0</v>
      </c>
      <c r="AP55" s="8">
        <v>0</v>
      </c>
      <c r="AQ55" s="8">
        <v>0.112</v>
      </c>
      <c r="AR55" s="8">
        <v>0.32900000000000001</v>
      </c>
      <c r="AS55" s="8">
        <v>0.51382799999999995</v>
      </c>
      <c r="AT55" s="8">
        <v>0</v>
      </c>
      <c r="AU55" s="8">
        <v>0.92154599999999998</v>
      </c>
      <c r="AV55" s="8">
        <v>0.43373899999999999</v>
      </c>
    </row>
    <row r="56" spans="2:48">
      <c r="B56" s="8" t="s">
        <v>382</v>
      </c>
      <c r="C56" s="20">
        <v>4</v>
      </c>
      <c r="D56" s="20">
        <v>520</v>
      </c>
      <c r="E56" s="20">
        <v>0</v>
      </c>
      <c r="F56" s="20">
        <v>6</v>
      </c>
      <c r="G56" s="20">
        <v>6</v>
      </c>
      <c r="H56" s="20">
        <v>4</v>
      </c>
      <c r="I56" s="19">
        <v>22</v>
      </c>
      <c r="J56" s="1">
        <v>3.3441000000000001</v>
      </c>
      <c r="K56" s="1">
        <v>3.3441000000000001</v>
      </c>
      <c r="L56" s="1">
        <v>5.0622999999999996</v>
      </c>
      <c r="M56" s="18">
        <v>49.026000000000003</v>
      </c>
      <c r="N56" s="8">
        <v>36</v>
      </c>
      <c r="O56" s="8">
        <v>26</v>
      </c>
      <c r="P56" s="8">
        <v>25</v>
      </c>
      <c r="Q56" s="8">
        <v>1</v>
      </c>
      <c r="R56" s="2">
        <v>-59.052900000000001</v>
      </c>
      <c r="S56" s="8" t="s">
        <v>61</v>
      </c>
      <c r="T56" s="8">
        <v>-4.4870000000000001</v>
      </c>
      <c r="U56" s="8">
        <v>6.6669999999999998</v>
      </c>
      <c r="V56" s="8">
        <v>11.154</v>
      </c>
      <c r="W56" s="8" t="s">
        <v>61</v>
      </c>
      <c r="X56" s="8">
        <v>-4.4870000000000001</v>
      </c>
      <c r="Y56" s="8">
        <v>6.6669999999999998</v>
      </c>
      <c r="Z56" s="8">
        <v>11.154</v>
      </c>
      <c r="AA56" s="8">
        <v>0.74360000000000004</v>
      </c>
      <c r="AB56" s="8">
        <v>1.1000000000000001E-3</v>
      </c>
      <c r="AC56" s="8" t="s">
        <v>17</v>
      </c>
      <c r="AD56" s="8" t="s">
        <v>17</v>
      </c>
      <c r="AE56" s="8">
        <v>0</v>
      </c>
      <c r="AF56" s="8">
        <v>0</v>
      </c>
      <c r="AG56" s="8">
        <v>0</v>
      </c>
      <c r="AH56" s="8">
        <v>0</v>
      </c>
      <c r="AI56" s="8">
        <v>0</v>
      </c>
      <c r="AJ56" s="8">
        <v>0</v>
      </c>
      <c r="AK56" s="8">
        <v>0</v>
      </c>
      <c r="AL56" s="8">
        <v>0</v>
      </c>
      <c r="AM56" s="8">
        <v>0</v>
      </c>
      <c r="AN56" s="8">
        <v>0</v>
      </c>
      <c r="AO56" s="8">
        <v>0</v>
      </c>
      <c r="AP56" s="8">
        <v>0</v>
      </c>
      <c r="AQ56" s="8">
        <v>0.113</v>
      </c>
      <c r="AR56" s="8">
        <v>0.32800000000000001</v>
      </c>
      <c r="AS56" s="8">
        <v>0.51203299999999996</v>
      </c>
      <c r="AT56" s="8">
        <v>0</v>
      </c>
      <c r="AU56" s="8">
        <v>0.91564400000000001</v>
      </c>
      <c r="AV56" s="8">
        <v>0.42637700000000001</v>
      </c>
    </row>
    <row r="57" spans="2:48">
      <c r="B57" s="8" t="s">
        <v>383</v>
      </c>
      <c r="C57" s="20">
        <v>4</v>
      </c>
      <c r="D57" s="20">
        <v>520</v>
      </c>
      <c r="E57" s="20">
        <v>0</v>
      </c>
      <c r="F57" s="20">
        <v>6</v>
      </c>
      <c r="G57" s="20">
        <v>6</v>
      </c>
      <c r="H57" s="20">
        <v>4</v>
      </c>
      <c r="I57" s="19">
        <v>22</v>
      </c>
      <c r="J57" s="1">
        <v>3.3355000000000001</v>
      </c>
      <c r="K57" s="1">
        <v>3.3355000000000001</v>
      </c>
      <c r="L57" s="1">
        <v>5.0937999999999999</v>
      </c>
      <c r="M57" s="18">
        <v>49.079000000000001</v>
      </c>
      <c r="N57" s="8">
        <v>36</v>
      </c>
      <c r="O57" s="8">
        <v>26</v>
      </c>
      <c r="P57" s="8">
        <v>24</v>
      </c>
      <c r="Q57" s="8">
        <v>1</v>
      </c>
      <c r="R57" s="2">
        <v>-59.079799999999999</v>
      </c>
      <c r="S57" s="8" t="s">
        <v>61</v>
      </c>
      <c r="T57" s="8">
        <v>-4.4960000000000004</v>
      </c>
      <c r="U57" s="8">
        <v>6.6539999999999999</v>
      </c>
      <c r="V57" s="8">
        <v>11.151</v>
      </c>
      <c r="W57" s="8" t="s">
        <v>61</v>
      </c>
      <c r="X57" s="8">
        <v>-4.4960000000000004</v>
      </c>
      <c r="Y57" s="8">
        <v>6.6539999999999999</v>
      </c>
      <c r="Z57" s="8">
        <v>11.151</v>
      </c>
      <c r="AA57" s="8">
        <v>0.69030000000000002</v>
      </c>
      <c r="AB57" s="8">
        <v>8.9999999999999998E-4</v>
      </c>
      <c r="AC57" s="8" t="s">
        <v>17</v>
      </c>
      <c r="AD57" s="8" t="s">
        <v>17</v>
      </c>
      <c r="AE57" s="8">
        <v>0</v>
      </c>
      <c r="AF57" s="8">
        <v>0</v>
      </c>
      <c r="AG57" s="8">
        <v>0</v>
      </c>
      <c r="AH57" s="8">
        <v>0</v>
      </c>
      <c r="AI57" s="8">
        <v>0</v>
      </c>
      <c r="AJ57" s="8">
        <v>0</v>
      </c>
      <c r="AK57" s="8">
        <v>0</v>
      </c>
      <c r="AL57" s="8">
        <v>0</v>
      </c>
      <c r="AM57" s="8">
        <v>0</v>
      </c>
      <c r="AN57" s="8">
        <v>0</v>
      </c>
      <c r="AO57" s="8">
        <v>0</v>
      </c>
      <c r="AP57" s="8">
        <v>0</v>
      </c>
      <c r="AQ57" s="8">
        <v>0.106</v>
      </c>
      <c r="AR57" s="8">
        <v>0.33</v>
      </c>
      <c r="AS57" s="8">
        <v>0.51017299999999999</v>
      </c>
      <c r="AT57" s="8">
        <v>0</v>
      </c>
      <c r="AU57" s="8">
        <v>0.90985300000000002</v>
      </c>
      <c r="AV57" s="8">
        <v>0.419014</v>
      </c>
    </row>
    <row r="58" spans="2:48">
      <c r="B58" s="8" t="s">
        <v>384</v>
      </c>
      <c r="C58" s="20">
        <v>4</v>
      </c>
      <c r="D58" s="20">
        <v>520</v>
      </c>
      <c r="E58" s="20">
        <v>0</v>
      </c>
      <c r="F58" s="20">
        <v>6</v>
      </c>
      <c r="G58" s="20">
        <v>6</v>
      </c>
      <c r="H58" s="20">
        <v>4</v>
      </c>
      <c r="I58" s="19">
        <v>22</v>
      </c>
      <c r="J58" s="1">
        <v>3.3267000000000002</v>
      </c>
      <c r="K58" s="1">
        <v>3.3267000000000002</v>
      </c>
      <c r="L58" s="1">
        <v>5.1245000000000003</v>
      </c>
      <c r="M58" s="18">
        <v>49.116</v>
      </c>
      <c r="N58" s="8">
        <v>36</v>
      </c>
      <c r="O58" s="8">
        <v>26</v>
      </c>
      <c r="P58" s="8">
        <v>24</v>
      </c>
      <c r="Q58" s="8">
        <v>1</v>
      </c>
      <c r="R58" s="2">
        <v>-59.104300000000002</v>
      </c>
      <c r="S58" s="8" t="s">
        <v>61</v>
      </c>
      <c r="T58" s="8">
        <v>-4.5039999999999996</v>
      </c>
      <c r="U58" s="8">
        <v>6.6449999999999996</v>
      </c>
      <c r="V58" s="8">
        <v>11.148999999999999</v>
      </c>
      <c r="W58" s="8" t="s">
        <v>61</v>
      </c>
      <c r="X58" s="8">
        <v>-4.5039999999999996</v>
      </c>
      <c r="Y58" s="8">
        <v>6.6449999999999996</v>
      </c>
      <c r="Z58" s="8">
        <v>11.148999999999999</v>
      </c>
      <c r="AA58" s="8">
        <v>0.61099999999999999</v>
      </c>
      <c r="AB58" s="8">
        <v>1.1999999999999999E-3</v>
      </c>
      <c r="AC58" s="8" t="s">
        <v>17</v>
      </c>
      <c r="AD58" s="8" t="s">
        <v>17</v>
      </c>
      <c r="AE58" s="8">
        <v>0</v>
      </c>
      <c r="AF58" s="8">
        <v>0</v>
      </c>
      <c r="AG58" s="8">
        <v>0</v>
      </c>
      <c r="AH58" s="8">
        <v>0</v>
      </c>
      <c r="AI58" s="8">
        <v>0</v>
      </c>
      <c r="AJ58" s="8">
        <v>0</v>
      </c>
      <c r="AK58" s="8">
        <v>0</v>
      </c>
      <c r="AL58" s="8">
        <v>0</v>
      </c>
      <c r="AM58" s="8">
        <v>0</v>
      </c>
      <c r="AN58" s="8">
        <v>0</v>
      </c>
      <c r="AO58" s="8">
        <v>0</v>
      </c>
      <c r="AP58" s="8">
        <v>0</v>
      </c>
      <c r="AQ58" s="8">
        <v>0.107</v>
      </c>
      <c r="AR58" s="8">
        <v>0.32900000000000001</v>
      </c>
      <c r="AS58" s="8">
        <v>0.50820799999999999</v>
      </c>
      <c r="AT58" s="8">
        <v>0</v>
      </c>
      <c r="AU58" s="8">
        <v>0.90419000000000005</v>
      </c>
      <c r="AV58" s="8">
        <v>0.41165200000000002</v>
      </c>
    </row>
    <row r="59" spans="2:48">
      <c r="B59" s="8" t="s">
        <v>385</v>
      </c>
      <c r="C59" s="20">
        <v>4</v>
      </c>
      <c r="D59" s="20">
        <v>520</v>
      </c>
      <c r="E59" s="20">
        <v>0</v>
      </c>
      <c r="F59" s="20">
        <v>6</v>
      </c>
      <c r="G59" s="20">
        <v>6</v>
      </c>
      <c r="H59" s="20">
        <v>4</v>
      </c>
      <c r="I59" s="19">
        <v>22</v>
      </c>
      <c r="J59" s="1">
        <v>3.3176000000000001</v>
      </c>
      <c r="K59" s="1">
        <v>3.3176000000000001</v>
      </c>
      <c r="L59" s="1">
        <v>5.1559999999999997</v>
      </c>
      <c r="M59" s="18">
        <v>49.146999999999998</v>
      </c>
      <c r="N59" s="8">
        <v>36</v>
      </c>
      <c r="O59" s="8">
        <v>26</v>
      </c>
      <c r="P59" s="8">
        <v>24</v>
      </c>
      <c r="Q59" s="8">
        <v>1</v>
      </c>
      <c r="R59" s="2">
        <v>-59.125599999999999</v>
      </c>
      <c r="S59" s="8" t="s">
        <v>61</v>
      </c>
      <c r="T59" s="8">
        <v>-4.51</v>
      </c>
      <c r="U59" s="8">
        <v>6.6360000000000001</v>
      </c>
      <c r="V59" s="8">
        <v>11.146000000000001</v>
      </c>
      <c r="W59" s="8" t="s">
        <v>61</v>
      </c>
      <c r="X59" s="8">
        <v>-4.51</v>
      </c>
      <c r="Y59" s="8">
        <v>6.6360000000000001</v>
      </c>
      <c r="Z59" s="8">
        <v>11.146000000000001</v>
      </c>
      <c r="AA59" s="8">
        <v>0.50490000000000002</v>
      </c>
      <c r="AB59" s="8">
        <v>5.0000000000000001E-4</v>
      </c>
      <c r="AC59" s="8" t="s">
        <v>17</v>
      </c>
      <c r="AD59" s="8" t="s">
        <v>17</v>
      </c>
      <c r="AE59" s="8">
        <v>0</v>
      </c>
      <c r="AF59" s="8">
        <v>0</v>
      </c>
      <c r="AG59" s="8">
        <v>0</v>
      </c>
      <c r="AH59" s="8">
        <v>0</v>
      </c>
      <c r="AI59" s="8">
        <v>0</v>
      </c>
      <c r="AJ59" s="8">
        <v>0</v>
      </c>
      <c r="AK59" s="8">
        <v>0</v>
      </c>
      <c r="AL59" s="8">
        <v>0</v>
      </c>
      <c r="AM59" s="8">
        <v>0</v>
      </c>
      <c r="AN59" s="8">
        <v>0</v>
      </c>
      <c r="AO59" s="8">
        <v>0</v>
      </c>
      <c r="AP59" s="8">
        <v>0</v>
      </c>
      <c r="AQ59" s="8">
        <v>0.108</v>
      </c>
      <c r="AR59" s="8">
        <v>0.32700000000000001</v>
      </c>
      <c r="AS59" s="8">
        <v>0.50620299999999996</v>
      </c>
      <c r="AT59" s="8">
        <v>0</v>
      </c>
      <c r="AU59" s="8">
        <v>0.89859599999999995</v>
      </c>
      <c r="AV59" s="8">
        <v>0.40428999999999998</v>
      </c>
    </row>
    <row r="60" spans="2:48">
      <c r="B60" s="8" t="s">
        <v>386</v>
      </c>
      <c r="C60" s="20">
        <v>4</v>
      </c>
      <c r="D60" s="20">
        <v>520</v>
      </c>
      <c r="E60" s="20">
        <v>0</v>
      </c>
      <c r="F60" s="20">
        <v>6</v>
      </c>
      <c r="G60" s="20">
        <v>6</v>
      </c>
      <c r="H60" s="20">
        <v>4</v>
      </c>
      <c r="I60" s="19">
        <v>22</v>
      </c>
      <c r="J60" s="1">
        <v>3.3081999999999998</v>
      </c>
      <c r="K60" s="1">
        <v>3.3081999999999998</v>
      </c>
      <c r="L60" s="1">
        <v>5.1877000000000004</v>
      </c>
      <c r="M60" s="18">
        <v>49.17</v>
      </c>
      <c r="N60" s="8">
        <v>36</v>
      </c>
      <c r="O60" s="8">
        <v>26</v>
      </c>
      <c r="P60" s="8">
        <v>24</v>
      </c>
      <c r="Q60" s="8">
        <v>1</v>
      </c>
      <c r="R60" s="2">
        <v>-59.142400000000002</v>
      </c>
      <c r="S60" s="8" t="s">
        <v>61</v>
      </c>
      <c r="T60" s="8">
        <v>-4.5140000000000002</v>
      </c>
      <c r="U60" s="8">
        <v>6.6280000000000001</v>
      </c>
      <c r="V60" s="8">
        <v>11.141999999999999</v>
      </c>
      <c r="W60" s="8" t="s">
        <v>61</v>
      </c>
      <c r="X60" s="8">
        <v>-4.5140000000000002</v>
      </c>
      <c r="Y60" s="8">
        <v>6.6280000000000001</v>
      </c>
      <c r="Z60" s="8">
        <v>11.141999999999999</v>
      </c>
      <c r="AA60" s="8">
        <v>0.36919999999999997</v>
      </c>
      <c r="AB60" s="8">
        <v>5.9999999999999995E-4</v>
      </c>
      <c r="AC60" s="8" t="s">
        <v>17</v>
      </c>
      <c r="AD60" s="8" t="s">
        <v>17</v>
      </c>
      <c r="AE60" s="8">
        <v>0</v>
      </c>
      <c r="AF60" s="8">
        <v>0</v>
      </c>
      <c r="AG60" s="8">
        <v>0</v>
      </c>
      <c r="AH60" s="8">
        <v>0</v>
      </c>
      <c r="AI60" s="8">
        <v>0</v>
      </c>
      <c r="AJ60" s="8">
        <v>0</v>
      </c>
      <c r="AK60" s="8">
        <v>0</v>
      </c>
      <c r="AL60" s="8">
        <v>0</v>
      </c>
      <c r="AM60" s="8">
        <v>0</v>
      </c>
      <c r="AN60" s="8">
        <v>0</v>
      </c>
      <c r="AO60" s="8">
        <v>0</v>
      </c>
      <c r="AP60" s="8">
        <v>0</v>
      </c>
      <c r="AQ60" s="8">
        <v>0.107</v>
      </c>
      <c r="AR60" s="8">
        <v>0.32700000000000001</v>
      </c>
      <c r="AS60" s="8">
        <v>0.50414800000000004</v>
      </c>
      <c r="AT60" s="8">
        <v>0</v>
      </c>
      <c r="AU60" s="8">
        <v>0.89308900000000002</v>
      </c>
      <c r="AV60" s="8">
        <v>0.39692699999999997</v>
      </c>
    </row>
    <row r="61" spans="2:48">
      <c r="B61" s="8" t="s">
        <v>387</v>
      </c>
      <c r="C61" s="20">
        <v>4</v>
      </c>
      <c r="D61" s="20">
        <v>520</v>
      </c>
      <c r="E61" s="20">
        <v>0</v>
      </c>
      <c r="F61" s="20">
        <v>6</v>
      </c>
      <c r="G61" s="20">
        <v>6</v>
      </c>
      <c r="H61" s="20">
        <v>4</v>
      </c>
      <c r="I61" s="19">
        <v>22</v>
      </c>
      <c r="J61" s="1">
        <v>3.2986</v>
      </c>
      <c r="K61" s="1">
        <v>3.2986</v>
      </c>
      <c r="L61" s="1">
        <v>5.2206000000000001</v>
      </c>
      <c r="M61" s="18">
        <v>49.194000000000003</v>
      </c>
      <c r="N61" s="8">
        <v>36</v>
      </c>
      <c r="O61" s="8">
        <v>26</v>
      </c>
      <c r="P61" s="8">
        <v>24</v>
      </c>
      <c r="Q61" s="8">
        <v>1</v>
      </c>
      <c r="R61" s="2">
        <v>-59.153399999999998</v>
      </c>
      <c r="S61" s="8" t="s">
        <v>61</v>
      </c>
      <c r="T61" s="8">
        <v>-4.5170000000000003</v>
      </c>
      <c r="U61" s="8">
        <v>6.6180000000000003</v>
      </c>
      <c r="V61" s="8">
        <v>11.135</v>
      </c>
      <c r="W61" s="8" t="s">
        <v>61</v>
      </c>
      <c r="X61" s="8">
        <v>-4.5170000000000003</v>
      </c>
      <c r="Y61" s="8">
        <v>6.6180000000000003</v>
      </c>
      <c r="Z61" s="8">
        <v>11.135</v>
      </c>
      <c r="AA61" s="8">
        <v>0.20080000000000001</v>
      </c>
      <c r="AB61" s="8">
        <v>0</v>
      </c>
      <c r="AC61" s="8" t="s">
        <v>17</v>
      </c>
      <c r="AD61" s="8" t="s">
        <v>17</v>
      </c>
      <c r="AE61" s="8">
        <v>0</v>
      </c>
      <c r="AF61" s="8">
        <v>0</v>
      </c>
      <c r="AG61" s="8">
        <v>0</v>
      </c>
      <c r="AH61" s="8">
        <v>0</v>
      </c>
      <c r="AI61" s="8">
        <v>0</v>
      </c>
      <c r="AJ61" s="8">
        <v>0</v>
      </c>
      <c r="AK61" s="8">
        <v>0</v>
      </c>
      <c r="AL61" s="8">
        <v>0</v>
      </c>
      <c r="AM61" s="8">
        <v>0</v>
      </c>
      <c r="AN61" s="8">
        <v>0</v>
      </c>
      <c r="AO61" s="8">
        <v>0</v>
      </c>
      <c r="AP61" s="8">
        <v>0</v>
      </c>
      <c r="AQ61" s="8">
        <v>0.106</v>
      </c>
      <c r="AR61" s="8">
        <v>0.32800000000000001</v>
      </c>
      <c r="AS61" s="8">
        <v>0.50206300000000004</v>
      </c>
      <c r="AT61" s="8">
        <v>0</v>
      </c>
      <c r="AU61" s="8">
        <v>0.88763099999999995</v>
      </c>
      <c r="AV61" s="8">
        <v>0.38956499999999999</v>
      </c>
    </row>
    <row r="62" spans="2:48">
      <c r="B62" s="8" t="s">
        <v>388</v>
      </c>
      <c r="C62" s="20">
        <v>4</v>
      </c>
      <c r="D62" s="20">
        <v>520</v>
      </c>
      <c r="E62" s="20">
        <v>0</v>
      </c>
      <c r="F62" s="20">
        <v>6</v>
      </c>
      <c r="G62" s="20">
        <v>6</v>
      </c>
      <c r="H62" s="20">
        <v>4</v>
      </c>
      <c r="I62" s="19">
        <v>22</v>
      </c>
      <c r="J62" s="1">
        <v>3.2936000000000001</v>
      </c>
      <c r="K62" s="1">
        <v>3.2936000000000001</v>
      </c>
      <c r="L62" s="1">
        <v>5.2374000000000001</v>
      </c>
      <c r="M62" s="18">
        <v>49.204999999999998</v>
      </c>
      <c r="N62" s="8">
        <v>36</v>
      </c>
      <c r="O62" s="8">
        <v>26</v>
      </c>
      <c r="P62" s="8">
        <v>24</v>
      </c>
      <c r="Q62" s="8">
        <v>1</v>
      </c>
      <c r="R62" s="2">
        <v>-59.156399999999998</v>
      </c>
      <c r="S62" s="8" t="s">
        <v>61</v>
      </c>
      <c r="T62" s="8">
        <v>-4.5170000000000003</v>
      </c>
      <c r="U62" s="8">
        <v>6.6130000000000004</v>
      </c>
      <c r="V62" s="8">
        <v>11.13</v>
      </c>
      <c r="W62" s="8" t="s">
        <v>61</v>
      </c>
      <c r="X62" s="8">
        <v>-4.5170000000000003</v>
      </c>
      <c r="Y62" s="8">
        <v>6.6130000000000004</v>
      </c>
      <c r="Z62" s="8">
        <v>11.13</v>
      </c>
      <c r="AA62" s="8">
        <v>0.1041</v>
      </c>
      <c r="AB62" s="8">
        <v>2.9999999999999997E-4</v>
      </c>
      <c r="AC62" s="8" t="s">
        <v>17</v>
      </c>
      <c r="AD62" s="8" t="s">
        <v>17</v>
      </c>
      <c r="AE62" s="8">
        <v>0</v>
      </c>
      <c r="AF62" s="8">
        <v>0</v>
      </c>
      <c r="AG62" s="8">
        <v>0</v>
      </c>
      <c r="AH62" s="8">
        <v>0</v>
      </c>
      <c r="AI62" s="8">
        <v>0</v>
      </c>
      <c r="AJ62" s="8">
        <v>0</v>
      </c>
      <c r="AK62" s="8">
        <v>0</v>
      </c>
      <c r="AL62" s="8">
        <v>0</v>
      </c>
      <c r="AM62" s="8">
        <v>0</v>
      </c>
      <c r="AN62" s="8">
        <v>0</v>
      </c>
      <c r="AO62" s="8">
        <v>0</v>
      </c>
      <c r="AP62" s="8">
        <v>0</v>
      </c>
      <c r="AQ62" s="8">
        <v>0.107</v>
      </c>
      <c r="AR62" s="8">
        <v>0.32800000000000001</v>
      </c>
      <c r="AS62" s="8">
        <v>0.50102899999999995</v>
      </c>
      <c r="AT62" s="8">
        <v>0</v>
      </c>
      <c r="AU62" s="8">
        <v>0.88491699999999995</v>
      </c>
      <c r="AV62" s="8">
        <v>0.385884</v>
      </c>
    </row>
    <row r="63" spans="2:48">
      <c r="B63" s="8" t="s">
        <v>389</v>
      </c>
      <c r="C63" s="20">
        <v>4</v>
      </c>
      <c r="D63" s="20">
        <v>520</v>
      </c>
      <c r="E63" s="20">
        <v>0</v>
      </c>
      <c r="F63" s="20">
        <v>6</v>
      </c>
      <c r="G63" s="20">
        <v>6</v>
      </c>
      <c r="H63" s="20">
        <v>4</v>
      </c>
      <c r="I63" s="19">
        <v>22</v>
      </c>
      <c r="J63" s="1">
        <v>3.2885</v>
      </c>
      <c r="K63" s="1">
        <v>3.2885</v>
      </c>
      <c r="L63" s="1">
        <v>5.2549999999999999</v>
      </c>
      <c r="M63" s="18">
        <v>49.216999999999999</v>
      </c>
      <c r="N63" s="8">
        <v>36</v>
      </c>
      <c r="O63" s="8">
        <v>26</v>
      </c>
      <c r="P63" s="8">
        <v>23</v>
      </c>
      <c r="Q63" s="8">
        <v>1</v>
      </c>
      <c r="R63" s="2">
        <v>-59.157400000000003</v>
      </c>
      <c r="S63" s="8" t="s">
        <v>61</v>
      </c>
      <c r="T63" s="8">
        <v>-4.516</v>
      </c>
      <c r="U63" s="8">
        <v>6.6070000000000002</v>
      </c>
      <c r="V63" s="8">
        <v>11.122999999999999</v>
      </c>
      <c r="W63" s="8" t="s">
        <v>61</v>
      </c>
      <c r="X63" s="8">
        <v>-4.516</v>
      </c>
      <c r="Y63" s="8">
        <v>6.6070000000000002</v>
      </c>
      <c r="Z63" s="8">
        <v>11.122999999999999</v>
      </c>
      <c r="AA63" s="8">
        <v>1.4E-3</v>
      </c>
      <c r="AB63" s="8">
        <v>0</v>
      </c>
      <c r="AC63" s="8" t="s">
        <v>17</v>
      </c>
      <c r="AD63" s="8" t="s">
        <v>17</v>
      </c>
      <c r="AE63" s="8">
        <v>0</v>
      </c>
      <c r="AF63" s="8">
        <v>0</v>
      </c>
      <c r="AG63" s="8">
        <v>0</v>
      </c>
      <c r="AH63" s="8">
        <v>0</v>
      </c>
      <c r="AI63" s="8">
        <v>0</v>
      </c>
      <c r="AJ63" s="8">
        <v>0</v>
      </c>
      <c r="AK63" s="8">
        <v>0</v>
      </c>
      <c r="AL63" s="8">
        <v>0</v>
      </c>
      <c r="AM63" s="8">
        <v>0</v>
      </c>
      <c r="AN63" s="8">
        <v>0</v>
      </c>
      <c r="AO63" s="8">
        <v>0</v>
      </c>
      <c r="AP63" s="8">
        <v>0</v>
      </c>
      <c r="AQ63" s="8">
        <v>0.10199999999999999</v>
      </c>
      <c r="AR63" s="8">
        <v>0.32400000000000001</v>
      </c>
      <c r="AS63" s="8">
        <v>0.49998900000000002</v>
      </c>
      <c r="AT63" s="8">
        <v>0</v>
      </c>
      <c r="AU63" s="8">
        <v>0.88220299999999996</v>
      </c>
      <c r="AV63" s="8">
        <v>0.38220300000000001</v>
      </c>
    </row>
    <row r="64" spans="2:48">
      <c r="B64" s="8" t="s">
        <v>840</v>
      </c>
      <c r="C64" s="20">
        <v>4</v>
      </c>
      <c r="D64" s="20">
        <v>520</v>
      </c>
      <c r="E64" s="20">
        <v>0</v>
      </c>
      <c r="F64" s="20">
        <v>6</v>
      </c>
      <c r="G64" s="20">
        <v>6</v>
      </c>
      <c r="H64" s="20">
        <v>4</v>
      </c>
      <c r="I64" s="19">
        <v>22</v>
      </c>
      <c r="J64" s="1">
        <v>3.2885</v>
      </c>
      <c r="K64" s="1">
        <v>3.2885</v>
      </c>
      <c r="L64" s="1">
        <v>5.2549999999999999</v>
      </c>
      <c r="M64" s="18">
        <v>49.216999999999999</v>
      </c>
      <c r="N64" s="8">
        <v>36</v>
      </c>
      <c r="O64" s="8">
        <v>26</v>
      </c>
      <c r="P64" s="8">
        <v>26</v>
      </c>
      <c r="Q64" s="8">
        <v>1</v>
      </c>
      <c r="R64" s="2">
        <v>-58.619599999999998</v>
      </c>
      <c r="S64" s="8" t="s">
        <v>61</v>
      </c>
      <c r="T64" s="8">
        <v>-4.4459999999999997</v>
      </c>
      <c r="U64" s="8">
        <v>6.835</v>
      </c>
      <c r="V64" s="8">
        <v>11.281000000000001</v>
      </c>
      <c r="W64" s="8" t="s">
        <v>61</v>
      </c>
      <c r="X64" s="8">
        <v>-4.4459999999999997</v>
      </c>
      <c r="Y64" s="8">
        <v>6.835</v>
      </c>
      <c r="Z64" s="8">
        <v>11.281000000000001</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0.11600000000000001</v>
      </c>
      <c r="AR64" s="8">
        <v>0.31900000000000001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637</v>
      </c>
      <c r="C69" s="20">
        <v>4</v>
      </c>
      <c r="D69" s="20">
        <v>400</v>
      </c>
      <c r="E69" s="20">
        <v>0</v>
      </c>
      <c r="F69" s="20">
        <v>3</v>
      </c>
      <c r="G69" s="20">
        <v>3</v>
      </c>
      <c r="H69" s="20">
        <v>2</v>
      </c>
      <c r="I69" s="19">
        <v>10.8</v>
      </c>
      <c r="J69" s="1">
        <v>3.4552</v>
      </c>
      <c r="K69" s="1">
        <v>3.4552</v>
      </c>
      <c r="L69" s="1">
        <v>4.5423</v>
      </c>
      <c r="M69" s="18">
        <v>46.960999999999999</v>
      </c>
      <c r="N69" s="8">
        <v>36</v>
      </c>
      <c r="O69" s="8">
        <v>864</v>
      </c>
      <c r="P69" s="8">
        <v>1</v>
      </c>
      <c r="Q69" s="8">
        <v>1</v>
      </c>
      <c r="R69" s="2">
        <v>-59.3718</v>
      </c>
      <c r="S69" s="8" t="s">
        <v>16</v>
      </c>
      <c r="T69" s="8">
        <v>-4.2009999999999996</v>
      </c>
      <c r="U69" s="8">
        <v>7.2009999999999996</v>
      </c>
      <c r="V69" s="8">
        <v>11.401999999999999</v>
      </c>
      <c r="W69" s="8" t="s">
        <v>16</v>
      </c>
      <c r="X69" s="8">
        <v>-4.2009999999999996</v>
      </c>
      <c r="Y69" s="8">
        <v>7.2009999999999996</v>
      </c>
      <c r="Z69" s="8">
        <v>11.401999999999999</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1.2E-2</v>
      </c>
      <c r="AR69" s="8">
        <v>0.30199999999999999</v>
      </c>
      <c r="AS69" s="8">
        <v>0.5</v>
      </c>
      <c r="AT69" s="8">
        <v>0</v>
      </c>
      <c r="AU69" s="8">
        <v>0</v>
      </c>
      <c r="AV69" s="8">
        <v>0.5</v>
      </c>
      <c r="AW69" s="2">
        <v>-23.082799999999999</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638</v>
      </c>
      <c r="C87" s="20">
        <v>4</v>
      </c>
      <c r="D87" s="20">
        <v>400</v>
      </c>
      <c r="E87" s="20">
        <v>0</v>
      </c>
      <c r="F87" s="20">
        <v>3</v>
      </c>
      <c r="G87" s="20">
        <v>3</v>
      </c>
      <c r="H87" s="20">
        <v>2</v>
      </c>
      <c r="I87" s="19">
        <v>11</v>
      </c>
      <c r="J87" s="1">
        <v>3.2885</v>
      </c>
      <c r="K87" s="1">
        <v>3.2885</v>
      </c>
      <c r="L87" s="1">
        <v>5.2549999999999999</v>
      </c>
      <c r="M87" s="18">
        <v>49.216999999999999</v>
      </c>
      <c r="N87" s="8">
        <v>36</v>
      </c>
      <c r="O87" s="8">
        <v>864</v>
      </c>
      <c r="P87" s="8">
        <v>1</v>
      </c>
      <c r="Q87" s="8">
        <v>1</v>
      </c>
      <c r="R87" s="2">
        <v>-59.6402</v>
      </c>
      <c r="S87" s="8" t="s">
        <v>61</v>
      </c>
      <c r="T87" s="8">
        <v>-4.492</v>
      </c>
      <c r="U87" s="8">
        <v>6.7460000000000004</v>
      </c>
      <c r="V87" s="8">
        <v>11.238</v>
      </c>
      <c r="W87" s="8" t="s">
        <v>61</v>
      </c>
      <c r="X87" s="8">
        <v>-4.492</v>
      </c>
      <c r="Y87" s="8">
        <v>6.7460000000000004</v>
      </c>
      <c r="Z87" s="8">
        <v>11.238</v>
      </c>
      <c r="AA87" s="8">
        <v>5.7000000000000002E-3</v>
      </c>
      <c r="AB87" s="8">
        <v>3.0999999999999999E-3</v>
      </c>
      <c r="AC87" s="8" t="s">
        <v>17</v>
      </c>
      <c r="AD87" s="8" t="s">
        <v>17</v>
      </c>
      <c r="AE87" s="8">
        <v>0</v>
      </c>
      <c r="AF87" s="8">
        <v>0</v>
      </c>
      <c r="AG87" s="8">
        <v>0</v>
      </c>
      <c r="AH87" s="8">
        <v>0</v>
      </c>
      <c r="AI87" s="8">
        <v>0</v>
      </c>
      <c r="AJ87" s="8">
        <v>0</v>
      </c>
      <c r="AK87" s="8">
        <v>0</v>
      </c>
      <c r="AL87" s="8">
        <v>0</v>
      </c>
      <c r="AM87" s="8">
        <v>0</v>
      </c>
      <c r="AN87" s="8">
        <v>0</v>
      </c>
      <c r="AO87" s="8">
        <v>0</v>
      </c>
      <c r="AP87" s="8">
        <v>0</v>
      </c>
      <c r="AQ87" s="8">
        <v>1.4E-2</v>
      </c>
      <c r="AR87" s="8">
        <v>0.31900000000000001</v>
      </c>
      <c r="AS87" s="8">
        <v>0.49998900000000002</v>
      </c>
      <c r="AT87" s="8">
        <v>0</v>
      </c>
      <c r="AU87" s="8">
        <v>0.88220299999999996</v>
      </c>
      <c r="AV87" s="8">
        <v>0.38220300000000001</v>
      </c>
      <c r="AW87" s="2">
        <v>-23.006799999999998</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6334E5DD-9811-4FE3-95B1-7CFEFA7F116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F3258-B23F-4E8C-8DDA-52E494E1184C}">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146</v>
      </c>
      <c r="C1" s="4" t="s">
        <v>719</v>
      </c>
      <c r="D1" s="21">
        <f>COUNT(D41:D502)-6</f>
        <v>27</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HSE06D3</v>
      </c>
      <c r="K2" s="6" t="s">
        <v>4</v>
      </c>
      <c r="L2" s="6" t="s">
        <v>7</v>
      </c>
      <c r="M2" s="6" t="s">
        <v>675</v>
      </c>
      <c r="N2" s="6"/>
      <c r="O2" s="4" t="str">
        <f>A1</f>
        <v>HSE06D3</v>
      </c>
      <c r="P2" s="4" t="s">
        <v>4</v>
      </c>
      <c r="Q2" s="4" t="s">
        <v>7</v>
      </c>
      <c r="R2" s="4" t="s">
        <v>675</v>
      </c>
      <c r="T2" s="4" t="str">
        <f>A1</f>
        <v>HSE06D3</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Zn_Zn_C_HSE06D3_999</v>
      </c>
      <c r="C3" s="27">
        <f>-C39</f>
        <v>-1</v>
      </c>
      <c r="D3" s="27">
        <f>D39</f>
        <v>3.2366999999999999</v>
      </c>
      <c r="E3" s="27">
        <f>E39</f>
        <v>5.1982999999999997</v>
      </c>
      <c r="F3" s="27">
        <f>-F39</f>
        <v>-0.62078618429999999</v>
      </c>
      <c r="G3" s="27">
        <f>-G39</f>
        <v>-0.62078618429999999</v>
      </c>
      <c r="H3" s="27">
        <f>H39</f>
        <v>0.5</v>
      </c>
      <c r="I3" s="17"/>
      <c r="J3" s="17">
        <f>J39</f>
        <v>-28.2685</v>
      </c>
      <c r="K3" s="17">
        <f>K39</f>
        <v>-59.600099999999998</v>
      </c>
      <c r="L3" s="17">
        <f>L39</f>
        <v>-23.017900000000001</v>
      </c>
      <c r="M3" s="17">
        <f>M39</f>
        <v>-82.617999999999995</v>
      </c>
      <c r="N3" s="25"/>
      <c r="O3" s="17">
        <f>O39</f>
        <v>-0.20579999999999998</v>
      </c>
      <c r="P3" s="17">
        <f>P39</f>
        <v>-0.25589999999999691</v>
      </c>
      <c r="Q3" s="17">
        <f>Q39</f>
        <v>6.799999999999784E-2</v>
      </c>
      <c r="R3" s="17">
        <f>R39</f>
        <v>-0.18789999999999907</v>
      </c>
      <c r="S3" s="17"/>
      <c r="T3" s="28">
        <f>T39</f>
        <v>2.532</v>
      </c>
      <c r="U3" s="28">
        <f>U39</f>
        <v>0</v>
      </c>
      <c r="V3" s="27"/>
      <c r="W3" s="17">
        <f>W39</f>
        <v>0</v>
      </c>
      <c r="X3" s="17">
        <f>X39</f>
        <v>-0.20579999999999998</v>
      </c>
      <c r="Y3" s="16">
        <f t="shared" ref="Y3:Y20" si="0">R3+X3</f>
        <v>-0.39369999999999905</v>
      </c>
      <c r="Z3" s="17">
        <f>Z39</f>
        <v>0</v>
      </c>
      <c r="AA3" s="17">
        <f>AA39</f>
        <v>0.25589999999999691</v>
      </c>
      <c r="AB3" s="16">
        <f>AA3+R3</f>
        <v>6.799999999999784E-2</v>
      </c>
      <c r="AD3" s="17">
        <f>AD39</f>
        <v>0</v>
      </c>
      <c r="AE3" s="17">
        <f>AE39</f>
        <v>0</v>
      </c>
      <c r="AF3" s="17">
        <f>AF39</f>
        <v>0.25589999999999691</v>
      </c>
      <c r="AG3" s="17"/>
      <c r="AH3" s="17">
        <f>AH39</f>
        <v>0</v>
      </c>
      <c r="AI3" s="17">
        <f>AI39</f>
        <v>0</v>
      </c>
    </row>
    <row r="4" spans="1:35" s="15" customFormat="1">
      <c r="B4" s="15" t="str">
        <f>B38</f>
        <v>Zn_Zn_C_HSE06D3_969</v>
      </c>
      <c r="C4" s="24">
        <f>-C38</f>
        <v>-0.96875758869880524</v>
      </c>
      <c r="D4" s="24">
        <f t="shared" ref="D4:R4" si="1">D38</f>
        <v>3.2431999999999999</v>
      </c>
      <c r="E4" s="24">
        <f t="shared" si="1"/>
        <v>5.1768999999999998</v>
      </c>
      <c r="F4" s="24">
        <f>-F38</f>
        <v>-0.60339357950000005</v>
      </c>
      <c r="G4" s="24">
        <f>-G38</f>
        <v>-0.60330039530000057</v>
      </c>
      <c r="H4" s="24">
        <f t="shared" si="1"/>
        <v>0.500865</v>
      </c>
      <c r="J4" s="16">
        <f t="shared" si="1"/>
        <v>-28.267600000000002</v>
      </c>
      <c r="K4" s="16">
        <f t="shared" si="1"/>
        <v>0</v>
      </c>
      <c r="L4" s="16">
        <f t="shared" si="1"/>
        <v>0</v>
      </c>
      <c r="M4" s="16">
        <f t="shared" si="1"/>
        <v>0</v>
      </c>
      <c r="N4" s="16"/>
      <c r="O4" s="16">
        <f t="shared" si="1"/>
        <v>-0.20490000000000208</v>
      </c>
      <c r="P4" s="16">
        <f t="shared" si="1"/>
        <v>59.344200000000001</v>
      </c>
      <c r="Q4" s="16">
        <f t="shared" si="1"/>
        <v>23.085899999999999</v>
      </c>
      <c r="R4" s="16">
        <f t="shared" si="1"/>
        <v>82.430099999999996</v>
      </c>
      <c r="S4" s="16"/>
      <c r="T4" s="23">
        <f>T38</f>
        <v>2.5390000000000001</v>
      </c>
      <c r="U4" s="23">
        <f>U38</f>
        <v>0</v>
      </c>
      <c r="V4" s="24"/>
      <c r="W4" s="16">
        <f>W38</f>
        <v>0</v>
      </c>
      <c r="X4" s="16">
        <f>X38</f>
        <v>-0.20490000000000208</v>
      </c>
      <c r="Y4" s="16">
        <f t="shared" si="0"/>
        <v>82.225200000000001</v>
      </c>
      <c r="Z4" s="16">
        <f>Z38</f>
        <v>0</v>
      </c>
      <c r="AA4" s="16">
        <f>AA38</f>
        <v>-59.344200000000001</v>
      </c>
      <c r="AB4" s="16">
        <f>AA4+R4</f>
        <v>23.085899999999995</v>
      </c>
      <c r="AD4" s="16">
        <f>AD38</f>
        <v>0</v>
      </c>
      <c r="AE4" s="16">
        <f>AE38</f>
        <v>0</v>
      </c>
      <c r="AF4" s="16">
        <f>AF38</f>
        <v>-59.344200000000001</v>
      </c>
      <c r="AG4" s="16"/>
      <c r="AH4" s="16"/>
      <c r="AI4" s="16"/>
    </row>
    <row r="5" spans="1:35" s="15" customFormat="1">
      <c r="B5" s="15" t="str">
        <f>B37</f>
        <v>Zn_Zn_C_HSE06D3_938</v>
      </c>
      <c r="C5" s="24">
        <f>-C37</f>
        <v>-0.9375068036609977</v>
      </c>
      <c r="D5" s="24">
        <f t="shared" ref="D5:R5" si="2">D37</f>
        <v>3.2496</v>
      </c>
      <c r="E5" s="24">
        <f t="shared" si="2"/>
        <v>5.1555999999999997</v>
      </c>
      <c r="F5" s="24">
        <f>-F37</f>
        <v>-0.58591847320000023</v>
      </c>
      <c r="G5" s="24">
        <f>-G37</f>
        <v>-0.58577411639999954</v>
      </c>
      <c r="H5" s="24">
        <f t="shared" si="2"/>
        <v>0.50168900000000005</v>
      </c>
      <c r="I5" s="66"/>
      <c r="J5" s="16">
        <f t="shared" si="2"/>
        <v>-28.2651</v>
      </c>
      <c r="K5" s="16">
        <f>K37</f>
        <v>0</v>
      </c>
      <c r="L5" s="16">
        <f t="shared" si="2"/>
        <v>0</v>
      </c>
      <c r="M5" s="16">
        <f t="shared" si="2"/>
        <v>0</v>
      </c>
      <c r="N5" s="16"/>
      <c r="O5" s="16">
        <f t="shared" si="2"/>
        <v>-0.2024000000000008</v>
      </c>
      <c r="P5" s="16">
        <f t="shared" si="2"/>
        <v>59.344200000000001</v>
      </c>
      <c r="Q5" s="16">
        <f t="shared" si="2"/>
        <v>23.085899999999999</v>
      </c>
      <c r="R5" s="16">
        <f t="shared" si="2"/>
        <v>82.430099999999996</v>
      </c>
      <c r="S5" s="16"/>
      <c r="T5" s="23">
        <f>T37</f>
        <v>2.5459999999999998</v>
      </c>
      <c r="U5" s="23">
        <f>U37</f>
        <v>0</v>
      </c>
      <c r="W5" s="16">
        <f>W37</f>
        <v>0</v>
      </c>
      <c r="X5" s="16">
        <f>X37</f>
        <v>-0.2024000000000008</v>
      </c>
      <c r="Y5" s="16">
        <f t="shared" si="0"/>
        <v>82.227699999999999</v>
      </c>
      <c r="Z5" s="16">
        <f>Z37</f>
        <v>0</v>
      </c>
      <c r="AA5" s="16">
        <f>AA37</f>
        <v>-59.344200000000001</v>
      </c>
      <c r="AB5" s="16">
        <f>AA5+R5</f>
        <v>23.085899999999995</v>
      </c>
      <c r="AC5" s="16"/>
      <c r="AD5" s="16">
        <f>AD37</f>
        <v>0</v>
      </c>
      <c r="AE5" s="16">
        <f>AE37</f>
        <v>0</v>
      </c>
      <c r="AF5" s="16">
        <f>AF37</f>
        <v>-59.344200000000001</v>
      </c>
      <c r="AG5" s="16"/>
      <c r="AH5" s="16"/>
      <c r="AI5" s="16"/>
    </row>
    <row r="6" spans="1:35" s="15" customFormat="1">
      <c r="B6" s="15" t="str">
        <f>B36</f>
        <v>Zn_Zn_C_HSE06D3_875</v>
      </c>
      <c r="C6" s="24">
        <f>-C36</f>
        <v>-0.87500523358538262</v>
      </c>
      <c r="D6" s="24">
        <f t="shared" ref="D6:R6" si="3">D36</f>
        <v>3.2618999999999998</v>
      </c>
      <c r="E6" s="24">
        <f t="shared" si="3"/>
        <v>5.1131000000000002</v>
      </c>
      <c r="F6" s="24">
        <f>-F36</f>
        <v>-0.55114616209999989</v>
      </c>
      <c r="G6" s="24">
        <f>-G36</f>
        <v>-0.55066553069999968</v>
      </c>
      <c r="H6" s="24">
        <f t="shared" si="3"/>
        <v>0.50329699999999999</v>
      </c>
      <c r="I6" s="66"/>
      <c r="J6" s="16">
        <f t="shared" si="3"/>
        <v>-28.255500000000001</v>
      </c>
      <c r="K6" s="16">
        <f t="shared" si="3"/>
        <v>0</v>
      </c>
      <c r="L6" s="16">
        <f t="shared" si="3"/>
        <v>0</v>
      </c>
      <c r="M6" s="16">
        <f t="shared" si="3"/>
        <v>0</v>
      </c>
      <c r="N6" s="16"/>
      <c r="O6" s="16">
        <f t="shared" si="3"/>
        <v>-0.19280000000000186</v>
      </c>
      <c r="P6" s="16">
        <f t="shared" si="3"/>
        <v>59.344200000000001</v>
      </c>
      <c r="Q6" s="16">
        <f t="shared" si="3"/>
        <v>23.085899999999999</v>
      </c>
      <c r="R6" s="16">
        <f t="shared" si="3"/>
        <v>82.430099999999996</v>
      </c>
      <c r="S6" s="16"/>
      <c r="T6" s="23">
        <f>T36</f>
        <v>2.5590000000000002</v>
      </c>
      <c r="U6" s="23">
        <f>U36</f>
        <v>0</v>
      </c>
      <c r="W6" s="16">
        <f>W36</f>
        <v>0</v>
      </c>
      <c r="X6" s="16">
        <f>X36</f>
        <v>-0.19280000000000186</v>
      </c>
      <c r="Y6" s="16">
        <f t="shared" si="0"/>
        <v>82.237299999999991</v>
      </c>
      <c r="Z6" s="16">
        <f>Z36</f>
        <v>0</v>
      </c>
      <c r="AA6" s="16">
        <f>AA36</f>
        <v>-59.344200000000001</v>
      </c>
      <c r="AB6" s="16">
        <f t="shared" ref="AB6:AB20" si="4">AA6+R6</f>
        <v>23.085899999999995</v>
      </c>
      <c r="AC6" s="16"/>
      <c r="AD6" s="16">
        <f>AD36</f>
        <v>0</v>
      </c>
      <c r="AE6" s="16">
        <f>AE36</f>
        <v>0</v>
      </c>
      <c r="AF6" s="16">
        <f>AF36</f>
        <v>-59.344200000000001</v>
      </c>
      <c r="AH6" s="16"/>
      <c r="AI6" s="16"/>
    </row>
    <row r="7" spans="1:35" s="15" customFormat="1">
      <c r="B7" s="15" t="str">
        <f>B35</f>
        <v>Zn_Zn_C_HSE06D3_813</v>
      </c>
      <c r="C7" s="24">
        <f>-C35</f>
        <v>-0.81250366350976799</v>
      </c>
      <c r="D7" s="24">
        <f t="shared" ref="D7:R7" si="5">D35</f>
        <v>3.2736999999999998</v>
      </c>
      <c r="E7" s="24">
        <f t="shared" si="5"/>
        <v>5.0713999999999997</v>
      </c>
      <c r="F7" s="24">
        <f>-F35</f>
        <v>-0.51674523159999985</v>
      </c>
      <c r="G7" s="24">
        <f>-G35</f>
        <v>-0.51579687979999989</v>
      </c>
      <c r="H7" s="24">
        <f t="shared" si="5"/>
        <v>0.50486399999999998</v>
      </c>
      <c r="I7" s="66"/>
      <c r="J7" s="16">
        <f t="shared" si="5"/>
        <v>-28.241</v>
      </c>
      <c r="K7" s="16">
        <f t="shared" si="5"/>
        <v>0</v>
      </c>
      <c r="L7" s="16">
        <f t="shared" si="5"/>
        <v>0</v>
      </c>
      <c r="M7" s="16">
        <f t="shared" si="5"/>
        <v>0</v>
      </c>
      <c r="N7" s="16"/>
      <c r="O7" s="16">
        <f t="shared" si="5"/>
        <v>-0.17830000000000013</v>
      </c>
      <c r="P7" s="16">
        <f t="shared" si="5"/>
        <v>59.344200000000001</v>
      </c>
      <c r="Q7" s="16">
        <f t="shared" si="5"/>
        <v>23.085899999999999</v>
      </c>
      <c r="R7" s="16">
        <f t="shared" si="5"/>
        <v>82.430099999999996</v>
      </c>
      <c r="S7" s="16"/>
      <c r="T7" s="23">
        <f>T35</f>
        <v>2.57</v>
      </c>
      <c r="U7" s="23">
        <f>U35</f>
        <v>0</v>
      </c>
      <c r="W7" s="16">
        <f>W35</f>
        <v>0</v>
      </c>
      <c r="X7" s="16">
        <f>X35</f>
        <v>-0.17830000000000013</v>
      </c>
      <c r="Y7" s="16">
        <f t="shared" si="0"/>
        <v>82.251800000000003</v>
      </c>
      <c r="Z7" s="16">
        <f>Z35</f>
        <v>0</v>
      </c>
      <c r="AA7" s="16">
        <f>AA35</f>
        <v>-59.344200000000001</v>
      </c>
      <c r="AB7" s="16">
        <f t="shared" si="4"/>
        <v>23.085899999999995</v>
      </c>
      <c r="AC7" s="16"/>
      <c r="AD7" s="16">
        <f>AD35</f>
        <v>0</v>
      </c>
      <c r="AE7" s="16">
        <f>AE35</f>
        <v>0</v>
      </c>
      <c r="AF7" s="16">
        <f>AF35</f>
        <v>-59.344200000000001</v>
      </c>
      <c r="AH7" s="16"/>
      <c r="AI7" s="16"/>
    </row>
    <row r="8" spans="1:35" s="15" customFormat="1">
      <c r="B8" s="15" t="str">
        <f>B34</f>
        <v>Zn_Zn_C_HSE06D3_750</v>
      </c>
      <c r="C8" s="24">
        <f>-C34</f>
        <v>-0.75000209343415292</v>
      </c>
      <c r="D8" s="24">
        <f t="shared" ref="D8:R8" si="6">D34</f>
        <v>3.2850000000000001</v>
      </c>
      <c r="E8" s="24">
        <f t="shared" si="6"/>
        <v>5.0297000000000001</v>
      </c>
      <c r="F8" s="24">
        <f>-F34</f>
        <v>-0.48268521989999985</v>
      </c>
      <c r="G8" s="24">
        <f>-G34</f>
        <v>-0.48067333989999977</v>
      </c>
      <c r="H8" s="24">
        <f t="shared" si="6"/>
        <v>0.50640099999999999</v>
      </c>
      <c r="I8" s="66"/>
      <c r="J8" s="16">
        <f t="shared" si="6"/>
        <v>-28.2226</v>
      </c>
      <c r="K8" s="16">
        <f t="shared" si="6"/>
        <v>0</v>
      </c>
      <c r="L8" s="16">
        <f t="shared" si="6"/>
        <v>0</v>
      </c>
      <c r="M8" s="16">
        <f t="shared" si="6"/>
        <v>0</v>
      </c>
      <c r="N8" s="16"/>
      <c r="O8" s="16">
        <f t="shared" si="6"/>
        <v>-0.15990000000000038</v>
      </c>
      <c r="P8" s="16">
        <f t="shared" si="6"/>
        <v>59.344200000000001</v>
      </c>
      <c r="Q8" s="16">
        <f t="shared" si="6"/>
        <v>23.085899999999999</v>
      </c>
      <c r="R8" s="16">
        <f t="shared" si="6"/>
        <v>82.430099999999996</v>
      </c>
      <c r="S8" s="16"/>
      <c r="T8" s="23">
        <f>T34</f>
        <v>2.581</v>
      </c>
      <c r="U8" s="23">
        <f>U34</f>
        <v>0</v>
      </c>
      <c r="W8" s="16">
        <f>W34</f>
        <v>0</v>
      </c>
      <c r="X8" s="16">
        <f>X34</f>
        <v>-0.15990000000000038</v>
      </c>
      <c r="Y8" s="16">
        <f t="shared" si="0"/>
        <v>82.270199999999988</v>
      </c>
      <c r="Z8" s="16">
        <f>Z34</f>
        <v>0</v>
      </c>
      <c r="AA8" s="16">
        <f>AA34</f>
        <v>-59.344200000000001</v>
      </c>
      <c r="AB8" s="16">
        <f t="shared" si="4"/>
        <v>23.085899999999995</v>
      </c>
      <c r="AC8" s="16"/>
      <c r="AD8" s="16">
        <f>AD34</f>
        <v>0</v>
      </c>
      <c r="AE8" s="16">
        <f>AE34</f>
        <v>0</v>
      </c>
      <c r="AF8" s="16">
        <f>AF34</f>
        <v>-59.344200000000001</v>
      </c>
      <c r="AH8" s="16"/>
      <c r="AI8" s="16"/>
    </row>
    <row r="9" spans="1:35" s="15" customFormat="1">
      <c r="B9" s="15" t="str">
        <f>B33</f>
        <v>Zn_Zn_C_HSE06D3_688</v>
      </c>
      <c r="C9" s="24">
        <f>-C33</f>
        <v>-0.6875005233585384</v>
      </c>
      <c r="D9" s="24">
        <f t="shared" ref="D9:R9" si="7">D33</f>
        <v>3.2961</v>
      </c>
      <c r="E9" s="24">
        <f t="shared" si="7"/>
        <v>4.9878</v>
      </c>
      <c r="F9" s="24">
        <f>-F33</f>
        <v>-0.44885710980000021</v>
      </c>
      <c r="G9" s="24">
        <f>-G33</f>
        <v>-0.44532574740000003</v>
      </c>
      <c r="H9" s="24">
        <f t="shared" si="7"/>
        <v>0.50788900000000003</v>
      </c>
      <c r="I9" s="66"/>
      <c r="J9" s="16">
        <f t="shared" si="7"/>
        <v>-28.201599999999999</v>
      </c>
      <c r="K9" s="16">
        <f t="shared" si="7"/>
        <v>0</v>
      </c>
      <c r="L9" s="16">
        <f t="shared" si="7"/>
        <v>0</v>
      </c>
      <c r="M9" s="16">
        <f t="shared" si="7"/>
        <v>0</v>
      </c>
      <c r="N9" s="16"/>
      <c r="O9" s="16">
        <f t="shared" si="7"/>
        <v>-0.13889999999999958</v>
      </c>
      <c r="P9" s="16">
        <f t="shared" si="7"/>
        <v>59.344200000000001</v>
      </c>
      <c r="Q9" s="16">
        <f t="shared" si="7"/>
        <v>23.085899999999999</v>
      </c>
      <c r="R9" s="16">
        <f t="shared" si="7"/>
        <v>82.430099999999996</v>
      </c>
      <c r="S9" s="16"/>
      <c r="T9" s="23">
        <f>T33</f>
        <v>2.5920000000000001</v>
      </c>
      <c r="U9" s="23">
        <f>U33</f>
        <v>0</v>
      </c>
      <c r="W9" s="16">
        <f>W33</f>
        <v>0</v>
      </c>
      <c r="X9" s="16">
        <f>X33</f>
        <v>-0.13889999999999958</v>
      </c>
      <c r="Y9" s="16">
        <f t="shared" si="0"/>
        <v>82.291200000000003</v>
      </c>
      <c r="Z9" s="16">
        <f>Z33</f>
        <v>0</v>
      </c>
      <c r="AA9" s="16">
        <f>AA33</f>
        <v>-59.344200000000001</v>
      </c>
      <c r="AB9" s="16">
        <f t="shared" si="4"/>
        <v>23.085899999999995</v>
      </c>
      <c r="AC9" s="16"/>
      <c r="AD9" s="16">
        <f>AD33</f>
        <v>0</v>
      </c>
      <c r="AE9" s="16">
        <f>AE33</f>
        <v>0</v>
      </c>
      <c r="AF9" s="16">
        <f>AF33</f>
        <v>-59.344200000000001</v>
      </c>
      <c r="AH9" s="16"/>
      <c r="AI9" s="16"/>
    </row>
    <row r="10" spans="1:35" s="15" customFormat="1">
      <c r="B10" s="15" t="str">
        <f>B32</f>
        <v>Zn_Zn_C_HSE06D3_625</v>
      </c>
      <c r="C10" s="24">
        <f>-C32</f>
        <v>-0.62499895328292332</v>
      </c>
      <c r="D10" s="24">
        <f t="shared" ref="D10:R10" si="8">D32</f>
        <v>3.3077000000000001</v>
      </c>
      <c r="E10" s="24">
        <f t="shared" si="8"/>
        <v>4.9446000000000003</v>
      </c>
      <c r="F10" s="24">
        <f>-F32</f>
        <v>-0.41382840780000013</v>
      </c>
      <c r="G10" s="24">
        <f>-G32</f>
        <v>-0.41233019400000037</v>
      </c>
      <c r="H10" s="24">
        <f t="shared" si="8"/>
        <v>0.50905500000000004</v>
      </c>
      <c r="I10" s="66"/>
      <c r="J10" s="16">
        <f t="shared" si="8"/>
        <v>-28.178899999999999</v>
      </c>
      <c r="K10" s="16">
        <f t="shared" si="8"/>
        <v>0</v>
      </c>
      <c r="L10" s="16">
        <f t="shared" si="8"/>
        <v>0</v>
      </c>
      <c r="M10" s="16">
        <f t="shared" si="8"/>
        <v>0</v>
      </c>
      <c r="N10" s="16"/>
      <c r="O10" s="16">
        <f t="shared" si="8"/>
        <v>-0.11619999999999919</v>
      </c>
      <c r="P10" s="16">
        <f t="shared" si="8"/>
        <v>59.344200000000001</v>
      </c>
      <c r="Q10" s="16">
        <f t="shared" si="8"/>
        <v>23.085899999999999</v>
      </c>
      <c r="R10" s="16">
        <f t="shared" si="8"/>
        <v>82.430099999999996</v>
      </c>
      <c r="S10" s="16"/>
      <c r="T10" s="23">
        <f>T32</f>
        <v>2.6019999999999999</v>
      </c>
      <c r="U10" s="23">
        <f>U32</f>
        <v>0</v>
      </c>
      <c r="W10" s="16">
        <f>W32</f>
        <v>0</v>
      </c>
      <c r="X10" s="16">
        <f>X32</f>
        <v>-0.11619999999999919</v>
      </c>
      <c r="Y10" s="16">
        <f t="shared" si="0"/>
        <v>82.31389999999999</v>
      </c>
      <c r="Z10" s="16">
        <f>Z32</f>
        <v>0</v>
      </c>
      <c r="AA10" s="16">
        <f>AA32</f>
        <v>-59.344200000000001</v>
      </c>
      <c r="AB10" s="16">
        <f t="shared" si="4"/>
        <v>23.085899999999995</v>
      </c>
      <c r="AC10" s="16"/>
      <c r="AD10" s="16">
        <f>AD32</f>
        <v>0</v>
      </c>
      <c r="AE10" s="16">
        <f>AE32</f>
        <v>0</v>
      </c>
      <c r="AF10" s="16">
        <f>AF32</f>
        <v>-59.344200000000001</v>
      </c>
      <c r="AH10" s="16"/>
      <c r="AI10" s="16"/>
    </row>
    <row r="11" spans="1:35" s="15" customFormat="1">
      <c r="B11" s="15" t="str">
        <f>B31</f>
        <v>Zn_Zn_C_HSE06D3_563</v>
      </c>
      <c r="C11" s="24">
        <f>-C31</f>
        <v>-0.56250575694392091</v>
      </c>
      <c r="D11" s="24">
        <f t="shared" ref="D11:R11" si="9">D31</f>
        <v>3.3191999999999999</v>
      </c>
      <c r="E11" s="24">
        <f t="shared" si="9"/>
        <v>4.8936000000000002</v>
      </c>
      <c r="F11" s="24">
        <f>-F31</f>
        <v>-0.37682188079999968</v>
      </c>
      <c r="G11" s="24">
        <f>-G31</f>
        <v>-0.37345997760000027</v>
      </c>
      <c r="H11" s="24">
        <f t="shared" si="9"/>
        <v>0.50982799999999995</v>
      </c>
      <c r="I11" s="66"/>
      <c r="J11" s="16">
        <f t="shared" si="9"/>
        <v>-28.1555</v>
      </c>
      <c r="K11" s="16">
        <f t="shared" si="9"/>
        <v>0</v>
      </c>
      <c r="L11" s="16">
        <f t="shared" si="9"/>
        <v>0</v>
      </c>
      <c r="M11" s="16">
        <f t="shared" si="9"/>
        <v>0</v>
      </c>
      <c r="N11" s="16"/>
      <c r="O11" s="16">
        <f t="shared" si="9"/>
        <v>-9.2800000000000438E-2</v>
      </c>
      <c r="P11" s="16">
        <f t="shared" si="9"/>
        <v>59.344200000000001</v>
      </c>
      <c r="Q11" s="16">
        <f t="shared" si="9"/>
        <v>23.085899999999999</v>
      </c>
      <c r="R11" s="16">
        <f t="shared" si="9"/>
        <v>82.430099999999996</v>
      </c>
      <c r="S11" s="16"/>
      <c r="T11" s="23">
        <f>T31</f>
        <v>2.6190000000000002</v>
      </c>
      <c r="U11" s="23">
        <f>U31</f>
        <v>0</v>
      </c>
      <c r="W11" s="16">
        <f>W31</f>
        <v>0</v>
      </c>
      <c r="X11" s="16">
        <f>X31</f>
        <v>-9.2800000000000438E-2</v>
      </c>
      <c r="Y11" s="16">
        <f t="shared" si="0"/>
        <v>82.337299999999999</v>
      </c>
      <c r="Z11" s="16">
        <f>Z31</f>
        <v>0</v>
      </c>
      <c r="AA11" s="16">
        <f>AA31</f>
        <v>-59.344200000000001</v>
      </c>
      <c r="AB11" s="16">
        <f t="shared" si="4"/>
        <v>23.085899999999995</v>
      </c>
      <c r="AC11" s="16"/>
      <c r="AD11" s="16">
        <f>AD31</f>
        <v>0</v>
      </c>
      <c r="AE11" s="16">
        <f>AE31</f>
        <v>0</v>
      </c>
      <c r="AF11" s="16">
        <f>AF31</f>
        <v>-59.344200000000001</v>
      </c>
      <c r="AH11" s="16"/>
      <c r="AI11" s="16"/>
    </row>
    <row r="12" spans="1:35" s="15" customFormat="1">
      <c r="B12" s="15" t="str">
        <f>B30</f>
        <v>Zn_Zn_C_HSE06D3_500</v>
      </c>
      <c r="C12" s="24">
        <f>-C30</f>
        <v>-0.50000418686830639</v>
      </c>
      <c r="D12" s="24">
        <f t="shared" ref="D12:R12" si="10">D30</f>
        <v>3.3315000000000001</v>
      </c>
      <c r="E12" s="24">
        <f t="shared" si="10"/>
        <v>4.8410000000000002</v>
      </c>
      <c r="F12" s="24">
        <f>-F30</f>
        <v>-0.33934925899999985</v>
      </c>
      <c r="G12" s="24">
        <f>-G30</f>
        <v>-0.33315277899999984</v>
      </c>
      <c r="H12" s="24">
        <f t="shared" si="10"/>
        <v>0.51038799999999995</v>
      </c>
      <c r="I12" s="66"/>
      <c r="J12" s="16">
        <f t="shared" si="10"/>
        <v>-28.1325</v>
      </c>
      <c r="K12" s="16">
        <f t="shared" si="10"/>
        <v>0</v>
      </c>
      <c r="L12" s="16">
        <f t="shared" si="10"/>
        <v>0</v>
      </c>
      <c r="M12" s="16">
        <f t="shared" si="10"/>
        <v>0</v>
      </c>
      <c r="N12" s="16"/>
      <c r="O12" s="16">
        <f t="shared" si="10"/>
        <v>-6.980000000000075E-2</v>
      </c>
      <c r="P12" s="16">
        <f t="shared" si="10"/>
        <v>59.344200000000001</v>
      </c>
      <c r="Q12" s="16">
        <f t="shared" si="10"/>
        <v>23.085899999999999</v>
      </c>
      <c r="R12" s="16">
        <f t="shared" si="10"/>
        <v>82.430099999999996</v>
      </c>
      <c r="S12" s="16"/>
      <c r="T12" s="23">
        <f>T30</f>
        <v>2.637</v>
      </c>
      <c r="U12" s="23">
        <f>U30</f>
        <v>0</v>
      </c>
      <c r="W12" s="16">
        <f>W30</f>
        <v>0</v>
      </c>
      <c r="X12" s="16">
        <f>X30</f>
        <v>-6.980000000000075E-2</v>
      </c>
      <c r="Y12" s="16">
        <f t="shared" si="0"/>
        <v>82.360299999999995</v>
      </c>
      <c r="Z12" s="16">
        <f>Z30</f>
        <v>0</v>
      </c>
      <c r="AA12" s="16">
        <f>AA30</f>
        <v>-59.344200000000001</v>
      </c>
      <c r="AB12" s="16">
        <f t="shared" si="4"/>
        <v>23.085899999999995</v>
      </c>
      <c r="AC12" s="16"/>
      <c r="AD12" s="16">
        <f>AD30</f>
        <v>0</v>
      </c>
      <c r="AE12" s="16">
        <f>AE30</f>
        <v>0</v>
      </c>
      <c r="AF12" s="16">
        <f>AF30</f>
        <v>-59.344200000000001</v>
      </c>
      <c r="AH12" s="16"/>
      <c r="AI12" s="16"/>
    </row>
    <row r="13" spans="1:35" s="15" customFormat="1">
      <c r="B13" s="15" t="str">
        <f>B29</f>
        <v>Zn_Zn_C_HSE06D3_438</v>
      </c>
      <c r="C13" s="24">
        <f>-C29</f>
        <v>-0.43750261679269131</v>
      </c>
      <c r="D13" s="24">
        <f t="shared" ref="D13:R13" si="11">D29</f>
        <v>3.3439999999999999</v>
      </c>
      <c r="E13" s="24">
        <f t="shared" si="11"/>
        <v>4.7851999999999997</v>
      </c>
      <c r="F13" s="24">
        <f>-F29</f>
        <v>-0.30106085799999999</v>
      </c>
      <c r="G13" s="24">
        <f>-G29</f>
        <v>-0.29173928839999996</v>
      </c>
      <c r="H13" s="24">
        <f t="shared" si="11"/>
        <v>0.51066800000000001</v>
      </c>
      <c r="I13" s="66"/>
      <c r="J13" s="16">
        <f t="shared" si="11"/>
        <v>-28.110900000000001</v>
      </c>
      <c r="K13" s="16">
        <f t="shared" si="11"/>
        <v>0</v>
      </c>
      <c r="L13" s="16">
        <f t="shared" si="11"/>
        <v>0</v>
      </c>
      <c r="M13" s="16">
        <f t="shared" si="11"/>
        <v>0</v>
      </c>
      <c r="N13" s="16"/>
      <c r="O13" s="16">
        <f t="shared" si="11"/>
        <v>-4.8200000000001353E-2</v>
      </c>
      <c r="P13" s="16">
        <f t="shared" si="11"/>
        <v>59.344200000000001</v>
      </c>
      <c r="Q13" s="16">
        <f t="shared" si="11"/>
        <v>23.085899999999999</v>
      </c>
      <c r="R13" s="16">
        <f t="shared" si="11"/>
        <v>82.430099999999996</v>
      </c>
      <c r="S13" s="16"/>
      <c r="T13" s="23">
        <f>T29</f>
        <v>2.6579999999999999</v>
      </c>
      <c r="U13" s="23">
        <f>U29</f>
        <v>0</v>
      </c>
      <c r="W13" s="16">
        <f>W29</f>
        <v>0</v>
      </c>
      <c r="X13" s="16">
        <f>X29</f>
        <v>-4.8200000000001353E-2</v>
      </c>
      <c r="Y13" s="16">
        <f t="shared" si="0"/>
        <v>82.381900000000002</v>
      </c>
      <c r="Z13" s="16">
        <f>Z29</f>
        <v>0</v>
      </c>
      <c r="AA13" s="16">
        <f>AA29</f>
        <v>-59.344200000000001</v>
      </c>
      <c r="AB13" s="16">
        <f t="shared" si="4"/>
        <v>23.085899999999995</v>
      </c>
      <c r="AC13" s="16"/>
      <c r="AD13" s="16">
        <f>AD29</f>
        <v>0</v>
      </c>
      <c r="AE13" s="16">
        <f>AE29</f>
        <v>0</v>
      </c>
      <c r="AF13" s="16">
        <f>AF29</f>
        <v>-59.344200000000001</v>
      </c>
      <c r="AH13" s="16"/>
      <c r="AI13" s="16"/>
    </row>
    <row r="14" spans="1:35" s="15" customFormat="1">
      <c r="B14" s="15" t="str">
        <f>B28</f>
        <v>Zn_Zn_C_HSE06D3_375</v>
      </c>
      <c r="C14" s="24">
        <f>-C28</f>
        <v>-0.37500104671707668</v>
      </c>
      <c r="D14" s="24">
        <f t="shared" ref="D14:R14" si="12">D28</f>
        <v>3.3574999999999999</v>
      </c>
      <c r="E14" s="24">
        <f t="shared" si="12"/>
        <v>4.7220000000000004</v>
      </c>
      <c r="F14" s="24">
        <f>-F28</f>
        <v>-0.25938890399999992</v>
      </c>
      <c r="G14" s="24">
        <f>-G28</f>
        <v>-0.24967102800000043</v>
      </c>
      <c r="H14" s="24">
        <f t="shared" si="12"/>
        <v>0.51014899999999996</v>
      </c>
      <c r="I14" s="66"/>
      <c r="J14" s="16">
        <f t="shared" si="12"/>
        <v>-28.091799999999999</v>
      </c>
      <c r="K14" s="16">
        <f t="shared" si="12"/>
        <v>0</v>
      </c>
      <c r="L14" s="16">
        <f t="shared" si="12"/>
        <v>0</v>
      </c>
      <c r="M14" s="16">
        <f t="shared" si="12"/>
        <v>0</v>
      </c>
      <c r="N14" s="16"/>
      <c r="O14" s="16">
        <f t="shared" si="12"/>
        <v>-2.9099999999999682E-2</v>
      </c>
      <c r="P14" s="16">
        <f t="shared" si="12"/>
        <v>59.344200000000001</v>
      </c>
      <c r="Q14" s="16">
        <f t="shared" si="12"/>
        <v>23.085899999999999</v>
      </c>
      <c r="R14" s="16">
        <f t="shared" si="12"/>
        <v>82.430099999999996</v>
      </c>
      <c r="S14" s="16"/>
      <c r="T14" s="23">
        <f>T28</f>
        <v>2.6829999999999998</v>
      </c>
      <c r="U14" s="23">
        <f>U28</f>
        <v>0</v>
      </c>
      <c r="W14" s="16">
        <f>W28</f>
        <v>0</v>
      </c>
      <c r="X14" s="16">
        <f>X28</f>
        <v>-2.9099999999999682E-2</v>
      </c>
      <c r="Y14" s="16">
        <f t="shared" si="0"/>
        <v>82.400999999999996</v>
      </c>
      <c r="Z14" s="16">
        <f>Z28</f>
        <v>0</v>
      </c>
      <c r="AA14" s="16">
        <f>AA28</f>
        <v>-59.344200000000001</v>
      </c>
      <c r="AB14" s="16">
        <f t="shared" si="4"/>
        <v>23.085899999999995</v>
      </c>
      <c r="AC14" s="16"/>
      <c r="AD14" s="16">
        <f>AD28</f>
        <v>0</v>
      </c>
      <c r="AE14" s="16">
        <f>AE28</f>
        <v>0</v>
      </c>
      <c r="AF14" s="16">
        <f>AF28</f>
        <v>-59.344200000000001</v>
      </c>
      <c r="AH14" s="16"/>
      <c r="AI14" s="16"/>
    </row>
    <row r="15" spans="1:35" s="15" customFormat="1">
      <c r="B15" s="15" t="str">
        <f>B27</f>
        <v>Zn_Zn_C_HSE06D3_313</v>
      </c>
      <c r="C15" s="24">
        <f>-C27</f>
        <v>-0.31249947664146166</v>
      </c>
      <c r="D15" s="24">
        <f t="shared" ref="D15:R15" si="13">D27</f>
        <v>3.3738000000000001</v>
      </c>
      <c r="E15" s="24">
        <f t="shared" si="13"/>
        <v>4.6452999999999998</v>
      </c>
      <c r="F15" s="24">
        <f>-F27</f>
        <v>-0.21078048749999972</v>
      </c>
      <c r="G15" s="24">
        <f>-G27</f>
        <v>-0.20386363580000041</v>
      </c>
      <c r="H15" s="24">
        <f t="shared" si="13"/>
        <v>0.50805599999999995</v>
      </c>
      <c r="I15" s="66"/>
      <c r="J15" s="16">
        <f t="shared" si="13"/>
        <v>-28.076699999999999</v>
      </c>
      <c r="K15" s="16">
        <f t="shared" si="13"/>
        <v>0</v>
      </c>
      <c r="L15" s="16">
        <f t="shared" si="13"/>
        <v>0</v>
      </c>
      <c r="M15" s="16">
        <f t="shared" si="13"/>
        <v>0</v>
      </c>
      <c r="N15" s="16"/>
      <c r="O15" s="16">
        <f t="shared" si="13"/>
        <v>-1.3999999999999346E-2</v>
      </c>
      <c r="P15" s="16">
        <f t="shared" si="13"/>
        <v>59.344200000000001</v>
      </c>
      <c r="Q15" s="16">
        <f t="shared" si="13"/>
        <v>23.085899999999999</v>
      </c>
      <c r="R15" s="16">
        <f t="shared" si="13"/>
        <v>82.430099999999996</v>
      </c>
      <c r="S15" s="16"/>
      <c r="T15" s="23">
        <f>T27</f>
        <v>2.7149999999999999</v>
      </c>
      <c r="U15" s="23">
        <f>U27</f>
        <v>0</v>
      </c>
      <c r="W15" s="16">
        <f>W27</f>
        <v>0</v>
      </c>
      <c r="X15" s="16">
        <f>X27</f>
        <v>-1.3999999999999346E-2</v>
      </c>
      <c r="Y15" s="16">
        <f t="shared" si="0"/>
        <v>82.4161</v>
      </c>
      <c r="Z15" s="16">
        <f>Z27</f>
        <v>0</v>
      </c>
      <c r="AA15" s="16">
        <f>AA27</f>
        <v>-59.344200000000001</v>
      </c>
      <c r="AB15" s="16">
        <f t="shared" si="4"/>
        <v>23.085899999999995</v>
      </c>
      <c r="AC15" s="16"/>
      <c r="AD15" s="16">
        <f>AD27</f>
        <v>0</v>
      </c>
      <c r="AE15" s="16">
        <f>AE27</f>
        <v>0</v>
      </c>
      <c r="AF15" s="16">
        <f>AF27</f>
        <v>-59.344200000000001</v>
      </c>
      <c r="AH15" s="16"/>
      <c r="AI15" s="16"/>
    </row>
    <row r="16" spans="1:35" s="15" customFormat="1">
      <c r="B16" s="15" t="str">
        <f>B26</f>
        <v>Zn_Zn_C_HSE06D3_250</v>
      </c>
      <c r="C16" s="24">
        <f>-C26</f>
        <v>-0.24999790656584706</v>
      </c>
      <c r="D16" s="24">
        <f t="shared" ref="D16:R16" si="14">D26</f>
        <v>3.3921000000000001</v>
      </c>
      <c r="E16" s="24">
        <f t="shared" si="14"/>
        <v>4.5613000000000001</v>
      </c>
      <c r="F16" s="24">
        <f>-F26</f>
        <v>-0.15737397259999991</v>
      </c>
      <c r="G16" s="24">
        <f>-G26</f>
        <v>-0.15463719259999945</v>
      </c>
      <c r="H16" s="24">
        <f t="shared" si="14"/>
        <v>0.50464699999999996</v>
      </c>
      <c r="I16" s="66"/>
      <c r="J16" s="16">
        <f t="shared" si="14"/>
        <v>-28.067</v>
      </c>
      <c r="K16" s="16">
        <f t="shared" si="14"/>
        <v>-59.361899999999999</v>
      </c>
      <c r="L16" s="16">
        <f t="shared" si="14"/>
        <v>-23.0747</v>
      </c>
      <c r="M16" s="16">
        <f t="shared" si="14"/>
        <v>-82.436599999999999</v>
      </c>
      <c r="N16" s="16"/>
      <c r="O16" s="16">
        <f t="shared" si="14"/>
        <v>-4.3000000000006366E-3</v>
      </c>
      <c r="P16" s="16">
        <f t="shared" si="14"/>
        <v>-1.7699999999997829E-2</v>
      </c>
      <c r="Q16" s="16">
        <f t="shared" si="14"/>
        <v>1.1199999999998766E-2</v>
      </c>
      <c r="R16" s="16">
        <f t="shared" si="14"/>
        <v>-6.5000000000026148E-3</v>
      </c>
      <c r="S16" s="16"/>
      <c r="T16" s="23">
        <f>T26</f>
        <v>2.7530000000000001</v>
      </c>
      <c r="U16" s="23">
        <f>U26</f>
        <v>0</v>
      </c>
      <c r="W16" s="16">
        <f>W26</f>
        <v>0</v>
      </c>
      <c r="X16" s="16">
        <f>X26</f>
        <v>-4.3000000000006366E-3</v>
      </c>
      <c r="Y16" s="16">
        <f t="shared" si="0"/>
        <v>-1.0800000000003251E-2</v>
      </c>
      <c r="Z16" s="16">
        <f>Z26</f>
        <v>0</v>
      </c>
      <c r="AA16" s="16">
        <f>AA26</f>
        <v>1.7699999999997829E-2</v>
      </c>
      <c r="AB16" s="16">
        <f t="shared" si="4"/>
        <v>1.1199999999995214E-2</v>
      </c>
      <c r="AC16" s="16"/>
      <c r="AD16" s="16">
        <f>AD26</f>
        <v>0</v>
      </c>
      <c r="AE16" s="16">
        <f>AE26</f>
        <v>0</v>
      </c>
      <c r="AF16" s="16">
        <f>AF26</f>
        <v>1.7699999999997829E-2</v>
      </c>
      <c r="AG16" s="16"/>
      <c r="AH16" s="16"/>
      <c r="AI16" s="16"/>
    </row>
    <row r="17" spans="1:36" s="15" customFormat="1">
      <c r="B17" s="15" t="str">
        <f>B25</f>
        <v>Zn_Zn_C_HSE06D3_188</v>
      </c>
      <c r="C17" s="24">
        <f>-C25</f>
        <v>-0.18750471022684473</v>
      </c>
      <c r="D17" s="24">
        <f t="shared" ref="D17:R17" si="15">D25</f>
        <v>3.4096000000000002</v>
      </c>
      <c r="E17" s="24">
        <f t="shared" si="15"/>
        <v>4.4884000000000004</v>
      </c>
      <c r="F17" s="24">
        <f>-F25</f>
        <v>-0.10405008879999993</v>
      </c>
      <c r="G17" s="24">
        <f>-G25</f>
        <v>-0.1033543867999996</v>
      </c>
      <c r="H17" s="24">
        <f t="shared" si="15"/>
        <v>0.50078999999999996</v>
      </c>
      <c r="I17" s="66"/>
      <c r="J17" s="16">
        <f t="shared" si="15"/>
        <v>-28.062799999999999</v>
      </c>
      <c r="K17" s="16">
        <f t="shared" si="15"/>
        <v>-59.351300000000002</v>
      </c>
      <c r="L17" s="16">
        <f t="shared" si="15"/>
        <v>-23.081800000000001</v>
      </c>
      <c r="M17" s="16">
        <f t="shared" si="15"/>
        <v>-82.433099999999996</v>
      </c>
      <c r="N17" s="16"/>
      <c r="O17" s="16">
        <f t="shared" si="15"/>
        <v>-9.9999999999766942E-5</v>
      </c>
      <c r="P17" s="16">
        <f t="shared" si="15"/>
        <v>-7.1000000000012164E-3</v>
      </c>
      <c r="Q17" s="16">
        <f t="shared" si="15"/>
        <v>4.09999999999755E-3</v>
      </c>
      <c r="R17" s="16">
        <f t="shared" si="15"/>
        <v>-3.0000000000001137E-3</v>
      </c>
      <c r="S17" s="16"/>
      <c r="T17" s="23">
        <f>T25</f>
        <v>2.77</v>
      </c>
      <c r="U17" s="23">
        <f>U25</f>
        <v>0</v>
      </c>
      <c r="W17" s="16">
        <f>W25</f>
        <v>0</v>
      </c>
      <c r="X17" s="16">
        <f>X25</f>
        <v>-9.9999999999766942E-5</v>
      </c>
      <c r="Y17" s="16">
        <f t="shared" si="0"/>
        <v>-3.0999999999998806E-3</v>
      </c>
      <c r="Z17" s="16">
        <f>Z25</f>
        <v>0</v>
      </c>
      <c r="AA17" s="16">
        <f>AA25</f>
        <v>7.1000000000012164E-3</v>
      </c>
      <c r="AB17" s="16">
        <f t="shared" si="4"/>
        <v>4.1000000000011028E-3</v>
      </c>
      <c r="AC17" s="16"/>
      <c r="AD17" s="16">
        <f>AD25</f>
        <v>0</v>
      </c>
      <c r="AE17" s="16">
        <f>AE25</f>
        <v>0</v>
      </c>
      <c r="AF17" s="16">
        <f>AF25</f>
        <v>7.1000000000012164E-3</v>
      </c>
      <c r="AG17" s="16"/>
      <c r="AH17" s="16"/>
      <c r="AI17" s="16"/>
    </row>
    <row r="18" spans="1:36" s="15" customFormat="1">
      <c r="A18" s="15" t="s">
        <v>70</v>
      </c>
      <c r="B18" s="15" t="str">
        <f>B24</f>
        <v>Zn_Zn_C_HSE06D3_125</v>
      </c>
      <c r="C18" s="24">
        <f>-C24</f>
        <v>-0.12500314015122965</v>
      </c>
      <c r="D18" s="24">
        <f t="shared" ref="D18:R18" si="16">D24</f>
        <v>3.4192999999999998</v>
      </c>
      <c r="E18" s="24">
        <f t="shared" si="16"/>
        <v>4.4469000000000003</v>
      </c>
      <c r="F18" s="24">
        <f>-F24</f>
        <v>-6.2043148800000093E-2</v>
      </c>
      <c r="G18" s="24">
        <f>-G24</f>
        <v>-6.3119298600000179E-2</v>
      </c>
      <c r="H18" s="24">
        <f t="shared" si="16"/>
        <v>0.49902400000000002</v>
      </c>
      <c r="I18" s="66"/>
      <c r="J18" s="16">
        <f t="shared" si="16"/>
        <v>-28.062000000000001</v>
      </c>
      <c r="K18" s="16">
        <f t="shared" si="16"/>
        <v>-59.3459</v>
      </c>
      <c r="L18" s="16">
        <f t="shared" si="16"/>
        <v>-23.084599999999998</v>
      </c>
      <c r="M18" s="16">
        <f t="shared" si="16"/>
        <v>-82.430499999999995</v>
      </c>
      <c r="N18" s="16"/>
      <c r="O18" s="16">
        <f t="shared" si="16"/>
        <v>6.9999999999836859E-4</v>
      </c>
      <c r="P18" s="16">
        <f t="shared" si="16"/>
        <v>-1.6999999999995907E-3</v>
      </c>
      <c r="Q18" s="16">
        <f t="shared" si="16"/>
        <v>1.300000000000523E-3</v>
      </c>
      <c r="R18" s="16">
        <f t="shared" si="16"/>
        <v>-3.9999999999906777E-4</v>
      </c>
      <c r="S18" s="16"/>
      <c r="T18" s="23">
        <f>T24</f>
        <v>2.7189999999999999</v>
      </c>
      <c r="U18" s="23">
        <f>U24</f>
        <v>0</v>
      </c>
      <c r="W18" s="16">
        <f>W24</f>
        <v>0</v>
      </c>
      <c r="X18" s="16">
        <f>X24</f>
        <v>6.9999999999836859E-4</v>
      </c>
      <c r="Y18" s="16">
        <f t="shared" si="0"/>
        <v>2.9999999999930083E-4</v>
      </c>
      <c r="Z18" s="16">
        <f>Z24</f>
        <v>0</v>
      </c>
      <c r="AA18" s="16">
        <f>AA24</f>
        <v>1.6999999999995907E-3</v>
      </c>
      <c r="AB18" s="16">
        <f t="shared" si="4"/>
        <v>1.300000000000523E-3</v>
      </c>
      <c r="AC18" s="16"/>
      <c r="AD18" s="16">
        <f>AD24</f>
        <v>0</v>
      </c>
      <c r="AE18" s="16">
        <f>AE24</f>
        <v>0</v>
      </c>
      <c r="AF18" s="16">
        <f>AF24</f>
        <v>1.6999999999995907E-3</v>
      </c>
      <c r="AH18" s="16"/>
      <c r="AI18" s="16"/>
    </row>
    <row r="19" spans="1:36" s="15" customFormat="1">
      <c r="B19" s="15" t="str">
        <f>B23</f>
        <v>Zn_Zn_C_HSE06D3_063</v>
      </c>
      <c r="C19" s="24">
        <f>-C23</f>
        <v>-6.2501570075615062E-2</v>
      </c>
      <c r="D19" s="24">
        <f t="shared" ref="D19:R19" si="17">D23</f>
        <v>3.4249000000000001</v>
      </c>
      <c r="E19" s="24">
        <f t="shared" si="17"/>
        <v>4.4268000000000001</v>
      </c>
      <c r="F19" s="24">
        <f>-F23</f>
        <v>-3.0903490800000068E-2</v>
      </c>
      <c r="G19" s="24">
        <f>-G23</f>
        <v>-3.1306329599999856E-2</v>
      </c>
      <c r="H19" s="24">
        <f t="shared" si="17"/>
        <v>0.49951699999999999</v>
      </c>
      <c r="I19" s="66"/>
      <c r="J19" s="16">
        <f t="shared" si="17"/>
        <v>-28.0624</v>
      </c>
      <c r="K19" s="16">
        <f t="shared" si="17"/>
        <v>-59.344900000000003</v>
      </c>
      <c r="L19" s="16">
        <f t="shared" si="17"/>
        <v>-23.085699999999999</v>
      </c>
      <c r="M19" s="16">
        <f t="shared" si="17"/>
        <v>-82.430599999999998</v>
      </c>
      <c r="N19" s="16"/>
      <c r="O19" s="16">
        <f t="shared" si="17"/>
        <v>2.9999999999930083E-4</v>
      </c>
      <c r="P19" s="16">
        <f t="shared" si="17"/>
        <v>-7.0000000000192131E-4</v>
      </c>
      <c r="Q19" s="16">
        <f t="shared" si="17"/>
        <v>1.9999999999953388E-4</v>
      </c>
      <c r="R19" s="16">
        <f t="shared" si="17"/>
        <v>-5.0000000000238742E-4</v>
      </c>
      <c r="S19" s="16"/>
      <c r="T19" s="23">
        <f>T23</f>
        <v>2.6920000000000002</v>
      </c>
      <c r="U19" s="23">
        <f>U23</f>
        <v>0</v>
      </c>
      <c r="W19" s="16">
        <f>W23</f>
        <v>0</v>
      </c>
      <c r="X19" s="16">
        <f>X23</f>
        <v>2.9999999999930083E-4</v>
      </c>
      <c r="Y19" s="16">
        <f t="shared" si="0"/>
        <v>-2.000000000030866E-4</v>
      </c>
      <c r="Z19" s="16">
        <f>Z23</f>
        <v>0</v>
      </c>
      <c r="AA19" s="16">
        <f>AA23</f>
        <v>7.0000000000192131E-4</v>
      </c>
      <c r="AB19" s="16">
        <f t="shared" si="4"/>
        <v>1.9999999999953388E-4</v>
      </c>
      <c r="AC19" s="16"/>
      <c r="AD19" s="16">
        <f>AD23</f>
        <v>0</v>
      </c>
      <c r="AE19" s="16">
        <f>AE23</f>
        <v>0</v>
      </c>
      <c r="AF19" s="16">
        <f>AF23</f>
        <v>7.0000000000192131E-4</v>
      </c>
      <c r="AH19" s="16"/>
      <c r="AI19" s="16"/>
    </row>
    <row r="20" spans="1:36" s="15" customFormat="1">
      <c r="B20" s="15" t="str">
        <f>B22</f>
        <v>Zn_Zn_C_HSE06D3_031</v>
      </c>
      <c r="C20" s="24">
        <f>-C22</f>
        <v>-3.1250785037807531E-2</v>
      </c>
      <c r="D20" s="24">
        <f t="shared" ref="D20:U20" si="18">D22</f>
        <v>3.4262000000000001</v>
      </c>
      <c r="E20" s="24">
        <f t="shared" si="18"/>
        <v>4.4217000000000004</v>
      </c>
      <c r="F20" s="24">
        <f>-F22</f>
        <v>-1.5299082000000084E-2</v>
      </c>
      <c r="G20" s="24">
        <f>-G22</f>
        <v>-1.5515745299999932E-2</v>
      </c>
      <c r="H20" s="24">
        <f t="shared" si="18"/>
        <v>0.49972800000000001</v>
      </c>
      <c r="I20" s="66"/>
      <c r="J20" s="16">
        <f t="shared" si="18"/>
        <v>-28.0626</v>
      </c>
      <c r="K20" s="16">
        <f t="shared" si="18"/>
        <v>-59.345100000000002</v>
      </c>
      <c r="L20" s="16">
        <f t="shared" si="18"/>
        <v>-23.086600000000001</v>
      </c>
      <c r="M20" s="16">
        <f t="shared" si="18"/>
        <v>-82.431700000000006</v>
      </c>
      <c r="N20" s="16"/>
      <c r="O20" s="16">
        <f t="shared" si="18"/>
        <v>9.9999999999766942E-5</v>
      </c>
      <c r="P20" s="16">
        <f t="shared" si="18"/>
        <v>-9.0000000000145519E-4</v>
      </c>
      <c r="Q20" s="16">
        <f t="shared" si="18"/>
        <v>-7.0000000000192131E-4</v>
      </c>
      <c r="R20" s="16">
        <f t="shared" si="18"/>
        <v>-1.6000000000104819E-3</v>
      </c>
      <c r="S20" s="16"/>
      <c r="T20" s="23">
        <f t="shared" si="18"/>
        <v>2.6859999999999999</v>
      </c>
      <c r="U20" s="23">
        <f t="shared" si="18"/>
        <v>0</v>
      </c>
      <c r="W20" s="16">
        <f>W22</f>
        <v>0</v>
      </c>
      <c r="X20" s="16">
        <f>X22</f>
        <v>9.9999999999766942E-5</v>
      </c>
      <c r="Y20" s="16">
        <f t="shared" si="0"/>
        <v>-1.500000000010715E-3</v>
      </c>
      <c r="Z20" s="16">
        <f>Z22</f>
        <v>0</v>
      </c>
      <c r="AA20" s="16">
        <f>AA22</f>
        <v>9.0000000000145519E-4</v>
      </c>
      <c r="AB20" s="16">
        <f t="shared" si="4"/>
        <v>-7.0000000000902673E-4</v>
      </c>
      <c r="AC20" s="16"/>
      <c r="AD20" s="16">
        <f>AD22</f>
        <v>0</v>
      </c>
      <c r="AE20" s="16">
        <f>AE22</f>
        <v>0</v>
      </c>
      <c r="AF20" s="16">
        <f>AF22</f>
        <v>9.0000000000145519E-4</v>
      </c>
      <c r="AH20" s="16"/>
      <c r="AI20" s="16"/>
    </row>
    <row r="21" spans="1:36">
      <c r="A21" s="8" t="s">
        <v>11</v>
      </c>
      <c r="B21" s="8" t="str">
        <f>Zn_HSE06D3!B45</f>
        <v>Zn_Zn_C_HSE06D3_000</v>
      </c>
      <c r="C21" s="1">
        <f t="shared" ref="C21:C38" si="19">(0.5-AV45)/(0.5-AV$63)</f>
        <v>0</v>
      </c>
      <c r="D21" s="1">
        <f>J45</f>
        <v>3.4266000000000001</v>
      </c>
      <c r="E21" s="1">
        <f t="shared" ref="E21:E39" si="20">L45</f>
        <v>4.42</v>
      </c>
      <c r="F21" s="1">
        <f t="shared" ref="F21:F40" si="21">E21*ABS(AS45-AV45)</f>
        <v>0</v>
      </c>
      <c r="G21" s="1">
        <f t="shared" ref="G21:G40" si="22">E21*(ABS(MOD(AT45-AU45+2.5,1)-0.5))</f>
        <v>0</v>
      </c>
      <c r="H21" s="1">
        <f t="shared" ref="H21:H39" si="23">MOD(AS45-AT45,1)</f>
        <v>0.5</v>
      </c>
      <c r="J21" s="2">
        <f t="shared" ref="J21:J39" si="24">R45</f>
        <v>-28.0627</v>
      </c>
      <c r="K21" s="2">
        <f>R69</f>
        <v>-59.344200000000001</v>
      </c>
      <c r="L21" s="2">
        <f>AW69</f>
        <v>-23.085899999999999</v>
      </c>
      <c r="M21" s="2">
        <f t="shared" ref="M21:M39" si="25">K21+L21</f>
        <v>-82.430099999999996</v>
      </c>
      <c r="N21" s="2"/>
      <c r="O21" s="2">
        <f t="shared" ref="O21:R37" si="26">J21-J$21</f>
        <v>0</v>
      </c>
      <c r="P21" s="2">
        <f t="shared" si="26"/>
        <v>0</v>
      </c>
      <c r="Q21" s="2">
        <f t="shared" si="26"/>
        <v>0</v>
      </c>
      <c r="R21" s="2">
        <f t="shared" si="26"/>
        <v>0</v>
      </c>
      <c r="T21" s="18">
        <f>Z47</f>
        <v>2.6920000000000002</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Zn_HSE06D3!B46</f>
        <v>Zn_Zn_C_HSE06D3_031</v>
      </c>
      <c r="C22" s="1">
        <f t="shared" si="19"/>
        <v>3.1250785037807531E-2</v>
      </c>
      <c r="D22" s="1">
        <f>Zn_HSE06D3!J46</f>
        <v>3.4262000000000001</v>
      </c>
      <c r="E22" s="1">
        <f t="shared" si="20"/>
        <v>4.4217000000000004</v>
      </c>
      <c r="F22" s="1">
        <f t="shared" si="21"/>
        <v>1.5299082000000084E-2</v>
      </c>
      <c r="G22" s="1">
        <f t="shared" si="22"/>
        <v>1.5515745299999932E-2</v>
      </c>
      <c r="H22" s="1">
        <f t="shared" si="23"/>
        <v>0.49972800000000001</v>
      </c>
      <c r="J22" s="2">
        <f t="shared" si="24"/>
        <v>-28.0626</v>
      </c>
      <c r="K22" s="2">
        <f t="shared" ref="K22:K39" si="30">R70</f>
        <v>-59.345100000000002</v>
      </c>
      <c r="L22" s="2">
        <f t="shared" ref="L22:L39" si="31">AW70</f>
        <v>-23.086600000000001</v>
      </c>
      <c r="M22" s="2">
        <f t="shared" si="25"/>
        <v>-82.431700000000006</v>
      </c>
      <c r="N22" s="2"/>
      <c r="O22" s="2">
        <f t="shared" si="26"/>
        <v>9.9999999999766942E-5</v>
      </c>
      <c r="P22" s="2">
        <f t="shared" si="26"/>
        <v>-9.0000000000145519E-4</v>
      </c>
      <c r="Q22" s="2">
        <f t="shared" si="26"/>
        <v>-7.0000000000192131E-4</v>
      </c>
      <c r="R22" s="2">
        <f t="shared" si="26"/>
        <v>-1.6000000000104819E-3</v>
      </c>
      <c r="T22" s="18">
        <f t="shared" ref="T22:T39" si="32">Z46</f>
        <v>2.6859999999999999</v>
      </c>
      <c r="U22" s="18">
        <f t="shared" si="27"/>
        <v>0</v>
      </c>
      <c r="W22" s="2">
        <f t="shared" ref="W22:W39" si="33">R93-R$92</f>
        <v>0</v>
      </c>
      <c r="X22" s="2">
        <f t="shared" ref="X22:X39" si="34">O22-W22</f>
        <v>9.9999999999766942E-5</v>
      </c>
      <c r="Y22" s="2">
        <f t="shared" ref="Y22:Y39" si="35">R22+X22</f>
        <v>-1.500000000010715E-3</v>
      </c>
      <c r="Z22" s="2">
        <f t="shared" si="28"/>
        <v>0</v>
      </c>
      <c r="AA22" s="2">
        <f t="shared" ref="AA22:AA39" si="36">Z22-P22</f>
        <v>9.0000000000145519E-4</v>
      </c>
      <c r="AB22" s="2">
        <f t="shared" ref="AB22:AB39" si="37">AA22+R22</f>
        <v>-7.0000000000902673E-4</v>
      </c>
      <c r="AD22" s="2">
        <f t="shared" ref="AD22:AD39" si="38">R116+AW116</f>
        <v>0</v>
      </c>
      <c r="AE22" s="2">
        <f t="shared" ref="AE22:AE39" si="39">AD22-AD$21</f>
        <v>0</v>
      </c>
      <c r="AF22" s="2">
        <f t="shared" si="29"/>
        <v>9.0000000000145519E-4</v>
      </c>
      <c r="AH22" s="2"/>
      <c r="AI22" s="2"/>
    </row>
    <row r="23" spans="1:36">
      <c r="B23" s="8" t="str">
        <f>Zn_HSE06D3!B47</f>
        <v>Zn_Zn_C_HSE06D3_063</v>
      </c>
      <c r="C23" s="1">
        <f t="shared" si="19"/>
        <v>6.2501570075615062E-2</v>
      </c>
      <c r="D23" s="1">
        <f>Zn_HSE06D3!J47</f>
        <v>3.4249000000000001</v>
      </c>
      <c r="E23" s="1">
        <f t="shared" si="20"/>
        <v>4.4268000000000001</v>
      </c>
      <c r="F23" s="1">
        <f t="shared" si="21"/>
        <v>3.0903490800000068E-2</v>
      </c>
      <c r="G23" s="1">
        <f t="shared" si="22"/>
        <v>3.1306329599999856E-2</v>
      </c>
      <c r="H23" s="1">
        <f t="shared" si="23"/>
        <v>0.49951699999999999</v>
      </c>
      <c r="J23" s="2">
        <f t="shared" si="24"/>
        <v>-28.0624</v>
      </c>
      <c r="K23" s="2">
        <f t="shared" si="30"/>
        <v>-59.344900000000003</v>
      </c>
      <c r="L23" s="2">
        <f t="shared" si="31"/>
        <v>-23.085699999999999</v>
      </c>
      <c r="M23" s="2">
        <f t="shared" si="25"/>
        <v>-82.430599999999998</v>
      </c>
      <c r="N23" s="2"/>
      <c r="O23" s="2">
        <f t="shared" si="26"/>
        <v>2.9999999999930083E-4</v>
      </c>
      <c r="P23" s="2">
        <f t="shared" si="26"/>
        <v>-7.0000000000192131E-4</v>
      </c>
      <c r="Q23" s="2">
        <f t="shared" si="26"/>
        <v>1.9999999999953388E-4</v>
      </c>
      <c r="R23" s="2">
        <f t="shared" si="26"/>
        <v>-5.0000000000238742E-4</v>
      </c>
      <c r="T23" s="18">
        <f t="shared" si="32"/>
        <v>2.6920000000000002</v>
      </c>
      <c r="U23" s="18">
        <f t="shared" si="27"/>
        <v>0</v>
      </c>
      <c r="W23" s="2">
        <f t="shared" si="33"/>
        <v>0</v>
      </c>
      <c r="X23" s="2">
        <f t="shared" si="34"/>
        <v>2.9999999999930083E-4</v>
      </c>
      <c r="Y23" s="2">
        <f t="shared" si="35"/>
        <v>-2.000000000030866E-4</v>
      </c>
      <c r="Z23" s="2">
        <f t="shared" si="28"/>
        <v>0</v>
      </c>
      <c r="AA23" s="2">
        <f t="shared" si="36"/>
        <v>7.0000000000192131E-4</v>
      </c>
      <c r="AB23" s="2">
        <f t="shared" si="37"/>
        <v>1.9999999999953388E-4</v>
      </c>
      <c r="AD23" s="2">
        <f t="shared" si="38"/>
        <v>0</v>
      </c>
      <c r="AE23" s="2">
        <f t="shared" si="39"/>
        <v>0</v>
      </c>
      <c r="AF23" s="2">
        <f t="shared" si="29"/>
        <v>7.0000000000192131E-4</v>
      </c>
      <c r="AH23" s="2"/>
      <c r="AI23" s="2"/>
    </row>
    <row r="24" spans="1:36">
      <c r="A24" s="8" t="s">
        <v>70</v>
      </c>
      <c r="B24" s="8" t="str">
        <f>Zn_HSE06D3!B48</f>
        <v>Zn_Zn_C_HSE06D3_125</v>
      </c>
      <c r="C24" s="1">
        <f t="shared" si="19"/>
        <v>0.12500314015122965</v>
      </c>
      <c r="D24" s="1">
        <f>Zn_HSE06D3!J48</f>
        <v>3.4192999999999998</v>
      </c>
      <c r="E24" s="1">
        <f t="shared" si="20"/>
        <v>4.4469000000000003</v>
      </c>
      <c r="F24" s="1">
        <f t="shared" si="21"/>
        <v>6.2043148800000093E-2</v>
      </c>
      <c r="G24" s="1">
        <f t="shared" si="22"/>
        <v>6.3119298600000179E-2</v>
      </c>
      <c r="H24" s="1">
        <f t="shared" si="23"/>
        <v>0.49902400000000002</v>
      </c>
      <c r="J24" s="2">
        <f t="shared" si="24"/>
        <v>-28.062000000000001</v>
      </c>
      <c r="K24" s="2">
        <f t="shared" si="30"/>
        <v>-59.3459</v>
      </c>
      <c r="L24" s="2">
        <f t="shared" si="31"/>
        <v>-23.084599999999998</v>
      </c>
      <c r="M24" s="2">
        <f t="shared" si="25"/>
        <v>-82.430499999999995</v>
      </c>
      <c r="N24" s="2"/>
      <c r="O24" s="2">
        <f t="shared" si="26"/>
        <v>6.9999999999836859E-4</v>
      </c>
      <c r="P24" s="2">
        <f t="shared" si="26"/>
        <v>-1.6999999999995907E-3</v>
      </c>
      <c r="Q24" s="2">
        <f t="shared" si="26"/>
        <v>1.300000000000523E-3</v>
      </c>
      <c r="R24" s="2">
        <f t="shared" si="26"/>
        <v>-3.9999999999906777E-4</v>
      </c>
      <c r="T24" s="18">
        <f t="shared" si="32"/>
        <v>2.7189999999999999</v>
      </c>
      <c r="U24" s="18">
        <f t="shared" si="27"/>
        <v>0</v>
      </c>
      <c r="W24" s="2">
        <f t="shared" si="33"/>
        <v>0</v>
      </c>
      <c r="X24" s="2">
        <f t="shared" si="34"/>
        <v>6.9999999999836859E-4</v>
      </c>
      <c r="Y24" s="2">
        <f t="shared" si="35"/>
        <v>2.9999999999930083E-4</v>
      </c>
      <c r="Z24" s="2">
        <f t="shared" si="28"/>
        <v>0</v>
      </c>
      <c r="AA24" s="2">
        <f t="shared" si="36"/>
        <v>1.6999999999995907E-3</v>
      </c>
      <c r="AB24" s="2">
        <f t="shared" si="37"/>
        <v>1.300000000000523E-3</v>
      </c>
      <c r="AD24" s="2">
        <f t="shared" si="38"/>
        <v>0</v>
      </c>
      <c r="AE24" s="2">
        <f t="shared" si="39"/>
        <v>0</v>
      </c>
      <c r="AF24" s="2">
        <f t="shared" si="29"/>
        <v>1.6999999999995907E-3</v>
      </c>
      <c r="AH24" s="2"/>
      <c r="AI24" s="2"/>
    </row>
    <row r="25" spans="1:36">
      <c r="B25" s="8" t="str">
        <f>Zn_HSE06D3!B49</f>
        <v>Zn_Zn_C_HSE06D3_188</v>
      </c>
      <c r="C25" s="1">
        <f t="shared" si="19"/>
        <v>0.18750471022684473</v>
      </c>
      <c r="D25" s="1">
        <f>Zn_HSE06D3!J49</f>
        <v>3.4096000000000002</v>
      </c>
      <c r="E25" s="1">
        <f t="shared" si="20"/>
        <v>4.4884000000000004</v>
      </c>
      <c r="F25" s="1">
        <f t="shared" si="21"/>
        <v>0.10405008879999993</v>
      </c>
      <c r="G25" s="1">
        <f t="shared" si="22"/>
        <v>0.1033543867999996</v>
      </c>
      <c r="H25" s="1">
        <f t="shared" si="23"/>
        <v>0.50078999999999996</v>
      </c>
      <c r="J25" s="2">
        <f t="shared" si="24"/>
        <v>-28.062799999999999</v>
      </c>
      <c r="K25" s="2">
        <f t="shared" si="30"/>
        <v>-59.351300000000002</v>
      </c>
      <c r="L25" s="2">
        <f t="shared" si="31"/>
        <v>-23.081800000000001</v>
      </c>
      <c r="M25" s="2">
        <f t="shared" si="25"/>
        <v>-82.433099999999996</v>
      </c>
      <c r="N25" s="2"/>
      <c r="O25" s="2">
        <f t="shared" si="26"/>
        <v>-9.9999999999766942E-5</v>
      </c>
      <c r="P25" s="2">
        <f t="shared" si="26"/>
        <v>-7.1000000000012164E-3</v>
      </c>
      <c r="Q25" s="2">
        <f t="shared" si="26"/>
        <v>4.09999999999755E-3</v>
      </c>
      <c r="R25" s="2">
        <f t="shared" si="26"/>
        <v>-3.0000000000001137E-3</v>
      </c>
      <c r="T25" s="18">
        <f t="shared" si="32"/>
        <v>2.77</v>
      </c>
      <c r="U25" s="18">
        <f t="shared" si="27"/>
        <v>0</v>
      </c>
      <c r="W25" s="2">
        <f t="shared" si="33"/>
        <v>0</v>
      </c>
      <c r="X25" s="2">
        <f t="shared" si="34"/>
        <v>-9.9999999999766942E-5</v>
      </c>
      <c r="Y25" s="2">
        <f t="shared" si="35"/>
        <v>-3.0999999999998806E-3</v>
      </c>
      <c r="Z25" s="2">
        <f t="shared" si="28"/>
        <v>0</v>
      </c>
      <c r="AA25" s="2">
        <f t="shared" si="36"/>
        <v>7.1000000000012164E-3</v>
      </c>
      <c r="AB25" s="2">
        <f t="shared" si="37"/>
        <v>4.1000000000011028E-3</v>
      </c>
      <c r="AD25" s="2">
        <f t="shared" si="38"/>
        <v>0</v>
      </c>
      <c r="AE25" s="2">
        <f t="shared" si="39"/>
        <v>0</v>
      </c>
      <c r="AF25" s="2">
        <f t="shared" si="29"/>
        <v>7.1000000000012164E-3</v>
      </c>
      <c r="AH25" s="2"/>
      <c r="AI25" s="2"/>
    </row>
    <row r="26" spans="1:36">
      <c r="B26" s="8" t="str">
        <f>Zn_HSE06D3!B50</f>
        <v>Zn_Zn_C_HSE06D3_250</v>
      </c>
      <c r="C26" s="1">
        <f t="shared" si="19"/>
        <v>0.24999790656584706</v>
      </c>
      <c r="D26" s="1">
        <f>Zn_HSE06D3!J50</f>
        <v>3.3921000000000001</v>
      </c>
      <c r="E26" s="1">
        <f t="shared" si="20"/>
        <v>4.5613000000000001</v>
      </c>
      <c r="F26" s="1">
        <f t="shared" si="21"/>
        <v>0.15737397259999991</v>
      </c>
      <c r="G26" s="1">
        <f t="shared" si="22"/>
        <v>0.15463719259999945</v>
      </c>
      <c r="H26" s="1">
        <f t="shared" si="23"/>
        <v>0.50464699999999996</v>
      </c>
      <c r="J26" s="2">
        <f t="shared" si="24"/>
        <v>-28.067</v>
      </c>
      <c r="K26" s="2">
        <f t="shared" si="30"/>
        <v>-59.361899999999999</v>
      </c>
      <c r="L26" s="2">
        <f t="shared" si="31"/>
        <v>-23.0747</v>
      </c>
      <c r="M26" s="2">
        <f t="shared" si="25"/>
        <v>-82.436599999999999</v>
      </c>
      <c r="N26" s="2"/>
      <c r="O26" s="2">
        <f t="shared" si="26"/>
        <v>-4.3000000000006366E-3</v>
      </c>
      <c r="P26" s="2">
        <f t="shared" si="26"/>
        <v>-1.7699999999997829E-2</v>
      </c>
      <c r="Q26" s="2">
        <f t="shared" si="26"/>
        <v>1.1199999999998766E-2</v>
      </c>
      <c r="R26" s="2">
        <f t="shared" si="26"/>
        <v>-6.5000000000026148E-3</v>
      </c>
      <c r="T26" s="18">
        <f t="shared" si="32"/>
        <v>2.7530000000000001</v>
      </c>
      <c r="U26" s="18">
        <f t="shared" si="27"/>
        <v>0</v>
      </c>
      <c r="W26" s="2">
        <f t="shared" si="33"/>
        <v>0</v>
      </c>
      <c r="X26" s="2">
        <f t="shared" si="34"/>
        <v>-4.3000000000006366E-3</v>
      </c>
      <c r="Y26" s="2">
        <f t="shared" si="35"/>
        <v>-1.0800000000003251E-2</v>
      </c>
      <c r="Z26" s="2">
        <f t="shared" si="28"/>
        <v>0</v>
      </c>
      <c r="AA26" s="2">
        <f t="shared" si="36"/>
        <v>1.7699999999997829E-2</v>
      </c>
      <c r="AB26" s="2">
        <f t="shared" si="37"/>
        <v>1.1199999999995214E-2</v>
      </c>
      <c r="AD26" s="2">
        <f t="shared" si="38"/>
        <v>0</v>
      </c>
      <c r="AE26" s="2">
        <f t="shared" si="39"/>
        <v>0</v>
      </c>
      <c r="AF26" s="2">
        <f t="shared" si="29"/>
        <v>1.7699999999997829E-2</v>
      </c>
      <c r="AH26" s="2"/>
      <c r="AI26" s="2"/>
    </row>
    <row r="27" spans="1:36">
      <c r="B27" s="8" t="str">
        <f>Zn_HSE06D3!B51</f>
        <v>Zn_Zn_C_HSE06D3_313</v>
      </c>
      <c r="C27" s="1">
        <f t="shared" si="19"/>
        <v>0.31249947664146166</v>
      </c>
      <c r="D27" s="1">
        <f>Zn_HSE06D3!J51</f>
        <v>3.3738000000000001</v>
      </c>
      <c r="E27" s="1">
        <f t="shared" si="20"/>
        <v>4.6452999999999998</v>
      </c>
      <c r="F27" s="1">
        <f t="shared" si="21"/>
        <v>0.21078048749999972</v>
      </c>
      <c r="G27" s="1">
        <f t="shared" si="22"/>
        <v>0.20386363580000041</v>
      </c>
      <c r="H27" s="1">
        <f t="shared" si="23"/>
        <v>0.50805599999999995</v>
      </c>
      <c r="J27" s="2">
        <f t="shared" si="24"/>
        <v>-28.076699999999999</v>
      </c>
      <c r="K27" s="2">
        <f t="shared" si="30"/>
        <v>0</v>
      </c>
      <c r="L27" s="2">
        <f t="shared" si="31"/>
        <v>0</v>
      </c>
      <c r="M27" s="2">
        <f t="shared" si="25"/>
        <v>0</v>
      </c>
      <c r="N27" s="2"/>
      <c r="O27" s="2">
        <f t="shared" si="26"/>
        <v>-1.3999999999999346E-2</v>
      </c>
      <c r="P27" s="2">
        <f t="shared" si="26"/>
        <v>59.344200000000001</v>
      </c>
      <c r="Q27" s="2">
        <f t="shared" si="26"/>
        <v>23.085899999999999</v>
      </c>
      <c r="R27" s="2">
        <f t="shared" si="26"/>
        <v>82.430099999999996</v>
      </c>
      <c r="T27" s="18">
        <f t="shared" si="32"/>
        <v>2.7149999999999999</v>
      </c>
      <c r="U27" s="18">
        <f t="shared" si="27"/>
        <v>0</v>
      </c>
      <c r="W27" s="2">
        <f t="shared" si="33"/>
        <v>0</v>
      </c>
      <c r="X27" s="2">
        <f t="shared" si="34"/>
        <v>-1.3999999999999346E-2</v>
      </c>
      <c r="Y27" s="2">
        <f t="shared" si="35"/>
        <v>82.4161</v>
      </c>
      <c r="Z27" s="2">
        <f t="shared" si="28"/>
        <v>0</v>
      </c>
      <c r="AA27" s="2">
        <f t="shared" si="36"/>
        <v>-59.344200000000001</v>
      </c>
      <c r="AB27" s="2">
        <f t="shared" si="37"/>
        <v>23.085899999999995</v>
      </c>
      <c r="AD27" s="2">
        <f t="shared" si="38"/>
        <v>0</v>
      </c>
      <c r="AE27" s="2">
        <f t="shared" si="39"/>
        <v>0</v>
      </c>
      <c r="AF27" s="2">
        <f t="shared" si="29"/>
        <v>-59.344200000000001</v>
      </c>
      <c r="AH27" s="2"/>
      <c r="AI27" s="2"/>
      <c r="AJ27" s="7"/>
    </row>
    <row r="28" spans="1:36">
      <c r="B28" s="8" t="str">
        <f>Zn_HSE06D3!B52</f>
        <v>Zn_Zn_C_HSE06D3_375</v>
      </c>
      <c r="C28" s="1">
        <f t="shared" si="19"/>
        <v>0.37500104671707668</v>
      </c>
      <c r="D28" s="1">
        <f>Zn_HSE06D3!J52</f>
        <v>3.3574999999999999</v>
      </c>
      <c r="E28" s="1">
        <f t="shared" si="20"/>
        <v>4.7220000000000004</v>
      </c>
      <c r="F28" s="1">
        <f t="shared" si="21"/>
        <v>0.25938890399999992</v>
      </c>
      <c r="G28" s="1">
        <f t="shared" si="22"/>
        <v>0.24967102800000043</v>
      </c>
      <c r="H28" s="1">
        <f t="shared" si="23"/>
        <v>0.51014899999999996</v>
      </c>
      <c r="J28" s="2">
        <f t="shared" si="24"/>
        <v>-28.091799999999999</v>
      </c>
      <c r="K28" s="2">
        <f t="shared" si="30"/>
        <v>0</v>
      </c>
      <c r="L28" s="2">
        <f t="shared" si="31"/>
        <v>0</v>
      </c>
      <c r="M28" s="2">
        <f t="shared" si="25"/>
        <v>0</v>
      </c>
      <c r="N28" s="2"/>
      <c r="O28" s="2">
        <f t="shared" si="26"/>
        <v>-2.9099999999999682E-2</v>
      </c>
      <c r="P28" s="2">
        <f t="shared" si="26"/>
        <v>59.344200000000001</v>
      </c>
      <c r="Q28" s="2">
        <f t="shared" si="26"/>
        <v>23.085899999999999</v>
      </c>
      <c r="R28" s="2">
        <f t="shared" si="26"/>
        <v>82.430099999999996</v>
      </c>
      <c r="T28" s="18">
        <f t="shared" si="32"/>
        <v>2.6829999999999998</v>
      </c>
      <c r="U28" s="18">
        <f t="shared" si="27"/>
        <v>0</v>
      </c>
      <c r="W28" s="2">
        <f t="shared" si="33"/>
        <v>0</v>
      </c>
      <c r="X28" s="2">
        <f t="shared" si="34"/>
        <v>-2.9099999999999682E-2</v>
      </c>
      <c r="Y28" s="2">
        <f t="shared" si="35"/>
        <v>82.400999999999996</v>
      </c>
      <c r="Z28" s="2">
        <f t="shared" si="28"/>
        <v>0</v>
      </c>
      <c r="AA28" s="2">
        <f t="shared" si="36"/>
        <v>-59.344200000000001</v>
      </c>
      <c r="AB28" s="2">
        <f t="shared" si="37"/>
        <v>23.085899999999995</v>
      </c>
      <c r="AD28" s="2">
        <f t="shared" si="38"/>
        <v>0</v>
      </c>
      <c r="AE28" s="2">
        <f t="shared" si="39"/>
        <v>0</v>
      </c>
      <c r="AF28" s="2">
        <f t="shared" ref="AF28:AF39" si="40">AE28+AA28</f>
        <v>-59.344200000000001</v>
      </c>
      <c r="AH28" s="2"/>
      <c r="AI28" s="2"/>
    </row>
    <row r="29" spans="1:36">
      <c r="B29" s="8" t="str">
        <f>Zn_HSE06D3!B53</f>
        <v>Zn_Zn_C_HSE06D3_438</v>
      </c>
      <c r="C29" s="1">
        <f t="shared" si="19"/>
        <v>0.43750261679269131</v>
      </c>
      <c r="D29" s="1">
        <f>Zn_HSE06D3!J53</f>
        <v>3.3439999999999999</v>
      </c>
      <c r="E29" s="1">
        <f t="shared" si="20"/>
        <v>4.7851999999999997</v>
      </c>
      <c r="F29" s="1">
        <f t="shared" si="21"/>
        <v>0.30106085799999999</v>
      </c>
      <c r="G29" s="1">
        <f t="shared" si="22"/>
        <v>0.29173928839999996</v>
      </c>
      <c r="H29" s="1">
        <f t="shared" si="23"/>
        <v>0.51066800000000001</v>
      </c>
      <c r="J29" s="2">
        <f t="shared" si="24"/>
        <v>-28.110900000000001</v>
      </c>
      <c r="K29" s="2">
        <f t="shared" si="30"/>
        <v>0</v>
      </c>
      <c r="L29" s="2">
        <f t="shared" si="31"/>
        <v>0</v>
      </c>
      <c r="M29" s="2">
        <f t="shared" si="25"/>
        <v>0</v>
      </c>
      <c r="N29" s="2"/>
      <c r="O29" s="2">
        <f t="shared" si="26"/>
        <v>-4.8200000000001353E-2</v>
      </c>
      <c r="P29" s="2">
        <f t="shared" si="26"/>
        <v>59.344200000000001</v>
      </c>
      <c r="Q29" s="2">
        <f t="shared" si="26"/>
        <v>23.085899999999999</v>
      </c>
      <c r="R29" s="2">
        <f t="shared" si="26"/>
        <v>82.430099999999996</v>
      </c>
      <c r="T29" s="18">
        <f t="shared" si="32"/>
        <v>2.6579999999999999</v>
      </c>
      <c r="U29" s="18">
        <f t="shared" si="27"/>
        <v>0</v>
      </c>
      <c r="W29" s="2">
        <f t="shared" si="33"/>
        <v>0</v>
      </c>
      <c r="X29" s="2">
        <f t="shared" si="34"/>
        <v>-4.8200000000001353E-2</v>
      </c>
      <c r="Y29" s="2">
        <f t="shared" si="35"/>
        <v>82.381900000000002</v>
      </c>
      <c r="Z29" s="2">
        <f t="shared" si="28"/>
        <v>0</v>
      </c>
      <c r="AA29" s="2">
        <f t="shared" si="36"/>
        <v>-59.344200000000001</v>
      </c>
      <c r="AB29" s="2">
        <f t="shared" si="37"/>
        <v>23.085899999999995</v>
      </c>
      <c r="AD29" s="2">
        <f t="shared" si="38"/>
        <v>0</v>
      </c>
      <c r="AE29" s="2">
        <f t="shared" si="39"/>
        <v>0</v>
      </c>
      <c r="AF29" s="2">
        <f t="shared" si="40"/>
        <v>-59.344200000000001</v>
      </c>
      <c r="AH29" s="2"/>
      <c r="AI29" s="2"/>
    </row>
    <row r="30" spans="1:36">
      <c r="B30" s="8" t="str">
        <f>Zn_HSE06D3!B54</f>
        <v>Zn_Zn_C_HSE06D3_500</v>
      </c>
      <c r="C30" s="1">
        <f t="shared" si="19"/>
        <v>0.50000418686830639</v>
      </c>
      <c r="D30" s="1">
        <f>Zn_HSE06D3!J54</f>
        <v>3.3315000000000001</v>
      </c>
      <c r="E30" s="1">
        <f t="shared" si="20"/>
        <v>4.8410000000000002</v>
      </c>
      <c r="F30" s="1">
        <f t="shared" si="21"/>
        <v>0.33934925899999985</v>
      </c>
      <c r="G30" s="1">
        <f t="shared" si="22"/>
        <v>0.33315277899999984</v>
      </c>
      <c r="H30" s="1">
        <f t="shared" si="23"/>
        <v>0.51038799999999995</v>
      </c>
      <c r="J30" s="2">
        <f t="shared" si="24"/>
        <v>-28.1325</v>
      </c>
      <c r="K30" s="2">
        <f t="shared" si="30"/>
        <v>0</v>
      </c>
      <c r="L30" s="2">
        <f t="shared" si="31"/>
        <v>0</v>
      </c>
      <c r="M30" s="2">
        <f t="shared" si="25"/>
        <v>0</v>
      </c>
      <c r="N30" s="2"/>
      <c r="O30" s="2">
        <f t="shared" si="26"/>
        <v>-6.980000000000075E-2</v>
      </c>
      <c r="P30" s="2">
        <f t="shared" si="26"/>
        <v>59.344200000000001</v>
      </c>
      <c r="Q30" s="2">
        <f t="shared" si="26"/>
        <v>23.085899999999999</v>
      </c>
      <c r="R30" s="2">
        <f t="shared" si="26"/>
        <v>82.430099999999996</v>
      </c>
      <c r="T30" s="18">
        <f t="shared" si="32"/>
        <v>2.637</v>
      </c>
      <c r="U30" s="18">
        <f t="shared" si="27"/>
        <v>0</v>
      </c>
      <c r="W30" s="2">
        <f t="shared" si="33"/>
        <v>0</v>
      </c>
      <c r="X30" s="2">
        <f t="shared" si="34"/>
        <v>-6.980000000000075E-2</v>
      </c>
      <c r="Y30" s="2">
        <f t="shared" si="35"/>
        <v>82.360299999999995</v>
      </c>
      <c r="Z30" s="2">
        <f t="shared" si="28"/>
        <v>0</v>
      </c>
      <c r="AA30" s="2">
        <f t="shared" si="36"/>
        <v>-59.344200000000001</v>
      </c>
      <c r="AB30" s="2">
        <f t="shared" si="37"/>
        <v>23.085899999999995</v>
      </c>
      <c r="AD30" s="2">
        <f t="shared" si="38"/>
        <v>0</v>
      </c>
      <c r="AE30" s="2">
        <f t="shared" si="39"/>
        <v>0</v>
      </c>
      <c r="AF30" s="2">
        <f t="shared" si="40"/>
        <v>-59.344200000000001</v>
      </c>
      <c r="AH30" s="2"/>
      <c r="AI30" s="2"/>
    </row>
    <row r="31" spans="1:36">
      <c r="B31" s="8" t="str">
        <f>Zn_HSE06D3!B55</f>
        <v>Zn_Zn_C_HSE06D3_563</v>
      </c>
      <c r="C31" s="1">
        <f t="shared" si="19"/>
        <v>0.56250575694392091</v>
      </c>
      <c r="D31" s="1">
        <f>Zn_HSE06D3!J55</f>
        <v>3.3191999999999999</v>
      </c>
      <c r="E31" s="1">
        <f t="shared" si="20"/>
        <v>4.8936000000000002</v>
      </c>
      <c r="F31" s="1">
        <f t="shared" si="21"/>
        <v>0.37682188079999968</v>
      </c>
      <c r="G31" s="1">
        <f t="shared" si="22"/>
        <v>0.37345997760000027</v>
      </c>
      <c r="H31" s="1">
        <f t="shared" si="23"/>
        <v>0.50982799999999995</v>
      </c>
      <c r="J31" s="2">
        <f t="shared" si="24"/>
        <v>-28.1555</v>
      </c>
      <c r="K31" s="2">
        <f t="shared" si="30"/>
        <v>0</v>
      </c>
      <c r="L31" s="2">
        <f t="shared" si="31"/>
        <v>0</v>
      </c>
      <c r="M31" s="2">
        <f t="shared" si="25"/>
        <v>0</v>
      </c>
      <c r="N31" s="2"/>
      <c r="O31" s="2">
        <f t="shared" si="26"/>
        <v>-9.2800000000000438E-2</v>
      </c>
      <c r="P31" s="2">
        <f t="shared" si="26"/>
        <v>59.344200000000001</v>
      </c>
      <c r="Q31" s="2">
        <f t="shared" si="26"/>
        <v>23.085899999999999</v>
      </c>
      <c r="R31" s="2">
        <f t="shared" si="26"/>
        <v>82.430099999999996</v>
      </c>
      <c r="T31" s="18">
        <f t="shared" si="32"/>
        <v>2.6190000000000002</v>
      </c>
      <c r="U31" s="18">
        <f t="shared" si="27"/>
        <v>0</v>
      </c>
      <c r="W31" s="2">
        <f t="shared" si="33"/>
        <v>0</v>
      </c>
      <c r="X31" s="2">
        <f t="shared" si="34"/>
        <v>-9.2800000000000438E-2</v>
      </c>
      <c r="Y31" s="2">
        <f t="shared" si="35"/>
        <v>82.337299999999999</v>
      </c>
      <c r="Z31" s="2">
        <f t="shared" si="28"/>
        <v>0</v>
      </c>
      <c r="AA31" s="2">
        <f t="shared" si="36"/>
        <v>-59.344200000000001</v>
      </c>
      <c r="AB31" s="2">
        <f t="shared" si="37"/>
        <v>23.085899999999995</v>
      </c>
      <c r="AD31" s="2">
        <f t="shared" si="38"/>
        <v>0</v>
      </c>
      <c r="AE31" s="2">
        <f t="shared" si="39"/>
        <v>0</v>
      </c>
      <c r="AF31" s="2">
        <f t="shared" si="40"/>
        <v>-59.344200000000001</v>
      </c>
      <c r="AH31" s="2"/>
      <c r="AI31" s="2"/>
      <c r="AJ31" s="9"/>
    </row>
    <row r="32" spans="1:36">
      <c r="B32" s="8" t="str">
        <f>Zn_HSE06D3!B56</f>
        <v>Zn_Zn_C_HSE06D3_625</v>
      </c>
      <c r="C32" s="1">
        <f t="shared" si="19"/>
        <v>0.62499895328292332</v>
      </c>
      <c r="D32" s="1">
        <f>Zn_HSE06D3!J56</f>
        <v>3.3077000000000001</v>
      </c>
      <c r="E32" s="1">
        <f t="shared" si="20"/>
        <v>4.9446000000000003</v>
      </c>
      <c r="F32" s="1">
        <f t="shared" si="21"/>
        <v>0.41382840780000013</v>
      </c>
      <c r="G32" s="1">
        <f t="shared" si="22"/>
        <v>0.41233019400000037</v>
      </c>
      <c r="H32" s="1">
        <f t="shared" si="23"/>
        <v>0.50905500000000004</v>
      </c>
      <c r="J32" s="2">
        <f t="shared" si="24"/>
        <v>-28.178899999999999</v>
      </c>
      <c r="K32" s="2">
        <f t="shared" si="30"/>
        <v>0</v>
      </c>
      <c r="L32" s="2">
        <f t="shared" si="31"/>
        <v>0</v>
      </c>
      <c r="M32" s="2">
        <f t="shared" si="25"/>
        <v>0</v>
      </c>
      <c r="N32" s="2"/>
      <c r="O32" s="2">
        <f t="shared" si="26"/>
        <v>-0.11619999999999919</v>
      </c>
      <c r="P32" s="2">
        <f t="shared" si="26"/>
        <v>59.344200000000001</v>
      </c>
      <c r="Q32" s="2">
        <f t="shared" si="26"/>
        <v>23.085899999999999</v>
      </c>
      <c r="R32" s="2">
        <f t="shared" si="26"/>
        <v>82.430099999999996</v>
      </c>
      <c r="T32" s="18">
        <f t="shared" si="32"/>
        <v>2.6019999999999999</v>
      </c>
      <c r="U32" s="18">
        <f t="shared" si="27"/>
        <v>0</v>
      </c>
      <c r="W32" s="2">
        <f t="shared" si="33"/>
        <v>0</v>
      </c>
      <c r="X32" s="2">
        <f t="shared" si="34"/>
        <v>-0.11619999999999919</v>
      </c>
      <c r="Y32" s="2">
        <f t="shared" si="35"/>
        <v>82.31389999999999</v>
      </c>
      <c r="Z32" s="2">
        <f t="shared" si="28"/>
        <v>0</v>
      </c>
      <c r="AA32" s="2">
        <f t="shared" si="36"/>
        <v>-59.344200000000001</v>
      </c>
      <c r="AB32" s="2">
        <f t="shared" si="37"/>
        <v>23.085899999999995</v>
      </c>
      <c r="AD32" s="2">
        <f t="shared" si="38"/>
        <v>0</v>
      </c>
      <c r="AE32" s="2">
        <f t="shared" si="39"/>
        <v>0</v>
      </c>
      <c r="AF32" s="2">
        <f t="shared" si="40"/>
        <v>-59.344200000000001</v>
      </c>
      <c r="AH32" s="2"/>
      <c r="AI32" s="2"/>
      <c r="AJ32" s="9"/>
    </row>
    <row r="33" spans="1:63">
      <c r="B33" s="8" t="str">
        <f>Zn_HSE06D3!B57</f>
        <v>Zn_Zn_C_HSE06D3_688</v>
      </c>
      <c r="C33" s="1">
        <f t="shared" si="19"/>
        <v>0.6875005233585384</v>
      </c>
      <c r="D33" s="1">
        <f>Zn_HSE06D3!J57</f>
        <v>3.2961</v>
      </c>
      <c r="E33" s="1">
        <f t="shared" si="20"/>
        <v>4.9878</v>
      </c>
      <c r="F33" s="1">
        <f t="shared" si="21"/>
        <v>0.44885710980000021</v>
      </c>
      <c r="G33" s="1">
        <f t="shared" si="22"/>
        <v>0.44532574740000003</v>
      </c>
      <c r="H33" s="1">
        <f t="shared" si="23"/>
        <v>0.50788900000000003</v>
      </c>
      <c r="J33" s="2">
        <f t="shared" si="24"/>
        <v>-28.201599999999999</v>
      </c>
      <c r="K33" s="2">
        <f t="shared" si="30"/>
        <v>0</v>
      </c>
      <c r="L33" s="2">
        <f t="shared" si="31"/>
        <v>0</v>
      </c>
      <c r="M33" s="2">
        <f t="shared" si="25"/>
        <v>0</v>
      </c>
      <c r="N33" s="2"/>
      <c r="O33" s="2">
        <f t="shared" si="26"/>
        <v>-0.13889999999999958</v>
      </c>
      <c r="P33" s="2">
        <f t="shared" si="26"/>
        <v>59.344200000000001</v>
      </c>
      <c r="Q33" s="2">
        <f t="shared" si="26"/>
        <v>23.085899999999999</v>
      </c>
      <c r="R33" s="2">
        <f t="shared" si="26"/>
        <v>82.430099999999996</v>
      </c>
      <c r="T33" s="18">
        <f t="shared" si="32"/>
        <v>2.5920000000000001</v>
      </c>
      <c r="U33" s="18">
        <f t="shared" si="27"/>
        <v>0</v>
      </c>
      <c r="W33" s="2">
        <f t="shared" si="33"/>
        <v>0</v>
      </c>
      <c r="X33" s="2">
        <f t="shared" si="34"/>
        <v>-0.13889999999999958</v>
      </c>
      <c r="Y33" s="2">
        <f t="shared" si="35"/>
        <v>82.291200000000003</v>
      </c>
      <c r="Z33" s="2">
        <f t="shared" si="28"/>
        <v>0</v>
      </c>
      <c r="AA33" s="2">
        <f t="shared" si="36"/>
        <v>-59.344200000000001</v>
      </c>
      <c r="AB33" s="2">
        <f t="shared" si="37"/>
        <v>23.085899999999995</v>
      </c>
      <c r="AD33" s="2">
        <f t="shared" si="38"/>
        <v>0</v>
      </c>
      <c r="AE33" s="2">
        <f t="shared" si="39"/>
        <v>0</v>
      </c>
      <c r="AF33" s="2">
        <f t="shared" si="40"/>
        <v>-59.344200000000001</v>
      </c>
      <c r="AH33" s="2"/>
      <c r="AI33" s="2"/>
      <c r="AJ33" s="9"/>
      <c r="AK33" s="1"/>
    </row>
    <row r="34" spans="1:63">
      <c r="B34" s="8" t="str">
        <f>Zn_HSE06D3!B58</f>
        <v>Zn_Zn_C_HSE06D3_750</v>
      </c>
      <c r="C34" s="1">
        <f t="shared" si="19"/>
        <v>0.75000209343415292</v>
      </c>
      <c r="D34" s="1">
        <f>Zn_HSE06D3!J58</f>
        <v>3.2850000000000001</v>
      </c>
      <c r="E34" s="1">
        <f t="shared" si="20"/>
        <v>5.0297000000000001</v>
      </c>
      <c r="F34" s="1">
        <f t="shared" si="21"/>
        <v>0.48268521989999985</v>
      </c>
      <c r="G34" s="1">
        <f t="shared" si="22"/>
        <v>0.48067333989999977</v>
      </c>
      <c r="H34" s="1">
        <f t="shared" si="23"/>
        <v>0.50640099999999999</v>
      </c>
      <c r="J34" s="2">
        <f t="shared" si="24"/>
        <v>-28.2226</v>
      </c>
      <c r="K34" s="2">
        <f t="shared" si="30"/>
        <v>0</v>
      </c>
      <c r="L34" s="2">
        <f t="shared" si="31"/>
        <v>0</v>
      </c>
      <c r="M34" s="2">
        <f t="shared" si="25"/>
        <v>0</v>
      </c>
      <c r="N34" s="2"/>
      <c r="O34" s="2">
        <f t="shared" si="26"/>
        <v>-0.15990000000000038</v>
      </c>
      <c r="P34" s="2">
        <f t="shared" si="26"/>
        <v>59.344200000000001</v>
      </c>
      <c r="Q34" s="2">
        <f t="shared" si="26"/>
        <v>23.085899999999999</v>
      </c>
      <c r="R34" s="2">
        <f t="shared" si="26"/>
        <v>82.430099999999996</v>
      </c>
      <c r="T34" s="18">
        <f t="shared" si="32"/>
        <v>2.581</v>
      </c>
      <c r="U34" s="18">
        <f t="shared" si="27"/>
        <v>0</v>
      </c>
      <c r="W34" s="2">
        <f t="shared" si="33"/>
        <v>0</v>
      </c>
      <c r="X34" s="2">
        <f t="shared" si="34"/>
        <v>-0.15990000000000038</v>
      </c>
      <c r="Y34" s="2">
        <f t="shared" si="35"/>
        <v>82.270199999999988</v>
      </c>
      <c r="Z34" s="2">
        <f t="shared" si="28"/>
        <v>0</v>
      </c>
      <c r="AA34" s="2">
        <f t="shared" si="36"/>
        <v>-59.344200000000001</v>
      </c>
      <c r="AB34" s="2">
        <f t="shared" si="37"/>
        <v>23.085899999999995</v>
      </c>
      <c r="AD34" s="2">
        <f t="shared" si="38"/>
        <v>0</v>
      </c>
      <c r="AE34" s="2">
        <f t="shared" si="39"/>
        <v>0</v>
      </c>
      <c r="AF34" s="2">
        <f t="shared" si="40"/>
        <v>-59.344200000000001</v>
      </c>
      <c r="AH34" s="2"/>
      <c r="AI34" s="2"/>
      <c r="AJ34" s="9"/>
    </row>
    <row r="35" spans="1:63">
      <c r="B35" s="8" t="str">
        <f>Zn_HSE06D3!B59</f>
        <v>Zn_Zn_C_HSE06D3_813</v>
      </c>
      <c r="C35" s="1">
        <f t="shared" si="19"/>
        <v>0.81250366350976799</v>
      </c>
      <c r="D35" s="1">
        <f>Zn_HSE06D3!J59</f>
        <v>3.2736999999999998</v>
      </c>
      <c r="E35" s="1">
        <f t="shared" si="20"/>
        <v>5.0713999999999997</v>
      </c>
      <c r="F35" s="1">
        <f t="shared" si="21"/>
        <v>0.51674523159999985</v>
      </c>
      <c r="G35" s="1">
        <f t="shared" si="22"/>
        <v>0.51579687979999989</v>
      </c>
      <c r="H35" s="1">
        <f t="shared" si="23"/>
        <v>0.50486399999999998</v>
      </c>
      <c r="J35" s="2">
        <f t="shared" si="24"/>
        <v>-28.241</v>
      </c>
      <c r="K35" s="2">
        <f t="shared" si="30"/>
        <v>0</v>
      </c>
      <c r="L35" s="2">
        <f t="shared" si="31"/>
        <v>0</v>
      </c>
      <c r="M35" s="2">
        <f t="shared" si="25"/>
        <v>0</v>
      </c>
      <c r="N35" s="2"/>
      <c r="O35" s="2">
        <f t="shared" si="26"/>
        <v>-0.17830000000000013</v>
      </c>
      <c r="P35" s="2">
        <f t="shared" si="26"/>
        <v>59.344200000000001</v>
      </c>
      <c r="Q35" s="2">
        <f t="shared" si="26"/>
        <v>23.085899999999999</v>
      </c>
      <c r="R35" s="2">
        <f t="shared" si="26"/>
        <v>82.430099999999996</v>
      </c>
      <c r="T35" s="18">
        <f t="shared" si="32"/>
        <v>2.57</v>
      </c>
      <c r="U35" s="18">
        <f t="shared" si="27"/>
        <v>0</v>
      </c>
      <c r="W35" s="2">
        <f t="shared" si="33"/>
        <v>0</v>
      </c>
      <c r="X35" s="2">
        <f t="shared" si="34"/>
        <v>-0.17830000000000013</v>
      </c>
      <c r="Y35" s="2">
        <f t="shared" si="35"/>
        <v>82.251800000000003</v>
      </c>
      <c r="Z35" s="2">
        <f t="shared" si="28"/>
        <v>0</v>
      </c>
      <c r="AA35" s="2">
        <f t="shared" si="36"/>
        <v>-59.344200000000001</v>
      </c>
      <c r="AB35" s="2">
        <f t="shared" si="37"/>
        <v>23.085899999999995</v>
      </c>
      <c r="AC35" s="9"/>
      <c r="AD35" s="2">
        <f t="shared" si="38"/>
        <v>0</v>
      </c>
      <c r="AE35" s="2">
        <f t="shared" si="39"/>
        <v>0</v>
      </c>
      <c r="AF35" s="2">
        <f t="shared" si="40"/>
        <v>-59.344200000000001</v>
      </c>
      <c r="AH35" s="2"/>
      <c r="AI35" s="2"/>
    </row>
    <row r="36" spans="1:63">
      <c r="B36" s="8" t="str">
        <f>Zn_HSE06D3!B60</f>
        <v>Zn_Zn_C_HSE06D3_875</v>
      </c>
      <c r="C36" s="1">
        <f t="shared" si="19"/>
        <v>0.87500523358538262</v>
      </c>
      <c r="D36" s="1">
        <f>Zn_HSE06D3!J60</f>
        <v>3.2618999999999998</v>
      </c>
      <c r="E36" s="1">
        <f t="shared" si="20"/>
        <v>5.1131000000000002</v>
      </c>
      <c r="F36" s="1">
        <f t="shared" si="21"/>
        <v>0.55114616209999989</v>
      </c>
      <c r="G36" s="1">
        <f t="shared" si="22"/>
        <v>0.55066553069999968</v>
      </c>
      <c r="H36" s="1">
        <f t="shared" si="23"/>
        <v>0.50329699999999999</v>
      </c>
      <c r="J36" s="2">
        <f t="shared" si="24"/>
        <v>-28.255500000000001</v>
      </c>
      <c r="K36" s="2">
        <f t="shared" si="30"/>
        <v>0</v>
      </c>
      <c r="L36" s="2">
        <f t="shared" si="31"/>
        <v>0</v>
      </c>
      <c r="M36" s="2">
        <f t="shared" si="25"/>
        <v>0</v>
      </c>
      <c r="N36" s="2"/>
      <c r="O36" s="2">
        <f t="shared" si="26"/>
        <v>-0.19280000000000186</v>
      </c>
      <c r="P36" s="2">
        <f t="shared" si="26"/>
        <v>59.344200000000001</v>
      </c>
      <c r="Q36" s="2">
        <f t="shared" si="26"/>
        <v>23.085899999999999</v>
      </c>
      <c r="R36" s="2">
        <f t="shared" si="26"/>
        <v>82.430099999999996</v>
      </c>
      <c r="T36" s="18">
        <f t="shared" si="32"/>
        <v>2.5590000000000002</v>
      </c>
      <c r="U36" s="18">
        <f t="shared" si="27"/>
        <v>0</v>
      </c>
      <c r="W36" s="2">
        <f t="shared" si="33"/>
        <v>0</v>
      </c>
      <c r="X36" s="2">
        <f t="shared" si="34"/>
        <v>-0.19280000000000186</v>
      </c>
      <c r="Y36" s="2">
        <f t="shared" si="35"/>
        <v>82.237299999999991</v>
      </c>
      <c r="Z36" s="2">
        <f t="shared" si="28"/>
        <v>0</v>
      </c>
      <c r="AA36" s="2">
        <f t="shared" si="36"/>
        <v>-59.344200000000001</v>
      </c>
      <c r="AB36" s="2">
        <f t="shared" si="37"/>
        <v>23.085899999999995</v>
      </c>
      <c r="AD36" s="2">
        <f t="shared" si="38"/>
        <v>0</v>
      </c>
      <c r="AE36" s="2">
        <f t="shared" si="39"/>
        <v>0</v>
      </c>
      <c r="AF36" s="2">
        <f t="shared" si="40"/>
        <v>-59.344200000000001</v>
      </c>
      <c r="AH36" s="2"/>
      <c r="AI36" s="2"/>
    </row>
    <row r="37" spans="1:63">
      <c r="B37" s="8" t="str">
        <f>Zn_HSE06D3!B61</f>
        <v>Zn_Zn_C_HSE06D3_938</v>
      </c>
      <c r="C37" s="1">
        <f t="shared" si="19"/>
        <v>0.9375068036609977</v>
      </c>
      <c r="D37" s="1">
        <f>Zn_HSE06D3!J61</f>
        <v>3.2496</v>
      </c>
      <c r="E37" s="1">
        <f t="shared" si="20"/>
        <v>5.1555999999999997</v>
      </c>
      <c r="F37" s="1">
        <f t="shared" si="21"/>
        <v>0.58591847320000023</v>
      </c>
      <c r="G37" s="1">
        <f t="shared" si="22"/>
        <v>0.58577411639999954</v>
      </c>
      <c r="H37" s="1">
        <f t="shared" si="23"/>
        <v>0.50168900000000005</v>
      </c>
      <c r="J37" s="2">
        <f t="shared" si="24"/>
        <v>-28.2651</v>
      </c>
      <c r="K37" s="2">
        <f t="shared" si="30"/>
        <v>0</v>
      </c>
      <c r="L37" s="2">
        <f t="shared" si="31"/>
        <v>0</v>
      </c>
      <c r="M37" s="2">
        <f t="shared" si="25"/>
        <v>0</v>
      </c>
      <c r="N37" s="2"/>
      <c r="O37" s="2">
        <f t="shared" si="26"/>
        <v>-0.2024000000000008</v>
      </c>
      <c r="P37" s="2">
        <f t="shared" si="26"/>
        <v>59.344200000000001</v>
      </c>
      <c r="Q37" s="2">
        <f t="shared" si="26"/>
        <v>23.085899999999999</v>
      </c>
      <c r="R37" s="2">
        <f t="shared" si="26"/>
        <v>82.430099999999996</v>
      </c>
      <c r="T37" s="18">
        <f t="shared" si="32"/>
        <v>2.5459999999999998</v>
      </c>
      <c r="U37" s="18">
        <f t="shared" si="27"/>
        <v>0</v>
      </c>
      <c r="W37" s="2">
        <f t="shared" si="33"/>
        <v>0</v>
      </c>
      <c r="X37" s="2">
        <f t="shared" si="34"/>
        <v>-0.2024000000000008</v>
      </c>
      <c r="Y37" s="2">
        <f t="shared" si="35"/>
        <v>82.227699999999999</v>
      </c>
      <c r="Z37" s="2">
        <f t="shared" si="28"/>
        <v>0</v>
      </c>
      <c r="AA37" s="2">
        <f t="shared" si="36"/>
        <v>-59.344200000000001</v>
      </c>
      <c r="AB37" s="2">
        <f t="shared" si="37"/>
        <v>23.085899999999995</v>
      </c>
      <c r="AD37" s="2">
        <f t="shared" si="38"/>
        <v>0</v>
      </c>
      <c r="AE37" s="2">
        <f t="shared" si="39"/>
        <v>0</v>
      </c>
      <c r="AF37" s="2">
        <f t="shared" si="40"/>
        <v>-59.344200000000001</v>
      </c>
      <c r="AH37" s="2"/>
      <c r="AI37" s="2"/>
    </row>
    <row r="38" spans="1:63">
      <c r="B38" s="8" t="str">
        <f>Zn_HSE06D3!B62</f>
        <v>Zn_Zn_C_HSE06D3_969</v>
      </c>
      <c r="C38" s="1">
        <f t="shared" si="19"/>
        <v>0.96875758869880524</v>
      </c>
      <c r="D38" s="1">
        <f>Zn_HSE06D3!J62</f>
        <v>3.2431999999999999</v>
      </c>
      <c r="E38" s="1">
        <f t="shared" si="20"/>
        <v>5.1768999999999998</v>
      </c>
      <c r="F38" s="1">
        <f t="shared" si="21"/>
        <v>0.60339357950000005</v>
      </c>
      <c r="G38" s="1">
        <f t="shared" si="22"/>
        <v>0.60330039530000057</v>
      </c>
      <c r="H38" s="1">
        <f t="shared" si="23"/>
        <v>0.500865</v>
      </c>
      <c r="J38" s="2">
        <f t="shared" si="24"/>
        <v>-28.267600000000002</v>
      </c>
      <c r="K38" s="2">
        <f t="shared" si="30"/>
        <v>0</v>
      </c>
      <c r="L38" s="2">
        <f t="shared" si="31"/>
        <v>0</v>
      </c>
      <c r="M38" s="2">
        <f t="shared" si="25"/>
        <v>0</v>
      </c>
      <c r="N38" s="2"/>
      <c r="O38" s="2">
        <f t="shared" ref="O38:R39" si="41">J38-J$21</f>
        <v>-0.20490000000000208</v>
      </c>
      <c r="P38" s="2">
        <f t="shared" si="41"/>
        <v>59.344200000000001</v>
      </c>
      <c r="Q38" s="2">
        <f t="shared" si="41"/>
        <v>23.085899999999999</v>
      </c>
      <c r="R38" s="2">
        <f t="shared" si="41"/>
        <v>82.430099999999996</v>
      </c>
      <c r="T38" s="18">
        <f t="shared" si="32"/>
        <v>2.5390000000000001</v>
      </c>
      <c r="U38" s="18">
        <f t="shared" si="27"/>
        <v>0</v>
      </c>
      <c r="W38" s="2">
        <f t="shared" si="33"/>
        <v>0</v>
      </c>
      <c r="X38" s="2">
        <f t="shared" si="34"/>
        <v>-0.20490000000000208</v>
      </c>
      <c r="Y38" s="2">
        <f t="shared" si="35"/>
        <v>82.225200000000001</v>
      </c>
      <c r="Z38" s="2">
        <f t="shared" si="28"/>
        <v>0</v>
      </c>
      <c r="AA38" s="2">
        <f t="shared" si="36"/>
        <v>-59.344200000000001</v>
      </c>
      <c r="AB38" s="2">
        <f t="shared" si="37"/>
        <v>23.085899999999995</v>
      </c>
      <c r="AD38" s="2">
        <f t="shared" si="38"/>
        <v>0</v>
      </c>
      <c r="AE38" s="2">
        <f t="shared" si="39"/>
        <v>0</v>
      </c>
      <c r="AF38" s="2">
        <f t="shared" si="40"/>
        <v>-59.344200000000001</v>
      </c>
      <c r="AH38" s="2"/>
      <c r="AI38" s="2"/>
    </row>
    <row r="39" spans="1:63">
      <c r="A39" s="8" t="s">
        <v>12</v>
      </c>
      <c r="B39" s="8" t="str">
        <f>Zn_HSE06D3!B63</f>
        <v>Zn_Zn_C_HSE06D3_999</v>
      </c>
      <c r="C39" s="1">
        <f>(0.5-AV63)/(0.5-AV$63)</f>
        <v>1</v>
      </c>
      <c r="D39" s="1">
        <f>Zn_HSE06D3!J63</f>
        <v>3.2366999999999999</v>
      </c>
      <c r="E39" s="1">
        <f t="shared" si="20"/>
        <v>5.1982999999999997</v>
      </c>
      <c r="F39" s="1">
        <f t="shared" si="21"/>
        <v>0.62078618429999999</v>
      </c>
      <c r="G39" s="1">
        <f t="shared" si="22"/>
        <v>0.62078618429999999</v>
      </c>
      <c r="H39" s="1">
        <f t="shared" si="23"/>
        <v>0.5</v>
      </c>
      <c r="J39" s="2">
        <f t="shared" si="24"/>
        <v>-28.2685</v>
      </c>
      <c r="K39" s="2">
        <f t="shared" si="30"/>
        <v>-59.600099999999998</v>
      </c>
      <c r="L39" s="2">
        <f t="shared" si="31"/>
        <v>-23.017900000000001</v>
      </c>
      <c r="M39" s="2">
        <f t="shared" si="25"/>
        <v>-82.617999999999995</v>
      </c>
      <c r="N39" s="2"/>
      <c r="O39" s="2">
        <f t="shared" si="41"/>
        <v>-0.20579999999999998</v>
      </c>
      <c r="P39" s="2">
        <f t="shared" si="41"/>
        <v>-0.25589999999999691</v>
      </c>
      <c r="Q39" s="2">
        <f t="shared" si="41"/>
        <v>6.799999999999784E-2</v>
      </c>
      <c r="R39" s="2">
        <f t="shared" si="41"/>
        <v>-0.18789999999999907</v>
      </c>
      <c r="T39" s="18">
        <f t="shared" si="32"/>
        <v>2.532</v>
      </c>
      <c r="U39" s="18">
        <f t="shared" si="27"/>
        <v>0</v>
      </c>
      <c r="W39" s="2">
        <f t="shared" si="33"/>
        <v>0</v>
      </c>
      <c r="X39" s="2">
        <f t="shared" si="34"/>
        <v>-0.20579999999999998</v>
      </c>
      <c r="Y39" s="2">
        <f t="shared" si="35"/>
        <v>-0.39369999999999905</v>
      </c>
      <c r="Z39" s="2">
        <f t="shared" si="28"/>
        <v>0</v>
      </c>
      <c r="AA39" s="2">
        <f t="shared" si="36"/>
        <v>0.25589999999999691</v>
      </c>
      <c r="AB39" s="2">
        <f t="shared" si="37"/>
        <v>6.799999999999784E-2</v>
      </c>
      <c r="AD39" s="2">
        <f t="shared" si="38"/>
        <v>0</v>
      </c>
      <c r="AE39" s="2">
        <f t="shared" si="39"/>
        <v>0</v>
      </c>
      <c r="AF39" s="2">
        <f t="shared" si="40"/>
        <v>0.25589999999999691</v>
      </c>
      <c r="AH39" s="2">
        <f>R156+AW156</f>
        <v>0</v>
      </c>
      <c r="AI39" s="2">
        <f>AH39-AH$21</f>
        <v>0</v>
      </c>
    </row>
    <row r="40" spans="1:63">
      <c r="A40" s="8" t="s">
        <v>826</v>
      </c>
      <c r="B40" s="8" t="str">
        <f>Zn_HSE06D3!B64</f>
        <v>Zn_Zn_C_HSE06D3_ver</v>
      </c>
      <c r="C40" s="1">
        <f>(0.5-AV64)/(0.5-AV$63)</f>
        <v>0</v>
      </c>
      <c r="D40" s="1">
        <f>Zn_HSE06D3!J64</f>
        <v>3.2366999999999999</v>
      </c>
      <c r="E40" s="1">
        <f>L64</f>
        <v>5.1982999999999997</v>
      </c>
      <c r="F40" s="1">
        <f t="shared" si="21"/>
        <v>0</v>
      </c>
      <c r="G40" s="1">
        <f t="shared" si="22"/>
        <v>0</v>
      </c>
      <c r="H40" s="1">
        <f>MOD(AS64-AT64,1)</f>
        <v>0.5</v>
      </c>
      <c r="J40" s="2">
        <f>R64</f>
        <v>-27.676600000000001</v>
      </c>
      <c r="K40" s="2">
        <f>R88</f>
        <v>0</v>
      </c>
      <c r="L40" s="2">
        <f>AW88</f>
        <v>0</v>
      </c>
      <c r="M40" s="2">
        <f>K40+L40</f>
        <v>0</v>
      </c>
      <c r="N40" s="2"/>
      <c r="O40" s="2">
        <f>J40-J$21</f>
        <v>0.386099999999999</v>
      </c>
      <c r="P40" s="2">
        <f>K40-K$21</f>
        <v>59.344200000000001</v>
      </c>
      <c r="Q40" s="2">
        <f>L40-L$21</f>
        <v>23.085899999999999</v>
      </c>
      <c r="R40" s="2">
        <f>M40-M$21</f>
        <v>82.430099999999996</v>
      </c>
      <c r="T40" s="18">
        <f>Z64</f>
        <v>2.6579999999999999</v>
      </c>
      <c r="U40" s="18">
        <f>V134</f>
        <v>0</v>
      </c>
      <c r="W40" s="2">
        <f>R111-R$92</f>
        <v>0</v>
      </c>
      <c r="X40" s="2">
        <f>O40-W40</f>
        <v>0.386099999999999</v>
      </c>
      <c r="Y40" s="2">
        <f>R40+X40</f>
        <v>82.816199999999995</v>
      </c>
      <c r="Z40" s="2">
        <f>R180-R$161</f>
        <v>0</v>
      </c>
      <c r="AA40" s="2">
        <f>Z40-P40</f>
        <v>-59.344200000000001</v>
      </c>
      <c r="AB40" s="2">
        <f>AA40+R40</f>
        <v>23.085899999999995</v>
      </c>
      <c r="AD40" s="2">
        <f>R134+AW134</f>
        <v>0</v>
      </c>
      <c r="AE40" s="2">
        <f>AD40-AD$21</f>
        <v>0</v>
      </c>
      <c r="AF40" s="2">
        <f>AE40+AA40</f>
        <v>-59.344200000000001</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262</v>
      </c>
      <c r="C45" s="20">
        <v>4</v>
      </c>
      <c r="D45" s="20">
        <v>520</v>
      </c>
      <c r="E45" s="20">
        <v>0</v>
      </c>
      <c r="F45" s="20">
        <v>6</v>
      </c>
      <c r="G45" s="20">
        <v>6</v>
      </c>
      <c r="H45" s="20">
        <v>4</v>
      </c>
      <c r="I45" s="19">
        <v>21.3</v>
      </c>
      <c r="J45" s="1">
        <v>3.4266000000000001</v>
      </c>
      <c r="K45" s="1">
        <v>3.4266000000000001</v>
      </c>
      <c r="L45" s="1">
        <v>4.42</v>
      </c>
      <c r="M45" s="18">
        <v>44.944000000000003</v>
      </c>
      <c r="N45" s="8">
        <v>36</v>
      </c>
      <c r="O45" s="8">
        <v>26</v>
      </c>
      <c r="P45" s="8">
        <v>19</v>
      </c>
      <c r="Q45" s="8">
        <v>1</v>
      </c>
      <c r="R45" s="2">
        <v>-28.0627</v>
      </c>
      <c r="S45" s="8" t="s">
        <v>16</v>
      </c>
      <c r="T45" s="8">
        <v>0.34100000000000003</v>
      </c>
      <c r="U45" s="8">
        <v>3.024</v>
      </c>
      <c r="V45" s="8">
        <v>2.6840000000000002</v>
      </c>
      <c r="W45" s="8" t="s">
        <v>16</v>
      </c>
      <c r="X45" s="8">
        <v>0.34100000000000003</v>
      </c>
      <c r="Y45" s="8">
        <v>3.024</v>
      </c>
      <c r="Z45" s="8">
        <v>2.6840000000000002</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0.08</v>
      </c>
      <c r="AR45" s="8">
        <v>0.42</v>
      </c>
      <c r="AS45" s="8">
        <v>0.5</v>
      </c>
      <c r="AT45" s="8">
        <v>0</v>
      </c>
      <c r="AU45" s="8">
        <v>0</v>
      </c>
      <c r="AV45" s="8">
        <v>0.5</v>
      </c>
    </row>
    <row r="46" spans="1:63">
      <c r="B46" s="8" t="s">
        <v>263</v>
      </c>
      <c r="C46" s="20">
        <v>4</v>
      </c>
      <c r="D46" s="20">
        <v>520</v>
      </c>
      <c r="E46" s="20">
        <v>0</v>
      </c>
      <c r="F46" s="20">
        <v>6</v>
      </c>
      <c r="G46" s="20">
        <v>6</v>
      </c>
      <c r="H46" s="20">
        <v>4</v>
      </c>
      <c r="I46" s="19">
        <v>21.3</v>
      </c>
      <c r="J46" s="1">
        <v>3.4262000000000001</v>
      </c>
      <c r="K46" s="1">
        <v>3.4262000000000001</v>
      </c>
      <c r="L46" s="1">
        <v>4.4217000000000004</v>
      </c>
      <c r="M46" s="18">
        <v>44.951999999999998</v>
      </c>
      <c r="N46" s="8">
        <v>36</v>
      </c>
      <c r="O46" s="8">
        <v>26</v>
      </c>
      <c r="P46" s="8">
        <v>19</v>
      </c>
      <c r="Q46" s="8">
        <v>1</v>
      </c>
      <c r="R46" s="2">
        <v>-28.0626</v>
      </c>
      <c r="S46" s="8" t="s">
        <v>16</v>
      </c>
      <c r="T46" s="8">
        <v>0.33700000000000002</v>
      </c>
      <c r="U46" s="8">
        <v>3.0230000000000001</v>
      </c>
      <c r="V46" s="8">
        <v>2.6859999999999999</v>
      </c>
      <c r="W46" s="8" t="s">
        <v>16</v>
      </c>
      <c r="X46" s="8">
        <v>0.33700000000000002</v>
      </c>
      <c r="Y46" s="8">
        <v>3.0230000000000001</v>
      </c>
      <c r="Z46" s="8">
        <v>2.6859999999999999</v>
      </c>
      <c r="AA46" s="8">
        <v>1.01E-2</v>
      </c>
      <c r="AB46" s="8">
        <v>2.9999999999999997E-4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8.1000000000000003E-2</v>
      </c>
      <c r="AR46" s="8">
        <v>0.41599999999999998</v>
      </c>
      <c r="AS46" s="8">
        <v>0.49972800000000001</v>
      </c>
      <c r="AT46" s="8">
        <v>0</v>
      </c>
      <c r="AU46" s="8">
        <v>0.99649100000000002</v>
      </c>
      <c r="AV46" s="8">
        <v>0.49626799999999999</v>
      </c>
    </row>
    <row r="47" spans="1:63">
      <c r="B47" s="8" t="s">
        <v>264</v>
      </c>
      <c r="C47" s="20">
        <v>4</v>
      </c>
      <c r="D47" s="20">
        <v>520</v>
      </c>
      <c r="E47" s="20">
        <v>0</v>
      </c>
      <c r="F47" s="20">
        <v>6</v>
      </c>
      <c r="G47" s="20">
        <v>6</v>
      </c>
      <c r="H47" s="20">
        <v>4</v>
      </c>
      <c r="I47" s="19">
        <v>21.3</v>
      </c>
      <c r="J47" s="1">
        <v>3.4249000000000001</v>
      </c>
      <c r="K47" s="1">
        <v>3.4249000000000001</v>
      </c>
      <c r="L47" s="1">
        <v>4.4268000000000001</v>
      </c>
      <c r="M47" s="18">
        <v>44.97</v>
      </c>
      <c r="N47" s="8">
        <v>36</v>
      </c>
      <c r="O47" s="8">
        <v>26</v>
      </c>
      <c r="P47" s="8">
        <v>19</v>
      </c>
      <c r="Q47" s="8">
        <v>1</v>
      </c>
      <c r="R47" s="2">
        <v>-28.0624</v>
      </c>
      <c r="S47" s="8" t="s">
        <v>16</v>
      </c>
      <c r="T47" s="8">
        <v>0.32600000000000001</v>
      </c>
      <c r="U47" s="8">
        <v>3.0179999999999998</v>
      </c>
      <c r="V47" s="8">
        <v>2.6920000000000002</v>
      </c>
      <c r="W47" s="8" t="s">
        <v>16</v>
      </c>
      <c r="X47" s="8">
        <v>0.32600000000000001</v>
      </c>
      <c r="Y47" s="8">
        <v>3.0179999999999998</v>
      </c>
      <c r="Z47" s="8">
        <v>2.6920000000000002</v>
      </c>
      <c r="AA47" s="8">
        <v>1.7600000000000001E-2</v>
      </c>
      <c r="AB47" s="8">
        <v>1E-4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0.08</v>
      </c>
      <c r="AR47" s="8">
        <v>0.41399999999999998</v>
      </c>
      <c r="AS47" s="8">
        <v>0.49951699999999999</v>
      </c>
      <c r="AT47" s="8">
        <v>0</v>
      </c>
      <c r="AU47" s="8">
        <v>0.99292800000000003</v>
      </c>
      <c r="AV47" s="8">
        <v>0.49253599999999997</v>
      </c>
    </row>
    <row r="48" spans="1:63">
      <c r="B48" s="8" t="s">
        <v>265</v>
      </c>
      <c r="C48" s="20">
        <v>4</v>
      </c>
      <c r="D48" s="20">
        <v>520</v>
      </c>
      <c r="E48" s="20">
        <v>0</v>
      </c>
      <c r="F48" s="20">
        <v>6</v>
      </c>
      <c r="G48" s="20">
        <v>6</v>
      </c>
      <c r="H48" s="20">
        <v>4</v>
      </c>
      <c r="I48" s="19">
        <v>21.3</v>
      </c>
      <c r="J48" s="1">
        <v>3.4192999999999998</v>
      </c>
      <c r="K48" s="1">
        <v>3.4192999999999998</v>
      </c>
      <c r="L48" s="1">
        <v>4.4469000000000003</v>
      </c>
      <c r="M48" s="18">
        <v>45.024999999999999</v>
      </c>
      <c r="N48" s="8">
        <v>36</v>
      </c>
      <c r="O48" s="8">
        <v>26</v>
      </c>
      <c r="P48" s="8">
        <v>19</v>
      </c>
      <c r="Q48" s="8">
        <v>1</v>
      </c>
      <c r="R48" s="2">
        <v>-28.062000000000001</v>
      </c>
      <c r="S48" s="8" t="s">
        <v>16</v>
      </c>
      <c r="T48" s="8">
        <v>0.28799999999999998</v>
      </c>
      <c r="U48" s="8">
        <v>3.0059999999999998</v>
      </c>
      <c r="V48" s="8">
        <v>2.7189999999999999</v>
      </c>
      <c r="W48" s="8" t="s">
        <v>16</v>
      </c>
      <c r="X48" s="8">
        <v>0.28799999999999998</v>
      </c>
      <c r="Y48" s="8">
        <v>3.0059999999999998</v>
      </c>
      <c r="Z48" s="8">
        <v>2.7189999999999999</v>
      </c>
      <c r="AA48" s="8">
        <v>2.3900000000000001E-2</v>
      </c>
      <c r="AB48" s="8">
        <v>8.9999999999999998E-4</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0.08</v>
      </c>
      <c r="AR48" s="8">
        <v>0.42399999999999999</v>
      </c>
      <c r="AS48" s="8">
        <v>0.49902400000000002</v>
      </c>
      <c r="AT48" s="8">
        <v>0</v>
      </c>
      <c r="AU48" s="8">
        <v>0.98580599999999996</v>
      </c>
      <c r="AV48" s="8">
        <v>0.485072</v>
      </c>
    </row>
    <row r="49" spans="2:48">
      <c r="B49" s="8" t="s">
        <v>266</v>
      </c>
      <c r="C49" s="20">
        <v>4</v>
      </c>
      <c r="D49" s="20">
        <v>520</v>
      </c>
      <c r="E49" s="20">
        <v>0</v>
      </c>
      <c r="F49" s="20">
        <v>6</v>
      </c>
      <c r="G49" s="20">
        <v>6</v>
      </c>
      <c r="H49" s="20">
        <v>4</v>
      </c>
      <c r="I49" s="19">
        <v>21.4</v>
      </c>
      <c r="J49" s="1">
        <v>3.4096000000000002</v>
      </c>
      <c r="K49" s="1">
        <v>3.4096000000000002</v>
      </c>
      <c r="L49" s="1">
        <v>4.4884000000000004</v>
      </c>
      <c r="M49" s="18">
        <v>45.189</v>
      </c>
      <c r="N49" s="8">
        <v>36</v>
      </c>
      <c r="O49" s="8">
        <v>26</v>
      </c>
      <c r="P49" s="8">
        <v>19</v>
      </c>
      <c r="Q49" s="8">
        <v>1</v>
      </c>
      <c r="R49" s="2">
        <v>-28.062799999999999</v>
      </c>
      <c r="S49" s="8" t="s">
        <v>16</v>
      </c>
      <c r="T49" s="8">
        <v>0.19900000000000001</v>
      </c>
      <c r="U49" s="8">
        <v>2.9689999999999999</v>
      </c>
      <c r="V49" s="8">
        <v>2.77</v>
      </c>
      <c r="W49" s="8" t="s">
        <v>16</v>
      </c>
      <c r="X49" s="8">
        <v>0.19900000000000001</v>
      </c>
      <c r="Y49" s="8">
        <v>2.9689999999999999</v>
      </c>
      <c r="Z49" s="8">
        <v>2.77</v>
      </c>
      <c r="AA49" s="8">
        <v>4.1700000000000001E-2</v>
      </c>
      <c r="AB49" s="8">
        <v>1.8E-3</v>
      </c>
      <c r="AC49" s="8" t="s">
        <v>17</v>
      </c>
      <c r="AD49" s="8" t="s">
        <v>17</v>
      </c>
      <c r="AE49" s="8">
        <v>0.33333000000000002</v>
      </c>
      <c r="AF49" s="8">
        <v>0.33333000000000002</v>
      </c>
      <c r="AG49" s="8">
        <v>0.5</v>
      </c>
      <c r="AH49" s="8">
        <v>0</v>
      </c>
      <c r="AI49" s="8">
        <v>0</v>
      </c>
      <c r="AJ49" s="8">
        <v>0</v>
      </c>
      <c r="AK49" s="8">
        <v>0.33333000000000002</v>
      </c>
      <c r="AL49" s="8">
        <v>0.33333000000000002</v>
      </c>
      <c r="AM49" s="8">
        <v>0.5</v>
      </c>
      <c r="AN49" s="8">
        <v>0</v>
      </c>
      <c r="AO49" s="8">
        <v>0</v>
      </c>
      <c r="AP49" s="8">
        <v>0</v>
      </c>
      <c r="AQ49" s="8">
        <v>0.08</v>
      </c>
      <c r="AR49" s="8">
        <v>0.42499999999999999</v>
      </c>
      <c r="AS49" s="8">
        <v>0.50078999999999996</v>
      </c>
      <c r="AT49" s="8">
        <v>0</v>
      </c>
      <c r="AU49" s="8">
        <v>0.97697299999999998</v>
      </c>
      <c r="AV49" s="8">
        <v>0.47760799999999998</v>
      </c>
    </row>
    <row r="50" spans="2:48">
      <c r="B50" s="8" t="s">
        <v>267</v>
      </c>
      <c r="C50" s="20">
        <v>4</v>
      </c>
      <c r="D50" s="20">
        <v>520</v>
      </c>
      <c r="E50" s="20">
        <v>0</v>
      </c>
      <c r="F50" s="20">
        <v>6</v>
      </c>
      <c r="G50" s="20">
        <v>6</v>
      </c>
      <c r="H50" s="20">
        <v>4</v>
      </c>
      <c r="I50" s="19">
        <v>21.4</v>
      </c>
      <c r="J50" s="1">
        <v>3.3921000000000001</v>
      </c>
      <c r="K50" s="1">
        <v>3.3921000000000001</v>
      </c>
      <c r="L50" s="1">
        <v>4.5613000000000001</v>
      </c>
      <c r="M50" s="18">
        <v>45.453000000000003</v>
      </c>
      <c r="N50" s="8">
        <v>36</v>
      </c>
      <c r="O50" s="8">
        <v>26</v>
      </c>
      <c r="P50" s="8">
        <v>19</v>
      </c>
      <c r="Q50" s="8">
        <v>1</v>
      </c>
      <c r="R50" s="2">
        <v>-28.067</v>
      </c>
      <c r="S50" s="8" t="s">
        <v>61</v>
      </c>
      <c r="T50" s="8">
        <v>0.16200000000000001</v>
      </c>
      <c r="U50" s="8">
        <v>2.915</v>
      </c>
      <c r="V50" s="8">
        <v>2.7530000000000001</v>
      </c>
      <c r="W50" s="8" t="s">
        <v>61</v>
      </c>
      <c r="X50" s="8">
        <v>0.16200000000000001</v>
      </c>
      <c r="Y50" s="8">
        <v>2.915</v>
      </c>
      <c r="Z50" s="8">
        <v>2.7530000000000001</v>
      </c>
      <c r="AA50" s="8">
        <v>0.20530000000000001</v>
      </c>
      <c r="AB50" s="8">
        <v>4.0000000000000002E-4</v>
      </c>
      <c r="AC50" s="8" t="s">
        <v>17</v>
      </c>
      <c r="AD50" s="8" t="s">
        <v>17</v>
      </c>
      <c r="AE50" s="8">
        <v>0</v>
      </c>
      <c r="AF50" s="8">
        <v>0</v>
      </c>
      <c r="AG50" s="8">
        <v>0</v>
      </c>
      <c r="AH50" s="8">
        <v>0</v>
      </c>
      <c r="AI50" s="8">
        <v>0</v>
      </c>
      <c r="AJ50" s="8">
        <v>0</v>
      </c>
      <c r="AK50" s="8">
        <v>0</v>
      </c>
      <c r="AL50" s="8">
        <v>0</v>
      </c>
      <c r="AM50" s="8">
        <v>0</v>
      </c>
      <c r="AN50" s="8">
        <v>0</v>
      </c>
      <c r="AO50" s="8">
        <v>0</v>
      </c>
      <c r="AP50" s="8">
        <v>0</v>
      </c>
      <c r="AQ50" s="8">
        <v>7.9000000000000001E-2</v>
      </c>
      <c r="AR50" s="8">
        <v>0.42599999999999999</v>
      </c>
      <c r="AS50" s="8">
        <v>0.50464699999999996</v>
      </c>
      <c r="AT50" s="8">
        <v>0</v>
      </c>
      <c r="AU50" s="8">
        <v>0.96609800000000001</v>
      </c>
      <c r="AV50" s="8">
        <v>0.47014499999999998</v>
      </c>
    </row>
    <row r="51" spans="2:48">
      <c r="B51" s="8" t="s">
        <v>268</v>
      </c>
      <c r="C51" s="20">
        <v>4</v>
      </c>
      <c r="D51" s="20">
        <v>520</v>
      </c>
      <c r="E51" s="20">
        <v>0</v>
      </c>
      <c r="F51" s="20">
        <v>6</v>
      </c>
      <c r="G51" s="20">
        <v>6</v>
      </c>
      <c r="H51" s="20">
        <v>4</v>
      </c>
      <c r="I51" s="19">
        <v>21.5</v>
      </c>
      <c r="J51" s="1">
        <v>3.3738000000000001</v>
      </c>
      <c r="K51" s="1">
        <v>3.3738000000000001</v>
      </c>
      <c r="L51" s="1">
        <v>4.6452999999999998</v>
      </c>
      <c r="M51" s="18">
        <v>45.79</v>
      </c>
      <c r="N51" s="8">
        <v>36</v>
      </c>
      <c r="O51" s="8">
        <v>26</v>
      </c>
      <c r="P51" s="8">
        <v>19</v>
      </c>
      <c r="Q51" s="8">
        <v>1</v>
      </c>
      <c r="R51" s="2">
        <v>-28.076699999999999</v>
      </c>
      <c r="S51" s="8" t="s">
        <v>61</v>
      </c>
      <c r="T51" s="8">
        <v>0.13400000000000001</v>
      </c>
      <c r="U51" s="8">
        <v>2.8490000000000002</v>
      </c>
      <c r="V51" s="8">
        <v>2.7149999999999999</v>
      </c>
      <c r="W51" s="8" t="s">
        <v>61</v>
      </c>
      <c r="X51" s="8">
        <v>0.13400000000000001</v>
      </c>
      <c r="Y51" s="8">
        <v>2.8490000000000002</v>
      </c>
      <c r="Z51" s="8">
        <v>2.7149999999999999</v>
      </c>
      <c r="AA51" s="8">
        <v>0.36399999999999999</v>
      </c>
      <c r="AB51" s="8">
        <v>5.9999999999999995E-4</v>
      </c>
      <c r="AC51" s="8" t="s">
        <v>17</v>
      </c>
      <c r="AD51" s="8" t="s">
        <v>17</v>
      </c>
      <c r="AE51" s="8">
        <v>0</v>
      </c>
      <c r="AF51" s="8">
        <v>0</v>
      </c>
      <c r="AG51" s="8">
        <v>0</v>
      </c>
      <c r="AH51" s="8">
        <v>0</v>
      </c>
      <c r="AI51" s="8">
        <v>0</v>
      </c>
      <c r="AJ51" s="8">
        <v>0</v>
      </c>
      <c r="AK51" s="8">
        <v>0</v>
      </c>
      <c r="AL51" s="8">
        <v>0</v>
      </c>
      <c r="AM51" s="8">
        <v>0</v>
      </c>
      <c r="AN51" s="8">
        <v>0</v>
      </c>
      <c r="AO51" s="8">
        <v>0</v>
      </c>
      <c r="AP51" s="8">
        <v>0</v>
      </c>
      <c r="AQ51" s="8">
        <v>7.8E-2</v>
      </c>
      <c r="AR51" s="8">
        <v>0.42399999999999999</v>
      </c>
      <c r="AS51" s="8">
        <v>0.50805599999999995</v>
      </c>
      <c r="AT51" s="8">
        <v>0</v>
      </c>
      <c r="AU51" s="8">
        <v>0.95611400000000002</v>
      </c>
      <c r="AV51" s="8">
        <v>0.46268100000000001</v>
      </c>
    </row>
    <row r="52" spans="2:48">
      <c r="B52" s="8" t="s">
        <v>269</v>
      </c>
      <c r="C52" s="20">
        <v>4</v>
      </c>
      <c r="D52" s="20">
        <v>520</v>
      </c>
      <c r="E52" s="20">
        <v>0</v>
      </c>
      <c r="F52" s="20">
        <v>6</v>
      </c>
      <c r="G52" s="20">
        <v>6</v>
      </c>
      <c r="H52" s="20">
        <v>4</v>
      </c>
      <c r="I52" s="19">
        <v>21.5</v>
      </c>
      <c r="J52" s="1">
        <v>3.3574999999999999</v>
      </c>
      <c r="K52" s="1">
        <v>3.3574999999999999</v>
      </c>
      <c r="L52" s="1">
        <v>4.7220000000000004</v>
      </c>
      <c r="M52" s="18">
        <v>46.1</v>
      </c>
      <c r="N52" s="8">
        <v>36</v>
      </c>
      <c r="O52" s="8">
        <v>26</v>
      </c>
      <c r="P52" s="8">
        <v>19</v>
      </c>
      <c r="Q52" s="8">
        <v>1</v>
      </c>
      <c r="R52" s="2">
        <v>-28.091799999999999</v>
      </c>
      <c r="S52" s="8" t="s">
        <v>61</v>
      </c>
      <c r="T52" s="8">
        <v>0.107</v>
      </c>
      <c r="U52" s="8">
        <v>2.79</v>
      </c>
      <c r="V52" s="8">
        <v>2.6829999999999998</v>
      </c>
      <c r="W52" s="8" t="s">
        <v>61</v>
      </c>
      <c r="X52" s="8">
        <v>0.107</v>
      </c>
      <c r="Y52" s="8">
        <v>2.79</v>
      </c>
      <c r="Z52" s="8">
        <v>2.6829999999999998</v>
      </c>
      <c r="AA52" s="8">
        <v>0.49419999999999997</v>
      </c>
      <c r="AB52" s="8">
        <v>5.9999999999999995E-4</v>
      </c>
      <c r="AC52" s="8" t="s">
        <v>17</v>
      </c>
      <c r="AD52" s="8" t="s">
        <v>17</v>
      </c>
      <c r="AE52" s="8">
        <v>0</v>
      </c>
      <c r="AF52" s="8">
        <v>0</v>
      </c>
      <c r="AG52" s="8">
        <v>0</v>
      </c>
      <c r="AH52" s="8">
        <v>0</v>
      </c>
      <c r="AI52" s="8">
        <v>0</v>
      </c>
      <c r="AJ52" s="8">
        <v>0</v>
      </c>
      <c r="AK52" s="8">
        <v>0</v>
      </c>
      <c r="AL52" s="8">
        <v>0</v>
      </c>
      <c r="AM52" s="8">
        <v>0</v>
      </c>
      <c r="AN52" s="8">
        <v>0</v>
      </c>
      <c r="AO52" s="8">
        <v>0</v>
      </c>
      <c r="AP52" s="8">
        <v>0</v>
      </c>
      <c r="AQ52" s="8">
        <v>7.8E-2</v>
      </c>
      <c r="AR52" s="8">
        <v>0.42199999999999999</v>
      </c>
      <c r="AS52" s="8">
        <v>0.51014899999999996</v>
      </c>
      <c r="AT52" s="8">
        <v>0</v>
      </c>
      <c r="AU52" s="8">
        <v>0.94712600000000002</v>
      </c>
      <c r="AV52" s="8">
        <v>0.45521699999999998</v>
      </c>
    </row>
    <row r="53" spans="2:48">
      <c r="B53" s="8" t="s">
        <v>270</v>
      </c>
      <c r="C53" s="20">
        <v>4</v>
      </c>
      <c r="D53" s="20">
        <v>520</v>
      </c>
      <c r="E53" s="20">
        <v>0</v>
      </c>
      <c r="F53" s="20">
        <v>6</v>
      </c>
      <c r="G53" s="20">
        <v>6</v>
      </c>
      <c r="H53" s="20">
        <v>4</v>
      </c>
      <c r="I53" s="19">
        <v>21.6</v>
      </c>
      <c r="J53" s="1">
        <v>3.3439999999999999</v>
      </c>
      <c r="K53" s="1">
        <v>3.3439999999999999</v>
      </c>
      <c r="L53" s="1">
        <v>4.7851999999999997</v>
      </c>
      <c r="M53" s="18">
        <v>46.34</v>
      </c>
      <c r="N53" s="8">
        <v>36</v>
      </c>
      <c r="O53" s="8">
        <v>26</v>
      </c>
      <c r="P53" s="8">
        <v>20</v>
      </c>
      <c r="Q53" s="8">
        <v>1</v>
      </c>
      <c r="R53" s="2">
        <v>-28.110900000000001</v>
      </c>
      <c r="S53" s="8" t="s">
        <v>61</v>
      </c>
      <c r="T53" s="8">
        <v>8.5999999999999993E-2</v>
      </c>
      <c r="U53" s="8">
        <v>2.7440000000000002</v>
      </c>
      <c r="V53" s="8">
        <v>2.6579999999999999</v>
      </c>
      <c r="W53" s="8" t="s">
        <v>61</v>
      </c>
      <c r="X53" s="8">
        <v>8.5999999999999993E-2</v>
      </c>
      <c r="Y53" s="8">
        <v>2.7440000000000002</v>
      </c>
      <c r="Z53" s="8">
        <v>2.6579999999999999</v>
      </c>
      <c r="AA53" s="8">
        <v>0.57020000000000004</v>
      </c>
      <c r="AB53" s="8">
        <v>5.0000000000000001E-4</v>
      </c>
      <c r="AC53" s="8" t="s">
        <v>17</v>
      </c>
      <c r="AD53" s="8" t="s">
        <v>17</v>
      </c>
      <c r="AE53" s="8">
        <v>0</v>
      </c>
      <c r="AF53" s="8">
        <v>0</v>
      </c>
      <c r="AG53" s="8">
        <v>0</v>
      </c>
      <c r="AH53" s="8">
        <v>0</v>
      </c>
      <c r="AI53" s="8">
        <v>0</v>
      </c>
      <c r="AJ53" s="8">
        <v>0</v>
      </c>
      <c r="AK53" s="8">
        <v>0</v>
      </c>
      <c r="AL53" s="8">
        <v>0</v>
      </c>
      <c r="AM53" s="8">
        <v>0</v>
      </c>
      <c r="AN53" s="8">
        <v>0</v>
      </c>
      <c r="AO53" s="8">
        <v>0</v>
      </c>
      <c r="AP53" s="8">
        <v>0</v>
      </c>
      <c r="AQ53" s="8">
        <v>8.3000000000000004E-2</v>
      </c>
      <c r="AR53" s="8">
        <v>0.42699999999999999</v>
      </c>
      <c r="AS53" s="8">
        <v>0.51066800000000001</v>
      </c>
      <c r="AT53" s="8">
        <v>0</v>
      </c>
      <c r="AU53" s="8">
        <v>0.93903300000000001</v>
      </c>
      <c r="AV53" s="8">
        <v>0.44775300000000001</v>
      </c>
    </row>
    <row r="54" spans="2:48">
      <c r="B54" s="8" t="s">
        <v>271</v>
      </c>
      <c r="C54" s="20">
        <v>4</v>
      </c>
      <c r="D54" s="20">
        <v>520</v>
      </c>
      <c r="E54" s="20">
        <v>0</v>
      </c>
      <c r="F54" s="20">
        <v>6</v>
      </c>
      <c r="G54" s="20">
        <v>6</v>
      </c>
      <c r="H54" s="20">
        <v>4</v>
      </c>
      <c r="I54" s="19">
        <v>21.6</v>
      </c>
      <c r="J54" s="1">
        <v>3.3315000000000001</v>
      </c>
      <c r="K54" s="1">
        <v>3.3315000000000001</v>
      </c>
      <c r="L54" s="1">
        <v>4.8410000000000002</v>
      </c>
      <c r="M54" s="18">
        <v>46.531999999999996</v>
      </c>
      <c r="N54" s="8">
        <v>36</v>
      </c>
      <c r="O54" s="8">
        <v>26</v>
      </c>
      <c r="P54" s="8">
        <v>20</v>
      </c>
      <c r="Q54" s="8">
        <v>1</v>
      </c>
      <c r="R54" s="2">
        <v>-28.1325</v>
      </c>
      <c r="S54" s="8" t="s">
        <v>61</v>
      </c>
      <c r="T54" s="8">
        <v>7.0000000000000007E-2</v>
      </c>
      <c r="U54" s="8">
        <v>2.7069999999999999</v>
      </c>
      <c r="V54" s="8">
        <v>2.637</v>
      </c>
      <c r="W54" s="8" t="s">
        <v>61</v>
      </c>
      <c r="X54" s="8">
        <v>7.0000000000000007E-2</v>
      </c>
      <c r="Y54" s="8">
        <v>2.7069999999999999</v>
      </c>
      <c r="Z54" s="8">
        <v>2.637</v>
      </c>
      <c r="AA54" s="8">
        <v>0.61409999999999998</v>
      </c>
      <c r="AB54" s="8">
        <v>8.0000000000000004E-4</v>
      </c>
      <c r="AC54" s="8" t="s">
        <v>17</v>
      </c>
      <c r="AD54" s="8" t="s">
        <v>17</v>
      </c>
      <c r="AE54" s="8">
        <v>0</v>
      </c>
      <c r="AF54" s="8">
        <v>0</v>
      </c>
      <c r="AG54" s="8">
        <v>0</v>
      </c>
      <c r="AH54" s="8">
        <v>0</v>
      </c>
      <c r="AI54" s="8">
        <v>0</v>
      </c>
      <c r="AJ54" s="8">
        <v>0</v>
      </c>
      <c r="AK54" s="8">
        <v>0</v>
      </c>
      <c r="AL54" s="8">
        <v>0</v>
      </c>
      <c r="AM54" s="8">
        <v>0</v>
      </c>
      <c r="AN54" s="8">
        <v>0</v>
      </c>
      <c r="AO54" s="8">
        <v>0</v>
      </c>
      <c r="AP54" s="8">
        <v>0</v>
      </c>
      <c r="AQ54" s="8">
        <v>8.3000000000000004E-2</v>
      </c>
      <c r="AR54" s="8">
        <v>0.42599999999999999</v>
      </c>
      <c r="AS54" s="8">
        <v>0.51038799999999995</v>
      </c>
      <c r="AT54" s="8">
        <v>0</v>
      </c>
      <c r="AU54" s="8">
        <v>0.93118100000000004</v>
      </c>
      <c r="AV54" s="8">
        <v>0.44028899999999999</v>
      </c>
    </row>
    <row r="55" spans="2:48">
      <c r="B55" s="8" t="s">
        <v>272</v>
      </c>
      <c r="C55" s="20">
        <v>4</v>
      </c>
      <c r="D55" s="20">
        <v>520</v>
      </c>
      <c r="E55" s="20">
        <v>0</v>
      </c>
      <c r="F55" s="20">
        <v>6</v>
      </c>
      <c r="G55" s="20">
        <v>6</v>
      </c>
      <c r="H55" s="20">
        <v>4</v>
      </c>
      <c r="I55" s="19">
        <v>21.6</v>
      </c>
      <c r="J55" s="1">
        <v>3.3191999999999999</v>
      </c>
      <c r="K55" s="1">
        <v>3.3191999999999999</v>
      </c>
      <c r="L55" s="1">
        <v>4.8936000000000002</v>
      </c>
      <c r="M55" s="18">
        <v>46.69</v>
      </c>
      <c r="N55" s="8">
        <v>36</v>
      </c>
      <c r="O55" s="8">
        <v>26</v>
      </c>
      <c r="P55" s="8">
        <v>20</v>
      </c>
      <c r="Q55" s="8">
        <v>1</v>
      </c>
      <c r="R55" s="2">
        <v>-28.1555</v>
      </c>
      <c r="S55" s="8" t="s">
        <v>61</v>
      </c>
      <c r="T55" s="8">
        <v>5.7000000000000002E-2</v>
      </c>
      <c r="U55" s="8">
        <v>2.677</v>
      </c>
      <c r="V55" s="8">
        <v>2.6190000000000002</v>
      </c>
      <c r="W55" s="8" t="s">
        <v>61</v>
      </c>
      <c r="X55" s="8">
        <v>5.7000000000000002E-2</v>
      </c>
      <c r="Y55" s="8">
        <v>2.677</v>
      </c>
      <c r="Z55" s="8">
        <v>2.6190000000000002</v>
      </c>
      <c r="AA55" s="8">
        <v>0.6431</v>
      </c>
      <c r="AB55" s="8">
        <v>2.9999999999999997E-4</v>
      </c>
      <c r="AC55" s="8" t="s">
        <v>17</v>
      </c>
      <c r="AD55" s="8" t="s">
        <v>17</v>
      </c>
      <c r="AE55" s="8">
        <v>0</v>
      </c>
      <c r="AF55" s="8">
        <v>0</v>
      </c>
      <c r="AG55" s="8">
        <v>0</v>
      </c>
      <c r="AH55" s="8">
        <v>0</v>
      </c>
      <c r="AI55" s="8">
        <v>0</v>
      </c>
      <c r="AJ55" s="8">
        <v>0</v>
      </c>
      <c r="AK55" s="8">
        <v>0</v>
      </c>
      <c r="AL55" s="8">
        <v>0</v>
      </c>
      <c r="AM55" s="8">
        <v>0</v>
      </c>
      <c r="AN55" s="8">
        <v>0</v>
      </c>
      <c r="AO55" s="8">
        <v>0</v>
      </c>
      <c r="AP55" s="8">
        <v>0</v>
      </c>
      <c r="AQ55" s="8">
        <v>8.2000000000000003E-2</v>
      </c>
      <c r="AR55" s="8">
        <v>0.42399999999999999</v>
      </c>
      <c r="AS55" s="8">
        <v>0.50982799999999995</v>
      </c>
      <c r="AT55" s="8">
        <v>0</v>
      </c>
      <c r="AU55" s="8">
        <v>0.92368399999999995</v>
      </c>
      <c r="AV55" s="8">
        <v>0.43282500000000002</v>
      </c>
    </row>
    <row r="56" spans="2:48">
      <c r="B56" s="8" t="s">
        <v>273</v>
      </c>
      <c r="C56" s="20">
        <v>4</v>
      </c>
      <c r="D56" s="20">
        <v>520</v>
      </c>
      <c r="E56" s="20">
        <v>0</v>
      </c>
      <c r="F56" s="20">
        <v>6</v>
      </c>
      <c r="G56" s="20">
        <v>6</v>
      </c>
      <c r="H56" s="20">
        <v>4</v>
      </c>
      <c r="I56" s="19">
        <v>21.6</v>
      </c>
      <c r="J56" s="1">
        <v>3.3077000000000001</v>
      </c>
      <c r="K56" s="1">
        <v>3.3077000000000001</v>
      </c>
      <c r="L56" s="1">
        <v>4.9446000000000003</v>
      </c>
      <c r="M56" s="18">
        <v>46.85</v>
      </c>
      <c r="N56" s="8">
        <v>36</v>
      </c>
      <c r="O56" s="8">
        <v>26</v>
      </c>
      <c r="P56" s="8">
        <v>20</v>
      </c>
      <c r="Q56" s="8">
        <v>1</v>
      </c>
      <c r="R56" s="2">
        <v>-28.178899999999999</v>
      </c>
      <c r="S56" s="8" t="s">
        <v>61</v>
      </c>
      <c r="T56" s="8">
        <v>4.1000000000000002E-2</v>
      </c>
      <c r="U56" s="8">
        <v>2.6429999999999998</v>
      </c>
      <c r="V56" s="8">
        <v>2.6019999999999999</v>
      </c>
      <c r="W56" s="8" t="s">
        <v>61</v>
      </c>
      <c r="X56" s="8">
        <v>4.1000000000000002E-2</v>
      </c>
      <c r="Y56" s="8">
        <v>2.6429999999999998</v>
      </c>
      <c r="Z56" s="8">
        <v>2.6019999999999999</v>
      </c>
      <c r="AA56" s="8">
        <v>0.64449999999999996</v>
      </c>
      <c r="AB56" s="8">
        <v>5.9999999999999995E-4</v>
      </c>
      <c r="AC56" s="8" t="s">
        <v>17</v>
      </c>
      <c r="AD56" s="8" t="s">
        <v>17</v>
      </c>
      <c r="AE56" s="8">
        <v>0</v>
      </c>
      <c r="AF56" s="8">
        <v>0</v>
      </c>
      <c r="AG56" s="8">
        <v>0</v>
      </c>
      <c r="AH56" s="8">
        <v>0</v>
      </c>
      <c r="AI56" s="8">
        <v>0</v>
      </c>
      <c r="AJ56" s="8">
        <v>0</v>
      </c>
      <c r="AK56" s="8">
        <v>0</v>
      </c>
      <c r="AL56" s="8">
        <v>0</v>
      </c>
      <c r="AM56" s="8">
        <v>0</v>
      </c>
      <c r="AN56" s="8">
        <v>0</v>
      </c>
      <c r="AO56" s="8">
        <v>0</v>
      </c>
      <c r="AP56" s="8">
        <v>0</v>
      </c>
      <c r="AQ56" s="8">
        <v>8.2000000000000003E-2</v>
      </c>
      <c r="AR56" s="8">
        <v>0.42699999999999999</v>
      </c>
      <c r="AS56" s="8">
        <v>0.50905500000000004</v>
      </c>
      <c r="AT56" s="8">
        <v>0</v>
      </c>
      <c r="AU56" s="8">
        <v>0.91661000000000004</v>
      </c>
      <c r="AV56" s="8">
        <v>0.42536200000000002</v>
      </c>
    </row>
    <row r="57" spans="2:48">
      <c r="B57" s="8" t="s">
        <v>274</v>
      </c>
      <c r="C57" s="20">
        <v>4</v>
      </c>
      <c r="D57" s="20">
        <v>520</v>
      </c>
      <c r="E57" s="20">
        <v>0</v>
      </c>
      <c r="F57" s="20">
        <v>6</v>
      </c>
      <c r="G57" s="20">
        <v>6</v>
      </c>
      <c r="H57" s="20">
        <v>4</v>
      </c>
      <c r="I57" s="19">
        <v>21.6</v>
      </c>
      <c r="J57" s="1">
        <v>3.2961</v>
      </c>
      <c r="K57" s="1">
        <v>3.2961</v>
      </c>
      <c r="L57" s="1">
        <v>4.9878</v>
      </c>
      <c r="M57" s="18">
        <v>46.93</v>
      </c>
      <c r="N57" s="8">
        <v>36</v>
      </c>
      <c r="O57" s="8">
        <v>26</v>
      </c>
      <c r="P57" s="8">
        <v>19</v>
      </c>
      <c r="Q57" s="8">
        <v>1</v>
      </c>
      <c r="R57" s="2">
        <v>-28.201599999999999</v>
      </c>
      <c r="S57" s="8" t="s">
        <v>61</v>
      </c>
      <c r="T57" s="8">
        <v>3.5000000000000003E-2</v>
      </c>
      <c r="U57" s="8">
        <v>2.6259999999999999</v>
      </c>
      <c r="V57" s="8">
        <v>2.5920000000000001</v>
      </c>
      <c r="W57" s="8" t="s">
        <v>61</v>
      </c>
      <c r="X57" s="8">
        <v>3.5000000000000003E-2</v>
      </c>
      <c r="Y57" s="8">
        <v>2.6259999999999999</v>
      </c>
      <c r="Z57" s="8">
        <v>2.5920000000000001</v>
      </c>
      <c r="AA57" s="8">
        <v>0.59340000000000004</v>
      </c>
      <c r="AB57" s="8">
        <v>5.9999999999999995E-4</v>
      </c>
      <c r="AC57" s="8" t="s">
        <v>17</v>
      </c>
      <c r="AD57" s="8" t="s">
        <v>17</v>
      </c>
      <c r="AE57" s="8">
        <v>0</v>
      </c>
      <c r="AF57" s="8">
        <v>0</v>
      </c>
      <c r="AG57" s="8">
        <v>0</v>
      </c>
      <c r="AH57" s="8">
        <v>0</v>
      </c>
      <c r="AI57" s="8">
        <v>0</v>
      </c>
      <c r="AJ57" s="8">
        <v>0</v>
      </c>
      <c r="AK57" s="8">
        <v>0</v>
      </c>
      <c r="AL57" s="8">
        <v>0</v>
      </c>
      <c r="AM57" s="8">
        <v>0</v>
      </c>
      <c r="AN57" s="8">
        <v>0</v>
      </c>
      <c r="AO57" s="8">
        <v>0</v>
      </c>
      <c r="AP57" s="8">
        <v>0</v>
      </c>
      <c r="AQ57" s="8">
        <v>7.8E-2</v>
      </c>
      <c r="AR57" s="8">
        <v>0.43</v>
      </c>
      <c r="AS57" s="8">
        <v>0.50788900000000003</v>
      </c>
      <c r="AT57" s="8">
        <v>0</v>
      </c>
      <c r="AU57" s="8">
        <v>0.910717</v>
      </c>
      <c r="AV57" s="8">
        <v>0.41789799999999999</v>
      </c>
    </row>
    <row r="58" spans="2:48">
      <c r="B58" s="8" t="s">
        <v>275</v>
      </c>
      <c r="C58" s="20">
        <v>4</v>
      </c>
      <c r="D58" s="20">
        <v>520</v>
      </c>
      <c r="E58" s="20">
        <v>0</v>
      </c>
      <c r="F58" s="20">
        <v>6</v>
      </c>
      <c r="G58" s="20">
        <v>6</v>
      </c>
      <c r="H58" s="20">
        <v>4</v>
      </c>
      <c r="I58" s="19">
        <v>21.7</v>
      </c>
      <c r="J58" s="1">
        <v>3.2850000000000001</v>
      </c>
      <c r="K58" s="1">
        <v>3.2850000000000001</v>
      </c>
      <c r="L58" s="1">
        <v>5.0297000000000001</v>
      </c>
      <c r="M58" s="18">
        <v>47.003999999999998</v>
      </c>
      <c r="N58" s="8">
        <v>36</v>
      </c>
      <c r="O58" s="8">
        <v>26</v>
      </c>
      <c r="P58" s="8">
        <v>19</v>
      </c>
      <c r="Q58" s="8">
        <v>1</v>
      </c>
      <c r="R58" s="2">
        <v>-28.2226</v>
      </c>
      <c r="S58" s="8" t="s">
        <v>61</v>
      </c>
      <c r="T58" s="8">
        <v>2.8000000000000001E-2</v>
      </c>
      <c r="U58" s="8">
        <v>2.609</v>
      </c>
      <c r="V58" s="8">
        <v>2.581</v>
      </c>
      <c r="W58" s="8" t="s">
        <v>61</v>
      </c>
      <c r="X58" s="8">
        <v>2.8000000000000001E-2</v>
      </c>
      <c r="Y58" s="8">
        <v>2.609</v>
      </c>
      <c r="Z58" s="8">
        <v>2.581</v>
      </c>
      <c r="AA58" s="8">
        <v>0.52880000000000005</v>
      </c>
      <c r="AB58" s="8">
        <v>6.9999999999999999E-4</v>
      </c>
      <c r="AC58" s="8" t="s">
        <v>17</v>
      </c>
      <c r="AD58" s="8" t="s">
        <v>17</v>
      </c>
      <c r="AE58" s="8">
        <v>0</v>
      </c>
      <c r="AF58" s="8">
        <v>0</v>
      </c>
      <c r="AG58" s="8">
        <v>0</v>
      </c>
      <c r="AH58" s="8">
        <v>0</v>
      </c>
      <c r="AI58" s="8">
        <v>0</v>
      </c>
      <c r="AJ58" s="8">
        <v>0</v>
      </c>
      <c r="AK58" s="8">
        <v>0</v>
      </c>
      <c r="AL58" s="8">
        <v>0</v>
      </c>
      <c r="AM58" s="8">
        <v>0</v>
      </c>
      <c r="AN58" s="8">
        <v>0</v>
      </c>
      <c r="AO58" s="8">
        <v>0</v>
      </c>
      <c r="AP58" s="8">
        <v>0</v>
      </c>
      <c r="AQ58" s="8">
        <v>8.5000000000000006E-2</v>
      </c>
      <c r="AR58" s="8">
        <v>0.42299999999999999</v>
      </c>
      <c r="AS58" s="8">
        <v>0.50640099999999999</v>
      </c>
      <c r="AT58" s="8">
        <v>0</v>
      </c>
      <c r="AU58" s="8">
        <v>0.90443300000000004</v>
      </c>
      <c r="AV58" s="8">
        <v>0.41043400000000002</v>
      </c>
    </row>
    <row r="59" spans="2:48">
      <c r="B59" s="8" t="s">
        <v>276</v>
      </c>
      <c r="C59" s="20">
        <v>4</v>
      </c>
      <c r="D59" s="20">
        <v>520</v>
      </c>
      <c r="E59" s="20">
        <v>0</v>
      </c>
      <c r="F59" s="20">
        <v>6</v>
      </c>
      <c r="G59" s="20">
        <v>6</v>
      </c>
      <c r="H59" s="20">
        <v>4</v>
      </c>
      <c r="I59" s="19">
        <v>21.7</v>
      </c>
      <c r="J59" s="1">
        <v>3.2736999999999998</v>
      </c>
      <c r="K59" s="1">
        <v>3.2736999999999998</v>
      </c>
      <c r="L59" s="1">
        <v>5.0713999999999997</v>
      </c>
      <c r="M59" s="18">
        <v>47.069000000000003</v>
      </c>
      <c r="N59" s="8">
        <v>36</v>
      </c>
      <c r="O59" s="8">
        <v>26</v>
      </c>
      <c r="P59" s="8">
        <v>19</v>
      </c>
      <c r="Q59" s="8">
        <v>1</v>
      </c>
      <c r="R59" s="2">
        <v>-28.241</v>
      </c>
      <c r="S59" s="8" t="s">
        <v>61</v>
      </c>
      <c r="T59" s="8">
        <v>2.1000000000000001E-2</v>
      </c>
      <c r="U59" s="8">
        <v>2.5910000000000002</v>
      </c>
      <c r="V59" s="8">
        <v>2.57</v>
      </c>
      <c r="W59" s="8" t="s">
        <v>61</v>
      </c>
      <c r="X59" s="8">
        <v>2.1000000000000001E-2</v>
      </c>
      <c r="Y59" s="8">
        <v>2.5910000000000002</v>
      </c>
      <c r="Z59" s="8">
        <v>2.57</v>
      </c>
      <c r="AA59" s="8">
        <v>0.4395</v>
      </c>
      <c r="AB59" s="8">
        <v>1E-4</v>
      </c>
      <c r="AC59" s="8" t="s">
        <v>17</v>
      </c>
      <c r="AD59" s="8" t="s">
        <v>17</v>
      </c>
      <c r="AE59" s="8">
        <v>0</v>
      </c>
      <c r="AF59" s="8">
        <v>0</v>
      </c>
      <c r="AG59" s="8">
        <v>0</v>
      </c>
      <c r="AH59" s="8">
        <v>0</v>
      </c>
      <c r="AI59" s="8">
        <v>0</v>
      </c>
      <c r="AJ59" s="8">
        <v>0</v>
      </c>
      <c r="AK59" s="8">
        <v>0</v>
      </c>
      <c r="AL59" s="8">
        <v>0</v>
      </c>
      <c r="AM59" s="8">
        <v>0</v>
      </c>
      <c r="AN59" s="8">
        <v>0</v>
      </c>
      <c r="AO59" s="8">
        <v>0</v>
      </c>
      <c r="AP59" s="8">
        <v>0</v>
      </c>
      <c r="AQ59" s="8">
        <v>8.5000000000000006E-2</v>
      </c>
      <c r="AR59" s="8">
        <v>0.42299999999999999</v>
      </c>
      <c r="AS59" s="8">
        <v>0.50486399999999998</v>
      </c>
      <c r="AT59" s="8">
        <v>0</v>
      </c>
      <c r="AU59" s="8">
        <v>0.89829300000000001</v>
      </c>
      <c r="AV59" s="8">
        <v>0.40296999999999999</v>
      </c>
    </row>
    <row r="60" spans="2:48">
      <c r="B60" s="8" t="s">
        <v>277</v>
      </c>
      <c r="C60" s="20">
        <v>4</v>
      </c>
      <c r="D60" s="20">
        <v>520</v>
      </c>
      <c r="E60" s="20">
        <v>0</v>
      </c>
      <c r="F60" s="20">
        <v>6</v>
      </c>
      <c r="G60" s="20">
        <v>6</v>
      </c>
      <c r="H60" s="20">
        <v>4</v>
      </c>
      <c r="I60" s="19">
        <v>21.7</v>
      </c>
      <c r="J60" s="1">
        <v>3.2618999999999998</v>
      </c>
      <c r="K60" s="1">
        <v>3.2618999999999998</v>
      </c>
      <c r="L60" s="1">
        <v>5.1131000000000002</v>
      </c>
      <c r="M60" s="18">
        <v>47.115000000000002</v>
      </c>
      <c r="N60" s="8">
        <v>36</v>
      </c>
      <c r="O60" s="8">
        <v>26</v>
      </c>
      <c r="P60" s="8">
        <v>19</v>
      </c>
      <c r="Q60" s="8">
        <v>1</v>
      </c>
      <c r="R60" s="2">
        <v>-28.255500000000001</v>
      </c>
      <c r="S60" s="8" t="s">
        <v>61</v>
      </c>
      <c r="T60" s="8">
        <v>1.6E-2</v>
      </c>
      <c r="U60" s="8">
        <v>2.5750000000000002</v>
      </c>
      <c r="V60" s="8">
        <v>2.5590000000000002</v>
      </c>
      <c r="W60" s="8" t="s">
        <v>61</v>
      </c>
      <c r="X60" s="8">
        <v>1.6E-2</v>
      </c>
      <c r="Y60" s="8">
        <v>2.5750000000000002</v>
      </c>
      <c r="Z60" s="8">
        <v>2.5590000000000002</v>
      </c>
      <c r="AA60" s="8">
        <v>0.32169999999999999</v>
      </c>
      <c r="AB60" s="8">
        <v>2.5999999999999999E-3</v>
      </c>
      <c r="AC60" s="8" t="s">
        <v>17</v>
      </c>
      <c r="AD60" s="8" t="s">
        <v>17</v>
      </c>
      <c r="AE60" s="8">
        <v>0</v>
      </c>
      <c r="AF60" s="8">
        <v>0</v>
      </c>
      <c r="AG60" s="8">
        <v>0</v>
      </c>
      <c r="AH60" s="8">
        <v>0</v>
      </c>
      <c r="AI60" s="8">
        <v>0</v>
      </c>
      <c r="AJ60" s="8">
        <v>0</v>
      </c>
      <c r="AK60" s="8">
        <v>0</v>
      </c>
      <c r="AL60" s="8">
        <v>0</v>
      </c>
      <c r="AM60" s="8">
        <v>0</v>
      </c>
      <c r="AN60" s="8">
        <v>0</v>
      </c>
      <c r="AO60" s="8">
        <v>0</v>
      </c>
      <c r="AP60" s="8">
        <v>0</v>
      </c>
      <c r="AQ60" s="8">
        <v>8.3000000000000004E-2</v>
      </c>
      <c r="AR60" s="8">
        <v>0.41799999999999998</v>
      </c>
      <c r="AS60" s="8">
        <v>0.50329699999999999</v>
      </c>
      <c r="AT60" s="8">
        <v>0</v>
      </c>
      <c r="AU60" s="8">
        <v>0.89230299999999996</v>
      </c>
      <c r="AV60" s="8">
        <v>0.39550600000000002</v>
      </c>
    </row>
    <row r="61" spans="2:48">
      <c r="B61" s="8" t="s">
        <v>278</v>
      </c>
      <c r="C61" s="20">
        <v>4</v>
      </c>
      <c r="D61" s="20">
        <v>520</v>
      </c>
      <c r="E61" s="20">
        <v>0</v>
      </c>
      <c r="F61" s="20">
        <v>6</v>
      </c>
      <c r="G61" s="20">
        <v>6</v>
      </c>
      <c r="H61" s="20">
        <v>4</v>
      </c>
      <c r="I61" s="19">
        <v>21.7</v>
      </c>
      <c r="J61" s="1">
        <v>3.2496</v>
      </c>
      <c r="K61" s="1">
        <v>3.2496</v>
      </c>
      <c r="L61" s="1">
        <v>5.1555999999999997</v>
      </c>
      <c r="M61" s="18">
        <v>47.146999999999998</v>
      </c>
      <c r="N61" s="8">
        <v>36</v>
      </c>
      <c r="O61" s="8">
        <v>26</v>
      </c>
      <c r="P61" s="8">
        <v>19</v>
      </c>
      <c r="Q61" s="8">
        <v>1</v>
      </c>
      <c r="R61" s="2">
        <v>-28.2651</v>
      </c>
      <c r="S61" s="8" t="s">
        <v>61</v>
      </c>
      <c r="T61" s="8">
        <v>1.4999999999999999E-2</v>
      </c>
      <c r="U61" s="8">
        <v>2.5609999999999999</v>
      </c>
      <c r="V61" s="8">
        <v>2.5459999999999998</v>
      </c>
      <c r="W61" s="8" t="s">
        <v>61</v>
      </c>
      <c r="X61" s="8">
        <v>1.4999999999999999E-2</v>
      </c>
      <c r="Y61" s="8">
        <v>2.5609999999999999</v>
      </c>
      <c r="Z61" s="8">
        <v>2.5459999999999998</v>
      </c>
      <c r="AA61" s="8">
        <v>0.1767</v>
      </c>
      <c r="AB61" s="8">
        <v>1.4E-3</v>
      </c>
      <c r="AC61" s="8" t="s">
        <v>17</v>
      </c>
      <c r="AD61" s="8" t="s">
        <v>17</v>
      </c>
      <c r="AE61" s="8">
        <v>0</v>
      </c>
      <c r="AF61" s="8">
        <v>0</v>
      </c>
      <c r="AG61" s="8">
        <v>0</v>
      </c>
      <c r="AH61" s="8">
        <v>0</v>
      </c>
      <c r="AI61" s="8">
        <v>0</v>
      </c>
      <c r="AJ61" s="8">
        <v>0</v>
      </c>
      <c r="AK61" s="8">
        <v>0</v>
      </c>
      <c r="AL61" s="8">
        <v>0</v>
      </c>
      <c r="AM61" s="8">
        <v>0</v>
      </c>
      <c r="AN61" s="8">
        <v>0</v>
      </c>
      <c r="AO61" s="8">
        <v>0</v>
      </c>
      <c r="AP61" s="8">
        <v>0</v>
      </c>
      <c r="AQ61" s="8">
        <v>8.4000000000000005E-2</v>
      </c>
      <c r="AR61" s="8">
        <v>0.42</v>
      </c>
      <c r="AS61" s="8">
        <v>0.50168900000000005</v>
      </c>
      <c r="AT61" s="8">
        <v>0</v>
      </c>
      <c r="AU61" s="8">
        <v>0.88638099999999997</v>
      </c>
      <c r="AV61" s="8">
        <v>0.388042</v>
      </c>
    </row>
    <row r="62" spans="2:48">
      <c r="B62" s="8" t="s">
        <v>279</v>
      </c>
      <c r="C62" s="20">
        <v>4</v>
      </c>
      <c r="D62" s="20">
        <v>520</v>
      </c>
      <c r="E62" s="20">
        <v>0</v>
      </c>
      <c r="F62" s="20">
        <v>6</v>
      </c>
      <c r="G62" s="20">
        <v>6</v>
      </c>
      <c r="H62" s="20">
        <v>4</v>
      </c>
      <c r="I62" s="19">
        <v>21.7</v>
      </c>
      <c r="J62" s="1">
        <v>3.2431999999999999</v>
      </c>
      <c r="K62" s="1">
        <v>3.2431999999999999</v>
      </c>
      <c r="L62" s="1">
        <v>5.1768999999999998</v>
      </c>
      <c r="M62" s="18">
        <v>47.158000000000001</v>
      </c>
      <c r="N62" s="8">
        <v>36</v>
      </c>
      <c r="O62" s="8">
        <v>26</v>
      </c>
      <c r="P62" s="8">
        <v>19</v>
      </c>
      <c r="Q62" s="8">
        <v>1</v>
      </c>
      <c r="R62" s="2">
        <v>-28.267600000000002</v>
      </c>
      <c r="S62" s="8" t="s">
        <v>61</v>
      </c>
      <c r="T62" s="8">
        <v>1.4999999999999999E-2</v>
      </c>
      <c r="U62" s="8">
        <v>2.5539999999999998</v>
      </c>
      <c r="V62" s="8">
        <v>2.5390000000000001</v>
      </c>
      <c r="W62" s="8" t="s">
        <v>61</v>
      </c>
      <c r="X62" s="8">
        <v>1.4999999999999999E-2</v>
      </c>
      <c r="Y62" s="8">
        <v>2.5539999999999998</v>
      </c>
      <c r="Z62" s="8">
        <v>2.5390000000000001</v>
      </c>
      <c r="AA62" s="8">
        <v>9.1800000000000007E-2</v>
      </c>
      <c r="AB62" s="8">
        <v>0</v>
      </c>
      <c r="AC62" s="8" t="s">
        <v>17</v>
      </c>
      <c r="AD62" s="8" t="s">
        <v>17</v>
      </c>
      <c r="AE62" s="8">
        <v>0</v>
      </c>
      <c r="AF62" s="8">
        <v>0</v>
      </c>
      <c r="AG62" s="8">
        <v>0</v>
      </c>
      <c r="AH62" s="8">
        <v>0</v>
      </c>
      <c r="AI62" s="8">
        <v>0</v>
      </c>
      <c r="AJ62" s="8">
        <v>0</v>
      </c>
      <c r="AK62" s="8">
        <v>0</v>
      </c>
      <c r="AL62" s="8">
        <v>0</v>
      </c>
      <c r="AM62" s="8">
        <v>0</v>
      </c>
      <c r="AN62" s="8">
        <v>0</v>
      </c>
      <c r="AO62" s="8">
        <v>0</v>
      </c>
      <c r="AP62" s="8">
        <v>0</v>
      </c>
      <c r="AQ62" s="8">
        <v>8.4000000000000005E-2</v>
      </c>
      <c r="AR62" s="8">
        <v>0.42499999999999999</v>
      </c>
      <c r="AS62" s="8">
        <v>0.500865</v>
      </c>
      <c r="AT62" s="8">
        <v>0</v>
      </c>
      <c r="AU62" s="8">
        <v>0.883463</v>
      </c>
      <c r="AV62" s="8">
        <v>0.38430999999999998</v>
      </c>
    </row>
    <row r="63" spans="2:48">
      <c r="B63" s="8" t="s">
        <v>280</v>
      </c>
      <c r="C63" s="20">
        <v>4</v>
      </c>
      <c r="D63" s="20">
        <v>520</v>
      </c>
      <c r="E63" s="20">
        <v>0</v>
      </c>
      <c r="F63" s="20">
        <v>6</v>
      </c>
      <c r="G63" s="20">
        <v>6</v>
      </c>
      <c r="H63" s="20">
        <v>4</v>
      </c>
      <c r="I63" s="19">
        <v>21.7</v>
      </c>
      <c r="J63" s="1">
        <v>3.2366999999999999</v>
      </c>
      <c r="K63" s="1">
        <v>3.2366999999999999</v>
      </c>
      <c r="L63" s="1">
        <v>5.1982999999999997</v>
      </c>
      <c r="M63" s="18">
        <v>47.162999999999997</v>
      </c>
      <c r="N63" s="8">
        <v>36</v>
      </c>
      <c r="O63" s="8">
        <v>26</v>
      </c>
      <c r="P63" s="8">
        <v>19</v>
      </c>
      <c r="Q63" s="8">
        <v>1</v>
      </c>
      <c r="R63" s="2">
        <v>-28.2685</v>
      </c>
      <c r="S63" s="8" t="s">
        <v>61</v>
      </c>
      <c r="T63" s="8">
        <v>1.6E-2</v>
      </c>
      <c r="U63" s="8">
        <v>2.548</v>
      </c>
      <c r="V63" s="8">
        <v>2.532</v>
      </c>
      <c r="W63" s="8" t="s">
        <v>61</v>
      </c>
      <c r="X63" s="8">
        <v>1.6E-2</v>
      </c>
      <c r="Y63" s="8">
        <v>2.548</v>
      </c>
      <c r="Z63" s="8">
        <v>2.532</v>
      </c>
      <c r="AA63" s="8">
        <v>1.6999999999999999E-3</v>
      </c>
      <c r="AB63" s="8">
        <v>1.4E-3</v>
      </c>
      <c r="AC63" s="8" t="s">
        <v>17</v>
      </c>
      <c r="AD63" s="8" t="s">
        <v>17</v>
      </c>
      <c r="AE63" s="8">
        <v>0</v>
      </c>
      <c r="AF63" s="8">
        <v>0</v>
      </c>
      <c r="AG63" s="8">
        <v>0</v>
      </c>
      <c r="AH63" s="8">
        <v>0</v>
      </c>
      <c r="AI63" s="8">
        <v>0</v>
      </c>
      <c r="AJ63" s="8">
        <v>0</v>
      </c>
      <c r="AK63" s="8">
        <v>0</v>
      </c>
      <c r="AL63" s="8">
        <v>0</v>
      </c>
      <c r="AM63" s="8">
        <v>0</v>
      </c>
      <c r="AN63" s="8">
        <v>0</v>
      </c>
      <c r="AO63" s="8">
        <v>0</v>
      </c>
      <c r="AP63" s="8">
        <v>0</v>
      </c>
      <c r="AQ63" s="8">
        <v>8.3000000000000004E-2</v>
      </c>
      <c r="AR63" s="8">
        <v>0.42099999999999999</v>
      </c>
      <c r="AS63" s="8">
        <v>0.5</v>
      </c>
      <c r="AT63" s="8">
        <v>0</v>
      </c>
      <c r="AU63" s="8">
        <v>0.880579</v>
      </c>
      <c r="AV63" s="8">
        <v>0.380579</v>
      </c>
    </row>
    <row r="64" spans="2:48">
      <c r="B64" s="8" t="s">
        <v>841</v>
      </c>
      <c r="C64" s="20">
        <v>4</v>
      </c>
      <c r="D64" s="20">
        <v>520</v>
      </c>
      <c r="E64" s="20">
        <v>0</v>
      </c>
      <c r="F64" s="20">
        <v>6</v>
      </c>
      <c r="G64" s="20">
        <v>6</v>
      </c>
      <c r="H64" s="20">
        <v>4</v>
      </c>
      <c r="I64" s="19">
        <v>21.7</v>
      </c>
      <c r="J64" s="1">
        <v>3.2366999999999999</v>
      </c>
      <c r="K64" s="1">
        <v>3.2366999999999999</v>
      </c>
      <c r="L64" s="1">
        <v>5.1982999999999997</v>
      </c>
      <c r="M64" s="18">
        <v>47.162999999999997</v>
      </c>
      <c r="N64" s="8">
        <v>36</v>
      </c>
      <c r="O64" s="8">
        <v>26</v>
      </c>
      <c r="P64" s="8">
        <v>20</v>
      </c>
      <c r="Q64" s="8">
        <v>1</v>
      </c>
      <c r="R64" s="2">
        <v>-27.676600000000001</v>
      </c>
      <c r="S64" s="8" t="s">
        <v>61</v>
      </c>
      <c r="T64" s="8">
        <v>0.17899999999999999</v>
      </c>
      <c r="U64" s="8">
        <v>2.8380000000000001</v>
      </c>
      <c r="V64" s="8">
        <v>2.6579999999999999</v>
      </c>
      <c r="W64" s="8" t="s">
        <v>61</v>
      </c>
      <c r="X64" s="8">
        <v>0.17899999999999999</v>
      </c>
      <c r="Y64" s="8">
        <v>2.8380000000000001</v>
      </c>
      <c r="Z64" s="8">
        <v>2.6579999999999999</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9.4E-2</v>
      </c>
      <c r="AR64" s="8">
        <v>0.40300000000000002</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639</v>
      </c>
      <c r="C69" s="20">
        <v>4</v>
      </c>
      <c r="D69" s="20">
        <v>400</v>
      </c>
      <c r="E69" s="20">
        <v>0</v>
      </c>
      <c r="F69" s="20">
        <v>3</v>
      </c>
      <c r="G69" s="20">
        <v>3</v>
      </c>
      <c r="H69" s="20">
        <v>2</v>
      </c>
      <c r="I69" s="19">
        <v>10.7</v>
      </c>
      <c r="J69" s="1">
        <v>3.4266000000000001</v>
      </c>
      <c r="K69" s="1">
        <v>3.4266000000000001</v>
      </c>
      <c r="L69" s="1">
        <v>4.42</v>
      </c>
      <c r="M69" s="18">
        <v>44.944000000000003</v>
      </c>
      <c r="N69" s="8">
        <v>36</v>
      </c>
      <c r="O69" s="8">
        <v>864</v>
      </c>
      <c r="P69" s="8">
        <v>1</v>
      </c>
      <c r="Q69" s="8">
        <v>1</v>
      </c>
      <c r="R69" s="2">
        <v>-59.344200000000001</v>
      </c>
      <c r="S69" s="8" t="s">
        <v>16</v>
      </c>
      <c r="T69" s="8">
        <v>-3.8519999999999999</v>
      </c>
      <c r="U69" s="8">
        <v>7.734</v>
      </c>
      <c r="V69" s="8">
        <v>11.586</v>
      </c>
      <c r="W69" s="8" t="s">
        <v>16</v>
      </c>
      <c r="X69" s="8">
        <v>-3.8519999999999999</v>
      </c>
      <c r="Y69" s="8">
        <v>7.734</v>
      </c>
      <c r="Z69" s="8">
        <v>11.586</v>
      </c>
      <c r="AA69" s="8">
        <v>0</v>
      </c>
      <c r="AB69" s="8">
        <v>0</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1.0999999999999999E-2</v>
      </c>
      <c r="AR69" s="8">
        <v>0.30599999999999999</v>
      </c>
      <c r="AS69" s="8">
        <v>0.5</v>
      </c>
      <c r="AT69" s="8">
        <v>0</v>
      </c>
      <c r="AU69" s="8">
        <v>0</v>
      </c>
      <c r="AV69" s="8">
        <v>0.5</v>
      </c>
      <c r="AW69" s="2">
        <v>-23.085899999999999</v>
      </c>
    </row>
    <row r="70" spans="1:63">
      <c r="B70" s="8" t="s">
        <v>651</v>
      </c>
      <c r="C70" s="20">
        <v>4</v>
      </c>
      <c r="D70" s="20">
        <v>400</v>
      </c>
      <c r="E70" s="20">
        <v>0</v>
      </c>
      <c r="F70" s="20">
        <v>3</v>
      </c>
      <c r="G70" s="20">
        <v>3</v>
      </c>
      <c r="H70" s="20">
        <v>2</v>
      </c>
      <c r="I70" s="19">
        <v>10.7</v>
      </c>
      <c r="J70" s="1">
        <v>3.4262000000000001</v>
      </c>
      <c r="K70" s="1">
        <v>3.4262000000000001</v>
      </c>
      <c r="L70" s="1">
        <v>4.4217000000000004</v>
      </c>
      <c r="M70" s="18">
        <v>44.951999999999998</v>
      </c>
      <c r="N70" s="8">
        <v>36</v>
      </c>
      <c r="O70" s="8">
        <v>864</v>
      </c>
      <c r="P70" s="8">
        <v>1</v>
      </c>
      <c r="Q70" s="8">
        <v>1</v>
      </c>
      <c r="R70" s="2">
        <v>-59.345100000000002</v>
      </c>
      <c r="S70" s="8" t="s">
        <v>16</v>
      </c>
      <c r="T70" s="8">
        <v>-3.8559999999999999</v>
      </c>
      <c r="U70" s="8">
        <v>7.7320000000000002</v>
      </c>
      <c r="V70" s="8">
        <v>11.587999999999999</v>
      </c>
      <c r="W70" s="8" t="s">
        <v>16</v>
      </c>
      <c r="X70" s="8">
        <v>-3.8559999999999999</v>
      </c>
      <c r="Y70" s="8">
        <v>7.7320000000000002</v>
      </c>
      <c r="Z70" s="8">
        <v>11.587999999999999</v>
      </c>
      <c r="AA70" s="8">
        <v>0.01</v>
      </c>
      <c r="AB70" s="8">
        <v>5.9999999999999995E-4</v>
      </c>
      <c r="AC70" s="8" t="s">
        <v>17</v>
      </c>
      <c r="AD70" s="8" t="s">
        <v>17</v>
      </c>
      <c r="AE70" s="8">
        <v>0.33333000000000002</v>
      </c>
      <c r="AF70" s="8">
        <v>0.33333000000000002</v>
      </c>
      <c r="AG70" s="8">
        <v>0.5</v>
      </c>
      <c r="AH70" s="8">
        <v>0</v>
      </c>
      <c r="AI70" s="8">
        <v>0</v>
      </c>
      <c r="AJ70" s="8">
        <v>0</v>
      </c>
      <c r="AK70" s="8">
        <v>0.33333000000000002</v>
      </c>
      <c r="AL70" s="8">
        <v>0.33333000000000002</v>
      </c>
      <c r="AM70" s="8">
        <v>0.5</v>
      </c>
      <c r="AN70" s="8">
        <v>0</v>
      </c>
      <c r="AO70" s="8">
        <v>0</v>
      </c>
      <c r="AP70" s="8">
        <v>0</v>
      </c>
      <c r="AQ70" s="8">
        <v>1.0999999999999999E-2</v>
      </c>
      <c r="AR70" s="8">
        <v>0.30599999999999999</v>
      </c>
      <c r="AS70" s="8">
        <v>0.49972800000000001</v>
      </c>
      <c r="AT70" s="8">
        <v>0</v>
      </c>
      <c r="AU70" s="8">
        <v>0.99649100000000002</v>
      </c>
      <c r="AV70" s="8">
        <v>0.49626799999999999</v>
      </c>
      <c r="AW70" s="2">
        <v>-23.086600000000001</v>
      </c>
    </row>
    <row r="71" spans="1:63">
      <c r="B71" s="8" t="s">
        <v>652</v>
      </c>
      <c r="C71" s="20">
        <v>4</v>
      </c>
      <c r="D71" s="20">
        <v>400</v>
      </c>
      <c r="E71" s="20">
        <v>0</v>
      </c>
      <c r="F71" s="20">
        <v>3</v>
      </c>
      <c r="G71" s="20">
        <v>3</v>
      </c>
      <c r="H71" s="20">
        <v>2</v>
      </c>
      <c r="I71" s="19">
        <v>10.7</v>
      </c>
      <c r="J71" s="1">
        <v>3.4249000000000001</v>
      </c>
      <c r="K71" s="1">
        <v>3.4249000000000001</v>
      </c>
      <c r="L71" s="1">
        <v>4.4268000000000001</v>
      </c>
      <c r="M71" s="18">
        <v>44.97</v>
      </c>
      <c r="N71" s="8">
        <v>36</v>
      </c>
      <c r="O71" s="8">
        <v>864</v>
      </c>
      <c r="P71" s="8">
        <v>1</v>
      </c>
      <c r="Q71" s="8">
        <v>1</v>
      </c>
      <c r="R71" s="2">
        <v>-59.344900000000003</v>
      </c>
      <c r="S71" s="8" t="s">
        <v>16</v>
      </c>
      <c r="T71" s="8">
        <v>-3.8690000000000002</v>
      </c>
      <c r="U71" s="8">
        <v>7.7279999999999998</v>
      </c>
      <c r="V71" s="8">
        <v>11.597</v>
      </c>
      <c r="W71" s="8" t="s">
        <v>16</v>
      </c>
      <c r="X71" s="8">
        <v>-3.8690000000000002</v>
      </c>
      <c r="Y71" s="8">
        <v>7.7279999999999998</v>
      </c>
      <c r="Z71" s="8">
        <v>11.597</v>
      </c>
      <c r="AA71" s="8">
        <v>1.7600000000000001E-2</v>
      </c>
      <c r="AB71" s="8">
        <v>3.2000000000000002E-3</v>
      </c>
      <c r="AC71" s="8" t="s">
        <v>17</v>
      </c>
      <c r="AD71" s="8" t="s">
        <v>17</v>
      </c>
      <c r="AE71" s="8">
        <v>0.33333000000000002</v>
      </c>
      <c r="AF71" s="8">
        <v>0.33333000000000002</v>
      </c>
      <c r="AG71" s="8">
        <v>0.5</v>
      </c>
      <c r="AH71" s="8">
        <v>0</v>
      </c>
      <c r="AI71" s="8">
        <v>0</v>
      </c>
      <c r="AJ71" s="8">
        <v>0</v>
      </c>
      <c r="AK71" s="8">
        <v>0.33333000000000002</v>
      </c>
      <c r="AL71" s="8">
        <v>0.33333000000000002</v>
      </c>
      <c r="AM71" s="8">
        <v>0.5</v>
      </c>
      <c r="AN71" s="8">
        <v>0</v>
      </c>
      <c r="AO71" s="8">
        <v>0</v>
      </c>
      <c r="AP71" s="8">
        <v>0</v>
      </c>
      <c r="AQ71" s="8">
        <v>1.0999999999999999E-2</v>
      </c>
      <c r="AR71" s="8">
        <v>0.309</v>
      </c>
      <c r="AS71" s="8">
        <v>0.49951699999999999</v>
      </c>
      <c r="AT71" s="8">
        <v>0</v>
      </c>
      <c r="AU71" s="8">
        <v>0.99292800000000003</v>
      </c>
      <c r="AV71" s="8">
        <v>0.49253599999999997</v>
      </c>
      <c r="AW71" s="2">
        <v>-23.085699999999999</v>
      </c>
    </row>
    <row r="72" spans="1:63">
      <c r="B72" s="8" t="s">
        <v>653</v>
      </c>
      <c r="C72" s="20">
        <v>4</v>
      </c>
      <c r="D72" s="20">
        <v>400</v>
      </c>
      <c r="E72" s="20">
        <v>0</v>
      </c>
      <c r="F72" s="20">
        <v>3</v>
      </c>
      <c r="G72" s="20">
        <v>3</v>
      </c>
      <c r="H72" s="20">
        <v>2</v>
      </c>
      <c r="I72" s="19">
        <v>10.7</v>
      </c>
      <c r="J72" s="1">
        <v>3.4192999999999998</v>
      </c>
      <c r="K72" s="1">
        <v>3.4192999999999998</v>
      </c>
      <c r="L72" s="1">
        <v>4.4469000000000003</v>
      </c>
      <c r="M72" s="18">
        <v>45.024999999999999</v>
      </c>
      <c r="N72" s="8">
        <v>36</v>
      </c>
      <c r="O72" s="8">
        <v>864</v>
      </c>
      <c r="P72" s="8">
        <v>1</v>
      </c>
      <c r="Q72" s="8">
        <v>1</v>
      </c>
      <c r="R72" s="2">
        <v>-59.3459</v>
      </c>
      <c r="S72" s="8" t="s">
        <v>16</v>
      </c>
      <c r="T72" s="8">
        <v>-3.9009999999999998</v>
      </c>
      <c r="U72" s="8">
        <v>7.7169999999999996</v>
      </c>
      <c r="V72" s="8">
        <v>11.618</v>
      </c>
      <c r="W72" s="8" t="s">
        <v>16</v>
      </c>
      <c r="X72" s="8">
        <v>-3.9009999999999998</v>
      </c>
      <c r="Y72" s="8">
        <v>7.7169999999999996</v>
      </c>
      <c r="Z72" s="8">
        <v>11.618</v>
      </c>
      <c r="AA72" s="8">
        <v>2.2499999999999999E-2</v>
      </c>
      <c r="AB72" s="8">
        <v>2.7000000000000001E-3</v>
      </c>
      <c r="AC72" s="8" t="s">
        <v>17</v>
      </c>
      <c r="AD72" s="8" t="s">
        <v>17</v>
      </c>
      <c r="AE72" s="8">
        <v>0.33333000000000002</v>
      </c>
      <c r="AF72" s="8">
        <v>0.33333000000000002</v>
      </c>
      <c r="AG72" s="8">
        <v>0.5</v>
      </c>
      <c r="AH72" s="8">
        <v>0</v>
      </c>
      <c r="AI72" s="8">
        <v>0</v>
      </c>
      <c r="AJ72" s="8">
        <v>0</v>
      </c>
      <c r="AK72" s="8">
        <v>0.33333000000000002</v>
      </c>
      <c r="AL72" s="8">
        <v>0.33333000000000002</v>
      </c>
      <c r="AM72" s="8">
        <v>0.5</v>
      </c>
      <c r="AN72" s="8">
        <v>0</v>
      </c>
      <c r="AO72" s="8">
        <v>0</v>
      </c>
      <c r="AP72" s="8">
        <v>0</v>
      </c>
      <c r="AQ72" s="8">
        <v>1.0999999999999999E-2</v>
      </c>
      <c r="AR72" s="8">
        <v>0.30499999999999999</v>
      </c>
      <c r="AS72" s="8">
        <v>0.49902400000000002</v>
      </c>
      <c r="AT72" s="8">
        <v>0</v>
      </c>
      <c r="AU72" s="8">
        <v>0.98580599999999996</v>
      </c>
      <c r="AV72" s="8">
        <v>0.485072</v>
      </c>
      <c r="AW72" s="2">
        <v>-23.084599999999998</v>
      </c>
    </row>
    <row r="73" spans="1:63">
      <c r="B73" s="8" t="s">
        <v>654</v>
      </c>
      <c r="C73" s="20">
        <v>4</v>
      </c>
      <c r="D73" s="20">
        <v>400</v>
      </c>
      <c r="E73" s="20">
        <v>0</v>
      </c>
      <c r="F73" s="20">
        <v>3</v>
      </c>
      <c r="G73" s="20">
        <v>3</v>
      </c>
      <c r="H73" s="20">
        <v>2</v>
      </c>
      <c r="I73" s="19">
        <v>10.7</v>
      </c>
      <c r="J73" s="1">
        <v>3.4096000000000002</v>
      </c>
      <c r="K73" s="1">
        <v>3.4096000000000002</v>
      </c>
      <c r="L73" s="1">
        <v>4.4884000000000004</v>
      </c>
      <c r="M73" s="18">
        <v>45.189</v>
      </c>
      <c r="N73" s="8">
        <v>36</v>
      </c>
      <c r="O73" s="8">
        <v>864</v>
      </c>
      <c r="P73" s="8">
        <v>1</v>
      </c>
      <c r="Q73" s="8">
        <v>1</v>
      </c>
      <c r="R73" s="2">
        <v>-59.351300000000002</v>
      </c>
      <c r="S73" s="8" t="s">
        <v>16</v>
      </c>
      <c r="T73" s="8">
        <v>-3.976</v>
      </c>
      <c r="U73" s="8">
        <v>7.681</v>
      </c>
      <c r="V73" s="8">
        <v>11.657</v>
      </c>
      <c r="W73" s="8" t="s">
        <v>16</v>
      </c>
      <c r="X73" s="8">
        <v>-3.976</v>
      </c>
      <c r="Y73" s="8">
        <v>7.681</v>
      </c>
      <c r="Z73" s="8">
        <v>11.657</v>
      </c>
      <c r="AA73" s="8">
        <v>5.0099999999999999E-2</v>
      </c>
      <c r="AB73" s="8">
        <v>2E-3</v>
      </c>
      <c r="AC73" s="8" t="s">
        <v>17</v>
      </c>
      <c r="AD73" s="8" t="s">
        <v>17</v>
      </c>
      <c r="AE73" s="8">
        <v>0.33333000000000002</v>
      </c>
      <c r="AF73" s="8">
        <v>0.33333000000000002</v>
      </c>
      <c r="AG73" s="8">
        <v>0.5</v>
      </c>
      <c r="AH73" s="8">
        <v>0</v>
      </c>
      <c r="AI73" s="8">
        <v>0</v>
      </c>
      <c r="AJ73" s="8">
        <v>0</v>
      </c>
      <c r="AK73" s="8">
        <v>0.33333000000000002</v>
      </c>
      <c r="AL73" s="8">
        <v>0.33333000000000002</v>
      </c>
      <c r="AM73" s="8">
        <v>0.5</v>
      </c>
      <c r="AN73" s="8">
        <v>0</v>
      </c>
      <c r="AO73" s="8">
        <v>0</v>
      </c>
      <c r="AP73" s="8">
        <v>0</v>
      </c>
      <c r="AQ73" s="8">
        <v>1.0999999999999999E-2</v>
      </c>
      <c r="AR73" s="8">
        <v>0.30399999999999999</v>
      </c>
      <c r="AS73" s="8">
        <v>0.50078999999999996</v>
      </c>
      <c r="AT73" s="8">
        <v>0</v>
      </c>
      <c r="AU73" s="8">
        <v>0.97697299999999998</v>
      </c>
      <c r="AV73" s="8">
        <v>0.47760799999999998</v>
      </c>
      <c r="AW73" s="2">
        <v>-23.081800000000001</v>
      </c>
    </row>
    <row r="74" spans="1:63">
      <c r="B74" s="8" t="s">
        <v>655</v>
      </c>
      <c r="C74" s="20">
        <v>4</v>
      </c>
      <c r="D74" s="20">
        <v>400</v>
      </c>
      <c r="E74" s="20">
        <v>0</v>
      </c>
      <c r="F74" s="20">
        <v>3</v>
      </c>
      <c r="G74" s="20">
        <v>3</v>
      </c>
      <c r="H74" s="20">
        <v>2</v>
      </c>
      <c r="I74" s="19">
        <v>10.7</v>
      </c>
      <c r="J74" s="1">
        <v>3.3921000000000001</v>
      </c>
      <c r="K74" s="1">
        <v>3.3921000000000001</v>
      </c>
      <c r="L74" s="1">
        <v>4.5613000000000001</v>
      </c>
      <c r="M74" s="18">
        <v>45.453000000000003</v>
      </c>
      <c r="N74" s="8">
        <v>36</v>
      </c>
      <c r="O74" s="8">
        <v>864</v>
      </c>
      <c r="P74" s="8">
        <v>1</v>
      </c>
      <c r="Q74" s="8">
        <v>1</v>
      </c>
      <c r="R74" s="2">
        <v>-59.361899999999999</v>
      </c>
      <c r="S74" s="8" t="s">
        <v>61</v>
      </c>
      <c r="T74" s="8">
        <v>-4.0220000000000002</v>
      </c>
      <c r="U74" s="8">
        <v>7.6269999999999998</v>
      </c>
      <c r="V74" s="8">
        <v>11.65</v>
      </c>
      <c r="W74" s="8" t="s">
        <v>61</v>
      </c>
      <c r="X74" s="8">
        <v>-4.0220000000000002</v>
      </c>
      <c r="Y74" s="8">
        <v>7.6269999999999998</v>
      </c>
      <c r="Z74" s="8">
        <v>11.65</v>
      </c>
      <c r="AA74" s="8">
        <v>0.23130000000000001</v>
      </c>
      <c r="AB74" s="8">
        <v>6.7000000000000002E-3</v>
      </c>
      <c r="AC74" s="8" t="s">
        <v>17</v>
      </c>
      <c r="AD74" s="8" t="s">
        <v>17</v>
      </c>
      <c r="AE74" s="8">
        <v>0</v>
      </c>
      <c r="AF74" s="8">
        <v>0</v>
      </c>
      <c r="AG74" s="8">
        <v>0</v>
      </c>
      <c r="AH74" s="8">
        <v>0</v>
      </c>
      <c r="AI74" s="8">
        <v>0</v>
      </c>
      <c r="AJ74" s="8">
        <v>0</v>
      </c>
      <c r="AK74" s="8">
        <v>0</v>
      </c>
      <c r="AL74" s="8">
        <v>0</v>
      </c>
      <c r="AM74" s="8">
        <v>0</v>
      </c>
      <c r="AN74" s="8">
        <v>0</v>
      </c>
      <c r="AO74" s="8">
        <v>0</v>
      </c>
      <c r="AP74" s="8">
        <v>0</v>
      </c>
      <c r="AQ74" s="8">
        <v>1.0999999999999999E-2</v>
      </c>
      <c r="AR74" s="8">
        <v>0.30399999999999999</v>
      </c>
      <c r="AS74" s="8">
        <v>0.50464699999999996</v>
      </c>
      <c r="AT74" s="8">
        <v>0</v>
      </c>
      <c r="AU74" s="8">
        <v>0.96609800000000001</v>
      </c>
      <c r="AV74" s="8">
        <v>0.47014499999999998</v>
      </c>
      <c r="AW74" s="2">
        <v>-23.0747</v>
      </c>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640</v>
      </c>
      <c r="C87" s="20">
        <v>4</v>
      </c>
      <c r="D87" s="20">
        <v>400</v>
      </c>
      <c r="E87" s="20">
        <v>0</v>
      </c>
      <c r="F87" s="20">
        <v>3</v>
      </c>
      <c r="G87" s="20">
        <v>3</v>
      </c>
      <c r="H87" s="20">
        <v>2</v>
      </c>
      <c r="I87" s="19">
        <v>10.8</v>
      </c>
      <c r="J87" s="1">
        <v>3.2366999999999999</v>
      </c>
      <c r="K87" s="1">
        <v>3.2366999999999999</v>
      </c>
      <c r="L87" s="1">
        <v>5.1982999999999997</v>
      </c>
      <c r="M87" s="18">
        <v>47.162999999999997</v>
      </c>
      <c r="N87" s="8">
        <v>36</v>
      </c>
      <c r="O87" s="8">
        <v>864</v>
      </c>
      <c r="P87" s="8">
        <v>1</v>
      </c>
      <c r="Q87" s="8">
        <v>1</v>
      </c>
      <c r="R87" s="2">
        <v>-59.600099999999998</v>
      </c>
      <c r="S87" s="8" t="s">
        <v>61</v>
      </c>
      <c r="T87" s="8">
        <v>-4.1870000000000003</v>
      </c>
      <c r="U87" s="8">
        <v>7.2430000000000003</v>
      </c>
      <c r="V87" s="8">
        <v>11.430999999999999</v>
      </c>
      <c r="W87" s="8" t="s">
        <v>61</v>
      </c>
      <c r="X87" s="8">
        <v>-4.1870000000000003</v>
      </c>
      <c r="Y87" s="8">
        <v>7.2430000000000003</v>
      </c>
      <c r="Z87" s="8">
        <v>11.430999999999999</v>
      </c>
      <c r="AA87" s="8">
        <v>1.4200000000000001E-2</v>
      </c>
      <c r="AB87" s="8">
        <v>2.3E-3</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0.3</v>
      </c>
      <c r="AS87" s="8">
        <v>0.5</v>
      </c>
      <c r="AT87" s="8">
        <v>0</v>
      </c>
      <c r="AU87" s="8">
        <v>0.880579</v>
      </c>
      <c r="AV87" s="8">
        <v>0.380579</v>
      </c>
      <c r="AW87" s="2">
        <v>-23.017900000000001</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FBDC0052-AFB0-4370-960A-3E1CDE36AB2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A67B-46BE-4889-B348-BC86154E86A8}">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145</v>
      </c>
      <c r="C1" s="4" t="s">
        <v>719</v>
      </c>
      <c r="D1" s="21">
        <f>COUNT(D41:D502)-6</f>
        <v>22</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HSE06</v>
      </c>
      <c r="K2" s="6" t="s">
        <v>4</v>
      </c>
      <c r="L2" s="6" t="s">
        <v>7</v>
      </c>
      <c r="M2" s="6" t="s">
        <v>675</v>
      </c>
      <c r="N2" s="6"/>
      <c r="O2" s="4" t="str">
        <f>A1</f>
        <v>HSE06</v>
      </c>
      <c r="P2" s="4" t="s">
        <v>4</v>
      </c>
      <c r="Q2" s="4" t="s">
        <v>7</v>
      </c>
      <c r="R2" s="4" t="s">
        <v>675</v>
      </c>
      <c r="T2" s="4" t="str">
        <f>A1</f>
        <v>HSE06</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Zn_Zn_C_HSE06_999</v>
      </c>
      <c r="C3" s="27">
        <f>-C39</f>
        <v>-1</v>
      </c>
      <c r="D3" s="27">
        <f>D39</f>
        <v>3.2606999999999999</v>
      </c>
      <c r="E3" s="27">
        <f>E39</f>
        <v>5.2404000000000002</v>
      </c>
      <c r="F3" s="27">
        <f>-F39</f>
        <v>-0.62706626399999998</v>
      </c>
      <c r="G3" s="27">
        <f>-G39</f>
        <v>-0.62661558960000041</v>
      </c>
      <c r="H3" s="27">
        <f>H39</f>
        <v>0.50007299999999999</v>
      </c>
      <c r="I3" s="17"/>
      <c r="J3" s="17">
        <f>J39</f>
        <v>-27.287700000000001</v>
      </c>
      <c r="K3" s="17">
        <f>K39</f>
        <v>-59.628700000000002</v>
      </c>
      <c r="L3" s="17">
        <f>L39</f>
        <v>-23.013300000000001</v>
      </c>
      <c r="M3" s="17">
        <f>M39</f>
        <v>-82.641999999999996</v>
      </c>
      <c r="N3" s="25"/>
      <c r="O3" s="17">
        <f>O39</f>
        <v>-0.25600000000000023</v>
      </c>
      <c r="P3" s="17">
        <f>P39</f>
        <v>-0.25540000000000163</v>
      </c>
      <c r="Q3" s="17">
        <f>Q39</f>
        <v>7.4600000000000222E-2</v>
      </c>
      <c r="R3" s="17">
        <f>R39</f>
        <v>-0.18079999999999075</v>
      </c>
      <c r="S3" s="17"/>
      <c r="T3" s="28">
        <f>T39</f>
        <v>2.4790000000000001</v>
      </c>
      <c r="U3" s="28">
        <f>U39</f>
        <v>0</v>
      </c>
      <c r="V3" s="27"/>
      <c r="W3" s="17">
        <f>W39</f>
        <v>0</v>
      </c>
      <c r="X3" s="17">
        <f>X39</f>
        <v>-0.25600000000000023</v>
      </c>
      <c r="Y3" s="16">
        <f t="shared" ref="Y3:Y20" si="0">R3+X3</f>
        <v>-0.43679999999999097</v>
      </c>
      <c r="Z3" s="17">
        <f>Z39</f>
        <v>0</v>
      </c>
      <c r="AA3" s="17">
        <f>AA39</f>
        <v>0.25540000000000163</v>
      </c>
      <c r="AB3" s="16">
        <f>AA3+R3</f>
        <v>7.460000000001088E-2</v>
      </c>
      <c r="AD3" s="17">
        <f>AD39</f>
        <v>0</v>
      </c>
      <c r="AE3" s="17">
        <f>AE39</f>
        <v>0</v>
      </c>
      <c r="AF3" s="17">
        <f>AF39</f>
        <v>0.25540000000000163</v>
      </c>
      <c r="AG3" s="17"/>
      <c r="AH3" s="17">
        <f>AH39</f>
        <v>0</v>
      </c>
      <c r="AI3" s="17">
        <f>AI39</f>
        <v>0</v>
      </c>
    </row>
    <row r="4" spans="1:35" s="15" customFormat="1">
      <c r="B4" s="15" t="str">
        <f>B38</f>
        <v>Zn_Zn_C_HSE06_969</v>
      </c>
      <c r="C4" s="24">
        <f>-C38</f>
        <v>-0.96874242183514914</v>
      </c>
      <c r="D4" s="24">
        <f t="shared" ref="D4:R4" si="1">D38</f>
        <v>3.2667000000000002</v>
      </c>
      <c r="E4" s="24">
        <f t="shared" si="1"/>
        <v>5.2211999999999996</v>
      </c>
      <c r="F4" s="24">
        <f>-F38</f>
        <v>-0.61013376839999989</v>
      </c>
      <c r="G4" s="24">
        <f>-G38</f>
        <v>-0.60993014159999925</v>
      </c>
      <c r="H4" s="24">
        <f t="shared" si="1"/>
        <v>0.50100800000000001</v>
      </c>
      <c r="J4" s="16">
        <f t="shared" si="1"/>
        <v>-27.286799999999999</v>
      </c>
      <c r="K4" s="16">
        <f t="shared" si="1"/>
        <v>0</v>
      </c>
      <c r="L4" s="16">
        <f t="shared" si="1"/>
        <v>0</v>
      </c>
      <c r="M4" s="16">
        <f t="shared" si="1"/>
        <v>0</v>
      </c>
      <c r="N4" s="16"/>
      <c r="O4" s="16">
        <f t="shared" si="1"/>
        <v>-0.25509999999999877</v>
      </c>
      <c r="P4" s="16">
        <f t="shared" si="1"/>
        <v>59.3733</v>
      </c>
      <c r="Q4" s="16">
        <f t="shared" si="1"/>
        <v>23.087900000000001</v>
      </c>
      <c r="R4" s="16">
        <f t="shared" si="1"/>
        <v>82.461200000000005</v>
      </c>
      <c r="S4" s="16"/>
      <c r="T4" s="23">
        <f>T38</f>
        <v>2.4860000000000002</v>
      </c>
      <c r="U4" s="23">
        <f>U38</f>
        <v>0</v>
      </c>
      <c r="V4" s="24"/>
      <c r="W4" s="16">
        <f>W38</f>
        <v>0</v>
      </c>
      <c r="X4" s="16">
        <f>X38</f>
        <v>-0.25509999999999877</v>
      </c>
      <c r="Y4" s="16">
        <f t="shared" si="0"/>
        <v>82.206100000000006</v>
      </c>
      <c r="Z4" s="16">
        <f>Z38</f>
        <v>0</v>
      </c>
      <c r="AA4" s="16">
        <f>AA38</f>
        <v>-59.3733</v>
      </c>
      <c r="AB4" s="16">
        <f>AA4+R4</f>
        <v>23.087900000000005</v>
      </c>
      <c r="AD4" s="16">
        <f>AD38</f>
        <v>0</v>
      </c>
      <c r="AE4" s="16">
        <f>AE38</f>
        <v>0</v>
      </c>
      <c r="AF4" s="16">
        <f>AF38</f>
        <v>-59.3733</v>
      </c>
      <c r="AG4" s="16"/>
      <c r="AH4" s="16"/>
      <c r="AI4" s="16"/>
    </row>
    <row r="5" spans="1:35" s="15" customFormat="1">
      <c r="B5" s="15" t="str">
        <f>B37</f>
        <v>Zn_Zn_C_HSE06_938</v>
      </c>
      <c r="C5" s="24">
        <f>-C37</f>
        <v>-0.93749320578323725</v>
      </c>
      <c r="D5" s="24">
        <f t="shared" ref="D5:R5" si="2">D37</f>
        <v>3.2723</v>
      </c>
      <c r="E5" s="24">
        <f t="shared" si="2"/>
        <v>5.2016</v>
      </c>
      <c r="F5" s="24">
        <f>-F37</f>
        <v>-0.59318526240000002</v>
      </c>
      <c r="G5" s="24">
        <f>-G37</f>
        <v>-0.59292518240000058</v>
      </c>
      <c r="H5" s="24">
        <f t="shared" si="2"/>
        <v>0.50192700000000001</v>
      </c>
      <c r="I5" s="66"/>
      <c r="J5" s="16">
        <f t="shared" si="2"/>
        <v>-27.284099999999999</v>
      </c>
      <c r="K5" s="16">
        <f>K37</f>
        <v>0</v>
      </c>
      <c r="L5" s="16">
        <f t="shared" si="2"/>
        <v>0</v>
      </c>
      <c r="M5" s="16">
        <f t="shared" si="2"/>
        <v>0</v>
      </c>
      <c r="N5" s="16"/>
      <c r="O5" s="16">
        <f t="shared" si="2"/>
        <v>-0.25239999999999796</v>
      </c>
      <c r="P5" s="16">
        <f t="shared" si="2"/>
        <v>59.3733</v>
      </c>
      <c r="Q5" s="16">
        <f t="shared" si="2"/>
        <v>23.087900000000001</v>
      </c>
      <c r="R5" s="16">
        <f t="shared" si="2"/>
        <v>82.461200000000005</v>
      </c>
      <c r="S5" s="16"/>
      <c r="T5" s="23">
        <f>T37</f>
        <v>2.4929999999999999</v>
      </c>
      <c r="U5" s="23">
        <f>U37</f>
        <v>0</v>
      </c>
      <c r="W5" s="16">
        <f>W37</f>
        <v>0</v>
      </c>
      <c r="X5" s="16">
        <f>X37</f>
        <v>-0.25239999999999796</v>
      </c>
      <c r="Y5" s="16">
        <f t="shared" si="0"/>
        <v>82.208800000000011</v>
      </c>
      <c r="Z5" s="16">
        <f>Z37</f>
        <v>0</v>
      </c>
      <c r="AA5" s="16">
        <f>AA37</f>
        <v>-59.3733</v>
      </c>
      <c r="AB5" s="16">
        <f>AA5+R5</f>
        <v>23.087900000000005</v>
      </c>
      <c r="AC5" s="16"/>
      <c r="AD5" s="16">
        <f>AD37</f>
        <v>0</v>
      </c>
      <c r="AE5" s="16">
        <f>AE37</f>
        <v>0</v>
      </c>
      <c r="AF5" s="16">
        <f>AF37</f>
        <v>-59.3733</v>
      </c>
      <c r="AG5" s="16"/>
      <c r="AH5" s="16"/>
      <c r="AI5" s="16"/>
    </row>
    <row r="6" spans="1:35" s="15" customFormat="1">
      <c r="B6" s="15" t="str">
        <f>B36</f>
        <v>Zn_Zn_C_HSE06_875</v>
      </c>
      <c r="C6" s="24">
        <f>-C36</f>
        <v>-0.87499477367941336</v>
      </c>
      <c r="D6" s="24">
        <f t="shared" ref="D6:R6" si="3">D36</f>
        <v>3.2837000000000001</v>
      </c>
      <c r="E6" s="24">
        <f t="shared" si="3"/>
        <v>5.1631999999999998</v>
      </c>
      <c r="F6" s="24">
        <f>-F36</f>
        <v>-0.55946886240000016</v>
      </c>
      <c r="G6" s="24">
        <f>-G36</f>
        <v>-0.55900417440000061</v>
      </c>
      <c r="H6" s="24">
        <f t="shared" si="3"/>
        <v>0.50371900000000003</v>
      </c>
      <c r="I6" s="66"/>
      <c r="J6" s="16">
        <f t="shared" si="3"/>
        <v>-27.274000000000001</v>
      </c>
      <c r="K6" s="16">
        <f t="shared" si="3"/>
        <v>0</v>
      </c>
      <c r="L6" s="16">
        <f t="shared" si="3"/>
        <v>0</v>
      </c>
      <c r="M6" s="16">
        <f t="shared" si="3"/>
        <v>0</v>
      </c>
      <c r="N6" s="16"/>
      <c r="O6" s="16">
        <f t="shared" si="3"/>
        <v>-0.24230000000000018</v>
      </c>
      <c r="P6" s="16">
        <f t="shared" si="3"/>
        <v>59.3733</v>
      </c>
      <c r="Q6" s="16">
        <f t="shared" si="3"/>
        <v>23.087900000000001</v>
      </c>
      <c r="R6" s="16">
        <f t="shared" si="3"/>
        <v>82.461200000000005</v>
      </c>
      <c r="S6" s="16"/>
      <c r="T6" s="23">
        <f>T36</f>
        <v>2.5030000000000001</v>
      </c>
      <c r="U6" s="23">
        <f>U36</f>
        <v>0</v>
      </c>
      <c r="W6" s="16">
        <f>W36</f>
        <v>0</v>
      </c>
      <c r="X6" s="16">
        <f>X36</f>
        <v>-0.24230000000000018</v>
      </c>
      <c r="Y6" s="16">
        <f t="shared" si="0"/>
        <v>82.218900000000005</v>
      </c>
      <c r="Z6" s="16">
        <f>Z36</f>
        <v>0</v>
      </c>
      <c r="AA6" s="16">
        <f>AA36</f>
        <v>-59.3733</v>
      </c>
      <c r="AB6" s="16">
        <f t="shared" ref="AB6:AB20" si="4">AA6+R6</f>
        <v>23.087900000000005</v>
      </c>
      <c r="AC6" s="16"/>
      <c r="AD6" s="16">
        <f>AD36</f>
        <v>0</v>
      </c>
      <c r="AE6" s="16">
        <f>AE36</f>
        <v>0</v>
      </c>
      <c r="AF6" s="16">
        <f>AF36</f>
        <v>-59.3733</v>
      </c>
      <c r="AH6" s="16"/>
      <c r="AI6" s="16"/>
    </row>
    <row r="7" spans="1:35" s="15" customFormat="1">
      <c r="B7" s="15" t="str">
        <f>B35</f>
        <v>Zn_Zn_C_HSE06_813</v>
      </c>
      <c r="C7" s="24">
        <f>-C35</f>
        <v>-0.81249634157558914</v>
      </c>
      <c r="D7" s="24">
        <f t="shared" ref="D7:R7" si="5">D35</f>
        <v>3.2945000000000002</v>
      </c>
      <c r="E7" s="24">
        <f t="shared" si="5"/>
        <v>5.1262999999999996</v>
      </c>
      <c r="F7" s="24">
        <f>-F35</f>
        <v>-0.52661454639999994</v>
      </c>
      <c r="G7" s="24">
        <f>-G35</f>
        <v>-0.52502539340000054</v>
      </c>
      <c r="H7" s="24">
        <f t="shared" si="5"/>
        <v>0.50556400000000001</v>
      </c>
      <c r="I7" s="66"/>
      <c r="J7" s="16">
        <f t="shared" si="5"/>
        <v>-27.258700000000001</v>
      </c>
      <c r="K7" s="16">
        <f t="shared" si="5"/>
        <v>0</v>
      </c>
      <c r="L7" s="16">
        <f t="shared" si="5"/>
        <v>0</v>
      </c>
      <c r="M7" s="16">
        <f t="shared" si="5"/>
        <v>0</v>
      </c>
      <c r="N7" s="16"/>
      <c r="O7" s="16">
        <f t="shared" si="5"/>
        <v>-0.22700000000000031</v>
      </c>
      <c r="P7" s="16">
        <f t="shared" si="5"/>
        <v>59.3733</v>
      </c>
      <c r="Q7" s="16">
        <f t="shared" si="5"/>
        <v>23.087900000000001</v>
      </c>
      <c r="R7" s="16">
        <f t="shared" si="5"/>
        <v>82.461200000000005</v>
      </c>
      <c r="S7" s="16"/>
      <c r="T7" s="23">
        <f>T35</f>
        <v>2.512</v>
      </c>
      <c r="U7" s="23">
        <f>U35</f>
        <v>0</v>
      </c>
      <c r="W7" s="16">
        <f>W35</f>
        <v>0</v>
      </c>
      <c r="X7" s="16">
        <f>X35</f>
        <v>-0.22700000000000031</v>
      </c>
      <c r="Y7" s="16">
        <f t="shared" si="0"/>
        <v>82.234200000000001</v>
      </c>
      <c r="Z7" s="16">
        <f>Z35</f>
        <v>0</v>
      </c>
      <c r="AA7" s="16">
        <f>AA35</f>
        <v>-59.3733</v>
      </c>
      <c r="AB7" s="16">
        <f t="shared" si="4"/>
        <v>23.087900000000005</v>
      </c>
      <c r="AC7" s="16"/>
      <c r="AD7" s="16">
        <f>AD35</f>
        <v>0</v>
      </c>
      <c r="AE7" s="16">
        <f>AE35</f>
        <v>0</v>
      </c>
      <c r="AF7" s="16">
        <f>AF35</f>
        <v>-59.3733</v>
      </c>
      <c r="AH7" s="16"/>
      <c r="AI7" s="16"/>
    </row>
    <row r="8" spans="1:35" s="15" customFormat="1">
      <c r="B8" s="15" t="str">
        <f>B34</f>
        <v>Zn_Zn_C_HSE06_750</v>
      </c>
      <c r="C8" s="24">
        <f>-C34</f>
        <v>-0.74999790947176526</v>
      </c>
      <c r="D8" s="24">
        <f t="shared" ref="D8:R8" si="6">D34</f>
        <v>3.3047</v>
      </c>
      <c r="E8" s="24">
        <f t="shared" si="6"/>
        <v>5.0906000000000002</v>
      </c>
      <c r="F8" s="24">
        <f>-F34</f>
        <v>-0.49393073679999977</v>
      </c>
      <c r="G8" s="24">
        <f>-G34</f>
        <v>-0.49172141640000039</v>
      </c>
      <c r="H8" s="24">
        <f t="shared" si="6"/>
        <v>0.50733799999999996</v>
      </c>
      <c r="I8" s="66"/>
      <c r="J8" s="16">
        <f t="shared" si="6"/>
        <v>-27.2394</v>
      </c>
      <c r="K8" s="16">
        <f t="shared" si="6"/>
        <v>0</v>
      </c>
      <c r="L8" s="16">
        <f t="shared" si="6"/>
        <v>0</v>
      </c>
      <c r="M8" s="16">
        <f t="shared" si="6"/>
        <v>0</v>
      </c>
      <c r="N8" s="16"/>
      <c r="O8" s="16">
        <f t="shared" si="6"/>
        <v>-0.20769999999999911</v>
      </c>
      <c r="P8" s="16">
        <f t="shared" si="6"/>
        <v>59.3733</v>
      </c>
      <c r="Q8" s="16">
        <f t="shared" si="6"/>
        <v>23.087900000000001</v>
      </c>
      <c r="R8" s="16">
        <f t="shared" si="6"/>
        <v>82.461200000000005</v>
      </c>
      <c r="S8" s="16"/>
      <c r="T8" s="23">
        <f>T34</f>
        <v>2.5190000000000001</v>
      </c>
      <c r="U8" s="23">
        <f>U34</f>
        <v>0</v>
      </c>
      <c r="W8" s="16">
        <f>W34</f>
        <v>0</v>
      </c>
      <c r="X8" s="16">
        <f>X34</f>
        <v>-0.20769999999999911</v>
      </c>
      <c r="Y8" s="16">
        <f t="shared" si="0"/>
        <v>82.253500000000003</v>
      </c>
      <c r="Z8" s="16">
        <f>Z34</f>
        <v>0</v>
      </c>
      <c r="AA8" s="16">
        <f>AA34</f>
        <v>-59.3733</v>
      </c>
      <c r="AB8" s="16">
        <f t="shared" si="4"/>
        <v>23.087900000000005</v>
      </c>
      <c r="AC8" s="16"/>
      <c r="AD8" s="16">
        <f>AD34</f>
        <v>0</v>
      </c>
      <c r="AE8" s="16">
        <f>AE34</f>
        <v>0</v>
      </c>
      <c r="AF8" s="16">
        <f>AF34</f>
        <v>-59.3733</v>
      </c>
      <c r="AH8" s="16"/>
      <c r="AI8" s="16"/>
    </row>
    <row r="9" spans="1:35" s="15" customFormat="1">
      <c r="B9" s="15" t="str">
        <f>B33</f>
        <v>Zn_Zn_C_HSE06_688</v>
      </c>
      <c r="C9" s="24">
        <f>-C33</f>
        <v>-0.68749947736794148</v>
      </c>
      <c r="D9" s="24">
        <f t="shared" ref="D9:R9" si="7">D33</f>
        <v>3.3149000000000002</v>
      </c>
      <c r="E9" s="24">
        <f t="shared" si="7"/>
        <v>5.0544000000000002</v>
      </c>
      <c r="F9" s="24">
        <f>-F33</f>
        <v>-0.46144650239999996</v>
      </c>
      <c r="G9" s="24">
        <f>-G33</f>
        <v>-0.45796907520000013</v>
      </c>
      <c r="H9" s="24">
        <f t="shared" si="7"/>
        <v>0.50907999999999998</v>
      </c>
      <c r="I9" s="66"/>
      <c r="J9" s="16">
        <f t="shared" si="7"/>
        <v>-27.216999999999999</v>
      </c>
      <c r="K9" s="16">
        <f t="shared" si="7"/>
        <v>0</v>
      </c>
      <c r="L9" s="16">
        <f t="shared" si="7"/>
        <v>0</v>
      </c>
      <c r="M9" s="16">
        <f t="shared" si="7"/>
        <v>0</v>
      </c>
      <c r="N9" s="16"/>
      <c r="O9" s="16">
        <f t="shared" si="7"/>
        <v>-0.18529999999999802</v>
      </c>
      <c r="P9" s="16">
        <f t="shared" si="7"/>
        <v>59.3733</v>
      </c>
      <c r="Q9" s="16">
        <f t="shared" si="7"/>
        <v>23.087900000000001</v>
      </c>
      <c r="R9" s="16">
        <f t="shared" si="7"/>
        <v>82.461200000000005</v>
      </c>
      <c r="S9" s="16"/>
      <c r="T9" s="23">
        <f>T33</f>
        <v>2.5259999999999998</v>
      </c>
      <c r="U9" s="23">
        <f>U33</f>
        <v>0</v>
      </c>
      <c r="W9" s="16">
        <f>W33</f>
        <v>0</v>
      </c>
      <c r="X9" s="16">
        <f>X33</f>
        <v>-0.18529999999999802</v>
      </c>
      <c r="Y9" s="16">
        <f t="shared" si="0"/>
        <v>82.275900000000007</v>
      </c>
      <c r="Z9" s="16">
        <f>Z33</f>
        <v>0</v>
      </c>
      <c r="AA9" s="16">
        <f>AA33</f>
        <v>-59.3733</v>
      </c>
      <c r="AB9" s="16">
        <f t="shared" si="4"/>
        <v>23.087900000000005</v>
      </c>
      <c r="AC9" s="16"/>
      <c r="AD9" s="16">
        <f>AD33</f>
        <v>0</v>
      </c>
      <c r="AE9" s="16">
        <f>AE33</f>
        <v>0</v>
      </c>
      <c r="AF9" s="16">
        <f>AF33</f>
        <v>-59.3733</v>
      </c>
      <c r="AH9" s="16"/>
      <c r="AI9" s="16"/>
    </row>
    <row r="10" spans="1:35" s="15" customFormat="1">
      <c r="B10" s="15" t="str">
        <f>B32</f>
        <v>Zn_Zn_C_HSE06_625</v>
      </c>
      <c r="C10" s="24">
        <f>-C32</f>
        <v>-0.62500104526411715</v>
      </c>
      <c r="D10" s="24">
        <f t="shared" ref="D10:R10" si="8">D32</f>
        <v>3.3249</v>
      </c>
      <c r="E10" s="24">
        <f t="shared" si="8"/>
        <v>5.0180999999999996</v>
      </c>
      <c r="F10" s="24">
        <f>-F32</f>
        <v>-0.42908769480000009</v>
      </c>
      <c r="G10" s="24">
        <f>-G32</f>
        <v>-0.42424021019999941</v>
      </c>
      <c r="H10" s="24">
        <f t="shared" si="8"/>
        <v>0.51076600000000005</v>
      </c>
      <c r="I10" s="66"/>
      <c r="J10" s="16">
        <f t="shared" si="8"/>
        <v>-27.192599999999999</v>
      </c>
      <c r="K10" s="16">
        <f t="shared" si="8"/>
        <v>0</v>
      </c>
      <c r="L10" s="16">
        <f t="shared" si="8"/>
        <v>0</v>
      </c>
      <c r="M10" s="16">
        <f t="shared" si="8"/>
        <v>0</v>
      </c>
      <c r="N10" s="16"/>
      <c r="O10" s="16">
        <f t="shared" si="8"/>
        <v>-0.16089999999999804</v>
      </c>
      <c r="P10" s="16">
        <f t="shared" si="8"/>
        <v>59.3733</v>
      </c>
      <c r="Q10" s="16">
        <f t="shared" si="8"/>
        <v>23.087900000000001</v>
      </c>
      <c r="R10" s="16">
        <f t="shared" si="8"/>
        <v>82.461200000000005</v>
      </c>
      <c r="S10" s="16"/>
      <c r="T10" s="23">
        <f>T32</f>
        <v>2.5329999999999999</v>
      </c>
      <c r="U10" s="23">
        <f>U32</f>
        <v>0</v>
      </c>
      <c r="W10" s="16">
        <f>W32</f>
        <v>0</v>
      </c>
      <c r="X10" s="16">
        <f>X32</f>
        <v>-0.16089999999999804</v>
      </c>
      <c r="Y10" s="16">
        <f t="shared" si="0"/>
        <v>82.300300000000007</v>
      </c>
      <c r="Z10" s="16">
        <f>Z32</f>
        <v>0</v>
      </c>
      <c r="AA10" s="16">
        <f>AA32</f>
        <v>-59.3733</v>
      </c>
      <c r="AB10" s="16">
        <f t="shared" si="4"/>
        <v>23.087900000000005</v>
      </c>
      <c r="AC10" s="16"/>
      <c r="AD10" s="16">
        <f>AD32</f>
        <v>0</v>
      </c>
      <c r="AE10" s="16">
        <f>AE32</f>
        <v>0</v>
      </c>
      <c r="AF10" s="16">
        <f>AF32</f>
        <v>-59.3733</v>
      </c>
      <c r="AH10" s="16"/>
      <c r="AI10" s="16"/>
    </row>
    <row r="11" spans="1:35" s="15" customFormat="1">
      <c r="B11" s="15" t="str">
        <f>B31</f>
        <v>Zn_Zn_C_HSE06_563</v>
      </c>
      <c r="C11" s="24">
        <f>-C31</f>
        <v>-0.56249425104735484</v>
      </c>
      <c r="D11" s="24">
        <f t="shared" ref="D11:R11" si="9">D31</f>
        <v>3.3347000000000002</v>
      </c>
      <c r="E11" s="24">
        <f t="shared" si="9"/>
        <v>4.9786999999999999</v>
      </c>
      <c r="F11" s="24">
        <f>-F31</f>
        <v>-0.39478601650000028</v>
      </c>
      <c r="G11" s="24">
        <f>-G31</f>
        <v>-0.39188343439999945</v>
      </c>
      <c r="H11" s="24">
        <f t="shared" si="9"/>
        <v>0.51202800000000004</v>
      </c>
      <c r="I11" s="66"/>
      <c r="J11" s="16">
        <f t="shared" si="9"/>
        <v>-27.167000000000002</v>
      </c>
      <c r="K11" s="16">
        <f t="shared" si="9"/>
        <v>0</v>
      </c>
      <c r="L11" s="16">
        <f t="shared" si="9"/>
        <v>0</v>
      </c>
      <c r="M11" s="16">
        <f t="shared" si="9"/>
        <v>0</v>
      </c>
      <c r="N11" s="16"/>
      <c r="O11" s="16">
        <f t="shared" si="9"/>
        <v>-0.13530000000000086</v>
      </c>
      <c r="P11" s="16">
        <f t="shared" si="9"/>
        <v>59.3733</v>
      </c>
      <c r="Q11" s="16">
        <f t="shared" si="9"/>
        <v>23.087900000000001</v>
      </c>
      <c r="R11" s="16">
        <f t="shared" si="9"/>
        <v>82.461200000000005</v>
      </c>
      <c r="S11" s="16"/>
      <c r="T11" s="23">
        <f>T31</f>
        <v>2.5419999999999998</v>
      </c>
      <c r="U11" s="23">
        <f>U31</f>
        <v>0</v>
      </c>
      <c r="W11" s="16">
        <f>W31</f>
        <v>0</v>
      </c>
      <c r="X11" s="16">
        <f>X31</f>
        <v>-0.13530000000000086</v>
      </c>
      <c r="Y11" s="16">
        <f t="shared" si="0"/>
        <v>82.325900000000004</v>
      </c>
      <c r="Z11" s="16">
        <f>Z31</f>
        <v>0</v>
      </c>
      <c r="AA11" s="16">
        <f>AA31</f>
        <v>-59.3733</v>
      </c>
      <c r="AB11" s="16">
        <f t="shared" si="4"/>
        <v>23.087900000000005</v>
      </c>
      <c r="AC11" s="16"/>
      <c r="AD11" s="16">
        <f>AD31</f>
        <v>0</v>
      </c>
      <c r="AE11" s="16">
        <f>AE31</f>
        <v>0</v>
      </c>
      <c r="AF11" s="16">
        <f>AF31</f>
        <v>-59.3733</v>
      </c>
      <c r="AH11" s="16"/>
      <c r="AI11" s="16"/>
    </row>
    <row r="12" spans="1:35" s="15" customFormat="1">
      <c r="B12" s="15" t="str">
        <f>B30</f>
        <v>Zn_Zn_C_HSE06_500</v>
      </c>
      <c r="C12" s="24">
        <f>-C30</f>
        <v>-0.49999581894353051</v>
      </c>
      <c r="D12" s="24">
        <f t="shared" ref="D12:R12" si="10">D30</f>
        <v>3.3452000000000002</v>
      </c>
      <c r="E12" s="24">
        <f t="shared" si="10"/>
        <v>4.9352</v>
      </c>
      <c r="F12" s="24">
        <f>-F30</f>
        <v>-0.36022518320000013</v>
      </c>
      <c r="G12" s="24">
        <f>-G30</f>
        <v>-0.35358733919999941</v>
      </c>
      <c r="H12" s="24">
        <f t="shared" si="10"/>
        <v>0.51319800000000004</v>
      </c>
      <c r="I12" s="66"/>
      <c r="J12" s="16">
        <f t="shared" si="10"/>
        <v>-27.140999999999998</v>
      </c>
      <c r="K12" s="16">
        <f t="shared" si="10"/>
        <v>0</v>
      </c>
      <c r="L12" s="16">
        <f t="shared" si="10"/>
        <v>0</v>
      </c>
      <c r="M12" s="16">
        <f t="shared" si="10"/>
        <v>0</v>
      </c>
      <c r="N12" s="16"/>
      <c r="O12" s="16">
        <f t="shared" si="10"/>
        <v>-0.10929999999999751</v>
      </c>
      <c r="P12" s="16">
        <f t="shared" si="10"/>
        <v>59.3733</v>
      </c>
      <c r="Q12" s="16">
        <f t="shared" si="10"/>
        <v>23.087900000000001</v>
      </c>
      <c r="R12" s="16">
        <f t="shared" si="10"/>
        <v>82.461200000000005</v>
      </c>
      <c r="S12" s="16"/>
      <c r="T12" s="23">
        <f>T30</f>
        <v>2.556</v>
      </c>
      <c r="U12" s="23">
        <f>U30</f>
        <v>0</v>
      </c>
      <c r="W12" s="16">
        <f>W30</f>
        <v>0</v>
      </c>
      <c r="X12" s="16">
        <f>X30</f>
        <v>-0.10929999999999751</v>
      </c>
      <c r="Y12" s="16">
        <f t="shared" si="0"/>
        <v>82.351900000000001</v>
      </c>
      <c r="Z12" s="16">
        <f>Z30</f>
        <v>0</v>
      </c>
      <c r="AA12" s="16">
        <f>AA30</f>
        <v>-59.3733</v>
      </c>
      <c r="AB12" s="16">
        <f t="shared" si="4"/>
        <v>23.087900000000005</v>
      </c>
      <c r="AC12" s="16"/>
      <c r="AD12" s="16">
        <f>AD30</f>
        <v>0</v>
      </c>
      <c r="AE12" s="16">
        <f>AE30</f>
        <v>0</v>
      </c>
      <c r="AF12" s="16">
        <f>AF30</f>
        <v>-59.3733</v>
      </c>
      <c r="AH12" s="16"/>
      <c r="AI12" s="16"/>
    </row>
    <row r="13" spans="1:35" s="15" customFormat="1">
      <c r="B13" s="15" t="str">
        <f>B29</f>
        <v>Zn_Zn_C_HSE06_438</v>
      </c>
      <c r="C13" s="24">
        <f>-C29</f>
        <v>-0.43749738683970668</v>
      </c>
      <c r="D13" s="24">
        <f t="shared" ref="D13:R13" si="11">D29</f>
        <v>3.3561999999999999</v>
      </c>
      <c r="E13" s="24">
        <f t="shared" si="11"/>
        <v>4.8890000000000002</v>
      </c>
      <c r="F13" s="24">
        <f>-F29</f>
        <v>-0.32546561900000026</v>
      </c>
      <c r="G13" s="24">
        <f>-G29</f>
        <v>-0.3139226900000005</v>
      </c>
      <c r="H13" s="24">
        <f t="shared" si="11"/>
        <v>0.51425200000000004</v>
      </c>
      <c r="I13" s="66"/>
      <c r="J13" s="16">
        <f t="shared" si="11"/>
        <v>-27.115600000000001</v>
      </c>
      <c r="K13" s="16">
        <f t="shared" si="11"/>
        <v>0</v>
      </c>
      <c r="L13" s="16">
        <f t="shared" si="11"/>
        <v>0</v>
      </c>
      <c r="M13" s="16">
        <f t="shared" si="11"/>
        <v>0</v>
      </c>
      <c r="N13" s="16"/>
      <c r="O13" s="16">
        <f t="shared" si="11"/>
        <v>-8.3899999999999864E-2</v>
      </c>
      <c r="P13" s="16">
        <f t="shared" si="11"/>
        <v>59.3733</v>
      </c>
      <c r="Q13" s="16">
        <f t="shared" si="11"/>
        <v>23.087900000000001</v>
      </c>
      <c r="R13" s="16">
        <f t="shared" si="11"/>
        <v>82.461200000000005</v>
      </c>
      <c r="S13" s="16"/>
      <c r="T13" s="23">
        <f>T29</f>
        <v>2.5710000000000002</v>
      </c>
      <c r="U13" s="23">
        <f>U29</f>
        <v>0</v>
      </c>
      <c r="W13" s="16">
        <f>W29</f>
        <v>0</v>
      </c>
      <c r="X13" s="16">
        <f>X29</f>
        <v>-8.3899999999999864E-2</v>
      </c>
      <c r="Y13" s="16">
        <f t="shared" si="0"/>
        <v>82.377300000000005</v>
      </c>
      <c r="Z13" s="16">
        <f>Z29</f>
        <v>0</v>
      </c>
      <c r="AA13" s="16">
        <f>AA29</f>
        <v>-59.3733</v>
      </c>
      <c r="AB13" s="16">
        <f t="shared" si="4"/>
        <v>23.087900000000005</v>
      </c>
      <c r="AC13" s="16"/>
      <c r="AD13" s="16">
        <f>AD29</f>
        <v>0</v>
      </c>
      <c r="AE13" s="16">
        <f>AE29</f>
        <v>0</v>
      </c>
      <c r="AF13" s="16">
        <f>AF29</f>
        <v>-59.3733</v>
      </c>
      <c r="AH13" s="16"/>
      <c r="AI13" s="16"/>
    </row>
    <row r="14" spans="1:35" s="15" customFormat="1">
      <c r="B14" s="15" t="str">
        <f>B28</f>
        <v>Zn_Zn_C_HSE06_375</v>
      </c>
      <c r="C14" s="24">
        <f>-C28</f>
        <v>-0.37499895473588285</v>
      </c>
      <c r="D14" s="24">
        <f t="shared" ref="D14:R14" si="12">D28</f>
        <v>3.3668</v>
      </c>
      <c r="E14" s="24">
        <f t="shared" si="12"/>
        <v>4.8388</v>
      </c>
      <c r="F14" s="24">
        <f>-F28</f>
        <v>-0.28930217440000028</v>
      </c>
      <c r="G14" s="24">
        <f>-G28</f>
        <v>-0.27463093280000012</v>
      </c>
      <c r="H14" s="24">
        <f t="shared" si="12"/>
        <v>0.51494300000000004</v>
      </c>
      <c r="I14" s="66"/>
      <c r="J14" s="16">
        <f t="shared" si="12"/>
        <v>-27.0915</v>
      </c>
      <c r="K14" s="16">
        <f t="shared" si="12"/>
        <v>0</v>
      </c>
      <c r="L14" s="16">
        <f t="shared" si="12"/>
        <v>0</v>
      </c>
      <c r="M14" s="16">
        <f t="shared" si="12"/>
        <v>0</v>
      </c>
      <c r="N14" s="16"/>
      <c r="O14" s="16">
        <f t="shared" si="12"/>
        <v>-5.9799999999999187E-2</v>
      </c>
      <c r="P14" s="16">
        <f t="shared" si="12"/>
        <v>59.3733</v>
      </c>
      <c r="Q14" s="16">
        <f t="shared" si="12"/>
        <v>23.087900000000001</v>
      </c>
      <c r="R14" s="16">
        <f t="shared" si="12"/>
        <v>82.461200000000005</v>
      </c>
      <c r="S14" s="16"/>
      <c r="T14" s="23">
        <f>T28</f>
        <v>2.589</v>
      </c>
      <c r="U14" s="23">
        <f>U28</f>
        <v>0</v>
      </c>
      <c r="W14" s="16">
        <f>W28</f>
        <v>0</v>
      </c>
      <c r="X14" s="16">
        <f>X28</f>
        <v>-5.9799999999999187E-2</v>
      </c>
      <c r="Y14" s="16">
        <f t="shared" si="0"/>
        <v>82.40140000000001</v>
      </c>
      <c r="Z14" s="16">
        <f>Z28</f>
        <v>0</v>
      </c>
      <c r="AA14" s="16">
        <f>AA28</f>
        <v>-59.3733</v>
      </c>
      <c r="AB14" s="16">
        <f t="shared" si="4"/>
        <v>23.087900000000005</v>
      </c>
      <c r="AC14" s="16"/>
      <c r="AD14" s="16">
        <f>AD28</f>
        <v>0</v>
      </c>
      <c r="AE14" s="16">
        <f>AE28</f>
        <v>0</v>
      </c>
      <c r="AF14" s="16">
        <f>AF28</f>
        <v>-59.3733</v>
      </c>
      <c r="AH14" s="16"/>
      <c r="AI14" s="16"/>
    </row>
    <row r="15" spans="1:35" s="15" customFormat="1">
      <c r="B15" s="15" t="str">
        <f>B27</f>
        <v>Zn_Zn_C_HSE06_313</v>
      </c>
      <c r="C15" s="24">
        <f>-C27</f>
        <v>-0.31250052263205857</v>
      </c>
      <c r="D15" s="24">
        <f t="shared" ref="D15:R15" si="13">D27</f>
        <v>3.3801999999999999</v>
      </c>
      <c r="E15" s="24">
        <f t="shared" si="13"/>
        <v>4.7736999999999998</v>
      </c>
      <c r="F15" s="24">
        <f>-F27</f>
        <v>-0.24624176709999995</v>
      </c>
      <c r="G15" s="24">
        <f>-G27</f>
        <v>-0.23284676489999928</v>
      </c>
      <c r="H15" s="24">
        <f t="shared" si="13"/>
        <v>0.514212</v>
      </c>
      <c r="I15" s="66"/>
      <c r="J15" s="16">
        <f t="shared" si="13"/>
        <v>-27.069900000000001</v>
      </c>
      <c r="K15" s="16">
        <f t="shared" si="13"/>
        <v>0</v>
      </c>
      <c r="L15" s="16">
        <f t="shared" si="13"/>
        <v>0</v>
      </c>
      <c r="M15" s="16">
        <f t="shared" si="13"/>
        <v>0</v>
      </c>
      <c r="N15" s="16"/>
      <c r="O15" s="16">
        <f t="shared" si="13"/>
        <v>-3.819999999999979E-2</v>
      </c>
      <c r="P15" s="16">
        <f t="shared" si="13"/>
        <v>59.3733</v>
      </c>
      <c r="Q15" s="16">
        <f t="shared" si="13"/>
        <v>23.087900000000001</v>
      </c>
      <c r="R15" s="16">
        <f t="shared" si="13"/>
        <v>82.461200000000005</v>
      </c>
      <c r="S15" s="16"/>
      <c r="T15" s="23">
        <f>T27</f>
        <v>2.6150000000000002</v>
      </c>
      <c r="U15" s="23">
        <f>U27</f>
        <v>0</v>
      </c>
      <c r="W15" s="16">
        <f>W27</f>
        <v>0</v>
      </c>
      <c r="X15" s="16">
        <f>X27</f>
        <v>-3.819999999999979E-2</v>
      </c>
      <c r="Y15" s="16">
        <f t="shared" si="0"/>
        <v>82.423000000000002</v>
      </c>
      <c r="Z15" s="16">
        <f>Z27</f>
        <v>0</v>
      </c>
      <c r="AA15" s="16">
        <f>AA27</f>
        <v>-59.3733</v>
      </c>
      <c r="AB15" s="16">
        <f t="shared" si="4"/>
        <v>23.087900000000005</v>
      </c>
      <c r="AC15" s="16"/>
      <c r="AD15" s="16">
        <f>AD27</f>
        <v>0</v>
      </c>
      <c r="AE15" s="16">
        <f>AE27</f>
        <v>0</v>
      </c>
      <c r="AF15" s="16">
        <f>AF27</f>
        <v>-59.3733</v>
      </c>
      <c r="AH15" s="16"/>
      <c r="AI15" s="16"/>
    </row>
    <row r="16" spans="1:35" s="15" customFormat="1">
      <c r="B16" s="15" t="str">
        <f>B26</f>
        <v>Zn_Zn_C_HSE06_250</v>
      </c>
      <c r="C16" s="24">
        <f>-C26</f>
        <v>-0.25000209052823474</v>
      </c>
      <c r="D16" s="24">
        <f t="shared" ref="D16:R16" si="14">D26</f>
        <v>3.3992</v>
      </c>
      <c r="E16" s="24">
        <f t="shared" si="14"/>
        <v>4.6866000000000003</v>
      </c>
      <c r="F16" s="24">
        <f>-F26</f>
        <v>-0.19223495880000027</v>
      </c>
      <c r="G16" s="24">
        <f>-G26</f>
        <v>-0.18330698579999979</v>
      </c>
      <c r="H16" s="24">
        <f t="shared" si="14"/>
        <v>0.51112100000000005</v>
      </c>
      <c r="I16" s="66"/>
      <c r="J16" s="16">
        <f t="shared" si="14"/>
        <v>-27.052099999999999</v>
      </c>
      <c r="K16" s="16">
        <f t="shared" si="14"/>
        <v>0</v>
      </c>
      <c r="L16" s="16">
        <f t="shared" si="14"/>
        <v>0</v>
      </c>
      <c r="M16" s="16">
        <f t="shared" si="14"/>
        <v>0</v>
      </c>
      <c r="N16" s="16"/>
      <c r="O16" s="16">
        <f t="shared" si="14"/>
        <v>-2.0399999999998641E-2</v>
      </c>
      <c r="P16" s="16">
        <f t="shared" si="14"/>
        <v>59.3733</v>
      </c>
      <c r="Q16" s="16">
        <f t="shared" si="14"/>
        <v>23.087900000000001</v>
      </c>
      <c r="R16" s="16">
        <f t="shared" si="14"/>
        <v>82.461200000000005</v>
      </c>
      <c r="S16" s="16"/>
      <c r="T16" s="23">
        <f>T26</f>
        <v>2.649</v>
      </c>
      <c r="U16" s="23">
        <f>U26</f>
        <v>0</v>
      </c>
      <c r="W16" s="16">
        <f>W26</f>
        <v>0</v>
      </c>
      <c r="X16" s="16">
        <f>X26</f>
        <v>-2.0399999999998641E-2</v>
      </c>
      <c r="Y16" s="16">
        <f t="shared" si="0"/>
        <v>82.44080000000001</v>
      </c>
      <c r="Z16" s="16">
        <f>Z26</f>
        <v>0</v>
      </c>
      <c r="AA16" s="16">
        <f>AA26</f>
        <v>-59.3733</v>
      </c>
      <c r="AB16" s="16">
        <f t="shared" si="4"/>
        <v>23.087900000000005</v>
      </c>
      <c r="AC16" s="16"/>
      <c r="AD16" s="16">
        <f>AD26</f>
        <v>0</v>
      </c>
      <c r="AE16" s="16">
        <f>AE26</f>
        <v>0</v>
      </c>
      <c r="AF16" s="16">
        <f>AF26</f>
        <v>-59.3733</v>
      </c>
      <c r="AG16" s="16"/>
      <c r="AH16" s="16"/>
      <c r="AI16" s="16"/>
    </row>
    <row r="17" spans="1:36" s="15" customFormat="1">
      <c r="B17" s="15" t="str">
        <f>B25</f>
        <v>Zn_Zn_C_HSE06_188</v>
      </c>
      <c r="C17" s="24">
        <f>-C25</f>
        <v>-0.18749529631147197</v>
      </c>
      <c r="D17" s="24">
        <f t="shared" ref="D17:R17" si="15">D25</f>
        <v>3.4171</v>
      </c>
      <c r="E17" s="24">
        <f t="shared" si="15"/>
        <v>4.5983999999999998</v>
      </c>
      <c r="F17" s="24">
        <f>-F25</f>
        <v>-0.13499982720000023</v>
      </c>
      <c r="G17" s="24">
        <f>-G25</f>
        <v>-0.12935299199999994</v>
      </c>
      <c r="H17" s="24">
        <f t="shared" si="15"/>
        <v>0.50693600000000005</v>
      </c>
      <c r="I17" s="66"/>
      <c r="J17" s="16">
        <f t="shared" si="15"/>
        <v>-27.040099999999999</v>
      </c>
      <c r="K17" s="16">
        <f t="shared" si="15"/>
        <v>0</v>
      </c>
      <c r="L17" s="16">
        <f t="shared" si="15"/>
        <v>0</v>
      </c>
      <c r="M17" s="16">
        <f t="shared" si="15"/>
        <v>0</v>
      </c>
      <c r="N17" s="16"/>
      <c r="O17" s="16">
        <f t="shared" si="15"/>
        <v>-8.3999999999981867E-3</v>
      </c>
      <c r="P17" s="16">
        <f t="shared" si="15"/>
        <v>59.3733</v>
      </c>
      <c r="Q17" s="16">
        <f t="shared" si="15"/>
        <v>23.087900000000001</v>
      </c>
      <c r="R17" s="16">
        <f t="shared" si="15"/>
        <v>82.461200000000005</v>
      </c>
      <c r="S17" s="16"/>
      <c r="T17" s="23">
        <f>T25</f>
        <v>2.6880000000000002</v>
      </c>
      <c r="U17" s="23">
        <f>U25</f>
        <v>0</v>
      </c>
      <c r="W17" s="16">
        <f>W25</f>
        <v>0</v>
      </c>
      <c r="X17" s="16">
        <f>X25</f>
        <v>-8.3999999999981867E-3</v>
      </c>
      <c r="Y17" s="16">
        <f t="shared" si="0"/>
        <v>82.452800000000011</v>
      </c>
      <c r="Z17" s="16">
        <f>Z25</f>
        <v>0</v>
      </c>
      <c r="AA17" s="16">
        <f>AA25</f>
        <v>-59.3733</v>
      </c>
      <c r="AB17" s="16">
        <f t="shared" si="4"/>
        <v>23.087900000000005</v>
      </c>
      <c r="AC17" s="16"/>
      <c r="AD17" s="16">
        <f>AD25</f>
        <v>0</v>
      </c>
      <c r="AE17" s="16">
        <f>AE25</f>
        <v>0</v>
      </c>
      <c r="AF17" s="16">
        <f>AF25</f>
        <v>-59.3733</v>
      </c>
      <c r="AG17" s="16"/>
      <c r="AH17" s="16"/>
      <c r="AI17" s="16"/>
    </row>
    <row r="18" spans="1:36" s="15" customFormat="1">
      <c r="A18" s="15" t="s">
        <v>69</v>
      </c>
      <c r="B18" s="15" t="str">
        <f>B24</f>
        <v>Zn_Zn_C_HSE06_125</v>
      </c>
      <c r="C18" s="24">
        <f>-C24</f>
        <v>-0.12499686420764813</v>
      </c>
      <c r="D18" s="24">
        <f t="shared" ref="D18:R18" si="16">D24</f>
        <v>3.4331999999999998</v>
      </c>
      <c r="E18" s="24">
        <f t="shared" si="16"/>
        <v>4.5293999999999999</v>
      </c>
      <c r="F18" s="24">
        <f>-F24</f>
        <v>-8.0759202000000307E-2</v>
      </c>
      <c r="G18" s="24">
        <f>-G24</f>
        <v>-7.7738092200000178E-2</v>
      </c>
      <c r="H18" s="24">
        <f t="shared" si="16"/>
        <v>0.50288200000000005</v>
      </c>
      <c r="I18" s="66"/>
      <c r="J18" s="16">
        <f t="shared" si="16"/>
        <v>-27.034300000000002</v>
      </c>
      <c r="K18" s="16">
        <f t="shared" si="16"/>
        <v>0</v>
      </c>
      <c r="L18" s="16">
        <f t="shared" si="16"/>
        <v>0</v>
      </c>
      <c r="M18" s="16">
        <f t="shared" si="16"/>
        <v>0</v>
      </c>
      <c r="N18" s="16"/>
      <c r="O18" s="16">
        <f t="shared" si="16"/>
        <v>-2.6000000000010459E-3</v>
      </c>
      <c r="P18" s="16">
        <f t="shared" si="16"/>
        <v>59.3733</v>
      </c>
      <c r="Q18" s="16">
        <f t="shared" si="16"/>
        <v>23.087900000000001</v>
      </c>
      <c r="R18" s="16">
        <f t="shared" si="16"/>
        <v>82.461200000000005</v>
      </c>
      <c r="S18" s="16"/>
      <c r="T18" s="23">
        <f>T24</f>
        <v>2.6829999999999998</v>
      </c>
      <c r="U18" s="23">
        <f>U24</f>
        <v>0</v>
      </c>
      <c r="W18" s="16">
        <f>W24</f>
        <v>0</v>
      </c>
      <c r="X18" s="16">
        <f>X24</f>
        <v>-2.6000000000010459E-3</v>
      </c>
      <c r="Y18" s="16">
        <f t="shared" si="0"/>
        <v>82.458600000000004</v>
      </c>
      <c r="Z18" s="16">
        <f>Z24</f>
        <v>0</v>
      </c>
      <c r="AA18" s="16">
        <f>AA24</f>
        <v>-59.3733</v>
      </c>
      <c r="AB18" s="16">
        <f t="shared" si="4"/>
        <v>23.087900000000005</v>
      </c>
      <c r="AC18" s="16"/>
      <c r="AD18" s="16">
        <f>AD24</f>
        <v>0</v>
      </c>
      <c r="AE18" s="16">
        <f>AE24</f>
        <v>0</v>
      </c>
      <c r="AF18" s="16">
        <f>AF24</f>
        <v>-59.3733</v>
      </c>
      <c r="AH18" s="16"/>
      <c r="AI18" s="16"/>
    </row>
    <row r="19" spans="1:36" s="15" customFormat="1">
      <c r="B19" s="15" t="str">
        <f>B23</f>
        <v>Zn_Zn_C_HSE06_063</v>
      </c>
      <c r="C19" s="24">
        <f>-C23</f>
        <v>-6.2498432103823831E-2</v>
      </c>
      <c r="D19" s="24">
        <f t="shared" ref="D19:R19" si="17">D23</f>
        <v>3.4418000000000002</v>
      </c>
      <c r="E19" s="24">
        <f t="shared" si="17"/>
        <v>4.4945000000000004</v>
      </c>
      <c r="F19" s="24">
        <f>-F23</f>
        <v>-3.6320054500000025E-2</v>
      </c>
      <c r="G19" s="24">
        <f>-G23</f>
        <v>-3.5542506000000119E-2</v>
      </c>
      <c r="H19" s="24">
        <f t="shared" si="17"/>
        <v>0.50060700000000002</v>
      </c>
      <c r="I19" s="66"/>
      <c r="J19" s="16">
        <f t="shared" si="17"/>
        <v>-27.0322</v>
      </c>
      <c r="K19" s="16">
        <f t="shared" si="17"/>
        <v>0</v>
      </c>
      <c r="L19" s="16">
        <f t="shared" si="17"/>
        <v>0</v>
      </c>
      <c r="M19" s="16">
        <f t="shared" si="17"/>
        <v>0</v>
      </c>
      <c r="N19" s="16"/>
      <c r="O19" s="16">
        <f t="shared" si="17"/>
        <v>-4.9999999999883471E-4</v>
      </c>
      <c r="P19" s="16">
        <f t="shared" si="17"/>
        <v>59.3733</v>
      </c>
      <c r="Q19" s="16">
        <f t="shared" si="17"/>
        <v>23.087900000000001</v>
      </c>
      <c r="R19" s="16">
        <f t="shared" si="17"/>
        <v>82.461200000000005</v>
      </c>
      <c r="S19" s="16"/>
      <c r="T19" s="23">
        <f>T23</f>
        <v>2.6419999999999999</v>
      </c>
      <c r="U19" s="23">
        <f>U23</f>
        <v>0</v>
      </c>
      <c r="W19" s="16">
        <f>W23</f>
        <v>0</v>
      </c>
      <c r="X19" s="16">
        <f>X23</f>
        <v>-4.9999999999883471E-4</v>
      </c>
      <c r="Y19" s="16">
        <f t="shared" si="0"/>
        <v>82.460700000000003</v>
      </c>
      <c r="Z19" s="16">
        <f>Z23</f>
        <v>0</v>
      </c>
      <c r="AA19" s="16">
        <f>AA23</f>
        <v>-59.3733</v>
      </c>
      <c r="AB19" s="16">
        <f t="shared" si="4"/>
        <v>23.087900000000005</v>
      </c>
      <c r="AC19" s="16"/>
      <c r="AD19" s="16">
        <f>AD23</f>
        <v>0</v>
      </c>
      <c r="AE19" s="16">
        <f>AE23</f>
        <v>0</v>
      </c>
      <c r="AF19" s="16">
        <f>AF23</f>
        <v>-59.3733</v>
      </c>
      <c r="AH19" s="16"/>
      <c r="AI19" s="16"/>
    </row>
    <row r="20" spans="1:36" s="15" customFormat="1">
      <c r="B20" s="15" t="str">
        <f>B22</f>
        <v>Zn_Zn_C_HSE06_031</v>
      </c>
      <c r="C20" s="24">
        <f>-C22</f>
        <v>-3.1249216051911916E-2</v>
      </c>
      <c r="D20" s="24">
        <f t="shared" ref="D20:U20" si="18">D22</f>
        <v>3.4436</v>
      </c>
      <c r="E20" s="24">
        <f t="shared" si="18"/>
        <v>4.4878</v>
      </c>
      <c r="F20" s="24">
        <f>-F22</f>
        <v>-1.7906321999999721E-2</v>
      </c>
      <c r="G20" s="24">
        <f>-G22</f>
        <v>-1.7605639399999547E-2</v>
      </c>
      <c r="H20" s="24">
        <f t="shared" si="18"/>
        <v>0.50025299999999995</v>
      </c>
      <c r="I20" s="66"/>
      <c r="J20" s="16">
        <f t="shared" si="18"/>
        <v>-27.0318</v>
      </c>
      <c r="K20" s="16">
        <f t="shared" si="18"/>
        <v>0</v>
      </c>
      <c r="L20" s="16">
        <f t="shared" si="18"/>
        <v>0</v>
      </c>
      <c r="M20" s="16">
        <f t="shared" si="18"/>
        <v>0</v>
      </c>
      <c r="N20" s="16"/>
      <c r="O20" s="16">
        <f t="shared" si="18"/>
        <v>-9.9999999999766942E-5</v>
      </c>
      <c r="P20" s="16">
        <f t="shared" si="18"/>
        <v>59.3733</v>
      </c>
      <c r="Q20" s="16">
        <f t="shared" si="18"/>
        <v>23.087900000000001</v>
      </c>
      <c r="R20" s="16">
        <f t="shared" si="18"/>
        <v>82.461200000000005</v>
      </c>
      <c r="S20" s="16"/>
      <c r="T20" s="23">
        <f t="shared" si="18"/>
        <v>2.633</v>
      </c>
      <c r="U20" s="23">
        <f t="shared" si="18"/>
        <v>0</v>
      </c>
      <c r="W20" s="16">
        <f>W22</f>
        <v>0</v>
      </c>
      <c r="X20" s="16">
        <f>X22</f>
        <v>-9.9999999999766942E-5</v>
      </c>
      <c r="Y20" s="16">
        <f t="shared" si="0"/>
        <v>82.461100000000002</v>
      </c>
      <c r="Z20" s="16">
        <f>Z22</f>
        <v>0</v>
      </c>
      <c r="AA20" s="16">
        <f>AA22</f>
        <v>-59.3733</v>
      </c>
      <c r="AB20" s="16">
        <f t="shared" si="4"/>
        <v>23.087900000000005</v>
      </c>
      <c r="AC20" s="16"/>
      <c r="AD20" s="16">
        <f>AD22</f>
        <v>0</v>
      </c>
      <c r="AE20" s="16">
        <f>AE22</f>
        <v>0</v>
      </c>
      <c r="AF20" s="16">
        <f>AF22</f>
        <v>-59.3733</v>
      </c>
      <c r="AH20" s="16"/>
      <c r="AI20" s="16"/>
    </row>
    <row r="21" spans="1:36">
      <c r="A21" s="8" t="s">
        <v>11</v>
      </c>
      <c r="B21" s="8" t="str">
        <f>Zn_HSE06!B45</f>
        <v>Zn_Zn_C_HSE06_000</v>
      </c>
      <c r="C21" s="1">
        <f t="shared" ref="C21:C38" si="19">(0.5-AV45)/(0.5-AV$63)</f>
        <v>0</v>
      </c>
      <c r="D21" s="1">
        <f>J45</f>
        <v>3.444</v>
      </c>
      <c r="E21" s="1">
        <f t="shared" ref="E21:E39" si="20">L45</f>
        <v>4.4859</v>
      </c>
      <c r="F21" s="1">
        <f t="shared" ref="F21:F40" si="21">E21*ABS(AS45-AV45)</f>
        <v>0</v>
      </c>
      <c r="G21" s="1">
        <f t="shared" ref="G21:G40" si="22">E21*(ABS(MOD(AT45-AU45+2.5,1)-0.5))</f>
        <v>0</v>
      </c>
      <c r="H21" s="1">
        <f t="shared" ref="H21:H39" si="23">MOD(AS45-AT45,1)</f>
        <v>0.5</v>
      </c>
      <c r="J21" s="2">
        <f t="shared" ref="J21:J39" si="24">R45</f>
        <v>-27.031700000000001</v>
      </c>
      <c r="K21" s="2">
        <f>R69</f>
        <v>-59.3733</v>
      </c>
      <c r="L21" s="2">
        <f>AW69</f>
        <v>-23.087900000000001</v>
      </c>
      <c r="M21" s="2">
        <f t="shared" ref="M21:M39" si="25">K21+L21</f>
        <v>-82.461200000000005</v>
      </c>
      <c r="N21" s="2"/>
      <c r="O21" s="2">
        <f t="shared" ref="O21:R37" si="26">J21-J$21</f>
        <v>0</v>
      </c>
      <c r="P21" s="2">
        <f t="shared" si="26"/>
        <v>0</v>
      </c>
      <c r="Q21" s="2">
        <f t="shared" si="26"/>
        <v>0</v>
      </c>
      <c r="R21" s="2">
        <f t="shared" si="26"/>
        <v>0</v>
      </c>
      <c r="T21" s="18">
        <f>Z47</f>
        <v>2.6419999999999999</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Zn_HSE06!B46</f>
        <v>Zn_Zn_C_HSE06_031</v>
      </c>
      <c r="C22" s="1">
        <f t="shared" si="19"/>
        <v>3.1249216051911916E-2</v>
      </c>
      <c r="D22" s="1">
        <f>Zn_HSE06!J46</f>
        <v>3.4436</v>
      </c>
      <c r="E22" s="1">
        <f t="shared" si="20"/>
        <v>4.4878</v>
      </c>
      <c r="F22" s="1">
        <f t="shared" si="21"/>
        <v>1.7906321999999721E-2</v>
      </c>
      <c r="G22" s="1">
        <f t="shared" si="22"/>
        <v>1.7605639399999547E-2</v>
      </c>
      <c r="H22" s="1">
        <f t="shared" si="23"/>
        <v>0.50025299999999995</v>
      </c>
      <c r="J22" s="2">
        <f t="shared" si="24"/>
        <v>-27.0318</v>
      </c>
      <c r="K22" s="2">
        <f t="shared" ref="K22:K39" si="30">R70</f>
        <v>0</v>
      </c>
      <c r="L22" s="2">
        <f t="shared" ref="L22:L39" si="31">AW70</f>
        <v>0</v>
      </c>
      <c r="M22" s="2">
        <f t="shared" si="25"/>
        <v>0</v>
      </c>
      <c r="N22" s="2"/>
      <c r="O22" s="2">
        <f t="shared" si="26"/>
        <v>-9.9999999999766942E-5</v>
      </c>
      <c r="P22" s="2">
        <f t="shared" si="26"/>
        <v>59.3733</v>
      </c>
      <c r="Q22" s="2">
        <f t="shared" si="26"/>
        <v>23.087900000000001</v>
      </c>
      <c r="R22" s="2">
        <f t="shared" si="26"/>
        <v>82.461200000000005</v>
      </c>
      <c r="T22" s="18">
        <f t="shared" ref="T22:T39" si="32">Z46</f>
        <v>2.633</v>
      </c>
      <c r="U22" s="18">
        <f t="shared" si="27"/>
        <v>0</v>
      </c>
      <c r="W22" s="2">
        <f t="shared" ref="W22:W39" si="33">R93-R$92</f>
        <v>0</v>
      </c>
      <c r="X22" s="2">
        <f t="shared" ref="X22:X39" si="34">O22-W22</f>
        <v>-9.9999999999766942E-5</v>
      </c>
      <c r="Y22" s="2">
        <f t="shared" ref="Y22:Y39" si="35">R22+X22</f>
        <v>82.461100000000002</v>
      </c>
      <c r="Z22" s="2">
        <f t="shared" si="28"/>
        <v>0</v>
      </c>
      <c r="AA22" s="2">
        <f t="shared" ref="AA22:AA39" si="36">Z22-P22</f>
        <v>-59.3733</v>
      </c>
      <c r="AB22" s="2">
        <f t="shared" ref="AB22:AB39" si="37">AA22+R22</f>
        <v>23.087900000000005</v>
      </c>
      <c r="AD22" s="2">
        <f t="shared" ref="AD22:AD39" si="38">R116+AW116</f>
        <v>0</v>
      </c>
      <c r="AE22" s="2">
        <f t="shared" ref="AE22:AE39" si="39">AD22-AD$21</f>
        <v>0</v>
      </c>
      <c r="AF22" s="2">
        <f t="shared" si="29"/>
        <v>-59.3733</v>
      </c>
      <c r="AH22" s="2"/>
      <c r="AI22" s="2"/>
    </row>
    <row r="23" spans="1:36">
      <c r="B23" s="8" t="str">
        <f>Zn_HSE06!B47</f>
        <v>Zn_Zn_C_HSE06_063</v>
      </c>
      <c r="C23" s="1">
        <f t="shared" si="19"/>
        <v>6.2498432103823831E-2</v>
      </c>
      <c r="D23" s="1">
        <f>Zn_HSE06!J47</f>
        <v>3.4418000000000002</v>
      </c>
      <c r="E23" s="1">
        <f t="shared" si="20"/>
        <v>4.4945000000000004</v>
      </c>
      <c r="F23" s="1">
        <f t="shared" si="21"/>
        <v>3.6320054500000025E-2</v>
      </c>
      <c r="G23" s="1">
        <f t="shared" si="22"/>
        <v>3.5542506000000119E-2</v>
      </c>
      <c r="H23" s="1">
        <f t="shared" si="23"/>
        <v>0.50060700000000002</v>
      </c>
      <c r="J23" s="2">
        <f t="shared" si="24"/>
        <v>-27.0322</v>
      </c>
      <c r="K23" s="2">
        <f t="shared" si="30"/>
        <v>0</v>
      </c>
      <c r="L23" s="2">
        <f t="shared" si="31"/>
        <v>0</v>
      </c>
      <c r="M23" s="2">
        <f t="shared" si="25"/>
        <v>0</v>
      </c>
      <c r="N23" s="2"/>
      <c r="O23" s="2">
        <f t="shared" si="26"/>
        <v>-4.9999999999883471E-4</v>
      </c>
      <c r="P23" s="2">
        <f t="shared" si="26"/>
        <v>59.3733</v>
      </c>
      <c r="Q23" s="2">
        <f t="shared" si="26"/>
        <v>23.087900000000001</v>
      </c>
      <c r="R23" s="2">
        <f t="shared" si="26"/>
        <v>82.461200000000005</v>
      </c>
      <c r="T23" s="18">
        <f t="shared" si="32"/>
        <v>2.6419999999999999</v>
      </c>
      <c r="U23" s="18">
        <f t="shared" si="27"/>
        <v>0</v>
      </c>
      <c r="W23" s="2">
        <f t="shared" si="33"/>
        <v>0</v>
      </c>
      <c r="X23" s="2">
        <f t="shared" si="34"/>
        <v>-4.9999999999883471E-4</v>
      </c>
      <c r="Y23" s="2">
        <f t="shared" si="35"/>
        <v>82.460700000000003</v>
      </c>
      <c r="Z23" s="2">
        <f t="shared" si="28"/>
        <v>0</v>
      </c>
      <c r="AA23" s="2">
        <f t="shared" si="36"/>
        <v>-59.3733</v>
      </c>
      <c r="AB23" s="2">
        <f t="shared" si="37"/>
        <v>23.087900000000005</v>
      </c>
      <c r="AD23" s="2">
        <f t="shared" si="38"/>
        <v>0</v>
      </c>
      <c r="AE23" s="2">
        <f t="shared" si="39"/>
        <v>0</v>
      </c>
      <c r="AF23" s="2">
        <f t="shared" si="29"/>
        <v>-59.3733</v>
      </c>
      <c r="AH23" s="2"/>
      <c r="AI23" s="2"/>
    </row>
    <row r="24" spans="1:36">
      <c r="A24" s="8" t="s">
        <v>70</v>
      </c>
      <c r="B24" s="8" t="str">
        <f>Zn_HSE06!B48</f>
        <v>Zn_Zn_C_HSE06_125</v>
      </c>
      <c r="C24" s="1">
        <f t="shared" si="19"/>
        <v>0.12499686420764813</v>
      </c>
      <c r="D24" s="1">
        <f>Zn_HSE06!J48</f>
        <v>3.4331999999999998</v>
      </c>
      <c r="E24" s="1">
        <f t="shared" si="20"/>
        <v>4.5293999999999999</v>
      </c>
      <c r="F24" s="1">
        <f t="shared" si="21"/>
        <v>8.0759202000000307E-2</v>
      </c>
      <c r="G24" s="1">
        <f t="shared" si="22"/>
        <v>7.7738092200000178E-2</v>
      </c>
      <c r="H24" s="1">
        <f t="shared" si="23"/>
        <v>0.50288200000000005</v>
      </c>
      <c r="J24" s="2">
        <f t="shared" si="24"/>
        <v>-27.034300000000002</v>
      </c>
      <c r="K24" s="2">
        <f t="shared" si="30"/>
        <v>0</v>
      </c>
      <c r="L24" s="2">
        <f t="shared" si="31"/>
        <v>0</v>
      </c>
      <c r="M24" s="2">
        <f t="shared" si="25"/>
        <v>0</v>
      </c>
      <c r="N24" s="2"/>
      <c r="O24" s="2">
        <f t="shared" si="26"/>
        <v>-2.6000000000010459E-3</v>
      </c>
      <c r="P24" s="2">
        <f t="shared" si="26"/>
        <v>59.3733</v>
      </c>
      <c r="Q24" s="2">
        <f t="shared" si="26"/>
        <v>23.087900000000001</v>
      </c>
      <c r="R24" s="2">
        <f t="shared" si="26"/>
        <v>82.461200000000005</v>
      </c>
      <c r="T24" s="18">
        <f t="shared" si="32"/>
        <v>2.6829999999999998</v>
      </c>
      <c r="U24" s="18">
        <f t="shared" si="27"/>
        <v>0</v>
      </c>
      <c r="W24" s="2">
        <f t="shared" si="33"/>
        <v>0</v>
      </c>
      <c r="X24" s="2">
        <f t="shared" si="34"/>
        <v>-2.6000000000010459E-3</v>
      </c>
      <c r="Y24" s="2">
        <f t="shared" si="35"/>
        <v>82.458600000000004</v>
      </c>
      <c r="Z24" s="2">
        <f t="shared" si="28"/>
        <v>0</v>
      </c>
      <c r="AA24" s="2">
        <f t="shared" si="36"/>
        <v>-59.3733</v>
      </c>
      <c r="AB24" s="2">
        <f t="shared" si="37"/>
        <v>23.087900000000005</v>
      </c>
      <c r="AD24" s="2">
        <f t="shared" si="38"/>
        <v>0</v>
      </c>
      <c r="AE24" s="2">
        <f t="shared" si="39"/>
        <v>0</v>
      </c>
      <c r="AF24" s="2">
        <f t="shared" si="29"/>
        <v>-59.3733</v>
      </c>
      <c r="AH24" s="2"/>
      <c r="AI24" s="2"/>
    </row>
    <row r="25" spans="1:36">
      <c r="B25" s="8" t="str">
        <f>Zn_HSE06!B49</f>
        <v>Zn_Zn_C_HSE06_188</v>
      </c>
      <c r="C25" s="1">
        <f t="shared" si="19"/>
        <v>0.18749529631147197</v>
      </c>
      <c r="D25" s="1">
        <f>Zn_HSE06!J49</f>
        <v>3.4171</v>
      </c>
      <c r="E25" s="1">
        <f t="shared" si="20"/>
        <v>4.5983999999999998</v>
      </c>
      <c r="F25" s="1">
        <f t="shared" si="21"/>
        <v>0.13499982720000023</v>
      </c>
      <c r="G25" s="1">
        <f t="shared" si="22"/>
        <v>0.12935299199999994</v>
      </c>
      <c r="H25" s="1">
        <f t="shared" si="23"/>
        <v>0.50693600000000005</v>
      </c>
      <c r="J25" s="2">
        <f t="shared" si="24"/>
        <v>-27.040099999999999</v>
      </c>
      <c r="K25" s="2">
        <f t="shared" si="30"/>
        <v>0</v>
      </c>
      <c r="L25" s="2">
        <f t="shared" si="31"/>
        <v>0</v>
      </c>
      <c r="M25" s="2">
        <f t="shared" si="25"/>
        <v>0</v>
      </c>
      <c r="N25" s="2"/>
      <c r="O25" s="2">
        <f t="shared" si="26"/>
        <v>-8.3999999999981867E-3</v>
      </c>
      <c r="P25" s="2">
        <f t="shared" si="26"/>
        <v>59.3733</v>
      </c>
      <c r="Q25" s="2">
        <f t="shared" si="26"/>
        <v>23.087900000000001</v>
      </c>
      <c r="R25" s="2">
        <f t="shared" si="26"/>
        <v>82.461200000000005</v>
      </c>
      <c r="T25" s="18">
        <f t="shared" si="32"/>
        <v>2.6880000000000002</v>
      </c>
      <c r="U25" s="18">
        <f t="shared" si="27"/>
        <v>0</v>
      </c>
      <c r="W25" s="2">
        <f t="shared" si="33"/>
        <v>0</v>
      </c>
      <c r="X25" s="2">
        <f t="shared" si="34"/>
        <v>-8.3999999999981867E-3</v>
      </c>
      <c r="Y25" s="2">
        <f t="shared" si="35"/>
        <v>82.452800000000011</v>
      </c>
      <c r="Z25" s="2">
        <f t="shared" si="28"/>
        <v>0</v>
      </c>
      <c r="AA25" s="2">
        <f t="shared" si="36"/>
        <v>-59.3733</v>
      </c>
      <c r="AB25" s="2">
        <f t="shared" si="37"/>
        <v>23.087900000000005</v>
      </c>
      <c r="AD25" s="2">
        <f t="shared" si="38"/>
        <v>0</v>
      </c>
      <c r="AE25" s="2">
        <f t="shared" si="39"/>
        <v>0</v>
      </c>
      <c r="AF25" s="2">
        <f t="shared" si="29"/>
        <v>-59.3733</v>
      </c>
      <c r="AH25" s="2"/>
      <c r="AI25" s="2"/>
    </row>
    <row r="26" spans="1:36">
      <c r="B26" s="8" t="str">
        <f>Zn_HSE06!B50</f>
        <v>Zn_Zn_C_HSE06_250</v>
      </c>
      <c r="C26" s="1">
        <f t="shared" si="19"/>
        <v>0.25000209052823474</v>
      </c>
      <c r="D26" s="1">
        <f>Zn_HSE06!J50</f>
        <v>3.3992</v>
      </c>
      <c r="E26" s="1">
        <f t="shared" si="20"/>
        <v>4.6866000000000003</v>
      </c>
      <c r="F26" s="1">
        <f t="shared" si="21"/>
        <v>0.19223495880000027</v>
      </c>
      <c r="G26" s="1">
        <f t="shared" si="22"/>
        <v>0.18330698579999979</v>
      </c>
      <c r="H26" s="1">
        <f t="shared" si="23"/>
        <v>0.51112100000000005</v>
      </c>
      <c r="J26" s="2">
        <f t="shared" si="24"/>
        <v>-27.052099999999999</v>
      </c>
      <c r="K26" s="2">
        <f t="shared" si="30"/>
        <v>0</v>
      </c>
      <c r="L26" s="2">
        <f t="shared" si="31"/>
        <v>0</v>
      </c>
      <c r="M26" s="2">
        <f t="shared" si="25"/>
        <v>0</v>
      </c>
      <c r="N26" s="2"/>
      <c r="O26" s="2">
        <f t="shared" si="26"/>
        <v>-2.0399999999998641E-2</v>
      </c>
      <c r="P26" s="2">
        <f t="shared" si="26"/>
        <v>59.3733</v>
      </c>
      <c r="Q26" s="2">
        <f t="shared" si="26"/>
        <v>23.087900000000001</v>
      </c>
      <c r="R26" s="2">
        <f t="shared" si="26"/>
        <v>82.461200000000005</v>
      </c>
      <c r="T26" s="18">
        <f t="shared" si="32"/>
        <v>2.649</v>
      </c>
      <c r="U26" s="18">
        <f t="shared" si="27"/>
        <v>0</v>
      </c>
      <c r="W26" s="2">
        <f t="shared" si="33"/>
        <v>0</v>
      </c>
      <c r="X26" s="2">
        <f t="shared" si="34"/>
        <v>-2.0399999999998641E-2</v>
      </c>
      <c r="Y26" s="2">
        <f t="shared" si="35"/>
        <v>82.44080000000001</v>
      </c>
      <c r="Z26" s="2">
        <f t="shared" si="28"/>
        <v>0</v>
      </c>
      <c r="AA26" s="2">
        <f t="shared" si="36"/>
        <v>-59.3733</v>
      </c>
      <c r="AB26" s="2">
        <f t="shared" si="37"/>
        <v>23.087900000000005</v>
      </c>
      <c r="AD26" s="2">
        <f t="shared" si="38"/>
        <v>0</v>
      </c>
      <c r="AE26" s="2">
        <f t="shared" si="39"/>
        <v>0</v>
      </c>
      <c r="AF26" s="2">
        <f t="shared" si="29"/>
        <v>-59.3733</v>
      </c>
      <c r="AH26" s="2"/>
      <c r="AI26" s="2"/>
    </row>
    <row r="27" spans="1:36">
      <c r="B27" s="8" t="str">
        <f>Zn_HSE06!B51</f>
        <v>Zn_Zn_C_HSE06_313</v>
      </c>
      <c r="C27" s="1">
        <f t="shared" si="19"/>
        <v>0.31250052263205857</v>
      </c>
      <c r="D27" s="1">
        <f>Zn_HSE06!J51</f>
        <v>3.3801999999999999</v>
      </c>
      <c r="E27" s="1">
        <f t="shared" si="20"/>
        <v>4.7736999999999998</v>
      </c>
      <c r="F27" s="1">
        <f t="shared" si="21"/>
        <v>0.24624176709999995</v>
      </c>
      <c r="G27" s="1">
        <f t="shared" si="22"/>
        <v>0.23284676489999928</v>
      </c>
      <c r="H27" s="1">
        <f t="shared" si="23"/>
        <v>0.514212</v>
      </c>
      <c r="J27" s="2">
        <f t="shared" si="24"/>
        <v>-27.069900000000001</v>
      </c>
      <c r="K27" s="2">
        <f t="shared" si="30"/>
        <v>0</v>
      </c>
      <c r="L27" s="2">
        <f t="shared" si="31"/>
        <v>0</v>
      </c>
      <c r="M27" s="2">
        <f t="shared" si="25"/>
        <v>0</v>
      </c>
      <c r="N27" s="2"/>
      <c r="O27" s="2">
        <f t="shared" si="26"/>
        <v>-3.819999999999979E-2</v>
      </c>
      <c r="P27" s="2">
        <f t="shared" si="26"/>
        <v>59.3733</v>
      </c>
      <c r="Q27" s="2">
        <f t="shared" si="26"/>
        <v>23.087900000000001</v>
      </c>
      <c r="R27" s="2">
        <f t="shared" si="26"/>
        <v>82.461200000000005</v>
      </c>
      <c r="T27" s="18">
        <f t="shared" si="32"/>
        <v>2.6150000000000002</v>
      </c>
      <c r="U27" s="18">
        <f t="shared" si="27"/>
        <v>0</v>
      </c>
      <c r="W27" s="2">
        <f t="shared" si="33"/>
        <v>0</v>
      </c>
      <c r="X27" s="2">
        <f t="shared" si="34"/>
        <v>-3.819999999999979E-2</v>
      </c>
      <c r="Y27" s="2">
        <f t="shared" si="35"/>
        <v>82.423000000000002</v>
      </c>
      <c r="Z27" s="2">
        <f t="shared" si="28"/>
        <v>0</v>
      </c>
      <c r="AA27" s="2">
        <f t="shared" si="36"/>
        <v>-59.3733</v>
      </c>
      <c r="AB27" s="2">
        <f t="shared" si="37"/>
        <v>23.087900000000005</v>
      </c>
      <c r="AD27" s="2">
        <f t="shared" si="38"/>
        <v>0</v>
      </c>
      <c r="AE27" s="2">
        <f t="shared" si="39"/>
        <v>0</v>
      </c>
      <c r="AF27" s="2">
        <f t="shared" si="29"/>
        <v>-59.3733</v>
      </c>
      <c r="AH27" s="2"/>
      <c r="AI27" s="2"/>
      <c r="AJ27" s="7"/>
    </row>
    <row r="28" spans="1:36">
      <c r="B28" s="8" t="str">
        <f>Zn_HSE06!B52</f>
        <v>Zn_Zn_C_HSE06_375</v>
      </c>
      <c r="C28" s="1">
        <f t="shared" si="19"/>
        <v>0.37499895473588285</v>
      </c>
      <c r="D28" s="1">
        <f>Zn_HSE06!J52</f>
        <v>3.3668</v>
      </c>
      <c r="E28" s="1">
        <f t="shared" si="20"/>
        <v>4.8388</v>
      </c>
      <c r="F28" s="1">
        <f t="shared" si="21"/>
        <v>0.28930217440000028</v>
      </c>
      <c r="G28" s="1">
        <f t="shared" si="22"/>
        <v>0.27463093280000012</v>
      </c>
      <c r="H28" s="1">
        <f t="shared" si="23"/>
        <v>0.51494300000000004</v>
      </c>
      <c r="J28" s="2">
        <f t="shared" si="24"/>
        <v>-27.0915</v>
      </c>
      <c r="K28" s="2">
        <f t="shared" si="30"/>
        <v>0</v>
      </c>
      <c r="L28" s="2">
        <f t="shared" si="31"/>
        <v>0</v>
      </c>
      <c r="M28" s="2">
        <f t="shared" si="25"/>
        <v>0</v>
      </c>
      <c r="N28" s="2"/>
      <c r="O28" s="2">
        <f t="shared" si="26"/>
        <v>-5.9799999999999187E-2</v>
      </c>
      <c r="P28" s="2">
        <f t="shared" si="26"/>
        <v>59.3733</v>
      </c>
      <c r="Q28" s="2">
        <f t="shared" si="26"/>
        <v>23.087900000000001</v>
      </c>
      <c r="R28" s="2">
        <f t="shared" si="26"/>
        <v>82.461200000000005</v>
      </c>
      <c r="T28" s="18">
        <f t="shared" si="32"/>
        <v>2.589</v>
      </c>
      <c r="U28" s="18">
        <f t="shared" si="27"/>
        <v>0</v>
      </c>
      <c r="W28" s="2">
        <f t="shared" si="33"/>
        <v>0</v>
      </c>
      <c r="X28" s="2">
        <f t="shared" si="34"/>
        <v>-5.9799999999999187E-2</v>
      </c>
      <c r="Y28" s="2">
        <f t="shared" si="35"/>
        <v>82.40140000000001</v>
      </c>
      <c r="Z28" s="2">
        <f t="shared" si="28"/>
        <v>0</v>
      </c>
      <c r="AA28" s="2">
        <f t="shared" si="36"/>
        <v>-59.3733</v>
      </c>
      <c r="AB28" s="2">
        <f t="shared" si="37"/>
        <v>23.087900000000005</v>
      </c>
      <c r="AD28" s="2">
        <f t="shared" si="38"/>
        <v>0</v>
      </c>
      <c r="AE28" s="2">
        <f t="shared" si="39"/>
        <v>0</v>
      </c>
      <c r="AF28" s="2">
        <f t="shared" ref="AF28:AF39" si="40">AE28+AA28</f>
        <v>-59.3733</v>
      </c>
      <c r="AH28" s="2"/>
      <c r="AI28" s="2"/>
    </row>
    <row r="29" spans="1:36">
      <c r="B29" s="8" t="str">
        <f>Zn_HSE06!B53</f>
        <v>Zn_Zn_C_HSE06_438</v>
      </c>
      <c r="C29" s="1">
        <f t="shared" si="19"/>
        <v>0.43749738683970668</v>
      </c>
      <c r="D29" s="1">
        <f>Zn_HSE06!J53</f>
        <v>3.3561999999999999</v>
      </c>
      <c r="E29" s="1">
        <f t="shared" si="20"/>
        <v>4.8890000000000002</v>
      </c>
      <c r="F29" s="1">
        <f t="shared" si="21"/>
        <v>0.32546561900000026</v>
      </c>
      <c r="G29" s="1">
        <f t="shared" si="22"/>
        <v>0.3139226900000005</v>
      </c>
      <c r="H29" s="1">
        <f t="shared" si="23"/>
        <v>0.51425200000000004</v>
      </c>
      <c r="J29" s="2">
        <f t="shared" si="24"/>
        <v>-27.115600000000001</v>
      </c>
      <c r="K29" s="2">
        <f t="shared" si="30"/>
        <v>0</v>
      </c>
      <c r="L29" s="2">
        <f t="shared" si="31"/>
        <v>0</v>
      </c>
      <c r="M29" s="2">
        <f t="shared" si="25"/>
        <v>0</v>
      </c>
      <c r="N29" s="2"/>
      <c r="O29" s="2">
        <f t="shared" si="26"/>
        <v>-8.3899999999999864E-2</v>
      </c>
      <c r="P29" s="2">
        <f t="shared" si="26"/>
        <v>59.3733</v>
      </c>
      <c r="Q29" s="2">
        <f t="shared" si="26"/>
        <v>23.087900000000001</v>
      </c>
      <c r="R29" s="2">
        <f t="shared" si="26"/>
        <v>82.461200000000005</v>
      </c>
      <c r="T29" s="18">
        <f t="shared" si="32"/>
        <v>2.5710000000000002</v>
      </c>
      <c r="U29" s="18">
        <f t="shared" si="27"/>
        <v>0</v>
      </c>
      <c r="W29" s="2">
        <f t="shared" si="33"/>
        <v>0</v>
      </c>
      <c r="X29" s="2">
        <f t="shared" si="34"/>
        <v>-8.3899999999999864E-2</v>
      </c>
      <c r="Y29" s="2">
        <f t="shared" si="35"/>
        <v>82.377300000000005</v>
      </c>
      <c r="Z29" s="2">
        <f t="shared" si="28"/>
        <v>0</v>
      </c>
      <c r="AA29" s="2">
        <f t="shared" si="36"/>
        <v>-59.3733</v>
      </c>
      <c r="AB29" s="2">
        <f t="shared" si="37"/>
        <v>23.087900000000005</v>
      </c>
      <c r="AD29" s="2">
        <f t="shared" si="38"/>
        <v>0</v>
      </c>
      <c r="AE29" s="2">
        <f t="shared" si="39"/>
        <v>0</v>
      </c>
      <c r="AF29" s="2">
        <f t="shared" si="40"/>
        <v>-59.3733</v>
      </c>
      <c r="AH29" s="2"/>
      <c r="AI29" s="2"/>
    </row>
    <row r="30" spans="1:36">
      <c r="B30" s="8" t="str">
        <f>Zn_HSE06!B54</f>
        <v>Zn_Zn_C_HSE06_500</v>
      </c>
      <c r="C30" s="1">
        <f t="shared" si="19"/>
        <v>0.49999581894353051</v>
      </c>
      <c r="D30" s="1">
        <f>Zn_HSE06!J54</f>
        <v>3.3452000000000002</v>
      </c>
      <c r="E30" s="1">
        <f t="shared" si="20"/>
        <v>4.9352</v>
      </c>
      <c r="F30" s="1">
        <f t="shared" si="21"/>
        <v>0.36022518320000013</v>
      </c>
      <c r="G30" s="1">
        <f t="shared" si="22"/>
        <v>0.35358733919999941</v>
      </c>
      <c r="H30" s="1">
        <f t="shared" si="23"/>
        <v>0.51319800000000004</v>
      </c>
      <c r="J30" s="2">
        <f t="shared" si="24"/>
        <v>-27.140999999999998</v>
      </c>
      <c r="K30" s="2">
        <f t="shared" si="30"/>
        <v>0</v>
      </c>
      <c r="L30" s="2">
        <f t="shared" si="31"/>
        <v>0</v>
      </c>
      <c r="M30" s="2">
        <f t="shared" si="25"/>
        <v>0</v>
      </c>
      <c r="N30" s="2"/>
      <c r="O30" s="2">
        <f t="shared" si="26"/>
        <v>-0.10929999999999751</v>
      </c>
      <c r="P30" s="2">
        <f t="shared" si="26"/>
        <v>59.3733</v>
      </c>
      <c r="Q30" s="2">
        <f t="shared" si="26"/>
        <v>23.087900000000001</v>
      </c>
      <c r="R30" s="2">
        <f t="shared" si="26"/>
        <v>82.461200000000005</v>
      </c>
      <c r="T30" s="18">
        <f t="shared" si="32"/>
        <v>2.556</v>
      </c>
      <c r="U30" s="18">
        <f t="shared" si="27"/>
        <v>0</v>
      </c>
      <c r="W30" s="2">
        <f t="shared" si="33"/>
        <v>0</v>
      </c>
      <c r="X30" s="2">
        <f t="shared" si="34"/>
        <v>-0.10929999999999751</v>
      </c>
      <c r="Y30" s="2">
        <f t="shared" si="35"/>
        <v>82.351900000000001</v>
      </c>
      <c r="Z30" s="2">
        <f t="shared" si="28"/>
        <v>0</v>
      </c>
      <c r="AA30" s="2">
        <f t="shared" si="36"/>
        <v>-59.3733</v>
      </c>
      <c r="AB30" s="2">
        <f t="shared" si="37"/>
        <v>23.087900000000005</v>
      </c>
      <c r="AD30" s="2">
        <f t="shared" si="38"/>
        <v>0</v>
      </c>
      <c r="AE30" s="2">
        <f t="shared" si="39"/>
        <v>0</v>
      </c>
      <c r="AF30" s="2">
        <f t="shared" si="40"/>
        <v>-59.3733</v>
      </c>
      <c r="AH30" s="2"/>
      <c r="AI30" s="2"/>
    </row>
    <row r="31" spans="1:36">
      <c r="B31" s="8" t="str">
        <f>Zn_HSE06!B55</f>
        <v>Zn_Zn_C_HSE06_563</v>
      </c>
      <c r="C31" s="1">
        <f t="shared" si="19"/>
        <v>0.56249425104735484</v>
      </c>
      <c r="D31" s="1">
        <f>Zn_HSE06!J55</f>
        <v>3.3347000000000002</v>
      </c>
      <c r="E31" s="1">
        <f t="shared" si="20"/>
        <v>4.9786999999999999</v>
      </c>
      <c r="F31" s="1">
        <f t="shared" si="21"/>
        <v>0.39478601650000028</v>
      </c>
      <c r="G31" s="1">
        <f t="shared" si="22"/>
        <v>0.39188343439999945</v>
      </c>
      <c r="H31" s="1">
        <f t="shared" si="23"/>
        <v>0.51202800000000004</v>
      </c>
      <c r="J31" s="2">
        <f t="shared" si="24"/>
        <v>-27.167000000000002</v>
      </c>
      <c r="K31" s="2">
        <f t="shared" si="30"/>
        <v>0</v>
      </c>
      <c r="L31" s="2">
        <f t="shared" si="31"/>
        <v>0</v>
      </c>
      <c r="M31" s="2">
        <f t="shared" si="25"/>
        <v>0</v>
      </c>
      <c r="N31" s="2"/>
      <c r="O31" s="2">
        <f t="shared" si="26"/>
        <v>-0.13530000000000086</v>
      </c>
      <c r="P31" s="2">
        <f t="shared" si="26"/>
        <v>59.3733</v>
      </c>
      <c r="Q31" s="2">
        <f t="shared" si="26"/>
        <v>23.087900000000001</v>
      </c>
      <c r="R31" s="2">
        <f t="shared" si="26"/>
        <v>82.461200000000005</v>
      </c>
      <c r="T31" s="18">
        <f t="shared" si="32"/>
        <v>2.5419999999999998</v>
      </c>
      <c r="U31" s="18">
        <f t="shared" si="27"/>
        <v>0</v>
      </c>
      <c r="W31" s="2">
        <f t="shared" si="33"/>
        <v>0</v>
      </c>
      <c r="X31" s="2">
        <f t="shared" si="34"/>
        <v>-0.13530000000000086</v>
      </c>
      <c r="Y31" s="2">
        <f t="shared" si="35"/>
        <v>82.325900000000004</v>
      </c>
      <c r="Z31" s="2">
        <f t="shared" si="28"/>
        <v>0</v>
      </c>
      <c r="AA31" s="2">
        <f t="shared" si="36"/>
        <v>-59.3733</v>
      </c>
      <c r="AB31" s="2">
        <f t="shared" si="37"/>
        <v>23.087900000000005</v>
      </c>
      <c r="AD31" s="2">
        <f t="shared" si="38"/>
        <v>0</v>
      </c>
      <c r="AE31" s="2">
        <f t="shared" si="39"/>
        <v>0</v>
      </c>
      <c r="AF31" s="2">
        <f t="shared" si="40"/>
        <v>-59.3733</v>
      </c>
      <c r="AH31" s="2"/>
      <c r="AI31" s="2"/>
      <c r="AJ31" s="9"/>
    </row>
    <row r="32" spans="1:36">
      <c r="B32" s="8" t="str">
        <f>Zn_HSE06!B56</f>
        <v>Zn_Zn_C_HSE06_625</v>
      </c>
      <c r="C32" s="1">
        <f t="shared" si="19"/>
        <v>0.62500104526411715</v>
      </c>
      <c r="D32" s="1">
        <f>Zn_HSE06!J56</f>
        <v>3.3249</v>
      </c>
      <c r="E32" s="1">
        <f t="shared" si="20"/>
        <v>5.0180999999999996</v>
      </c>
      <c r="F32" s="1">
        <f t="shared" si="21"/>
        <v>0.42908769480000009</v>
      </c>
      <c r="G32" s="1">
        <f t="shared" si="22"/>
        <v>0.42424021019999941</v>
      </c>
      <c r="H32" s="1">
        <f t="shared" si="23"/>
        <v>0.51076600000000005</v>
      </c>
      <c r="J32" s="2">
        <f t="shared" si="24"/>
        <v>-27.192599999999999</v>
      </c>
      <c r="K32" s="2">
        <f t="shared" si="30"/>
        <v>0</v>
      </c>
      <c r="L32" s="2">
        <f t="shared" si="31"/>
        <v>0</v>
      </c>
      <c r="M32" s="2">
        <f t="shared" si="25"/>
        <v>0</v>
      </c>
      <c r="N32" s="2"/>
      <c r="O32" s="2">
        <f t="shared" si="26"/>
        <v>-0.16089999999999804</v>
      </c>
      <c r="P32" s="2">
        <f t="shared" si="26"/>
        <v>59.3733</v>
      </c>
      <c r="Q32" s="2">
        <f t="shared" si="26"/>
        <v>23.087900000000001</v>
      </c>
      <c r="R32" s="2">
        <f t="shared" si="26"/>
        <v>82.461200000000005</v>
      </c>
      <c r="T32" s="18">
        <f t="shared" si="32"/>
        <v>2.5329999999999999</v>
      </c>
      <c r="U32" s="18">
        <f t="shared" si="27"/>
        <v>0</v>
      </c>
      <c r="W32" s="2">
        <f t="shared" si="33"/>
        <v>0</v>
      </c>
      <c r="X32" s="2">
        <f t="shared" si="34"/>
        <v>-0.16089999999999804</v>
      </c>
      <c r="Y32" s="2">
        <f t="shared" si="35"/>
        <v>82.300300000000007</v>
      </c>
      <c r="Z32" s="2">
        <f t="shared" si="28"/>
        <v>0</v>
      </c>
      <c r="AA32" s="2">
        <f t="shared" si="36"/>
        <v>-59.3733</v>
      </c>
      <c r="AB32" s="2">
        <f t="shared" si="37"/>
        <v>23.087900000000005</v>
      </c>
      <c r="AD32" s="2">
        <f t="shared" si="38"/>
        <v>0</v>
      </c>
      <c r="AE32" s="2">
        <f t="shared" si="39"/>
        <v>0</v>
      </c>
      <c r="AF32" s="2">
        <f t="shared" si="40"/>
        <v>-59.3733</v>
      </c>
      <c r="AH32" s="2"/>
      <c r="AI32" s="2"/>
      <c r="AJ32" s="9"/>
    </row>
    <row r="33" spans="1:63">
      <c r="B33" s="8" t="str">
        <f>Zn_HSE06!B57</f>
        <v>Zn_Zn_C_HSE06_688</v>
      </c>
      <c r="C33" s="1">
        <f t="shared" si="19"/>
        <v>0.68749947736794148</v>
      </c>
      <c r="D33" s="1">
        <f>Zn_HSE06!J57</f>
        <v>3.3149000000000002</v>
      </c>
      <c r="E33" s="1">
        <f t="shared" si="20"/>
        <v>5.0544000000000002</v>
      </c>
      <c r="F33" s="1">
        <f t="shared" si="21"/>
        <v>0.46144650239999996</v>
      </c>
      <c r="G33" s="1">
        <f t="shared" si="22"/>
        <v>0.45796907520000013</v>
      </c>
      <c r="H33" s="1">
        <f t="shared" si="23"/>
        <v>0.50907999999999998</v>
      </c>
      <c r="J33" s="2">
        <f t="shared" si="24"/>
        <v>-27.216999999999999</v>
      </c>
      <c r="K33" s="2">
        <f t="shared" si="30"/>
        <v>0</v>
      </c>
      <c r="L33" s="2">
        <f t="shared" si="31"/>
        <v>0</v>
      </c>
      <c r="M33" s="2">
        <f t="shared" si="25"/>
        <v>0</v>
      </c>
      <c r="N33" s="2"/>
      <c r="O33" s="2">
        <f t="shared" si="26"/>
        <v>-0.18529999999999802</v>
      </c>
      <c r="P33" s="2">
        <f t="shared" si="26"/>
        <v>59.3733</v>
      </c>
      <c r="Q33" s="2">
        <f t="shared" si="26"/>
        <v>23.087900000000001</v>
      </c>
      <c r="R33" s="2">
        <f t="shared" si="26"/>
        <v>82.461200000000005</v>
      </c>
      <c r="T33" s="18">
        <f t="shared" si="32"/>
        <v>2.5259999999999998</v>
      </c>
      <c r="U33" s="18">
        <f t="shared" si="27"/>
        <v>0</v>
      </c>
      <c r="W33" s="2">
        <f t="shared" si="33"/>
        <v>0</v>
      </c>
      <c r="X33" s="2">
        <f t="shared" si="34"/>
        <v>-0.18529999999999802</v>
      </c>
      <c r="Y33" s="2">
        <f t="shared" si="35"/>
        <v>82.275900000000007</v>
      </c>
      <c r="Z33" s="2">
        <f t="shared" si="28"/>
        <v>0</v>
      </c>
      <c r="AA33" s="2">
        <f t="shared" si="36"/>
        <v>-59.3733</v>
      </c>
      <c r="AB33" s="2">
        <f t="shared" si="37"/>
        <v>23.087900000000005</v>
      </c>
      <c r="AD33" s="2">
        <f t="shared" si="38"/>
        <v>0</v>
      </c>
      <c r="AE33" s="2">
        <f t="shared" si="39"/>
        <v>0</v>
      </c>
      <c r="AF33" s="2">
        <f t="shared" si="40"/>
        <v>-59.3733</v>
      </c>
      <c r="AH33" s="2"/>
      <c r="AI33" s="2"/>
      <c r="AJ33" s="9"/>
      <c r="AK33" s="1"/>
    </row>
    <row r="34" spans="1:63">
      <c r="B34" s="8" t="str">
        <f>Zn_HSE06!B58</f>
        <v>Zn_Zn_C_HSE06_750</v>
      </c>
      <c r="C34" s="1">
        <f t="shared" si="19"/>
        <v>0.74999790947176526</v>
      </c>
      <c r="D34" s="1">
        <f>Zn_HSE06!J58</f>
        <v>3.3047</v>
      </c>
      <c r="E34" s="1">
        <f t="shared" si="20"/>
        <v>5.0906000000000002</v>
      </c>
      <c r="F34" s="1">
        <f t="shared" si="21"/>
        <v>0.49393073679999977</v>
      </c>
      <c r="G34" s="1">
        <f t="shared" si="22"/>
        <v>0.49172141640000039</v>
      </c>
      <c r="H34" s="1">
        <f t="shared" si="23"/>
        <v>0.50733799999999996</v>
      </c>
      <c r="J34" s="2">
        <f t="shared" si="24"/>
        <v>-27.2394</v>
      </c>
      <c r="K34" s="2">
        <f t="shared" si="30"/>
        <v>0</v>
      </c>
      <c r="L34" s="2">
        <f t="shared" si="31"/>
        <v>0</v>
      </c>
      <c r="M34" s="2">
        <f t="shared" si="25"/>
        <v>0</v>
      </c>
      <c r="N34" s="2"/>
      <c r="O34" s="2">
        <f t="shared" si="26"/>
        <v>-0.20769999999999911</v>
      </c>
      <c r="P34" s="2">
        <f t="shared" si="26"/>
        <v>59.3733</v>
      </c>
      <c r="Q34" s="2">
        <f t="shared" si="26"/>
        <v>23.087900000000001</v>
      </c>
      <c r="R34" s="2">
        <f t="shared" si="26"/>
        <v>82.461200000000005</v>
      </c>
      <c r="T34" s="18">
        <f t="shared" si="32"/>
        <v>2.5190000000000001</v>
      </c>
      <c r="U34" s="18">
        <f t="shared" si="27"/>
        <v>0</v>
      </c>
      <c r="W34" s="2">
        <f t="shared" si="33"/>
        <v>0</v>
      </c>
      <c r="X34" s="2">
        <f t="shared" si="34"/>
        <v>-0.20769999999999911</v>
      </c>
      <c r="Y34" s="2">
        <f t="shared" si="35"/>
        <v>82.253500000000003</v>
      </c>
      <c r="Z34" s="2">
        <f t="shared" si="28"/>
        <v>0</v>
      </c>
      <c r="AA34" s="2">
        <f t="shared" si="36"/>
        <v>-59.3733</v>
      </c>
      <c r="AB34" s="2">
        <f t="shared" si="37"/>
        <v>23.087900000000005</v>
      </c>
      <c r="AD34" s="2">
        <f t="shared" si="38"/>
        <v>0</v>
      </c>
      <c r="AE34" s="2">
        <f t="shared" si="39"/>
        <v>0</v>
      </c>
      <c r="AF34" s="2">
        <f t="shared" si="40"/>
        <v>-59.3733</v>
      </c>
      <c r="AH34" s="2"/>
      <c r="AI34" s="2"/>
      <c r="AJ34" s="9"/>
    </row>
    <row r="35" spans="1:63">
      <c r="B35" s="8" t="str">
        <f>Zn_HSE06!B59</f>
        <v>Zn_Zn_C_HSE06_813</v>
      </c>
      <c r="C35" s="1">
        <f t="shared" si="19"/>
        <v>0.81249634157558914</v>
      </c>
      <c r="D35" s="1">
        <f>Zn_HSE06!J59</f>
        <v>3.2945000000000002</v>
      </c>
      <c r="E35" s="1">
        <f t="shared" si="20"/>
        <v>5.1262999999999996</v>
      </c>
      <c r="F35" s="1">
        <f t="shared" si="21"/>
        <v>0.52661454639999994</v>
      </c>
      <c r="G35" s="1">
        <f t="shared" si="22"/>
        <v>0.52502539340000054</v>
      </c>
      <c r="H35" s="1">
        <f t="shared" si="23"/>
        <v>0.50556400000000001</v>
      </c>
      <c r="J35" s="2">
        <f t="shared" si="24"/>
        <v>-27.258700000000001</v>
      </c>
      <c r="K35" s="2">
        <f t="shared" si="30"/>
        <v>0</v>
      </c>
      <c r="L35" s="2">
        <f t="shared" si="31"/>
        <v>0</v>
      </c>
      <c r="M35" s="2">
        <f t="shared" si="25"/>
        <v>0</v>
      </c>
      <c r="N35" s="2"/>
      <c r="O35" s="2">
        <f t="shared" si="26"/>
        <v>-0.22700000000000031</v>
      </c>
      <c r="P35" s="2">
        <f t="shared" si="26"/>
        <v>59.3733</v>
      </c>
      <c r="Q35" s="2">
        <f t="shared" si="26"/>
        <v>23.087900000000001</v>
      </c>
      <c r="R35" s="2">
        <f t="shared" si="26"/>
        <v>82.461200000000005</v>
      </c>
      <c r="T35" s="18">
        <f t="shared" si="32"/>
        <v>2.512</v>
      </c>
      <c r="U35" s="18">
        <f t="shared" si="27"/>
        <v>0</v>
      </c>
      <c r="W35" s="2">
        <f t="shared" si="33"/>
        <v>0</v>
      </c>
      <c r="X35" s="2">
        <f t="shared" si="34"/>
        <v>-0.22700000000000031</v>
      </c>
      <c r="Y35" s="2">
        <f t="shared" si="35"/>
        <v>82.234200000000001</v>
      </c>
      <c r="Z35" s="2">
        <f t="shared" si="28"/>
        <v>0</v>
      </c>
      <c r="AA35" s="2">
        <f t="shared" si="36"/>
        <v>-59.3733</v>
      </c>
      <c r="AB35" s="2">
        <f t="shared" si="37"/>
        <v>23.087900000000005</v>
      </c>
      <c r="AC35" s="9"/>
      <c r="AD35" s="2">
        <f t="shared" si="38"/>
        <v>0</v>
      </c>
      <c r="AE35" s="2">
        <f t="shared" si="39"/>
        <v>0</v>
      </c>
      <c r="AF35" s="2">
        <f t="shared" si="40"/>
        <v>-59.3733</v>
      </c>
      <c r="AH35" s="2"/>
      <c r="AI35" s="2"/>
    </row>
    <row r="36" spans="1:63">
      <c r="B36" s="8" t="str">
        <f>Zn_HSE06!B60</f>
        <v>Zn_Zn_C_HSE06_875</v>
      </c>
      <c r="C36" s="1">
        <f t="shared" si="19"/>
        <v>0.87499477367941336</v>
      </c>
      <c r="D36" s="1">
        <f>Zn_HSE06!J60</f>
        <v>3.2837000000000001</v>
      </c>
      <c r="E36" s="1">
        <f t="shared" si="20"/>
        <v>5.1631999999999998</v>
      </c>
      <c r="F36" s="1">
        <f t="shared" si="21"/>
        <v>0.55946886240000016</v>
      </c>
      <c r="G36" s="1">
        <f t="shared" si="22"/>
        <v>0.55900417440000061</v>
      </c>
      <c r="H36" s="1">
        <f t="shared" si="23"/>
        <v>0.50371900000000003</v>
      </c>
      <c r="J36" s="2">
        <f t="shared" si="24"/>
        <v>-27.274000000000001</v>
      </c>
      <c r="K36" s="2">
        <f t="shared" si="30"/>
        <v>0</v>
      </c>
      <c r="L36" s="2">
        <f t="shared" si="31"/>
        <v>0</v>
      </c>
      <c r="M36" s="2">
        <f t="shared" si="25"/>
        <v>0</v>
      </c>
      <c r="N36" s="2"/>
      <c r="O36" s="2">
        <f t="shared" si="26"/>
        <v>-0.24230000000000018</v>
      </c>
      <c r="P36" s="2">
        <f t="shared" si="26"/>
        <v>59.3733</v>
      </c>
      <c r="Q36" s="2">
        <f t="shared" si="26"/>
        <v>23.087900000000001</v>
      </c>
      <c r="R36" s="2">
        <f t="shared" si="26"/>
        <v>82.461200000000005</v>
      </c>
      <c r="T36" s="18">
        <f t="shared" si="32"/>
        <v>2.5030000000000001</v>
      </c>
      <c r="U36" s="18">
        <f t="shared" si="27"/>
        <v>0</v>
      </c>
      <c r="W36" s="2">
        <f t="shared" si="33"/>
        <v>0</v>
      </c>
      <c r="X36" s="2">
        <f t="shared" si="34"/>
        <v>-0.24230000000000018</v>
      </c>
      <c r="Y36" s="2">
        <f t="shared" si="35"/>
        <v>82.218900000000005</v>
      </c>
      <c r="Z36" s="2">
        <f t="shared" si="28"/>
        <v>0</v>
      </c>
      <c r="AA36" s="2">
        <f t="shared" si="36"/>
        <v>-59.3733</v>
      </c>
      <c r="AB36" s="2">
        <f t="shared" si="37"/>
        <v>23.087900000000005</v>
      </c>
      <c r="AD36" s="2">
        <f t="shared" si="38"/>
        <v>0</v>
      </c>
      <c r="AE36" s="2">
        <f t="shared" si="39"/>
        <v>0</v>
      </c>
      <c r="AF36" s="2">
        <f t="shared" si="40"/>
        <v>-59.3733</v>
      </c>
      <c r="AH36" s="2"/>
      <c r="AI36" s="2"/>
    </row>
    <row r="37" spans="1:63">
      <c r="B37" s="8" t="str">
        <f>Zn_HSE06!B61</f>
        <v>Zn_Zn_C_HSE06_938</v>
      </c>
      <c r="C37" s="1">
        <f t="shared" si="19"/>
        <v>0.93749320578323725</v>
      </c>
      <c r="D37" s="1">
        <f>Zn_HSE06!J61</f>
        <v>3.2723</v>
      </c>
      <c r="E37" s="1">
        <f t="shared" si="20"/>
        <v>5.2016</v>
      </c>
      <c r="F37" s="1">
        <f t="shared" si="21"/>
        <v>0.59318526240000002</v>
      </c>
      <c r="G37" s="1">
        <f t="shared" si="22"/>
        <v>0.59292518240000058</v>
      </c>
      <c r="H37" s="1">
        <f t="shared" si="23"/>
        <v>0.50192700000000001</v>
      </c>
      <c r="J37" s="2">
        <f t="shared" si="24"/>
        <v>-27.284099999999999</v>
      </c>
      <c r="K37" s="2">
        <f t="shared" si="30"/>
        <v>0</v>
      </c>
      <c r="L37" s="2">
        <f t="shared" si="31"/>
        <v>0</v>
      </c>
      <c r="M37" s="2">
        <f t="shared" si="25"/>
        <v>0</v>
      </c>
      <c r="N37" s="2"/>
      <c r="O37" s="2">
        <f t="shared" si="26"/>
        <v>-0.25239999999999796</v>
      </c>
      <c r="P37" s="2">
        <f t="shared" si="26"/>
        <v>59.3733</v>
      </c>
      <c r="Q37" s="2">
        <f t="shared" si="26"/>
        <v>23.087900000000001</v>
      </c>
      <c r="R37" s="2">
        <f t="shared" si="26"/>
        <v>82.461200000000005</v>
      </c>
      <c r="T37" s="18">
        <f t="shared" si="32"/>
        <v>2.4929999999999999</v>
      </c>
      <c r="U37" s="18">
        <f t="shared" si="27"/>
        <v>0</v>
      </c>
      <c r="W37" s="2">
        <f t="shared" si="33"/>
        <v>0</v>
      </c>
      <c r="X37" s="2">
        <f t="shared" si="34"/>
        <v>-0.25239999999999796</v>
      </c>
      <c r="Y37" s="2">
        <f t="shared" si="35"/>
        <v>82.208800000000011</v>
      </c>
      <c r="Z37" s="2">
        <f t="shared" si="28"/>
        <v>0</v>
      </c>
      <c r="AA37" s="2">
        <f t="shared" si="36"/>
        <v>-59.3733</v>
      </c>
      <c r="AB37" s="2">
        <f t="shared" si="37"/>
        <v>23.087900000000005</v>
      </c>
      <c r="AD37" s="2">
        <f t="shared" si="38"/>
        <v>0</v>
      </c>
      <c r="AE37" s="2">
        <f t="shared" si="39"/>
        <v>0</v>
      </c>
      <c r="AF37" s="2">
        <f t="shared" si="40"/>
        <v>-59.3733</v>
      </c>
      <c r="AH37" s="2"/>
      <c r="AI37" s="2"/>
    </row>
    <row r="38" spans="1:63">
      <c r="B38" s="8" t="str">
        <f>Zn_HSE06!B62</f>
        <v>Zn_Zn_C_HSE06_969</v>
      </c>
      <c r="C38" s="1">
        <f t="shared" si="19"/>
        <v>0.96874242183514914</v>
      </c>
      <c r="D38" s="1">
        <f>Zn_HSE06!J62</f>
        <v>3.2667000000000002</v>
      </c>
      <c r="E38" s="1">
        <f t="shared" si="20"/>
        <v>5.2211999999999996</v>
      </c>
      <c r="F38" s="1">
        <f t="shared" si="21"/>
        <v>0.61013376839999989</v>
      </c>
      <c r="G38" s="1">
        <f t="shared" si="22"/>
        <v>0.60993014159999925</v>
      </c>
      <c r="H38" s="1">
        <f t="shared" si="23"/>
        <v>0.50100800000000001</v>
      </c>
      <c r="J38" s="2">
        <f t="shared" si="24"/>
        <v>-27.286799999999999</v>
      </c>
      <c r="K38" s="2">
        <f t="shared" si="30"/>
        <v>0</v>
      </c>
      <c r="L38" s="2">
        <f t="shared" si="31"/>
        <v>0</v>
      </c>
      <c r="M38" s="2">
        <f t="shared" si="25"/>
        <v>0</v>
      </c>
      <c r="N38" s="2"/>
      <c r="O38" s="2">
        <f t="shared" ref="O38:R39" si="41">J38-J$21</f>
        <v>-0.25509999999999877</v>
      </c>
      <c r="P38" s="2">
        <f t="shared" si="41"/>
        <v>59.3733</v>
      </c>
      <c r="Q38" s="2">
        <f t="shared" si="41"/>
        <v>23.087900000000001</v>
      </c>
      <c r="R38" s="2">
        <f t="shared" si="41"/>
        <v>82.461200000000005</v>
      </c>
      <c r="T38" s="18">
        <f t="shared" si="32"/>
        <v>2.4860000000000002</v>
      </c>
      <c r="U38" s="18">
        <f t="shared" si="27"/>
        <v>0</v>
      </c>
      <c r="W38" s="2">
        <f t="shared" si="33"/>
        <v>0</v>
      </c>
      <c r="X38" s="2">
        <f t="shared" si="34"/>
        <v>-0.25509999999999877</v>
      </c>
      <c r="Y38" s="2">
        <f t="shared" si="35"/>
        <v>82.206100000000006</v>
      </c>
      <c r="Z38" s="2">
        <f t="shared" si="28"/>
        <v>0</v>
      </c>
      <c r="AA38" s="2">
        <f t="shared" si="36"/>
        <v>-59.3733</v>
      </c>
      <c r="AB38" s="2">
        <f t="shared" si="37"/>
        <v>23.087900000000005</v>
      </c>
      <c r="AD38" s="2">
        <f t="shared" si="38"/>
        <v>0</v>
      </c>
      <c r="AE38" s="2">
        <f t="shared" si="39"/>
        <v>0</v>
      </c>
      <c r="AF38" s="2">
        <f t="shared" si="40"/>
        <v>-59.3733</v>
      </c>
      <c r="AH38" s="2"/>
      <c r="AI38" s="2"/>
    </row>
    <row r="39" spans="1:63">
      <c r="A39" s="8" t="s">
        <v>12</v>
      </c>
      <c r="B39" s="8" t="str">
        <f>Zn_HSE06!B63</f>
        <v>Zn_Zn_C_HSE06_999</v>
      </c>
      <c r="C39" s="1">
        <f>(0.5-AV63)/(0.5-AV$63)</f>
        <v>1</v>
      </c>
      <c r="D39" s="1">
        <f>Zn_HSE06!J63</f>
        <v>3.2606999999999999</v>
      </c>
      <c r="E39" s="1">
        <f t="shared" si="20"/>
        <v>5.2404000000000002</v>
      </c>
      <c r="F39" s="1">
        <f t="shared" si="21"/>
        <v>0.62706626399999998</v>
      </c>
      <c r="G39" s="1">
        <f t="shared" si="22"/>
        <v>0.62661558960000041</v>
      </c>
      <c r="H39" s="1">
        <f t="shared" si="23"/>
        <v>0.50007299999999999</v>
      </c>
      <c r="J39" s="2">
        <f t="shared" si="24"/>
        <v>-27.287700000000001</v>
      </c>
      <c r="K39" s="2">
        <f t="shared" si="30"/>
        <v>-59.628700000000002</v>
      </c>
      <c r="L39" s="2">
        <f t="shared" si="31"/>
        <v>-23.013300000000001</v>
      </c>
      <c r="M39" s="2">
        <f t="shared" si="25"/>
        <v>-82.641999999999996</v>
      </c>
      <c r="N39" s="2"/>
      <c r="O39" s="2">
        <f t="shared" si="41"/>
        <v>-0.25600000000000023</v>
      </c>
      <c r="P39" s="2">
        <f t="shared" si="41"/>
        <v>-0.25540000000000163</v>
      </c>
      <c r="Q39" s="2">
        <f t="shared" si="41"/>
        <v>7.4600000000000222E-2</v>
      </c>
      <c r="R39" s="2">
        <f t="shared" si="41"/>
        <v>-0.18079999999999075</v>
      </c>
      <c r="T39" s="18">
        <f t="shared" si="32"/>
        <v>2.4790000000000001</v>
      </c>
      <c r="U39" s="18">
        <f t="shared" si="27"/>
        <v>0</v>
      </c>
      <c r="W39" s="2">
        <f t="shared" si="33"/>
        <v>0</v>
      </c>
      <c r="X39" s="2">
        <f t="shared" si="34"/>
        <v>-0.25600000000000023</v>
      </c>
      <c r="Y39" s="2">
        <f t="shared" si="35"/>
        <v>-0.43679999999999097</v>
      </c>
      <c r="Z39" s="2">
        <f t="shared" si="28"/>
        <v>0</v>
      </c>
      <c r="AA39" s="2">
        <f t="shared" si="36"/>
        <v>0.25540000000000163</v>
      </c>
      <c r="AB39" s="2">
        <f t="shared" si="37"/>
        <v>7.460000000001088E-2</v>
      </c>
      <c r="AD39" s="2">
        <f t="shared" si="38"/>
        <v>0</v>
      </c>
      <c r="AE39" s="2">
        <f t="shared" si="39"/>
        <v>0</v>
      </c>
      <c r="AF39" s="2">
        <f t="shared" si="40"/>
        <v>0.25540000000000163</v>
      </c>
      <c r="AH39" s="2">
        <f>R156+AW156</f>
        <v>0</v>
      </c>
      <c r="AI39" s="2">
        <f>AH39-AH$21</f>
        <v>0</v>
      </c>
    </row>
    <row r="40" spans="1:63">
      <c r="A40" s="8" t="s">
        <v>826</v>
      </c>
      <c r="B40" s="8" t="str">
        <f>Zn_HSE06!B64</f>
        <v>Zn_Zn_C_HSE06_ver</v>
      </c>
      <c r="C40" s="1">
        <f>(0.5-AV64)/(0.5-AV$63)</f>
        <v>0</v>
      </c>
      <c r="D40" s="1">
        <f>Zn_HSE06!J64</f>
        <v>3.2606999999999999</v>
      </c>
      <c r="E40" s="1">
        <f>L64</f>
        <v>5.2404000000000002</v>
      </c>
      <c r="F40" s="1">
        <f t="shared" si="21"/>
        <v>0</v>
      </c>
      <c r="G40" s="1">
        <f t="shared" si="22"/>
        <v>0</v>
      </c>
      <c r="H40" s="1">
        <f>MOD(AS64-AT64,1)</f>
        <v>0.5</v>
      </c>
      <c r="J40" s="2">
        <f>R64</f>
        <v>-26.741700000000002</v>
      </c>
      <c r="K40" s="2">
        <f>R88</f>
        <v>0</v>
      </c>
      <c r="L40" s="2">
        <f>AW88</f>
        <v>0</v>
      </c>
      <c r="M40" s="2">
        <f>K40+L40</f>
        <v>0</v>
      </c>
      <c r="N40" s="2"/>
      <c r="O40" s="2">
        <f>J40-J$21</f>
        <v>0.28999999999999915</v>
      </c>
      <c r="P40" s="2">
        <f>K40-K$21</f>
        <v>59.3733</v>
      </c>
      <c r="Q40" s="2">
        <f>L40-L$21</f>
        <v>23.087900000000001</v>
      </c>
      <c r="R40" s="2">
        <f>M40-M$21</f>
        <v>82.461200000000005</v>
      </c>
      <c r="T40" s="18">
        <f>Z64</f>
        <v>2.6139999999999999</v>
      </c>
      <c r="U40" s="18">
        <f>V134</f>
        <v>0</v>
      </c>
      <c r="W40" s="2">
        <f>R111-R$92</f>
        <v>0</v>
      </c>
      <c r="X40" s="2">
        <f>O40-W40</f>
        <v>0.28999999999999915</v>
      </c>
      <c r="Y40" s="2">
        <f>R40+X40</f>
        <v>82.751200000000011</v>
      </c>
      <c r="Z40" s="2">
        <f>R180-R$161</f>
        <v>0</v>
      </c>
      <c r="AA40" s="2">
        <f>Z40-P40</f>
        <v>-59.3733</v>
      </c>
      <c r="AB40" s="2">
        <f>AA40+R40</f>
        <v>23.087900000000005</v>
      </c>
      <c r="AD40" s="2">
        <f>R134+AW134</f>
        <v>0</v>
      </c>
      <c r="AE40" s="2">
        <f>AD40-AD$21</f>
        <v>0</v>
      </c>
      <c r="AF40" s="2">
        <f>AE40+AA40</f>
        <v>-59.3733</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224</v>
      </c>
      <c r="C45" s="20">
        <v>4</v>
      </c>
      <c r="D45" s="20">
        <v>520</v>
      </c>
      <c r="E45" s="20">
        <v>0</v>
      </c>
      <c r="F45" s="20">
        <v>6</v>
      </c>
      <c r="G45" s="20">
        <v>6</v>
      </c>
      <c r="H45" s="20">
        <v>4</v>
      </c>
      <c r="I45" s="19">
        <v>21.5</v>
      </c>
      <c r="J45" s="1">
        <v>3.444</v>
      </c>
      <c r="K45" s="1">
        <v>3.444</v>
      </c>
      <c r="L45" s="1">
        <v>4.4859</v>
      </c>
      <c r="M45" s="18">
        <v>46.08</v>
      </c>
      <c r="N45" s="8">
        <v>36</v>
      </c>
      <c r="O45" s="8">
        <v>26</v>
      </c>
      <c r="P45" s="8">
        <v>19</v>
      </c>
      <c r="Q45" s="8">
        <v>1</v>
      </c>
      <c r="R45" s="2">
        <v>-27.031700000000001</v>
      </c>
      <c r="S45" s="8" t="s">
        <v>16</v>
      </c>
      <c r="T45" s="8">
        <v>0.106</v>
      </c>
      <c r="U45" s="8">
        <v>2.7370000000000001</v>
      </c>
      <c r="V45" s="8">
        <v>2.6309999999999998</v>
      </c>
      <c r="W45" s="8" t="s">
        <v>16</v>
      </c>
      <c r="X45" s="8">
        <v>0.106</v>
      </c>
      <c r="Y45" s="8">
        <v>2.7370000000000001</v>
      </c>
      <c r="Z45" s="8">
        <v>2.6309999999999998</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7.8E-2</v>
      </c>
      <c r="AR45" s="8">
        <v>0.42199999999999999</v>
      </c>
      <c r="AS45" s="8">
        <v>0.5</v>
      </c>
      <c r="AT45" s="8">
        <v>0</v>
      </c>
      <c r="AU45" s="8">
        <v>0</v>
      </c>
      <c r="AV45" s="8">
        <v>0.5</v>
      </c>
    </row>
    <row r="46" spans="1:63">
      <c r="B46" s="8" t="s">
        <v>225</v>
      </c>
      <c r="C46" s="20">
        <v>4</v>
      </c>
      <c r="D46" s="20">
        <v>520</v>
      </c>
      <c r="E46" s="20">
        <v>0</v>
      </c>
      <c r="F46" s="20">
        <v>6</v>
      </c>
      <c r="G46" s="20">
        <v>6</v>
      </c>
      <c r="H46" s="20">
        <v>4</v>
      </c>
      <c r="I46" s="19">
        <v>21.5</v>
      </c>
      <c r="J46" s="1">
        <v>3.4436</v>
      </c>
      <c r="K46" s="1">
        <v>3.4436</v>
      </c>
      <c r="L46" s="1">
        <v>4.4878</v>
      </c>
      <c r="M46" s="18">
        <v>46.088999999999999</v>
      </c>
      <c r="N46" s="8">
        <v>36</v>
      </c>
      <c r="O46" s="8">
        <v>26</v>
      </c>
      <c r="P46" s="8">
        <v>19</v>
      </c>
      <c r="Q46" s="8">
        <v>1</v>
      </c>
      <c r="R46" s="2">
        <v>-27.0318</v>
      </c>
      <c r="S46" s="8" t="s">
        <v>16</v>
      </c>
      <c r="T46" s="8">
        <v>0.10199999999999999</v>
      </c>
      <c r="U46" s="8">
        <v>2.7349999999999999</v>
      </c>
      <c r="V46" s="8">
        <v>2.633</v>
      </c>
      <c r="W46" s="8" t="s">
        <v>16</v>
      </c>
      <c r="X46" s="8">
        <v>0.10199999999999999</v>
      </c>
      <c r="Y46" s="8">
        <v>2.7349999999999999</v>
      </c>
      <c r="Z46" s="8">
        <v>2.633</v>
      </c>
      <c r="AA46" s="8">
        <v>1.06E-2</v>
      </c>
      <c r="AB46" s="8">
        <v>2.0000000000000001E-4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7.9000000000000001E-2</v>
      </c>
      <c r="AR46" s="8">
        <v>0.42199999999999999</v>
      </c>
      <c r="AS46" s="8">
        <v>0.50025299999999995</v>
      </c>
      <c r="AT46" s="8">
        <v>0</v>
      </c>
      <c r="AU46" s="8">
        <v>0.99607699999999999</v>
      </c>
      <c r="AV46" s="8">
        <v>0.49626300000000001</v>
      </c>
    </row>
    <row r="47" spans="1:63">
      <c r="B47" s="8" t="s">
        <v>226</v>
      </c>
      <c r="C47" s="20">
        <v>4</v>
      </c>
      <c r="D47" s="20">
        <v>520</v>
      </c>
      <c r="E47" s="20">
        <v>0</v>
      </c>
      <c r="F47" s="20">
        <v>6</v>
      </c>
      <c r="G47" s="20">
        <v>6</v>
      </c>
      <c r="H47" s="20">
        <v>4</v>
      </c>
      <c r="I47" s="19">
        <v>21.5</v>
      </c>
      <c r="J47" s="1">
        <v>3.4418000000000002</v>
      </c>
      <c r="K47" s="1">
        <v>3.4418000000000002</v>
      </c>
      <c r="L47" s="1">
        <v>4.4945000000000004</v>
      </c>
      <c r="M47" s="18">
        <v>46.107999999999997</v>
      </c>
      <c r="N47" s="8">
        <v>36</v>
      </c>
      <c r="O47" s="8">
        <v>26</v>
      </c>
      <c r="P47" s="8">
        <v>19</v>
      </c>
      <c r="Q47" s="8">
        <v>1</v>
      </c>
      <c r="R47" s="2">
        <v>-27.0322</v>
      </c>
      <c r="S47" s="8" t="s">
        <v>16</v>
      </c>
      <c r="T47" s="8">
        <v>0.09</v>
      </c>
      <c r="U47" s="8">
        <v>2.7320000000000002</v>
      </c>
      <c r="V47" s="8">
        <v>2.6419999999999999</v>
      </c>
      <c r="W47" s="8" t="s">
        <v>16</v>
      </c>
      <c r="X47" s="8">
        <v>0.09</v>
      </c>
      <c r="Y47" s="8">
        <v>2.7320000000000002</v>
      </c>
      <c r="Z47" s="8">
        <v>2.6419999999999999</v>
      </c>
      <c r="AA47" s="8">
        <v>2.4500000000000001E-2</v>
      </c>
      <c r="AB47" s="8">
        <v>2.0000000000000001E-4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0.08</v>
      </c>
      <c r="AR47" s="8">
        <v>0.41899999999999998</v>
      </c>
      <c r="AS47" s="8">
        <v>0.50060700000000002</v>
      </c>
      <c r="AT47" s="8">
        <v>0</v>
      </c>
      <c r="AU47" s="8">
        <v>0.99209199999999997</v>
      </c>
      <c r="AV47" s="8">
        <v>0.49252600000000002</v>
      </c>
    </row>
    <row r="48" spans="1:63">
      <c r="B48" s="8" t="s">
        <v>227</v>
      </c>
      <c r="C48" s="20">
        <v>4</v>
      </c>
      <c r="D48" s="20">
        <v>520</v>
      </c>
      <c r="E48" s="20">
        <v>0</v>
      </c>
      <c r="F48" s="20">
        <v>6</v>
      </c>
      <c r="G48" s="20">
        <v>6</v>
      </c>
      <c r="H48" s="20">
        <v>4</v>
      </c>
      <c r="I48" s="19">
        <v>21.5</v>
      </c>
      <c r="J48" s="1">
        <v>3.4331999999999998</v>
      </c>
      <c r="K48" s="1">
        <v>3.4331999999999998</v>
      </c>
      <c r="L48" s="1">
        <v>4.5293999999999999</v>
      </c>
      <c r="M48" s="18">
        <v>46.234999999999999</v>
      </c>
      <c r="N48" s="8">
        <v>36</v>
      </c>
      <c r="O48" s="8">
        <v>26</v>
      </c>
      <c r="P48" s="8">
        <v>19</v>
      </c>
      <c r="Q48" s="8">
        <v>1</v>
      </c>
      <c r="R48" s="2">
        <v>-27.034300000000002</v>
      </c>
      <c r="S48" s="8" t="s">
        <v>16</v>
      </c>
      <c r="T48" s="8">
        <v>2.3E-2</v>
      </c>
      <c r="U48" s="8">
        <v>2.706</v>
      </c>
      <c r="V48" s="8">
        <v>2.6829999999999998</v>
      </c>
      <c r="W48" s="8" t="s">
        <v>16</v>
      </c>
      <c r="X48" s="8">
        <v>2.3E-2</v>
      </c>
      <c r="Y48" s="8">
        <v>2.706</v>
      </c>
      <c r="Z48" s="8">
        <v>2.6829999999999998</v>
      </c>
      <c r="AA48" s="8">
        <v>9.6500000000000002E-2</v>
      </c>
      <c r="AB48" s="8">
        <v>2.0000000000000001E-4</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0.08</v>
      </c>
      <c r="AR48" s="8">
        <v>0.42299999999999999</v>
      </c>
      <c r="AS48" s="8">
        <v>0.50288200000000005</v>
      </c>
      <c r="AT48" s="8">
        <v>0</v>
      </c>
      <c r="AU48" s="8">
        <v>0.98283699999999996</v>
      </c>
      <c r="AV48" s="8">
        <v>0.48505199999999998</v>
      </c>
    </row>
    <row r="49" spans="2:48">
      <c r="B49" s="8" t="s">
        <v>228</v>
      </c>
      <c r="C49" s="20">
        <v>4</v>
      </c>
      <c r="D49" s="20">
        <v>520</v>
      </c>
      <c r="E49" s="20">
        <v>0</v>
      </c>
      <c r="F49" s="20">
        <v>6</v>
      </c>
      <c r="G49" s="20">
        <v>6</v>
      </c>
      <c r="H49" s="20">
        <v>4</v>
      </c>
      <c r="I49" s="19">
        <v>21.6</v>
      </c>
      <c r="J49" s="1">
        <v>3.4171</v>
      </c>
      <c r="K49" s="1">
        <v>3.4171</v>
      </c>
      <c r="L49" s="1">
        <v>4.5983999999999998</v>
      </c>
      <c r="M49" s="18">
        <v>46.5</v>
      </c>
      <c r="N49" s="8">
        <v>36</v>
      </c>
      <c r="O49" s="8">
        <v>26</v>
      </c>
      <c r="P49" s="8">
        <v>19</v>
      </c>
      <c r="Q49" s="8">
        <v>1</v>
      </c>
      <c r="R49" s="2">
        <v>-27.040099999999999</v>
      </c>
      <c r="S49" s="8" t="s">
        <v>61</v>
      </c>
      <c r="T49" s="8">
        <v>-3.2000000000000001E-2</v>
      </c>
      <c r="U49" s="8">
        <v>2.6549999999999998</v>
      </c>
      <c r="V49" s="8">
        <v>2.6880000000000002</v>
      </c>
      <c r="W49" s="8" t="s">
        <v>61</v>
      </c>
      <c r="X49" s="8">
        <v>-3.2000000000000001E-2</v>
      </c>
      <c r="Y49" s="8">
        <v>2.6549999999999998</v>
      </c>
      <c r="Z49" s="8">
        <v>2.6880000000000002</v>
      </c>
      <c r="AA49" s="8">
        <v>0.24379999999999999</v>
      </c>
      <c r="AB49" s="8">
        <v>1E-3</v>
      </c>
      <c r="AC49" s="8" t="s">
        <v>17</v>
      </c>
      <c r="AD49" s="8" t="s">
        <v>17</v>
      </c>
      <c r="AE49" s="8">
        <v>0</v>
      </c>
      <c r="AF49" s="8">
        <v>0</v>
      </c>
      <c r="AG49" s="8">
        <v>0</v>
      </c>
      <c r="AH49" s="8">
        <v>0</v>
      </c>
      <c r="AI49" s="8">
        <v>0</v>
      </c>
      <c r="AJ49" s="8">
        <v>0</v>
      </c>
      <c r="AK49" s="8">
        <v>0</v>
      </c>
      <c r="AL49" s="8">
        <v>0</v>
      </c>
      <c r="AM49" s="8">
        <v>0</v>
      </c>
      <c r="AN49" s="8">
        <v>0</v>
      </c>
      <c r="AO49" s="8">
        <v>0</v>
      </c>
      <c r="AP49" s="8">
        <v>0</v>
      </c>
      <c r="AQ49" s="8">
        <v>0.08</v>
      </c>
      <c r="AR49" s="8">
        <v>0.41</v>
      </c>
      <c r="AS49" s="8">
        <v>0.50693600000000005</v>
      </c>
      <c r="AT49" s="8">
        <v>0</v>
      </c>
      <c r="AU49" s="8">
        <v>0.97187000000000001</v>
      </c>
      <c r="AV49" s="8">
        <v>0.477578</v>
      </c>
    </row>
    <row r="50" spans="2:48">
      <c r="B50" s="8" t="s">
        <v>229</v>
      </c>
      <c r="C50" s="20">
        <v>4</v>
      </c>
      <c r="D50" s="20">
        <v>520</v>
      </c>
      <c r="E50" s="20">
        <v>0</v>
      </c>
      <c r="F50" s="20">
        <v>6</v>
      </c>
      <c r="G50" s="20">
        <v>6</v>
      </c>
      <c r="H50" s="20">
        <v>4</v>
      </c>
      <c r="I50" s="19">
        <v>21.6</v>
      </c>
      <c r="J50" s="1">
        <v>3.3992</v>
      </c>
      <c r="K50" s="1">
        <v>3.3992</v>
      </c>
      <c r="L50" s="1">
        <v>4.6866000000000003</v>
      </c>
      <c r="M50" s="18">
        <v>46.898000000000003</v>
      </c>
      <c r="N50" s="8">
        <v>36</v>
      </c>
      <c r="O50" s="8">
        <v>26</v>
      </c>
      <c r="P50" s="8">
        <v>19</v>
      </c>
      <c r="Q50" s="8">
        <v>1</v>
      </c>
      <c r="R50" s="2">
        <v>-27.052099999999999</v>
      </c>
      <c r="S50" s="8" t="s">
        <v>61</v>
      </c>
      <c r="T50" s="8">
        <v>-6.8000000000000005E-2</v>
      </c>
      <c r="U50" s="8">
        <v>2.58</v>
      </c>
      <c r="V50" s="8">
        <v>2.649</v>
      </c>
      <c r="W50" s="8" t="s">
        <v>61</v>
      </c>
      <c r="X50" s="8">
        <v>-6.8000000000000005E-2</v>
      </c>
      <c r="Y50" s="8">
        <v>2.58</v>
      </c>
      <c r="Z50" s="8">
        <v>2.649</v>
      </c>
      <c r="AA50" s="8">
        <v>0.40849999999999997</v>
      </c>
      <c r="AB50" s="8">
        <v>1.1000000000000001E-3</v>
      </c>
      <c r="AC50" s="8" t="s">
        <v>17</v>
      </c>
      <c r="AD50" s="8" t="s">
        <v>17</v>
      </c>
      <c r="AE50" s="8">
        <v>0</v>
      </c>
      <c r="AF50" s="8">
        <v>0</v>
      </c>
      <c r="AG50" s="8">
        <v>0</v>
      </c>
      <c r="AH50" s="8">
        <v>0</v>
      </c>
      <c r="AI50" s="8">
        <v>0</v>
      </c>
      <c r="AJ50" s="8">
        <v>0</v>
      </c>
      <c r="AK50" s="8">
        <v>0</v>
      </c>
      <c r="AL50" s="8">
        <v>0</v>
      </c>
      <c r="AM50" s="8">
        <v>0</v>
      </c>
      <c r="AN50" s="8">
        <v>0</v>
      </c>
      <c r="AO50" s="8">
        <v>0</v>
      </c>
      <c r="AP50" s="8">
        <v>0</v>
      </c>
      <c r="AQ50" s="8">
        <v>7.9000000000000001E-2</v>
      </c>
      <c r="AR50" s="8">
        <v>0.42299999999999999</v>
      </c>
      <c r="AS50" s="8">
        <v>0.51112100000000005</v>
      </c>
      <c r="AT50" s="8">
        <v>0</v>
      </c>
      <c r="AU50" s="8">
        <v>0.96088700000000005</v>
      </c>
      <c r="AV50" s="8">
        <v>0.47010299999999999</v>
      </c>
    </row>
    <row r="51" spans="2:48">
      <c r="B51" s="8" t="s">
        <v>230</v>
      </c>
      <c r="C51" s="20">
        <v>4</v>
      </c>
      <c r="D51" s="20">
        <v>520</v>
      </c>
      <c r="E51" s="20">
        <v>0</v>
      </c>
      <c r="F51" s="20">
        <v>6</v>
      </c>
      <c r="G51" s="20">
        <v>6</v>
      </c>
      <c r="H51" s="20">
        <v>4</v>
      </c>
      <c r="I51" s="19">
        <v>21.7</v>
      </c>
      <c r="J51" s="1">
        <v>3.3801999999999999</v>
      </c>
      <c r="K51" s="1">
        <v>3.3801999999999999</v>
      </c>
      <c r="L51" s="1">
        <v>4.7736999999999998</v>
      </c>
      <c r="M51" s="18">
        <v>47.235999999999997</v>
      </c>
      <c r="N51" s="8">
        <v>36</v>
      </c>
      <c r="O51" s="8">
        <v>26</v>
      </c>
      <c r="P51" s="8">
        <v>20</v>
      </c>
      <c r="Q51" s="8">
        <v>1</v>
      </c>
      <c r="R51" s="2">
        <v>-27.069900000000001</v>
      </c>
      <c r="S51" s="8" t="s">
        <v>61</v>
      </c>
      <c r="T51" s="8">
        <v>-9.1999999999999998E-2</v>
      </c>
      <c r="U51" s="8">
        <v>2.5230000000000001</v>
      </c>
      <c r="V51" s="8">
        <v>2.6150000000000002</v>
      </c>
      <c r="W51" s="8" t="s">
        <v>61</v>
      </c>
      <c r="X51" s="8">
        <v>-9.1999999999999998E-2</v>
      </c>
      <c r="Y51" s="8">
        <v>2.5230000000000001</v>
      </c>
      <c r="Z51" s="8">
        <v>2.6150000000000002</v>
      </c>
      <c r="AA51" s="8">
        <v>0.5474</v>
      </c>
      <c r="AB51" s="8">
        <v>4.0000000000000002E-4</v>
      </c>
      <c r="AC51" s="8" t="s">
        <v>17</v>
      </c>
      <c r="AD51" s="8" t="s">
        <v>17</v>
      </c>
      <c r="AE51" s="8">
        <v>0</v>
      </c>
      <c r="AF51" s="8">
        <v>0</v>
      </c>
      <c r="AG51" s="8">
        <v>0</v>
      </c>
      <c r="AH51" s="8">
        <v>0</v>
      </c>
      <c r="AI51" s="8">
        <v>0</v>
      </c>
      <c r="AJ51" s="8">
        <v>0</v>
      </c>
      <c r="AK51" s="8">
        <v>0</v>
      </c>
      <c r="AL51" s="8">
        <v>0</v>
      </c>
      <c r="AM51" s="8">
        <v>0</v>
      </c>
      <c r="AN51" s="8">
        <v>0</v>
      </c>
      <c r="AO51" s="8">
        <v>0</v>
      </c>
      <c r="AP51" s="8">
        <v>0</v>
      </c>
      <c r="AQ51" s="8">
        <v>8.2000000000000003E-2</v>
      </c>
      <c r="AR51" s="8">
        <v>0.42399999999999999</v>
      </c>
      <c r="AS51" s="8">
        <v>0.514212</v>
      </c>
      <c r="AT51" s="8">
        <v>0</v>
      </c>
      <c r="AU51" s="8">
        <v>0.95122300000000004</v>
      </c>
      <c r="AV51" s="8">
        <v>0.46262900000000001</v>
      </c>
    </row>
    <row r="52" spans="2:48">
      <c r="B52" s="8" t="s">
        <v>231</v>
      </c>
      <c r="C52" s="20">
        <v>4</v>
      </c>
      <c r="D52" s="20">
        <v>520</v>
      </c>
      <c r="E52" s="20">
        <v>0</v>
      </c>
      <c r="F52" s="20">
        <v>6</v>
      </c>
      <c r="G52" s="20">
        <v>6</v>
      </c>
      <c r="H52" s="20">
        <v>4</v>
      </c>
      <c r="I52" s="19">
        <v>21.7</v>
      </c>
      <c r="J52" s="1">
        <v>3.3668</v>
      </c>
      <c r="K52" s="1">
        <v>3.3668</v>
      </c>
      <c r="L52" s="1">
        <v>4.8388</v>
      </c>
      <c r="M52" s="18">
        <v>47.502000000000002</v>
      </c>
      <c r="N52" s="8">
        <v>36</v>
      </c>
      <c r="O52" s="8">
        <v>26</v>
      </c>
      <c r="P52" s="8">
        <v>19</v>
      </c>
      <c r="Q52" s="8">
        <v>1</v>
      </c>
      <c r="R52" s="2">
        <v>-27.0915</v>
      </c>
      <c r="S52" s="8" t="s">
        <v>61</v>
      </c>
      <c r="T52" s="8">
        <v>-0.114</v>
      </c>
      <c r="U52" s="8">
        <v>2.476</v>
      </c>
      <c r="V52" s="8">
        <v>2.589</v>
      </c>
      <c r="W52" s="8" t="s">
        <v>61</v>
      </c>
      <c r="X52" s="8">
        <v>-0.114</v>
      </c>
      <c r="Y52" s="8">
        <v>2.476</v>
      </c>
      <c r="Z52" s="8">
        <v>2.589</v>
      </c>
      <c r="AA52" s="8">
        <v>0.63180000000000003</v>
      </c>
      <c r="AB52" s="8">
        <v>2.8E-3</v>
      </c>
      <c r="AC52" s="8" t="s">
        <v>17</v>
      </c>
      <c r="AD52" s="8" t="s">
        <v>17</v>
      </c>
      <c r="AE52" s="8">
        <v>0</v>
      </c>
      <c r="AF52" s="8">
        <v>0</v>
      </c>
      <c r="AG52" s="8">
        <v>0</v>
      </c>
      <c r="AH52" s="8">
        <v>0</v>
      </c>
      <c r="AI52" s="8">
        <v>0</v>
      </c>
      <c r="AJ52" s="8">
        <v>0</v>
      </c>
      <c r="AK52" s="8">
        <v>0</v>
      </c>
      <c r="AL52" s="8">
        <v>0</v>
      </c>
      <c r="AM52" s="8">
        <v>0</v>
      </c>
      <c r="AN52" s="8">
        <v>0</v>
      </c>
      <c r="AO52" s="8">
        <v>0</v>
      </c>
      <c r="AP52" s="8">
        <v>0</v>
      </c>
      <c r="AQ52" s="8">
        <v>7.8E-2</v>
      </c>
      <c r="AR52" s="8">
        <v>0.42</v>
      </c>
      <c r="AS52" s="8">
        <v>0.51494300000000004</v>
      </c>
      <c r="AT52" s="8">
        <v>0</v>
      </c>
      <c r="AU52" s="8">
        <v>0.94324399999999997</v>
      </c>
      <c r="AV52" s="8">
        <v>0.45515499999999998</v>
      </c>
    </row>
    <row r="53" spans="2:48">
      <c r="B53" s="8" t="s">
        <v>232</v>
      </c>
      <c r="C53" s="20">
        <v>4</v>
      </c>
      <c r="D53" s="20">
        <v>520</v>
      </c>
      <c r="E53" s="20">
        <v>0</v>
      </c>
      <c r="F53" s="20">
        <v>6</v>
      </c>
      <c r="G53" s="20">
        <v>6</v>
      </c>
      <c r="H53" s="20">
        <v>4</v>
      </c>
      <c r="I53" s="19">
        <v>21.8</v>
      </c>
      <c r="J53" s="1">
        <v>3.3561999999999999</v>
      </c>
      <c r="K53" s="1">
        <v>3.3561999999999999</v>
      </c>
      <c r="L53" s="1">
        <v>4.8890000000000002</v>
      </c>
      <c r="M53" s="18">
        <v>47.691000000000003</v>
      </c>
      <c r="N53" s="8">
        <v>36</v>
      </c>
      <c r="O53" s="8">
        <v>26</v>
      </c>
      <c r="P53" s="8">
        <v>20</v>
      </c>
      <c r="Q53" s="8">
        <v>1</v>
      </c>
      <c r="R53" s="2">
        <v>-27.115600000000001</v>
      </c>
      <c r="S53" s="8" t="s">
        <v>61</v>
      </c>
      <c r="T53" s="8">
        <v>-0.13</v>
      </c>
      <c r="U53" s="8">
        <v>2.4409999999999998</v>
      </c>
      <c r="V53" s="8">
        <v>2.5710000000000002</v>
      </c>
      <c r="W53" s="8" t="s">
        <v>61</v>
      </c>
      <c r="X53" s="8">
        <v>-0.13</v>
      </c>
      <c r="Y53" s="8">
        <v>2.4409999999999998</v>
      </c>
      <c r="Z53" s="8">
        <v>2.5710000000000002</v>
      </c>
      <c r="AA53" s="8">
        <v>0.67030000000000001</v>
      </c>
      <c r="AB53" s="8">
        <v>2.9999999999999997E-4</v>
      </c>
      <c r="AC53" s="8" t="s">
        <v>17</v>
      </c>
      <c r="AD53" s="8" t="s">
        <v>17</v>
      </c>
      <c r="AE53" s="8">
        <v>0</v>
      </c>
      <c r="AF53" s="8">
        <v>0</v>
      </c>
      <c r="AG53" s="8">
        <v>0</v>
      </c>
      <c r="AH53" s="8">
        <v>0</v>
      </c>
      <c r="AI53" s="8">
        <v>0</v>
      </c>
      <c r="AJ53" s="8">
        <v>0</v>
      </c>
      <c r="AK53" s="8">
        <v>0</v>
      </c>
      <c r="AL53" s="8">
        <v>0</v>
      </c>
      <c r="AM53" s="8">
        <v>0</v>
      </c>
      <c r="AN53" s="8">
        <v>0</v>
      </c>
      <c r="AO53" s="8">
        <v>0</v>
      </c>
      <c r="AP53" s="8">
        <v>0</v>
      </c>
      <c r="AQ53" s="8">
        <v>8.3000000000000004E-2</v>
      </c>
      <c r="AR53" s="8">
        <v>0.42299999999999999</v>
      </c>
      <c r="AS53" s="8">
        <v>0.51425200000000004</v>
      </c>
      <c r="AT53" s="8">
        <v>0</v>
      </c>
      <c r="AU53" s="8">
        <v>0.93579000000000001</v>
      </c>
      <c r="AV53" s="8">
        <v>0.447681</v>
      </c>
    </row>
    <row r="54" spans="2:48">
      <c r="B54" s="8" t="s">
        <v>233</v>
      </c>
      <c r="C54" s="20">
        <v>4</v>
      </c>
      <c r="D54" s="20">
        <v>520</v>
      </c>
      <c r="E54" s="20">
        <v>0</v>
      </c>
      <c r="F54" s="20">
        <v>6</v>
      </c>
      <c r="G54" s="20">
        <v>6</v>
      </c>
      <c r="H54" s="20">
        <v>4</v>
      </c>
      <c r="I54" s="19">
        <v>21.8</v>
      </c>
      <c r="J54" s="1">
        <v>3.3452000000000002</v>
      </c>
      <c r="K54" s="1">
        <v>3.3452000000000002</v>
      </c>
      <c r="L54" s="1">
        <v>4.9352</v>
      </c>
      <c r="M54" s="18">
        <v>47.828000000000003</v>
      </c>
      <c r="N54" s="8">
        <v>36</v>
      </c>
      <c r="O54" s="8">
        <v>26</v>
      </c>
      <c r="P54" s="8">
        <v>20</v>
      </c>
      <c r="Q54" s="8">
        <v>1</v>
      </c>
      <c r="R54" s="2">
        <v>-27.140999999999998</v>
      </c>
      <c r="S54" s="8" t="s">
        <v>61</v>
      </c>
      <c r="T54" s="8">
        <v>-0.13900000000000001</v>
      </c>
      <c r="U54" s="8">
        <v>2.4169999999999998</v>
      </c>
      <c r="V54" s="8">
        <v>2.556</v>
      </c>
      <c r="W54" s="8" t="s">
        <v>61</v>
      </c>
      <c r="X54" s="8">
        <v>-0.13900000000000001</v>
      </c>
      <c r="Y54" s="8">
        <v>2.4169999999999998</v>
      </c>
      <c r="Z54" s="8">
        <v>2.556</v>
      </c>
      <c r="AA54" s="8">
        <v>0.69679999999999997</v>
      </c>
      <c r="AB54" s="8">
        <v>5.0000000000000001E-4</v>
      </c>
      <c r="AC54" s="8" t="s">
        <v>17</v>
      </c>
      <c r="AD54" s="8" t="s">
        <v>17</v>
      </c>
      <c r="AE54" s="8">
        <v>0</v>
      </c>
      <c r="AF54" s="8">
        <v>0</v>
      </c>
      <c r="AG54" s="8">
        <v>0</v>
      </c>
      <c r="AH54" s="8">
        <v>0</v>
      </c>
      <c r="AI54" s="8">
        <v>0</v>
      </c>
      <c r="AJ54" s="8">
        <v>0</v>
      </c>
      <c r="AK54" s="8">
        <v>0</v>
      </c>
      <c r="AL54" s="8">
        <v>0</v>
      </c>
      <c r="AM54" s="8">
        <v>0</v>
      </c>
      <c r="AN54" s="8">
        <v>0</v>
      </c>
      <c r="AO54" s="8">
        <v>0</v>
      </c>
      <c r="AP54" s="8">
        <v>0</v>
      </c>
      <c r="AQ54" s="8">
        <v>8.2000000000000003E-2</v>
      </c>
      <c r="AR54" s="8">
        <v>0.42</v>
      </c>
      <c r="AS54" s="8">
        <v>0.51319800000000004</v>
      </c>
      <c r="AT54" s="8">
        <v>0</v>
      </c>
      <c r="AU54" s="8">
        <v>0.92835400000000001</v>
      </c>
      <c r="AV54" s="8">
        <v>0.44020700000000001</v>
      </c>
    </row>
    <row r="55" spans="2:48">
      <c r="B55" s="8" t="s">
        <v>234</v>
      </c>
      <c r="C55" s="20">
        <v>4</v>
      </c>
      <c r="D55" s="20">
        <v>520</v>
      </c>
      <c r="E55" s="20">
        <v>0</v>
      </c>
      <c r="F55" s="20">
        <v>6</v>
      </c>
      <c r="G55" s="20">
        <v>6</v>
      </c>
      <c r="H55" s="20">
        <v>4</v>
      </c>
      <c r="I55" s="19">
        <v>21.8</v>
      </c>
      <c r="J55" s="1">
        <v>3.3347000000000002</v>
      </c>
      <c r="K55" s="1">
        <v>3.3347000000000002</v>
      </c>
      <c r="L55" s="1">
        <v>4.9786999999999999</v>
      </c>
      <c r="M55" s="18">
        <v>47.947000000000003</v>
      </c>
      <c r="N55" s="8">
        <v>36</v>
      </c>
      <c r="O55" s="8">
        <v>26</v>
      </c>
      <c r="P55" s="8">
        <v>19</v>
      </c>
      <c r="Q55" s="8">
        <v>1</v>
      </c>
      <c r="R55" s="2">
        <v>-27.167000000000002</v>
      </c>
      <c r="S55" s="8" t="s">
        <v>61</v>
      </c>
      <c r="T55" s="8">
        <v>-0.14799999999999999</v>
      </c>
      <c r="U55" s="8">
        <v>2.3940000000000001</v>
      </c>
      <c r="V55" s="8">
        <v>2.5419999999999998</v>
      </c>
      <c r="W55" s="8" t="s">
        <v>61</v>
      </c>
      <c r="X55" s="8">
        <v>-0.14799999999999999</v>
      </c>
      <c r="Y55" s="8">
        <v>2.3940000000000001</v>
      </c>
      <c r="Z55" s="8">
        <v>2.5419999999999998</v>
      </c>
      <c r="AA55" s="8">
        <v>0.70989999999999998</v>
      </c>
      <c r="AB55" s="8">
        <v>5.0000000000000001E-4</v>
      </c>
      <c r="AC55" s="8" t="s">
        <v>17</v>
      </c>
      <c r="AD55" s="8" t="s">
        <v>17</v>
      </c>
      <c r="AE55" s="8">
        <v>0</v>
      </c>
      <c r="AF55" s="8">
        <v>0</v>
      </c>
      <c r="AG55" s="8">
        <v>0</v>
      </c>
      <c r="AH55" s="8">
        <v>0</v>
      </c>
      <c r="AI55" s="8">
        <v>0</v>
      </c>
      <c r="AJ55" s="8">
        <v>0</v>
      </c>
      <c r="AK55" s="8">
        <v>0</v>
      </c>
      <c r="AL55" s="8">
        <v>0</v>
      </c>
      <c r="AM55" s="8">
        <v>0</v>
      </c>
      <c r="AN55" s="8">
        <v>0</v>
      </c>
      <c r="AO55" s="8">
        <v>0</v>
      </c>
      <c r="AP55" s="8">
        <v>0</v>
      </c>
      <c r="AQ55" s="8">
        <v>7.6999999999999999E-2</v>
      </c>
      <c r="AR55" s="8">
        <v>0.42499999999999999</v>
      </c>
      <c r="AS55" s="8">
        <v>0.51202800000000004</v>
      </c>
      <c r="AT55" s="8">
        <v>0</v>
      </c>
      <c r="AU55" s="8">
        <v>0.921288</v>
      </c>
      <c r="AV55" s="8">
        <v>0.43273299999999998</v>
      </c>
    </row>
    <row r="56" spans="2:48">
      <c r="B56" s="8" t="s">
        <v>235</v>
      </c>
      <c r="C56" s="20">
        <v>4</v>
      </c>
      <c r="D56" s="20">
        <v>520</v>
      </c>
      <c r="E56" s="20">
        <v>0</v>
      </c>
      <c r="F56" s="20">
        <v>6</v>
      </c>
      <c r="G56" s="20">
        <v>6</v>
      </c>
      <c r="H56" s="20">
        <v>4</v>
      </c>
      <c r="I56" s="19">
        <v>21.8</v>
      </c>
      <c r="J56" s="1">
        <v>3.3249</v>
      </c>
      <c r="K56" s="1">
        <v>3.3249</v>
      </c>
      <c r="L56" s="1">
        <v>5.0180999999999996</v>
      </c>
      <c r="M56" s="18">
        <v>48.042000000000002</v>
      </c>
      <c r="N56" s="8">
        <v>36</v>
      </c>
      <c r="O56" s="8">
        <v>26</v>
      </c>
      <c r="P56" s="8">
        <v>19</v>
      </c>
      <c r="Q56" s="8">
        <v>1</v>
      </c>
      <c r="R56" s="2">
        <v>-27.192599999999999</v>
      </c>
      <c r="S56" s="8" t="s">
        <v>61</v>
      </c>
      <c r="T56" s="8">
        <v>-0.158</v>
      </c>
      <c r="U56" s="8">
        <v>2.375</v>
      </c>
      <c r="V56" s="8">
        <v>2.5329999999999999</v>
      </c>
      <c r="W56" s="8" t="s">
        <v>61</v>
      </c>
      <c r="X56" s="8">
        <v>-0.158</v>
      </c>
      <c r="Y56" s="8">
        <v>2.375</v>
      </c>
      <c r="Z56" s="8">
        <v>2.5329999999999999</v>
      </c>
      <c r="AA56" s="8">
        <v>0.67300000000000004</v>
      </c>
      <c r="AB56" s="8">
        <v>1.2999999999999999E-3</v>
      </c>
      <c r="AC56" s="8" t="s">
        <v>17</v>
      </c>
      <c r="AD56" s="8" t="s">
        <v>17</v>
      </c>
      <c r="AE56" s="8">
        <v>0</v>
      </c>
      <c r="AF56" s="8">
        <v>0</v>
      </c>
      <c r="AG56" s="8">
        <v>0</v>
      </c>
      <c r="AH56" s="8">
        <v>0</v>
      </c>
      <c r="AI56" s="8">
        <v>0</v>
      </c>
      <c r="AJ56" s="8">
        <v>0</v>
      </c>
      <c r="AK56" s="8">
        <v>0</v>
      </c>
      <c r="AL56" s="8">
        <v>0</v>
      </c>
      <c r="AM56" s="8">
        <v>0</v>
      </c>
      <c r="AN56" s="8">
        <v>0</v>
      </c>
      <c r="AO56" s="8">
        <v>0</v>
      </c>
      <c r="AP56" s="8">
        <v>0</v>
      </c>
      <c r="AQ56" s="8">
        <v>7.8E-2</v>
      </c>
      <c r="AR56" s="8">
        <v>0.42799999999999999</v>
      </c>
      <c r="AS56" s="8">
        <v>0.51076600000000005</v>
      </c>
      <c r="AT56" s="8">
        <v>0</v>
      </c>
      <c r="AU56" s="8">
        <v>0.91545799999999999</v>
      </c>
      <c r="AV56" s="8">
        <v>0.42525800000000002</v>
      </c>
    </row>
    <row r="57" spans="2:48">
      <c r="B57" s="8" t="s">
        <v>236</v>
      </c>
      <c r="C57" s="20">
        <v>4</v>
      </c>
      <c r="D57" s="20">
        <v>520</v>
      </c>
      <c r="E57" s="20">
        <v>0</v>
      </c>
      <c r="F57" s="20">
        <v>6</v>
      </c>
      <c r="G57" s="20">
        <v>6</v>
      </c>
      <c r="H57" s="20">
        <v>4</v>
      </c>
      <c r="I57" s="19">
        <v>21.8</v>
      </c>
      <c r="J57" s="1">
        <v>3.3149000000000002</v>
      </c>
      <c r="K57" s="1">
        <v>3.3149000000000002</v>
      </c>
      <c r="L57" s="1">
        <v>5.0544000000000002</v>
      </c>
      <c r="M57" s="18">
        <v>48.098999999999997</v>
      </c>
      <c r="N57" s="8">
        <v>36</v>
      </c>
      <c r="O57" s="8">
        <v>26</v>
      </c>
      <c r="P57" s="8">
        <v>19</v>
      </c>
      <c r="Q57" s="8">
        <v>1</v>
      </c>
      <c r="R57" s="2">
        <v>-27.216999999999999</v>
      </c>
      <c r="S57" s="8" t="s">
        <v>61</v>
      </c>
      <c r="T57" s="8">
        <v>-0.16300000000000001</v>
      </c>
      <c r="U57" s="8">
        <v>2.363</v>
      </c>
      <c r="V57" s="8">
        <v>2.5259999999999998</v>
      </c>
      <c r="W57" s="8" t="s">
        <v>61</v>
      </c>
      <c r="X57" s="8">
        <v>-0.16300000000000001</v>
      </c>
      <c r="Y57" s="8">
        <v>2.363</v>
      </c>
      <c r="Z57" s="8">
        <v>2.5259999999999998</v>
      </c>
      <c r="AA57" s="8">
        <v>0.62450000000000006</v>
      </c>
      <c r="AB57" s="8">
        <v>8.0000000000000004E-4</v>
      </c>
      <c r="AC57" s="8" t="s">
        <v>17</v>
      </c>
      <c r="AD57" s="8" t="s">
        <v>17</v>
      </c>
      <c r="AE57" s="8">
        <v>0</v>
      </c>
      <c r="AF57" s="8">
        <v>0</v>
      </c>
      <c r="AG57" s="8">
        <v>0</v>
      </c>
      <c r="AH57" s="8">
        <v>0</v>
      </c>
      <c r="AI57" s="8">
        <v>0</v>
      </c>
      <c r="AJ57" s="8">
        <v>0</v>
      </c>
      <c r="AK57" s="8">
        <v>0</v>
      </c>
      <c r="AL57" s="8">
        <v>0</v>
      </c>
      <c r="AM57" s="8">
        <v>0</v>
      </c>
      <c r="AN57" s="8">
        <v>0</v>
      </c>
      <c r="AO57" s="8">
        <v>0</v>
      </c>
      <c r="AP57" s="8">
        <v>0</v>
      </c>
      <c r="AQ57" s="8">
        <v>8.4000000000000005E-2</v>
      </c>
      <c r="AR57" s="8">
        <v>0.42499999999999999</v>
      </c>
      <c r="AS57" s="8">
        <v>0.50907999999999998</v>
      </c>
      <c r="AT57" s="8">
        <v>0</v>
      </c>
      <c r="AU57" s="8">
        <v>0.90939199999999998</v>
      </c>
      <c r="AV57" s="8">
        <v>0.41778399999999999</v>
      </c>
    </row>
    <row r="58" spans="2:48">
      <c r="B58" s="8" t="s">
        <v>237</v>
      </c>
      <c r="C58" s="20">
        <v>4</v>
      </c>
      <c r="D58" s="20">
        <v>520</v>
      </c>
      <c r="E58" s="20">
        <v>0</v>
      </c>
      <c r="F58" s="20">
        <v>6</v>
      </c>
      <c r="G58" s="20">
        <v>6</v>
      </c>
      <c r="H58" s="20">
        <v>4</v>
      </c>
      <c r="I58" s="19">
        <v>21.8</v>
      </c>
      <c r="J58" s="1">
        <v>3.3047</v>
      </c>
      <c r="K58" s="1">
        <v>3.3047</v>
      </c>
      <c r="L58" s="1">
        <v>5.0906000000000002</v>
      </c>
      <c r="M58" s="18">
        <v>48.145000000000003</v>
      </c>
      <c r="N58" s="8">
        <v>36</v>
      </c>
      <c r="O58" s="8">
        <v>26</v>
      </c>
      <c r="P58" s="8">
        <v>19</v>
      </c>
      <c r="Q58" s="8">
        <v>1</v>
      </c>
      <c r="R58" s="2">
        <v>-27.2394</v>
      </c>
      <c r="S58" s="8" t="s">
        <v>61</v>
      </c>
      <c r="T58" s="8">
        <v>-0.16800000000000001</v>
      </c>
      <c r="U58" s="8">
        <v>2.351</v>
      </c>
      <c r="V58" s="8">
        <v>2.5190000000000001</v>
      </c>
      <c r="W58" s="8" t="s">
        <v>61</v>
      </c>
      <c r="X58" s="8">
        <v>-0.16800000000000001</v>
      </c>
      <c r="Y58" s="8">
        <v>2.351</v>
      </c>
      <c r="Z58" s="8">
        <v>2.5190000000000001</v>
      </c>
      <c r="AA58" s="8">
        <v>0.5534</v>
      </c>
      <c r="AB58" s="8">
        <v>0</v>
      </c>
      <c r="AC58" s="8" t="s">
        <v>17</v>
      </c>
      <c r="AD58" s="8" t="s">
        <v>17</v>
      </c>
      <c r="AE58" s="8">
        <v>0</v>
      </c>
      <c r="AF58" s="8">
        <v>0</v>
      </c>
      <c r="AG58" s="8">
        <v>0</v>
      </c>
      <c r="AH58" s="8">
        <v>0</v>
      </c>
      <c r="AI58" s="8">
        <v>0</v>
      </c>
      <c r="AJ58" s="8">
        <v>0</v>
      </c>
      <c r="AK58" s="8">
        <v>0</v>
      </c>
      <c r="AL58" s="8">
        <v>0</v>
      </c>
      <c r="AM58" s="8">
        <v>0</v>
      </c>
      <c r="AN58" s="8">
        <v>0</v>
      </c>
      <c r="AO58" s="8">
        <v>0</v>
      </c>
      <c r="AP58" s="8">
        <v>0</v>
      </c>
      <c r="AQ58" s="8">
        <v>8.4000000000000005E-2</v>
      </c>
      <c r="AR58" s="8">
        <v>0.435</v>
      </c>
      <c r="AS58" s="8">
        <v>0.50733799999999996</v>
      </c>
      <c r="AT58" s="8">
        <v>0</v>
      </c>
      <c r="AU58" s="8">
        <v>0.90340600000000004</v>
      </c>
      <c r="AV58" s="8">
        <v>0.41031000000000001</v>
      </c>
    </row>
    <row r="59" spans="2:48">
      <c r="B59" s="8" t="s">
        <v>238</v>
      </c>
      <c r="C59" s="20">
        <v>4</v>
      </c>
      <c r="D59" s="20">
        <v>520</v>
      </c>
      <c r="E59" s="20">
        <v>0</v>
      </c>
      <c r="F59" s="20">
        <v>6</v>
      </c>
      <c r="G59" s="20">
        <v>6</v>
      </c>
      <c r="H59" s="20">
        <v>4</v>
      </c>
      <c r="I59" s="19">
        <v>21.8</v>
      </c>
      <c r="J59" s="1">
        <v>3.2945000000000002</v>
      </c>
      <c r="K59" s="1">
        <v>3.2945000000000002</v>
      </c>
      <c r="L59" s="1">
        <v>5.1262999999999996</v>
      </c>
      <c r="M59" s="18">
        <v>48.183999999999997</v>
      </c>
      <c r="N59" s="8">
        <v>36</v>
      </c>
      <c r="O59" s="8">
        <v>26</v>
      </c>
      <c r="P59" s="8">
        <v>19</v>
      </c>
      <c r="Q59" s="8">
        <v>1</v>
      </c>
      <c r="R59" s="2">
        <v>-27.258700000000001</v>
      </c>
      <c r="S59" s="8" t="s">
        <v>61</v>
      </c>
      <c r="T59" s="8">
        <v>-0.17199999999999999</v>
      </c>
      <c r="U59" s="8">
        <v>2.34</v>
      </c>
      <c r="V59" s="8">
        <v>2.512</v>
      </c>
      <c r="W59" s="8" t="s">
        <v>61</v>
      </c>
      <c r="X59" s="8">
        <v>-0.17199999999999999</v>
      </c>
      <c r="Y59" s="8">
        <v>2.34</v>
      </c>
      <c r="Z59" s="8">
        <v>2.512</v>
      </c>
      <c r="AA59" s="8">
        <v>0.45569999999999999</v>
      </c>
      <c r="AB59" s="8">
        <v>6.9999999999999999E-4</v>
      </c>
      <c r="AC59" s="8" t="s">
        <v>17</v>
      </c>
      <c r="AD59" s="8" t="s">
        <v>17</v>
      </c>
      <c r="AE59" s="8">
        <v>0</v>
      </c>
      <c r="AF59" s="8">
        <v>0</v>
      </c>
      <c r="AG59" s="8">
        <v>0</v>
      </c>
      <c r="AH59" s="8">
        <v>0</v>
      </c>
      <c r="AI59" s="8">
        <v>0</v>
      </c>
      <c r="AJ59" s="8">
        <v>0</v>
      </c>
      <c r="AK59" s="8">
        <v>0</v>
      </c>
      <c r="AL59" s="8">
        <v>0</v>
      </c>
      <c r="AM59" s="8">
        <v>0</v>
      </c>
      <c r="AN59" s="8">
        <v>0</v>
      </c>
      <c r="AO59" s="8">
        <v>0</v>
      </c>
      <c r="AP59" s="8">
        <v>0</v>
      </c>
      <c r="AQ59" s="8">
        <v>0.105</v>
      </c>
      <c r="AR59" s="8">
        <v>0.42899999999999999</v>
      </c>
      <c r="AS59" s="8">
        <v>0.50556400000000001</v>
      </c>
      <c r="AT59" s="8">
        <v>0</v>
      </c>
      <c r="AU59" s="8">
        <v>0.89758199999999999</v>
      </c>
      <c r="AV59" s="8">
        <v>0.40283600000000003</v>
      </c>
    </row>
    <row r="60" spans="2:48">
      <c r="B60" s="8" t="s">
        <v>239</v>
      </c>
      <c r="C60" s="20">
        <v>4</v>
      </c>
      <c r="D60" s="20">
        <v>520</v>
      </c>
      <c r="E60" s="20">
        <v>0</v>
      </c>
      <c r="F60" s="20">
        <v>6</v>
      </c>
      <c r="G60" s="20">
        <v>6</v>
      </c>
      <c r="H60" s="20">
        <v>4</v>
      </c>
      <c r="I60" s="19">
        <v>21.8</v>
      </c>
      <c r="J60" s="1">
        <v>3.2837000000000001</v>
      </c>
      <c r="K60" s="1">
        <v>3.2837000000000001</v>
      </c>
      <c r="L60" s="1">
        <v>5.1631999999999998</v>
      </c>
      <c r="M60" s="18">
        <v>48.215000000000003</v>
      </c>
      <c r="N60" s="8">
        <v>36</v>
      </c>
      <c r="O60" s="8">
        <v>26</v>
      </c>
      <c r="P60" s="8">
        <v>20</v>
      </c>
      <c r="Q60" s="8">
        <v>1</v>
      </c>
      <c r="R60" s="2">
        <v>-27.274000000000001</v>
      </c>
      <c r="S60" s="8" t="s">
        <v>61</v>
      </c>
      <c r="T60" s="8">
        <v>-0.17499999999999999</v>
      </c>
      <c r="U60" s="8">
        <v>2.3279999999999998</v>
      </c>
      <c r="V60" s="8">
        <v>2.5030000000000001</v>
      </c>
      <c r="W60" s="8" t="s">
        <v>61</v>
      </c>
      <c r="X60" s="8">
        <v>-0.17499999999999999</v>
      </c>
      <c r="Y60" s="8">
        <v>2.3279999999999998</v>
      </c>
      <c r="Z60" s="8">
        <v>2.5030000000000001</v>
      </c>
      <c r="AA60" s="8">
        <v>0.33479999999999999</v>
      </c>
      <c r="AB60" s="8">
        <v>3.0000000000000001E-3</v>
      </c>
      <c r="AC60" s="8" t="s">
        <v>17</v>
      </c>
      <c r="AD60" s="8" t="s">
        <v>17</v>
      </c>
      <c r="AE60" s="8">
        <v>0</v>
      </c>
      <c r="AF60" s="8">
        <v>0</v>
      </c>
      <c r="AG60" s="8">
        <v>0</v>
      </c>
      <c r="AH60" s="8">
        <v>0</v>
      </c>
      <c r="AI60" s="8">
        <v>0</v>
      </c>
      <c r="AJ60" s="8">
        <v>0</v>
      </c>
      <c r="AK60" s="8">
        <v>0</v>
      </c>
      <c r="AL60" s="8">
        <v>0</v>
      </c>
      <c r="AM60" s="8">
        <v>0</v>
      </c>
      <c r="AN60" s="8">
        <v>0</v>
      </c>
      <c r="AO60" s="8">
        <v>0</v>
      </c>
      <c r="AP60" s="8">
        <v>0</v>
      </c>
      <c r="AQ60" s="8">
        <v>8.8999999999999996E-2</v>
      </c>
      <c r="AR60" s="8">
        <v>0.42099999999999999</v>
      </c>
      <c r="AS60" s="8">
        <v>0.50371900000000003</v>
      </c>
      <c r="AT60" s="8">
        <v>0</v>
      </c>
      <c r="AU60" s="8">
        <v>0.891733</v>
      </c>
      <c r="AV60" s="8">
        <v>0.39536199999999999</v>
      </c>
    </row>
    <row r="61" spans="2:48">
      <c r="B61" s="8" t="s">
        <v>240</v>
      </c>
      <c r="C61" s="20">
        <v>4</v>
      </c>
      <c r="D61" s="20">
        <v>520</v>
      </c>
      <c r="E61" s="20">
        <v>0</v>
      </c>
      <c r="F61" s="20">
        <v>6</v>
      </c>
      <c r="G61" s="20">
        <v>6</v>
      </c>
      <c r="H61" s="20">
        <v>4</v>
      </c>
      <c r="I61" s="19">
        <v>21.8</v>
      </c>
      <c r="J61" s="1">
        <v>3.2723</v>
      </c>
      <c r="K61" s="1">
        <v>3.2723</v>
      </c>
      <c r="L61" s="1">
        <v>5.2016</v>
      </c>
      <c r="M61" s="18">
        <v>48.235999999999997</v>
      </c>
      <c r="N61" s="8">
        <v>36</v>
      </c>
      <c r="O61" s="8">
        <v>26</v>
      </c>
      <c r="P61" s="8">
        <v>20</v>
      </c>
      <c r="Q61" s="8">
        <v>1</v>
      </c>
      <c r="R61" s="2">
        <v>-27.284099999999999</v>
      </c>
      <c r="S61" s="8" t="s">
        <v>61</v>
      </c>
      <c r="T61" s="8">
        <v>-0.17599999999999999</v>
      </c>
      <c r="U61" s="8">
        <v>2.3170000000000002</v>
      </c>
      <c r="V61" s="8">
        <v>2.4929999999999999</v>
      </c>
      <c r="W61" s="8" t="s">
        <v>61</v>
      </c>
      <c r="X61" s="8">
        <v>-0.17599999999999999</v>
      </c>
      <c r="Y61" s="8">
        <v>2.3170000000000002</v>
      </c>
      <c r="Z61" s="8">
        <v>2.4929999999999999</v>
      </c>
      <c r="AA61" s="8">
        <v>0.184</v>
      </c>
      <c r="AB61" s="8">
        <v>8.0000000000000004E-4</v>
      </c>
      <c r="AC61" s="8" t="s">
        <v>17</v>
      </c>
      <c r="AD61" s="8" t="s">
        <v>17</v>
      </c>
      <c r="AE61" s="8">
        <v>0</v>
      </c>
      <c r="AF61" s="8">
        <v>0</v>
      </c>
      <c r="AG61" s="8">
        <v>0</v>
      </c>
      <c r="AH61" s="8">
        <v>0</v>
      </c>
      <c r="AI61" s="8">
        <v>0</v>
      </c>
      <c r="AJ61" s="8">
        <v>0</v>
      </c>
      <c r="AK61" s="8">
        <v>0</v>
      </c>
      <c r="AL61" s="8">
        <v>0</v>
      </c>
      <c r="AM61" s="8">
        <v>0</v>
      </c>
      <c r="AN61" s="8">
        <v>0</v>
      </c>
      <c r="AO61" s="8">
        <v>0</v>
      </c>
      <c r="AP61" s="8">
        <v>0</v>
      </c>
      <c r="AQ61" s="8">
        <v>8.8999999999999996E-2</v>
      </c>
      <c r="AR61" s="8">
        <v>0.42</v>
      </c>
      <c r="AS61" s="8">
        <v>0.50192700000000001</v>
      </c>
      <c r="AT61" s="8">
        <v>0</v>
      </c>
      <c r="AU61" s="8">
        <v>0.88601099999999999</v>
      </c>
      <c r="AV61" s="8">
        <v>0.38788800000000001</v>
      </c>
    </row>
    <row r="62" spans="2:48">
      <c r="B62" s="8" t="s">
        <v>241</v>
      </c>
      <c r="C62" s="20">
        <v>4</v>
      </c>
      <c r="D62" s="20">
        <v>520</v>
      </c>
      <c r="E62" s="20">
        <v>0</v>
      </c>
      <c r="F62" s="20">
        <v>6</v>
      </c>
      <c r="G62" s="20">
        <v>6</v>
      </c>
      <c r="H62" s="20">
        <v>4</v>
      </c>
      <c r="I62" s="19">
        <v>21.8</v>
      </c>
      <c r="J62" s="1">
        <v>3.2667000000000002</v>
      </c>
      <c r="K62" s="1">
        <v>3.2667000000000002</v>
      </c>
      <c r="L62" s="1">
        <v>5.2211999999999996</v>
      </c>
      <c r="M62" s="18">
        <v>48.253</v>
      </c>
      <c r="N62" s="8">
        <v>36</v>
      </c>
      <c r="O62" s="8">
        <v>26</v>
      </c>
      <c r="P62" s="8">
        <v>19</v>
      </c>
      <c r="Q62" s="8">
        <v>1</v>
      </c>
      <c r="R62" s="2">
        <v>-27.286799999999999</v>
      </c>
      <c r="S62" s="8" t="s">
        <v>61</v>
      </c>
      <c r="T62" s="8">
        <v>-0.17699999999999999</v>
      </c>
      <c r="U62" s="8">
        <v>2.3090000000000002</v>
      </c>
      <c r="V62" s="8">
        <v>2.4860000000000002</v>
      </c>
      <c r="W62" s="8" t="s">
        <v>61</v>
      </c>
      <c r="X62" s="8">
        <v>-0.17699999999999999</v>
      </c>
      <c r="Y62" s="8">
        <v>2.3090000000000002</v>
      </c>
      <c r="Z62" s="8">
        <v>2.4860000000000002</v>
      </c>
      <c r="AA62" s="8">
        <v>9.6299999999999997E-2</v>
      </c>
      <c r="AB62" s="8">
        <v>1.1000000000000001E-3</v>
      </c>
      <c r="AC62" s="8" t="s">
        <v>17</v>
      </c>
      <c r="AD62" s="8" t="s">
        <v>17</v>
      </c>
      <c r="AE62" s="8">
        <v>0</v>
      </c>
      <c r="AF62" s="8">
        <v>0</v>
      </c>
      <c r="AG62" s="8">
        <v>0</v>
      </c>
      <c r="AH62" s="8">
        <v>0</v>
      </c>
      <c r="AI62" s="8">
        <v>0</v>
      </c>
      <c r="AJ62" s="8">
        <v>0</v>
      </c>
      <c r="AK62" s="8">
        <v>0</v>
      </c>
      <c r="AL62" s="8">
        <v>0</v>
      </c>
      <c r="AM62" s="8">
        <v>0</v>
      </c>
      <c r="AN62" s="8">
        <v>0</v>
      </c>
      <c r="AO62" s="8">
        <v>0</v>
      </c>
      <c r="AP62" s="8">
        <v>0</v>
      </c>
      <c r="AQ62" s="8">
        <v>8.3000000000000004E-2</v>
      </c>
      <c r="AR62" s="8">
        <v>0.42299999999999999</v>
      </c>
      <c r="AS62" s="8">
        <v>0.50100800000000001</v>
      </c>
      <c r="AT62" s="8">
        <v>0</v>
      </c>
      <c r="AU62" s="8">
        <v>0.88318200000000002</v>
      </c>
      <c r="AV62" s="8">
        <v>0.38415100000000002</v>
      </c>
    </row>
    <row r="63" spans="2:48">
      <c r="B63" s="8" t="s">
        <v>242</v>
      </c>
      <c r="C63" s="20">
        <v>4</v>
      </c>
      <c r="D63" s="20">
        <v>520</v>
      </c>
      <c r="E63" s="20">
        <v>0</v>
      </c>
      <c r="F63" s="20">
        <v>6</v>
      </c>
      <c r="G63" s="20">
        <v>6</v>
      </c>
      <c r="H63" s="20">
        <v>4</v>
      </c>
      <c r="I63" s="19">
        <v>21.8</v>
      </c>
      <c r="J63" s="1">
        <v>3.2606999999999999</v>
      </c>
      <c r="K63" s="1">
        <v>3.2606999999999999</v>
      </c>
      <c r="L63" s="1">
        <v>5.2404000000000002</v>
      </c>
      <c r="M63" s="18">
        <v>48.253</v>
      </c>
      <c r="N63" s="8">
        <v>36</v>
      </c>
      <c r="O63" s="8">
        <v>26</v>
      </c>
      <c r="P63" s="8">
        <v>19</v>
      </c>
      <c r="Q63" s="8">
        <v>1</v>
      </c>
      <c r="R63" s="2">
        <v>-27.287700000000001</v>
      </c>
      <c r="S63" s="8" t="s">
        <v>61</v>
      </c>
      <c r="T63" s="8">
        <v>-0.17499999999999999</v>
      </c>
      <c r="U63" s="8">
        <v>2.3039999999999998</v>
      </c>
      <c r="V63" s="8">
        <v>2.4790000000000001</v>
      </c>
      <c r="W63" s="8" t="s">
        <v>61</v>
      </c>
      <c r="X63" s="8">
        <v>-0.17499999999999999</v>
      </c>
      <c r="Y63" s="8">
        <v>2.3039999999999998</v>
      </c>
      <c r="Z63" s="8">
        <v>2.4790000000000001</v>
      </c>
      <c r="AA63" s="8">
        <v>4.1999999999999997E-3</v>
      </c>
      <c r="AB63" s="8">
        <v>1.6000000000000001E-3</v>
      </c>
      <c r="AC63" s="8" t="s">
        <v>17</v>
      </c>
      <c r="AD63" s="8" t="s">
        <v>17</v>
      </c>
      <c r="AE63" s="8">
        <v>0</v>
      </c>
      <c r="AF63" s="8">
        <v>0</v>
      </c>
      <c r="AG63" s="8">
        <v>0</v>
      </c>
      <c r="AH63" s="8">
        <v>0</v>
      </c>
      <c r="AI63" s="8">
        <v>0</v>
      </c>
      <c r="AJ63" s="8">
        <v>0</v>
      </c>
      <c r="AK63" s="8">
        <v>0</v>
      </c>
      <c r="AL63" s="8">
        <v>0</v>
      </c>
      <c r="AM63" s="8">
        <v>0</v>
      </c>
      <c r="AN63" s="8">
        <v>0</v>
      </c>
      <c r="AO63" s="8">
        <v>0</v>
      </c>
      <c r="AP63" s="8">
        <v>0</v>
      </c>
      <c r="AQ63" s="8">
        <v>8.3000000000000004E-2</v>
      </c>
      <c r="AR63" s="8">
        <v>0.42599999999999999</v>
      </c>
      <c r="AS63" s="8">
        <v>0.50007299999999999</v>
      </c>
      <c r="AT63" s="8">
        <v>0</v>
      </c>
      <c r="AU63" s="8">
        <v>0.88042600000000004</v>
      </c>
      <c r="AV63" s="8">
        <v>0.380413</v>
      </c>
    </row>
    <row r="64" spans="2:48">
      <c r="B64" s="8" t="s">
        <v>842</v>
      </c>
      <c r="C64" s="20">
        <v>4</v>
      </c>
      <c r="D64" s="20">
        <v>520</v>
      </c>
      <c r="E64" s="20">
        <v>0</v>
      </c>
      <c r="F64" s="20">
        <v>6</v>
      </c>
      <c r="G64" s="20">
        <v>6</v>
      </c>
      <c r="H64" s="20">
        <v>4</v>
      </c>
      <c r="I64" s="19">
        <v>21.8</v>
      </c>
      <c r="J64" s="1">
        <v>3.2606999999999999</v>
      </c>
      <c r="K64" s="1">
        <v>3.2606999999999999</v>
      </c>
      <c r="L64" s="1">
        <v>5.2404000000000002</v>
      </c>
      <c r="M64" s="18">
        <v>48.253</v>
      </c>
      <c r="N64" s="8">
        <v>36</v>
      </c>
      <c r="O64" s="8">
        <v>26</v>
      </c>
      <c r="P64" s="8">
        <v>20</v>
      </c>
      <c r="Q64" s="8">
        <v>1</v>
      </c>
      <c r="R64" s="2">
        <v>-26.741700000000002</v>
      </c>
      <c r="S64" s="8" t="s">
        <v>61</v>
      </c>
      <c r="T64" s="8">
        <v>-0.03</v>
      </c>
      <c r="U64" s="8">
        <v>2.5840000000000001</v>
      </c>
      <c r="V64" s="8">
        <v>2.6139999999999999</v>
      </c>
      <c r="W64" s="8" t="s">
        <v>61</v>
      </c>
      <c r="X64" s="8">
        <v>-0.03</v>
      </c>
      <c r="Y64" s="8">
        <v>2.5840000000000001</v>
      </c>
      <c r="Z64" s="8">
        <v>2.6139999999999999</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8.6999999999999994E-2</v>
      </c>
      <c r="AR64" s="8">
        <v>0.41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641</v>
      </c>
      <c r="C69" s="20">
        <v>4</v>
      </c>
      <c r="D69" s="20">
        <v>400</v>
      </c>
      <c r="E69" s="20">
        <v>0</v>
      </c>
      <c r="F69" s="20">
        <v>3</v>
      </c>
      <c r="G69" s="20">
        <v>3</v>
      </c>
      <c r="H69" s="20">
        <v>2</v>
      </c>
      <c r="I69" s="19">
        <v>10.8</v>
      </c>
      <c r="J69" s="1">
        <v>3.444</v>
      </c>
      <c r="K69" s="1">
        <v>3.444</v>
      </c>
      <c r="L69" s="1">
        <v>4.4859</v>
      </c>
      <c r="M69" s="18">
        <v>46.08</v>
      </c>
      <c r="N69" s="8">
        <v>36</v>
      </c>
      <c r="O69" s="8">
        <v>864</v>
      </c>
      <c r="P69" s="8">
        <v>1</v>
      </c>
      <c r="Q69" s="8">
        <v>1</v>
      </c>
      <c r="R69" s="2">
        <v>-59.3733</v>
      </c>
      <c r="S69" s="8" t="s">
        <v>16</v>
      </c>
      <c r="T69" s="8">
        <v>-4.0469999999999997</v>
      </c>
      <c r="U69" s="8">
        <v>7.4269999999999996</v>
      </c>
      <c r="V69" s="8">
        <v>11.474</v>
      </c>
      <c r="W69" s="8" t="s">
        <v>16</v>
      </c>
      <c r="X69" s="8">
        <v>-4.0469999999999997</v>
      </c>
      <c r="Y69" s="8">
        <v>7.4269999999999996</v>
      </c>
      <c r="Z69" s="8">
        <v>11.474</v>
      </c>
      <c r="AA69" s="8">
        <v>0</v>
      </c>
      <c r="AB69" s="8">
        <v>0</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1.0999999999999999E-2</v>
      </c>
      <c r="AR69" s="8">
        <v>0.311</v>
      </c>
      <c r="AS69" s="8">
        <v>0.5</v>
      </c>
      <c r="AT69" s="8">
        <v>0</v>
      </c>
      <c r="AU69" s="8">
        <v>0</v>
      </c>
      <c r="AV69" s="8">
        <v>0.5</v>
      </c>
      <c r="AW69" s="2">
        <v>-23.087900000000001</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642</v>
      </c>
      <c r="C87" s="20">
        <v>4</v>
      </c>
      <c r="D87" s="20">
        <v>400</v>
      </c>
      <c r="E87" s="20">
        <v>0</v>
      </c>
      <c r="F87" s="20">
        <v>3</v>
      </c>
      <c r="G87" s="20">
        <v>3</v>
      </c>
      <c r="H87" s="20">
        <v>2</v>
      </c>
      <c r="I87" s="19">
        <v>10.9</v>
      </c>
      <c r="J87" s="1">
        <v>3.2606999999999999</v>
      </c>
      <c r="K87" s="1">
        <v>3.2606999999999999</v>
      </c>
      <c r="L87" s="1">
        <v>5.2404000000000002</v>
      </c>
      <c r="M87" s="18">
        <v>48.253</v>
      </c>
      <c r="N87" s="8">
        <v>36</v>
      </c>
      <c r="O87" s="8">
        <v>864</v>
      </c>
      <c r="P87" s="8">
        <v>1</v>
      </c>
      <c r="Q87" s="8">
        <v>1</v>
      </c>
      <c r="R87" s="2">
        <v>-59.628700000000002</v>
      </c>
      <c r="S87" s="8" t="s">
        <v>61</v>
      </c>
      <c r="T87" s="8">
        <v>-4.3339999999999996</v>
      </c>
      <c r="U87" s="8">
        <v>6.9669999999999996</v>
      </c>
      <c r="V87" s="8">
        <v>11.301</v>
      </c>
      <c r="W87" s="8" t="s">
        <v>61</v>
      </c>
      <c r="X87" s="8">
        <v>-4.3339999999999996</v>
      </c>
      <c r="Y87" s="8">
        <v>6.9669999999999996</v>
      </c>
      <c r="Z87" s="8">
        <v>11.301</v>
      </c>
      <c r="AA87" s="8">
        <v>1.7500000000000002E-2</v>
      </c>
      <c r="AB87" s="8">
        <v>5.7999999999999996E-3</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0.307</v>
      </c>
      <c r="AS87" s="8">
        <v>0.50007299999999999</v>
      </c>
      <c r="AT87" s="8">
        <v>0</v>
      </c>
      <c r="AU87" s="8">
        <v>0.88042600000000004</v>
      </c>
      <c r="AV87" s="8">
        <v>0.380413</v>
      </c>
      <c r="AW87" s="2">
        <v>-23.013300000000001</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891CCA2D-5643-4870-91D7-CFB385309246}"/>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1E4F0-3B48-42E0-A921-9318B387195D}">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82</v>
      </c>
      <c r="C1" s="4" t="s">
        <v>719</v>
      </c>
      <c r="D1" s="21">
        <f>COUNT(D41:D502)-6</f>
        <v>22</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PBE0D3</v>
      </c>
      <c r="K2" s="6" t="s">
        <v>4</v>
      </c>
      <c r="L2" s="6" t="s">
        <v>7</v>
      </c>
      <c r="M2" s="6" t="s">
        <v>675</v>
      </c>
      <c r="N2" s="6"/>
      <c r="O2" s="4" t="str">
        <f>A1</f>
        <v>PBE0D3</v>
      </c>
      <c r="P2" s="4" t="s">
        <v>4</v>
      </c>
      <c r="Q2" s="4" t="s">
        <v>7</v>
      </c>
      <c r="R2" s="4" t="s">
        <v>675</v>
      </c>
      <c r="T2" s="4" t="str">
        <f>A1</f>
        <v>PBE0D3</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Zn_Zn_C_PBE0D3_999</v>
      </c>
      <c r="C3" s="27">
        <f>-C39</f>
        <v>-1</v>
      </c>
      <c r="D3" s="27">
        <f>D39</f>
        <v>3.2357999999999998</v>
      </c>
      <c r="E3" s="27">
        <f>E39</f>
        <v>5.2007000000000003</v>
      </c>
      <c r="F3" s="27">
        <f>-F39</f>
        <v>-0.62225335359999989</v>
      </c>
      <c r="G3" s="27">
        <f>-G39</f>
        <v>-0.62225335359999989</v>
      </c>
      <c r="H3" s="27">
        <f>H39</f>
        <v>0.5</v>
      </c>
      <c r="I3" s="17"/>
      <c r="J3" s="17">
        <f>J39</f>
        <v>-30.2682</v>
      </c>
      <c r="K3" s="17">
        <f>K39</f>
        <v>-59.599699999999999</v>
      </c>
      <c r="L3" s="17">
        <f>L39</f>
        <v>-23.0181</v>
      </c>
      <c r="M3" s="17">
        <f>M39</f>
        <v>-82.617800000000003</v>
      </c>
      <c r="N3" s="25"/>
      <c r="O3" s="17">
        <f>O39</f>
        <v>-0.21529999999999916</v>
      </c>
      <c r="P3" s="17">
        <f>P39</f>
        <v>-0.25529999999999831</v>
      </c>
      <c r="Q3" s="17">
        <f>Q39</f>
        <v>6.7599999999998772E-2</v>
      </c>
      <c r="R3" s="17">
        <f>R39</f>
        <v>-0.18770000000000664</v>
      </c>
      <c r="S3" s="17"/>
      <c r="T3" s="28">
        <f>T39</f>
        <v>3.22</v>
      </c>
      <c r="U3" s="28">
        <f>U39</f>
        <v>0</v>
      </c>
      <c r="V3" s="27"/>
      <c r="W3" s="17">
        <f>W39</f>
        <v>0</v>
      </c>
      <c r="X3" s="17">
        <f>X39</f>
        <v>-0.21529999999999916</v>
      </c>
      <c r="Y3" s="16">
        <f t="shared" ref="Y3:Y20" si="0">R3+X3</f>
        <v>-0.4030000000000058</v>
      </c>
      <c r="Z3" s="17">
        <f>Z39</f>
        <v>0</v>
      </c>
      <c r="AA3" s="17">
        <f>AA39</f>
        <v>0.25529999999999831</v>
      </c>
      <c r="AB3" s="16">
        <f>AA3+R3</f>
        <v>6.7599999999991667E-2</v>
      </c>
      <c r="AD3" s="17">
        <f>AD39</f>
        <v>0</v>
      </c>
      <c r="AE3" s="17">
        <f>AE39</f>
        <v>0</v>
      </c>
      <c r="AF3" s="17">
        <f>AF39</f>
        <v>0.25529999999999831</v>
      </c>
      <c r="AG3" s="17"/>
      <c r="AH3" s="17">
        <f>AH39</f>
        <v>0</v>
      </c>
      <c r="AI3" s="17">
        <f>AI39</f>
        <v>0</v>
      </c>
    </row>
    <row r="4" spans="1:35" s="15" customFormat="1">
      <c r="B4" s="15" t="str">
        <f>B38</f>
        <v>Zn_Zn_C_PBE0D3_969</v>
      </c>
      <c r="C4" s="24">
        <f>-C38</f>
        <v>-0.96875000000000011</v>
      </c>
      <c r="D4" s="24">
        <f t="shared" ref="D4:R4" si="1">D38</f>
        <v>3.2418</v>
      </c>
      <c r="E4" s="24">
        <f t="shared" si="1"/>
        <v>5.1797000000000004</v>
      </c>
      <c r="F4" s="24">
        <f>-F38</f>
        <v>-0.60508737429999981</v>
      </c>
      <c r="G4" s="24">
        <f>-G38</f>
        <v>-0.60495788180000043</v>
      </c>
      <c r="H4" s="24">
        <f t="shared" si="1"/>
        <v>0.50090999999999997</v>
      </c>
      <c r="J4" s="16">
        <f t="shared" si="1"/>
        <v>-30.267399999999999</v>
      </c>
      <c r="K4" s="16">
        <f t="shared" si="1"/>
        <v>0</v>
      </c>
      <c r="L4" s="16">
        <f t="shared" si="1"/>
        <v>0</v>
      </c>
      <c r="M4" s="16">
        <f t="shared" si="1"/>
        <v>0</v>
      </c>
      <c r="N4" s="16"/>
      <c r="O4" s="16">
        <f t="shared" si="1"/>
        <v>-0.21449999999999747</v>
      </c>
      <c r="P4" s="16">
        <f t="shared" si="1"/>
        <v>59.3444</v>
      </c>
      <c r="Q4" s="16">
        <f t="shared" si="1"/>
        <v>23.085699999999999</v>
      </c>
      <c r="R4" s="16">
        <f t="shared" si="1"/>
        <v>82.430099999999996</v>
      </c>
      <c r="S4" s="16"/>
      <c r="T4" s="23">
        <f>T38</f>
        <v>3.2269999999999999</v>
      </c>
      <c r="U4" s="23">
        <f>U38</f>
        <v>0</v>
      </c>
      <c r="V4" s="24"/>
      <c r="W4" s="16">
        <f>W38</f>
        <v>0</v>
      </c>
      <c r="X4" s="16">
        <f>X38</f>
        <v>-0.21449999999999747</v>
      </c>
      <c r="Y4" s="16">
        <f t="shared" si="0"/>
        <v>82.215599999999995</v>
      </c>
      <c r="Z4" s="16">
        <f>Z38</f>
        <v>0</v>
      </c>
      <c r="AA4" s="16">
        <f>AA38</f>
        <v>-59.3444</v>
      </c>
      <c r="AB4" s="16">
        <f>AA4+R4</f>
        <v>23.085699999999996</v>
      </c>
      <c r="AD4" s="16">
        <f>AD38</f>
        <v>0</v>
      </c>
      <c r="AE4" s="16">
        <f>AE38</f>
        <v>0</v>
      </c>
      <c r="AF4" s="16">
        <f>AF38</f>
        <v>-59.3444</v>
      </c>
      <c r="AG4" s="16"/>
      <c r="AH4" s="16"/>
      <c r="AI4" s="16"/>
    </row>
    <row r="5" spans="1:35" s="15" customFormat="1">
      <c r="B5" s="15" t="str">
        <f>B37</f>
        <v>Zn_Zn_C_PBE0D3_938</v>
      </c>
      <c r="C5" s="24">
        <f>-C37</f>
        <v>-0.93750000000000011</v>
      </c>
      <c r="D5" s="24">
        <f t="shared" ref="D5:R5" si="2">D37</f>
        <v>3.2482000000000002</v>
      </c>
      <c r="E5" s="24">
        <f t="shared" si="2"/>
        <v>5.1582999999999997</v>
      </c>
      <c r="F5" s="24">
        <f>-F37</f>
        <v>-0.58762837769999987</v>
      </c>
      <c r="G5" s="24">
        <f>-G37</f>
        <v>-0.58734982950000048</v>
      </c>
      <c r="H5" s="24">
        <f t="shared" si="2"/>
        <v>0.501749</v>
      </c>
      <c r="I5" s="66"/>
      <c r="J5" s="16">
        <f t="shared" si="2"/>
        <v>-30.264800000000001</v>
      </c>
      <c r="K5" s="16">
        <f>K37</f>
        <v>0</v>
      </c>
      <c r="L5" s="16">
        <f t="shared" si="2"/>
        <v>0</v>
      </c>
      <c r="M5" s="16">
        <f t="shared" si="2"/>
        <v>0</v>
      </c>
      <c r="N5" s="16"/>
      <c r="O5" s="16">
        <f t="shared" si="2"/>
        <v>-0.21189999999999998</v>
      </c>
      <c r="P5" s="16">
        <f t="shared" si="2"/>
        <v>59.3444</v>
      </c>
      <c r="Q5" s="16">
        <f t="shared" si="2"/>
        <v>23.085699999999999</v>
      </c>
      <c r="R5" s="16">
        <f t="shared" si="2"/>
        <v>82.430099999999996</v>
      </c>
      <c r="S5" s="16"/>
      <c r="T5" s="23">
        <f>T37</f>
        <v>3.234</v>
      </c>
      <c r="U5" s="23">
        <f>U37</f>
        <v>0</v>
      </c>
      <c r="W5" s="16">
        <f>W37</f>
        <v>0</v>
      </c>
      <c r="X5" s="16">
        <f>X37</f>
        <v>-0.21189999999999998</v>
      </c>
      <c r="Y5" s="16">
        <f t="shared" si="0"/>
        <v>82.218199999999996</v>
      </c>
      <c r="Z5" s="16">
        <f>Z37</f>
        <v>0</v>
      </c>
      <c r="AA5" s="16">
        <f>AA37</f>
        <v>-59.3444</v>
      </c>
      <c r="AB5" s="16">
        <f>AA5+R5</f>
        <v>23.085699999999996</v>
      </c>
      <c r="AC5" s="16"/>
      <c r="AD5" s="16">
        <f>AD37</f>
        <v>0</v>
      </c>
      <c r="AE5" s="16">
        <f>AE37</f>
        <v>0</v>
      </c>
      <c r="AF5" s="16">
        <f>AF37</f>
        <v>-59.3444</v>
      </c>
      <c r="AG5" s="16"/>
      <c r="AH5" s="16"/>
      <c r="AI5" s="16"/>
    </row>
    <row r="6" spans="1:35" s="15" customFormat="1">
      <c r="B6" s="15" t="str">
        <f>B36</f>
        <v>Zn_Zn_C_PBE0D3_875</v>
      </c>
      <c r="C6" s="24">
        <f>-C36</f>
        <v>-0.87500000000000022</v>
      </c>
      <c r="D6" s="24">
        <f t="shared" ref="D6:R6" si="3">D36</f>
        <v>3.2605</v>
      </c>
      <c r="E6" s="24">
        <f t="shared" si="3"/>
        <v>5.1159999999999997</v>
      </c>
      <c r="F6" s="24">
        <f>-F36</f>
        <v>-0.55284519199999993</v>
      </c>
      <c r="G6" s="24">
        <f>-G36</f>
        <v>-0.55228754799999979</v>
      </c>
      <c r="H6" s="24">
        <f t="shared" si="3"/>
        <v>0.50336999999999998</v>
      </c>
      <c r="I6" s="66"/>
      <c r="J6" s="16">
        <f t="shared" si="3"/>
        <v>-30.255099999999999</v>
      </c>
      <c r="K6" s="16">
        <f t="shared" si="3"/>
        <v>0</v>
      </c>
      <c r="L6" s="16">
        <f t="shared" si="3"/>
        <v>0</v>
      </c>
      <c r="M6" s="16">
        <f t="shared" si="3"/>
        <v>0</v>
      </c>
      <c r="N6" s="16"/>
      <c r="O6" s="16">
        <f t="shared" si="3"/>
        <v>-0.20219999999999771</v>
      </c>
      <c r="P6" s="16">
        <f t="shared" si="3"/>
        <v>59.3444</v>
      </c>
      <c r="Q6" s="16">
        <f t="shared" si="3"/>
        <v>23.085699999999999</v>
      </c>
      <c r="R6" s="16">
        <f t="shared" si="3"/>
        <v>82.430099999999996</v>
      </c>
      <c r="S6" s="16"/>
      <c r="T6" s="23">
        <f>T36</f>
        <v>3.2469999999999999</v>
      </c>
      <c r="U6" s="23">
        <f>U36</f>
        <v>0</v>
      </c>
      <c r="W6" s="16">
        <f>W36</f>
        <v>0</v>
      </c>
      <c r="X6" s="16">
        <f>X36</f>
        <v>-0.20219999999999771</v>
      </c>
      <c r="Y6" s="16">
        <f t="shared" si="0"/>
        <v>82.227900000000005</v>
      </c>
      <c r="Z6" s="16">
        <f>Z36</f>
        <v>0</v>
      </c>
      <c r="AA6" s="16">
        <f>AA36</f>
        <v>-59.3444</v>
      </c>
      <c r="AB6" s="16">
        <f t="shared" ref="AB6:AB20" si="4">AA6+R6</f>
        <v>23.085699999999996</v>
      </c>
      <c r="AC6" s="16"/>
      <c r="AD6" s="16">
        <f>AD36</f>
        <v>0</v>
      </c>
      <c r="AE6" s="16">
        <f>AE36</f>
        <v>0</v>
      </c>
      <c r="AF6" s="16">
        <f>AF36</f>
        <v>-59.3444</v>
      </c>
      <c r="AH6" s="16"/>
      <c r="AI6" s="16"/>
    </row>
    <row r="7" spans="1:35" s="15" customFormat="1">
      <c r="B7" s="15" t="str">
        <f>B35</f>
        <v>Zn_Zn_C_PBE0D3_813</v>
      </c>
      <c r="C7" s="24">
        <f>-C35</f>
        <v>-0.81250000000000033</v>
      </c>
      <c r="D7" s="24">
        <f t="shared" ref="D7:R7" si="5">D35</f>
        <v>3.2721</v>
      </c>
      <c r="E7" s="24">
        <f t="shared" si="5"/>
        <v>5.0747999999999998</v>
      </c>
      <c r="F7" s="24">
        <f>-F35</f>
        <v>-0.51828932400000027</v>
      </c>
      <c r="G7" s="24">
        <f>-G35</f>
        <v>-0.51739615920000048</v>
      </c>
      <c r="H7" s="24">
        <f t="shared" si="5"/>
        <v>0.50491600000000003</v>
      </c>
      <c r="I7" s="66"/>
      <c r="J7" s="16">
        <f t="shared" si="5"/>
        <v>-30.240400000000001</v>
      </c>
      <c r="K7" s="16">
        <f t="shared" si="5"/>
        <v>0</v>
      </c>
      <c r="L7" s="16">
        <f t="shared" si="5"/>
        <v>0</v>
      </c>
      <c r="M7" s="16">
        <f t="shared" si="5"/>
        <v>0</v>
      </c>
      <c r="N7" s="16"/>
      <c r="O7" s="16">
        <f t="shared" si="5"/>
        <v>-0.1875</v>
      </c>
      <c r="P7" s="16">
        <f t="shared" si="5"/>
        <v>59.3444</v>
      </c>
      <c r="Q7" s="16">
        <f t="shared" si="5"/>
        <v>23.085699999999999</v>
      </c>
      <c r="R7" s="16">
        <f t="shared" si="5"/>
        <v>82.430099999999996</v>
      </c>
      <c r="S7" s="16"/>
      <c r="T7" s="23">
        <f>T35</f>
        <v>3.258</v>
      </c>
      <c r="U7" s="23">
        <f>U35</f>
        <v>0</v>
      </c>
      <c r="W7" s="16">
        <f>W35</f>
        <v>0</v>
      </c>
      <c r="X7" s="16">
        <f>X35</f>
        <v>-0.1875</v>
      </c>
      <c r="Y7" s="16">
        <f t="shared" si="0"/>
        <v>82.242599999999996</v>
      </c>
      <c r="Z7" s="16">
        <f>Z35</f>
        <v>0</v>
      </c>
      <c r="AA7" s="16">
        <f>AA35</f>
        <v>-59.3444</v>
      </c>
      <c r="AB7" s="16">
        <f t="shared" si="4"/>
        <v>23.085699999999996</v>
      </c>
      <c r="AC7" s="16"/>
      <c r="AD7" s="16">
        <f>AD35</f>
        <v>0</v>
      </c>
      <c r="AE7" s="16">
        <f>AE35</f>
        <v>0</v>
      </c>
      <c r="AF7" s="16">
        <f>AF35</f>
        <v>-59.3444</v>
      </c>
      <c r="AH7" s="16"/>
      <c r="AI7" s="16"/>
    </row>
    <row r="8" spans="1:35" s="15" customFormat="1">
      <c r="B8" s="15" t="str">
        <f>B34</f>
        <v>Zn_Zn_C_PBE0D3_750</v>
      </c>
      <c r="C8" s="24">
        <f>-C34</f>
        <v>-0.75</v>
      </c>
      <c r="D8" s="24">
        <f t="shared" ref="D8:R8" si="6">D34</f>
        <v>3.2835000000000001</v>
      </c>
      <c r="E8" s="24">
        <f t="shared" si="6"/>
        <v>5.0338000000000003</v>
      </c>
      <c r="F8" s="24">
        <f>-F34</f>
        <v>-0.48437237120000021</v>
      </c>
      <c r="G8" s="24">
        <f>-G34</f>
        <v>-0.48231858080000067</v>
      </c>
      <c r="H8" s="24">
        <f t="shared" si="6"/>
        <v>0.50648800000000005</v>
      </c>
      <c r="I8" s="66"/>
      <c r="J8" s="16">
        <f t="shared" si="6"/>
        <v>-30.221699999999998</v>
      </c>
      <c r="K8" s="16">
        <f t="shared" si="6"/>
        <v>0</v>
      </c>
      <c r="L8" s="16">
        <f t="shared" si="6"/>
        <v>0</v>
      </c>
      <c r="M8" s="16">
        <f t="shared" si="6"/>
        <v>0</v>
      </c>
      <c r="N8" s="16"/>
      <c r="O8" s="16">
        <f t="shared" si="6"/>
        <v>-0.1687999999999974</v>
      </c>
      <c r="P8" s="16">
        <f t="shared" si="6"/>
        <v>59.3444</v>
      </c>
      <c r="Q8" s="16">
        <f t="shared" si="6"/>
        <v>23.085699999999999</v>
      </c>
      <c r="R8" s="16">
        <f t="shared" si="6"/>
        <v>82.430099999999996</v>
      </c>
      <c r="S8" s="16"/>
      <c r="T8" s="23">
        <f>T34</f>
        <v>3.2679999999999998</v>
      </c>
      <c r="U8" s="23">
        <f>U34</f>
        <v>0</v>
      </c>
      <c r="W8" s="16">
        <f>W34</f>
        <v>0</v>
      </c>
      <c r="X8" s="16">
        <f>X34</f>
        <v>-0.1687999999999974</v>
      </c>
      <c r="Y8" s="16">
        <f t="shared" si="0"/>
        <v>82.261300000000006</v>
      </c>
      <c r="Z8" s="16">
        <f>Z34</f>
        <v>0</v>
      </c>
      <c r="AA8" s="16">
        <f>AA34</f>
        <v>-59.3444</v>
      </c>
      <c r="AB8" s="16">
        <f t="shared" si="4"/>
        <v>23.085699999999996</v>
      </c>
      <c r="AC8" s="16"/>
      <c r="AD8" s="16">
        <f>AD34</f>
        <v>0</v>
      </c>
      <c r="AE8" s="16">
        <f>AE34</f>
        <v>0</v>
      </c>
      <c r="AF8" s="16">
        <f>AF34</f>
        <v>-59.3444</v>
      </c>
      <c r="AH8" s="16"/>
      <c r="AI8" s="16"/>
    </row>
    <row r="9" spans="1:35" s="15" customFormat="1">
      <c r="B9" s="15" t="str">
        <f>B33</f>
        <v>Zn_Zn_C_PBE0D3_688</v>
      </c>
      <c r="C9" s="24">
        <f>-C33</f>
        <v>-0.68750000000000011</v>
      </c>
      <c r="D9" s="24">
        <f t="shared" ref="D9:R9" si="7">D33</f>
        <v>3.2946</v>
      </c>
      <c r="E9" s="24">
        <f t="shared" si="7"/>
        <v>4.9922000000000004</v>
      </c>
      <c r="F9" s="24">
        <f>-F33</f>
        <v>-0.45043122940000002</v>
      </c>
      <c r="G9" s="24">
        <f>-G33</f>
        <v>-0.44710143200000046</v>
      </c>
      <c r="H9" s="24">
        <f t="shared" si="7"/>
        <v>0.507969</v>
      </c>
      <c r="I9" s="66"/>
      <c r="J9" s="16">
        <f t="shared" si="7"/>
        <v>-30.200299999999999</v>
      </c>
      <c r="K9" s="16">
        <f t="shared" si="7"/>
        <v>0</v>
      </c>
      <c r="L9" s="16">
        <f t="shared" si="7"/>
        <v>0</v>
      </c>
      <c r="M9" s="16">
        <f t="shared" si="7"/>
        <v>0</v>
      </c>
      <c r="N9" s="16"/>
      <c r="O9" s="16">
        <f t="shared" si="7"/>
        <v>-0.14739999999999753</v>
      </c>
      <c r="P9" s="16">
        <f t="shared" si="7"/>
        <v>59.3444</v>
      </c>
      <c r="Q9" s="16">
        <f t="shared" si="7"/>
        <v>23.085699999999999</v>
      </c>
      <c r="R9" s="16">
        <f t="shared" si="7"/>
        <v>82.430099999999996</v>
      </c>
      <c r="S9" s="16"/>
      <c r="T9" s="23">
        <f>T33</f>
        <v>3.278</v>
      </c>
      <c r="U9" s="23">
        <f>U33</f>
        <v>0</v>
      </c>
      <c r="W9" s="16">
        <f>W33</f>
        <v>0</v>
      </c>
      <c r="X9" s="16">
        <f>X33</f>
        <v>-0.14739999999999753</v>
      </c>
      <c r="Y9" s="16">
        <f t="shared" si="0"/>
        <v>82.282700000000006</v>
      </c>
      <c r="Z9" s="16">
        <f>Z33</f>
        <v>0</v>
      </c>
      <c r="AA9" s="16">
        <f>AA33</f>
        <v>-59.3444</v>
      </c>
      <c r="AB9" s="16">
        <f t="shared" si="4"/>
        <v>23.085699999999996</v>
      </c>
      <c r="AC9" s="16"/>
      <c r="AD9" s="16">
        <f>AD33</f>
        <v>0</v>
      </c>
      <c r="AE9" s="16">
        <f>AE33</f>
        <v>0</v>
      </c>
      <c r="AF9" s="16">
        <f>AF33</f>
        <v>-59.3444</v>
      </c>
      <c r="AH9" s="16"/>
      <c r="AI9" s="16"/>
    </row>
    <row r="10" spans="1:35" s="15" customFormat="1">
      <c r="B10" s="15" t="str">
        <f>B32</f>
        <v>Zn_Zn_C_PBE0D3_625</v>
      </c>
      <c r="C10" s="24">
        <f>-C32</f>
        <v>-0.62500000000000022</v>
      </c>
      <c r="D10" s="24">
        <f t="shared" ref="D10:R10" si="8">D32</f>
        <v>3.3056000000000001</v>
      </c>
      <c r="E10" s="24">
        <f t="shared" si="8"/>
        <v>4.9474999999999998</v>
      </c>
      <c r="F10" s="24">
        <f>-F32</f>
        <v>-0.4154959975000001</v>
      </c>
      <c r="G10" s="24">
        <f>-G32</f>
        <v>-0.4137099500000001</v>
      </c>
      <c r="H10" s="24">
        <f t="shared" si="8"/>
        <v>0.50920100000000001</v>
      </c>
      <c r="I10" s="66"/>
      <c r="J10" s="16">
        <f t="shared" si="8"/>
        <v>-30.177099999999999</v>
      </c>
      <c r="K10" s="16">
        <f t="shared" si="8"/>
        <v>0</v>
      </c>
      <c r="L10" s="16">
        <f t="shared" si="8"/>
        <v>0</v>
      </c>
      <c r="M10" s="16">
        <f t="shared" si="8"/>
        <v>0</v>
      </c>
      <c r="N10" s="16"/>
      <c r="O10" s="16">
        <f t="shared" si="8"/>
        <v>-0.12419999999999831</v>
      </c>
      <c r="P10" s="16">
        <f t="shared" si="8"/>
        <v>59.3444</v>
      </c>
      <c r="Q10" s="16">
        <f t="shared" si="8"/>
        <v>23.085699999999999</v>
      </c>
      <c r="R10" s="16">
        <f t="shared" si="8"/>
        <v>82.430099999999996</v>
      </c>
      <c r="S10" s="16"/>
      <c r="T10" s="23">
        <f>T32</f>
        <v>3.29</v>
      </c>
      <c r="U10" s="23">
        <f>U32</f>
        <v>0</v>
      </c>
      <c r="W10" s="16">
        <f>W32</f>
        <v>0</v>
      </c>
      <c r="X10" s="16">
        <f>X32</f>
        <v>-0.12419999999999831</v>
      </c>
      <c r="Y10" s="16">
        <f t="shared" si="0"/>
        <v>82.305899999999994</v>
      </c>
      <c r="Z10" s="16">
        <f>Z32</f>
        <v>0</v>
      </c>
      <c r="AA10" s="16">
        <f>AA32</f>
        <v>-59.3444</v>
      </c>
      <c r="AB10" s="16">
        <f t="shared" si="4"/>
        <v>23.085699999999996</v>
      </c>
      <c r="AC10" s="16"/>
      <c r="AD10" s="16">
        <f>AD32</f>
        <v>0</v>
      </c>
      <c r="AE10" s="16">
        <f>AE32</f>
        <v>0</v>
      </c>
      <c r="AF10" s="16">
        <f>AF32</f>
        <v>-59.3444</v>
      </c>
      <c r="AH10" s="16"/>
      <c r="AI10" s="16"/>
    </row>
    <row r="11" spans="1:35" s="15" customFormat="1">
      <c r="B11" s="15" t="str">
        <f>B31</f>
        <v>Zn_Zn_C_PBE0D3_563</v>
      </c>
      <c r="C11" s="24">
        <f>-C31</f>
        <v>-0.56249999999999989</v>
      </c>
      <c r="D11" s="24">
        <f t="shared" ref="D11:R11" si="9">D31</f>
        <v>3.3174999999999999</v>
      </c>
      <c r="E11" s="24">
        <f t="shared" si="9"/>
        <v>4.8986000000000001</v>
      </c>
      <c r="F11" s="24">
        <f>-F31</f>
        <v>-0.37845603879999973</v>
      </c>
      <c r="G11" s="24">
        <f>-G31</f>
        <v>-0.3753846165999995</v>
      </c>
      <c r="H11" s="24">
        <f t="shared" si="9"/>
        <v>0.50995599999999996</v>
      </c>
      <c r="I11" s="66"/>
      <c r="J11" s="16">
        <f t="shared" si="9"/>
        <v>-30.153300000000002</v>
      </c>
      <c r="K11" s="16">
        <f t="shared" si="9"/>
        <v>0</v>
      </c>
      <c r="L11" s="16">
        <f t="shared" si="9"/>
        <v>0</v>
      </c>
      <c r="M11" s="16">
        <f t="shared" si="9"/>
        <v>0</v>
      </c>
      <c r="N11" s="16"/>
      <c r="O11" s="16">
        <f t="shared" si="9"/>
        <v>-0.10040000000000049</v>
      </c>
      <c r="P11" s="16">
        <f t="shared" si="9"/>
        <v>59.3444</v>
      </c>
      <c r="Q11" s="16">
        <f t="shared" si="9"/>
        <v>23.085699999999999</v>
      </c>
      <c r="R11" s="16">
        <f t="shared" si="9"/>
        <v>82.430099999999996</v>
      </c>
      <c r="S11" s="16"/>
      <c r="T11" s="23">
        <f>T31</f>
        <v>3.3050000000000002</v>
      </c>
      <c r="U11" s="23">
        <f>U31</f>
        <v>0</v>
      </c>
      <c r="W11" s="16">
        <f>W31</f>
        <v>0</v>
      </c>
      <c r="X11" s="16">
        <f>X31</f>
        <v>-0.10040000000000049</v>
      </c>
      <c r="Y11" s="16">
        <f t="shared" si="0"/>
        <v>82.329700000000003</v>
      </c>
      <c r="Z11" s="16">
        <f>Z31</f>
        <v>0</v>
      </c>
      <c r="AA11" s="16">
        <f>AA31</f>
        <v>-59.3444</v>
      </c>
      <c r="AB11" s="16">
        <f t="shared" si="4"/>
        <v>23.085699999999996</v>
      </c>
      <c r="AC11" s="16"/>
      <c r="AD11" s="16">
        <f>AD31</f>
        <v>0</v>
      </c>
      <c r="AE11" s="16">
        <f>AE31</f>
        <v>0</v>
      </c>
      <c r="AF11" s="16">
        <f>AF31</f>
        <v>-59.3444</v>
      </c>
      <c r="AH11" s="16"/>
      <c r="AI11" s="16"/>
    </row>
    <row r="12" spans="1:35" s="15" customFormat="1">
      <c r="B12" s="15" t="str">
        <f>B30</f>
        <v>Zn_Zn_C_PBE0D3_500</v>
      </c>
      <c r="C12" s="24">
        <f>-C30</f>
        <v>-0.5</v>
      </c>
      <c r="D12" s="24">
        <f t="shared" ref="D12:R12" si="10">D30</f>
        <v>3.3292999999999999</v>
      </c>
      <c r="E12" s="24">
        <f t="shared" si="10"/>
        <v>4.8480999999999996</v>
      </c>
      <c r="F12" s="24">
        <f>-F30</f>
        <v>-0.34131593619999978</v>
      </c>
      <c r="G12" s="24">
        <f>-G30</f>
        <v>-0.3356145706</v>
      </c>
      <c r="H12" s="24">
        <f t="shared" si="10"/>
        <v>0.51057799999999998</v>
      </c>
      <c r="I12" s="66"/>
      <c r="J12" s="16">
        <f t="shared" si="10"/>
        <v>-30.1297</v>
      </c>
      <c r="K12" s="16">
        <f t="shared" si="10"/>
        <v>0</v>
      </c>
      <c r="L12" s="16">
        <f t="shared" si="10"/>
        <v>0</v>
      </c>
      <c r="M12" s="16">
        <f t="shared" si="10"/>
        <v>0</v>
      </c>
      <c r="N12" s="16"/>
      <c r="O12" s="16">
        <f t="shared" si="10"/>
        <v>-7.6799999999998647E-2</v>
      </c>
      <c r="P12" s="16">
        <f t="shared" si="10"/>
        <v>59.3444</v>
      </c>
      <c r="Q12" s="16">
        <f t="shared" si="10"/>
        <v>23.085699999999999</v>
      </c>
      <c r="R12" s="16">
        <f t="shared" si="10"/>
        <v>82.430099999999996</v>
      </c>
      <c r="S12" s="16"/>
      <c r="T12" s="23">
        <f>T30</f>
        <v>3.3220000000000001</v>
      </c>
      <c r="U12" s="23">
        <f>U30</f>
        <v>0</v>
      </c>
      <c r="W12" s="16">
        <f>W30</f>
        <v>0</v>
      </c>
      <c r="X12" s="16">
        <f>X30</f>
        <v>-7.6799999999998647E-2</v>
      </c>
      <c r="Y12" s="16">
        <f t="shared" si="0"/>
        <v>82.35329999999999</v>
      </c>
      <c r="Z12" s="16">
        <f>Z30</f>
        <v>0</v>
      </c>
      <c r="AA12" s="16">
        <f>AA30</f>
        <v>-59.3444</v>
      </c>
      <c r="AB12" s="16">
        <f t="shared" si="4"/>
        <v>23.085699999999996</v>
      </c>
      <c r="AC12" s="16"/>
      <c r="AD12" s="16">
        <f>AD30</f>
        <v>0</v>
      </c>
      <c r="AE12" s="16">
        <f>AE30</f>
        <v>0</v>
      </c>
      <c r="AF12" s="16">
        <f>AF30</f>
        <v>-59.3444</v>
      </c>
      <c r="AH12" s="16"/>
      <c r="AI12" s="16"/>
    </row>
    <row r="13" spans="1:35" s="15" customFormat="1">
      <c r="B13" s="15" t="str">
        <f>B29</f>
        <v>Zn_Zn_C_PBE0D3_438</v>
      </c>
      <c r="C13" s="24">
        <f>-C29</f>
        <v>-0.43750000000000011</v>
      </c>
      <c r="D13" s="24">
        <f t="shared" ref="D13:R13" si="11">D29</f>
        <v>3.3414999999999999</v>
      </c>
      <c r="E13" s="24">
        <f t="shared" si="11"/>
        <v>4.7939999999999996</v>
      </c>
      <c r="F13" s="24">
        <f>-F29</f>
        <v>-0.3035656679999999</v>
      </c>
      <c r="G13" s="24">
        <f>-G29</f>
        <v>-0.29457212400000049</v>
      </c>
      <c r="H13" s="24">
        <f t="shared" si="11"/>
        <v>0.51097599999999999</v>
      </c>
      <c r="I13" s="66"/>
      <c r="J13" s="16">
        <f t="shared" si="11"/>
        <v>-30.107399999999998</v>
      </c>
      <c r="K13" s="16">
        <f t="shared" si="11"/>
        <v>0</v>
      </c>
      <c r="L13" s="16">
        <f t="shared" si="11"/>
        <v>0</v>
      </c>
      <c r="M13" s="16">
        <f t="shared" si="11"/>
        <v>0</v>
      </c>
      <c r="N13" s="16"/>
      <c r="O13" s="16">
        <f t="shared" si="11"/>
        <v>-5.4499999999997328E-2</v>
      </c>
      <c r="P13" s="16">
        <f t="shared" si="11"/>
        <v>59.3444</v>
      </c>
      <c r="Q13" s="16">
        <f t="shared" si="11"/>
        <v>23.085699999999999</v>
      </c>
      <c r="R13" s="16">
        <f t="shared" si="11"/>
        <v>82.430099999999996</v>
      </c>
      <c r="S13" s="16"/>
      <c r="T13" s="23">
        <f>T29</f>
        <v>3.3420000000000001</v>
      </c>
      <c r="U13" s="23">
        <f>U29</f>
        <v>0</v>
      </c>
      <c r="W13" s="16">
        <f>W29</f>
        <v>0</v>
      </c>
      <c r="X13" s="16">
        <f>X29</f>
        <v>-5.4499999999997328E-2</v>
      </c>
      <c r="Y13" s="16">
        <f t="shared" si="0"/>
        <v>82.375599999999991</v>
      </c>
      <c r="Z13" s="16">
        <f>Z29</f>
        <v>0</v>
      </c>
      <c r="AA13" s="16">
        <f>AA29</f>
        <v>-59.3444</v>
      </c>
      <c r="AB13" s="16">
        <f t="shared" si="4"/>
        <v>23.085699999999996</v>
      </c>
      <c r="AC13" s="16"/>
      <c r="AD13" s="16">
        <f>AD29</f>
        <v>0</v>
      </c>
      <c r="AE13" s="16">
        <f>AE29</f>
        <v>0</v>
      </c>
      <c r="AF13" s="16">
        <f>AF29</f>
        <v>-59.3444</v>
      </c>
      <c r="AH13" s="16"/>
      <c r="AI13" s="16"/>
    </row>
    <row r="14" spans="1:35" s="15" customFormat="1">
      <c r="B14" s="15" t="str">
        <f>B28</f>
        <v>Zn_Zn_C_PBE0D3_375</v>
      </c>
      <c r="C14" s="24">
        <f>-C28</f>
        <v>-0.37500000000000022</v>
      </c>
      <c r="D14" s="24">
        <f t="shared" ref="D14:R14" si="12">D28</f>
        <v>3.3542999999999998</v>
      </c>
      <c r="E14" s="24">
        <f t="shared" si="12"/>
        <v>4.734</v>
      </c>
      <c r="F14" s="24">
        <f>-F28</f>
        <v>-0.26321513400000007</v>
      </c>
      <c r="G14" s="24">
        <f>-G28</f>
        <v>-0.25299442799999994</v>
      </c>
      <c r="H14" s="24">
        <f t="shared" si="12"/>
        <v>0.51073299999999999</v>
      </c>
      <c r="I14" s="66"/>
      <c r="J14" s="16">
        <f t="shared" si="12"/>
        <v>-30.087399999999999</v>
      </c>
      <c r="K14" s="16">
        <f t="shared" si="12"/>
        <v>0</v>
      </c>
      <c r="L14" s="16">
        <f t="shared" si="12"/>
        <v>0</v>
      </c>
      <c r="M14" s="16">
        <f t="shared" si="12"/>
        <v>0</v>
      </c>
      <c r="N14" s="16"/>
      <c r="O14" s="16">
        <f t="shared" si="12"/>
        <v>-3.4499999999997755E-2</v>
      </c>
      <c r="P14" s="16">
        <f t="shared" si="12"/>
        <v>59.3444</v>
      </c>
      <c r="Q14" s="16">
        <f t="shared" si="12"/>
        <v>23.085699999999999</v>
      </c>
      <c r="R14" s="16">
        <f t="shared" si="12"/>
        <v>82.430099999999996</v>
      </c>
      <c r="S14" s="16"/>
      <c r="T14" s="23">
        <f>T28</f>
        <v>3.3660000000000001</v>
      </c>
      <c r="U14" s="23">
        <f>U28</f>
        <v>0</v>
      </c>
      <c r="W14" s="16">
        <f>W28</f>
        <v>0</v>
      </c>
      <c r="X14" s="16">
        <f>X28</f>
        <v>-3.4499999999997755E-2</v>
      </c>
      <c r="Y14" s="16">
        <f t="shared" si="0"/>
        <v>82.395600000000002</v>
      </c>
      <c r="Z14" s="16">
        <f>Z28</f>
        <v>0</v>
      </c>
      <c r="AA14" s="16">
        <f>AA28</f>
        <v>-59.3444</v>
      </c>
      <c r="AB14" s="16">
        <f t="shared" si="4"/>
        <v>23.085699999999996</v>
      </c>
      <c r="AC14" s="16"/>
      <c r="AD14" s="16">
        <f>AD28</f>
        <v>0</v>
      </c>
      <c r="AE14" s="16">
        <f>AE28</f>
        <v>0</v>
      </c>
      <c r="AF14" s="16">
        <f>AF28</f>
        <v>-59.3444</v>
      </c>
      <c r="AH14" s="16"/>
      <c r="AI14" s="16"/>
    </row>
    <row r="15" spans="1:35" s="15" customFormat="1">
      <c r="B15" s="15" t="str">
        <f>B27</f>
        <v>Zn_Zn_C_PBE0D3_313</v>
      </c>
      <c r="C15" s="24">
        <f>-C27</f>
        <v>-0.31249999999999989</v>
      </c>
      <c r="D15" s="24">
        <f t="shared" ref="D15:R15" si="13">D27</f>
        <v>3.3693</v>
      </c>
      <c r="E15" s="24">
        <f t="shared" si="13"/>
        <v>4.6627999999999998</v>
      </c>
      <c r="F15" s="24">
        <f>-F27</f>
        <v>-0.21713727039999997</v>
      </c>
      <c r="G15" s="24">
        <f>-G27</f>
        <v>-0.20884681199999947</v>
      </c>
      <c r="H15" s="24">
        <f t="shared" si="13"/>
        <v>0.50917800000000002</v>
      </c>
      <c r="I15" s="66"/>
      <c r="J15" s="16">
        <f t="shared" si="13"/>
        <v>-30.071200000000001</v>
      </c>
      <c r="K15" s="16">
        <f t="shared" si="13"/>
        <v>0</v>
      </c>
      <c r="L15" s="16">
        <f t="shared" si="13"/>
        <v>0</v>
      </c>
      <c r="M15" s="16">
        <f t="shared" si="13"/>
        <v>0</v>
      </c>
      <c r="N15" s="16"/>
      <c r="O15" s="16">
        <f t="shared" si="13"/>
        <v>-1.8299999999999983E-2</v>
      </c>
      <c r="P15" s="16">
        <f t="shared" si="13"/>
        <v>59.3444</v>
      </c>
      <c r="Q15" s="16">
        <f t="shared" si="13"/>
        <v>23.085699999999999</v>
      </c>
      <c r="R15" s="16">
        <f t="shared" si="13"/>
        <v>82.430099999999996</v>
      </c>
      <c r="S15" s="16"/>
      <c r="T15" s="23">
        <f>T27</f>
        <v>3.395</v>
      </c>
      <c r="U15" s="23">
        <f>U27</f>
        <v>0</v>
      </c>
      <c r="W15" s="16">
        <f>W27</f>
        <v>0</v>
      </c>
      <c r="X15" s="16">
        <f>X27</f>
        <v>-1.8299999999999983E-2</v>
      </c>
      <c r="Y15" s="16">
        <f t="shared" si="0"/>
        <v>82.411799999999999</v>
      </c>
      <c r="Z15" s="16">
        <f>Z27</f>
        <v>0</v>
      </c>
      <c r="AA15" s="16">
        <f>AA27</f>
        <v>-59.3444</v>
      </c>
      <c r="AB15" s="16">
        <f t="shared" si="4"/>
        <v>23.085699999999996</v>
      </c>
      <c r="AC15" s="16"/>
      <c r="AD15" s="16">
        <f>AD27</f>
        <v>0</v>
      </c>
      <c r="AE15" s="16">
        <f>AE27</f>
        <v>0</v>
      </c>
      <c r="AF15" s="16">
        <f>AF27</f>
        <v>-59.3444</v>
      </c>
      <c r="AH15" s="16"/>
      <c r="AI15" s="16"/>
    </row>
    <row r="16" spans="1:35" s="15" customFormat="1">
      <c r="B16" s="15" t="str">
        <f>B26</f>
        <v>Zn_Zn_C_PBE0D3_250</v>
      </c>
      <c r="C16" s="24">
        <f>-C26</f>
        <v>-0.25</v>
      </c>
      <c r="D16" s="24">
        <f t="shared" ref="D16:R16" si="14">D26</f>
        <v>3.3872</v>
      </c>
      <c r="E16" s="24">
        <f t="shared" si="14"/>
        <v>4.5782999999999996</v>
      </c>
      <c r="F16" s="24">
        <f>-F26</f>
        <v>-0.1632713346000001</v>
      </c>
      <c r="G16" s="24">
        <f>-G26</f>
        <v>-0.15847327619999962</v>
      </c>
      <c r="H16" s="24">
        <f t="shared" si="14"/>
        <v>0.50575000000000003</v>
      </c>
      <c r="I16" s="66"/>
      <c r="J16" s="16">
        <f t="shared" si="14"/>
        <v>-30.060099999999998</v>
      </c>
      <c r="K16" s="16">
        <f t="shared" si="14"/>
        <v>0</v>
      </c>
      <c r="L16" s="16">
        <f t="shared" si="14"/>
        <v>0</v>
      </c>
      <c r="M16" s="16">
        <f t="shared" si="14"/>
        <v>0</v>
      </c>
      <c r="N16" s="16"/>
      <c r="O16" s="16">
        <f t="shared" si="14"/>
        <v>-7.1999999999974307E-3</v>
      </c>
      <c r="P16" s="16">
        <f t="shared" si="14"/>
        <v>59.3444</v>
      </c>
      <c r="Q16" s="16">
        <f t="shared" si="14"/>
        <v>23.085699999999999</v>
      </c>
      <c r="R16" s="16">
        <f t="shared" si="14"/>
        <v>82.430099999999996</v>
      </c>
      <c r="S16" s="16"/>
      <c r="T16" s="23">
        <f>T26</f>
        <v>3.4329999999999998</v>
      </c>
      <c r="U16" s="23">
        <f>U26</f>
        <v>0</v>
      </c>
      <c r="W16" s="16">
        <f>W26</f>
        <v>0</v>
      </c>
      <c r="X16" s="16">
        <f>X26</f>
        <v>-7.1999999999974307E-3</v>
      </c>
      <c r="Y16" s="16">
        <f t="shared" si="0"/>
        <v>82.422899999999998</v>
      </c>
      <c r="Z16" s="16">
        <f>Z26</f>
        <v>0</v>
      </c>
      <c r="AA16" s="16">
        <f>AA26</f>
        <v>-59.3444</v>
      </c>
      <c r="AB16" s="16">
        <f t="shared" si="4"/>
        <v>23.085699999999996</v>
      </c>
      <c r="AC16" s="16"/>
      <c r="AD16" s="16">
        <f>AD26</f>
        <v>0</v>
      </c>
      <c r="AE16" s="16">
        <f>AE26</f>
        <v>0</v>
      </c>
      <c r="AF16" s="16">
        <f>AF26</f>
        <v>-59.3444</v>
      </c>
      <c r="AG16" s="16"/>
      <c r="AH16" s="16"/>
      <c r="AI16" s="16"/>
    </row>
    <row r="17" spans="1:36" s="15" customFormat="1">
      <c r="B17" s="15" t="str">
        <f>B25</f>
        <v>Zn_Zn_C_PBE0D3_188</v>
      </c>
      <c r="C17" s="24">
        <f>-C25</f>
        <v>-0.18750000000000011</v>
      </c>
      <c r="D17" s="24">
        <f t="shared" ref="D17:R17" si="15">D25</f>
        <v>3.4051999999999998</v>
      </c>
      <c r="E17" s="24">
        <f t="shared" si="15"/>
        <v>4.5014000000000003</v>
      </c>
      <c r="F17" s="24">
        <f>-F25</f>
        <v>-0.10706129759999988</v>
      </c>
      <c r="G17" s="24">
        <f>-G25</f>
        <v>-0.10650312400000007</v>
      </c>
      <c r="H17" s="24">
        <f t="shared" si="15"/>
        <v>0.50134999999999996</v>
      </c>
      <c r="I17" s="66"/>
      <c r="J17" s="16">
        <f t="shared" si="15"/>
        <v>-30.054600000000001</v>
      </c>
      <c r="K17" s="16">
        <f t="shared" si="15"/>
        <v>0</v>
      </c>
      <c r="L17" s="16">
        <f t="shared" si="15"/>
        <v>0</v>
      </c>
      <c r="M17" s="16">
        <f t="shared" si="15"/>
        <v>0</v>
      </c>
      <c r="N17" s="16"/>
      <c r="O17" s="16">
        <f t="shared" si="15"/>
        <v>-1.6999999999995907E-3</v>
      </c>
      <c r="P17" s="16">
        <f t="shared" si="15"/>
        <v>59.3444</v>
      </c>
      <c r="Q17" s="16">
        <f t="shared" si="15"/>
        <v>23.085699999999999</v>
      </c>
      <c r="R17" s="16">
        <f t="shared" si="15"/>
        <v>82.430099999999996</v>
      </c>
      <c r="S17" s="16"/>
      <c r="T17" s="23">
        <f>T25</f>
        <v>3.47</v>
      </c>
      <c r="U17" s="23">
        <f>U25</f>
        <v>0</v>
      </c>
      <c r="W17" s="16">
        <f>W25</f>
        <v>0</v>
      </c>
      <c r="X17" s="16">
        <f>X25</f>
        <v>-1.6999999999995907E-3</v>
      </c>
      <c r="Y17" s="16">
        <f t="shared" si="0"/>
        <v>82.428399999999996</v>
      </c>
      <c r="Z17" s="16">
        <f>Z25</f>
        <v>0</v>
      </c>
      <c r="AA17" s="16">
        <f>AA25</f>
        <v>-59.3444</v>
      </c>
      <c r="AB17" s="16">
        <f t="shared" si="4"/>
        <v>23.085699999999996</v>
      </c>
      <c r="AC17" s="16"/>
      <c r="AD17" s="16">
        <f>AD25</f>
        <v>0</v>
      </c>
      <c r="AE17" s="16">
        <f>AE25</f>
        <v>0</v>
      </c>
      <c r="AF17" s="16">
        <f>AF25</f>
        <v>-59.3444</v>
      </c>
      <c r="AG17" s="16"/>
      <c r="AH17" s="16"/>
      <c r="AI17" s="16"/>
    </row>
    <row r="18" spans="1:36" s="15" customFormat="1">
      <c r="B18" s="15" t="str">
        <f>B24</f>
        <v>Zn_Zn_C_PBE0D3_125</v>
      </c>
      <c r="C18" s="24">
        <f>-C24</f>
        <v>-0.12500000000000022</v>
      </c>
      <c r="D18" s="24">
        <f t="shared" ref="D18:R18" si="16">D24</f>
        <v>3.4156</v>
      </c>
      <c r="E18" s="24">
        <f t="shared" si="16"/>
        <v>4.4573</v>
      </c>
      <c r="F18" s="24">
        <f>-F24</f>
        <v>-6.4421356900000226E-2</v>
      </c>
      <c r="G18" s="24">
        <f>-G24</f>
        <v>-6.4911659899999474E-2</v>
      </c>
      <c r="H18" s="24">
        <f t="shared" si="16"/>
        <v>0.49949700000000002</v>
      </c>
      <c r="I18" s="66"/>
      <c r="J18" s="16">
        <f t="shared" si="16"/>
        <v>-30.052900000000001</v>
      </c>
      <c r="K18" s="16">
        <f t="shared" si="16"/>
        <v>0</v>
      </c>
      <c r="L18" s="16">
        <f t="shared" si="16"/>
        <v>0</v>
      </c>
      <c r="M18" s="16">
        <f t="shared" si="16"/>
        <v>0</v>
      </c>
      <c r="N18" s="16"/>
      <c r="O18" s="16">
        <f t="shared" si="16"/>
        <v>0</v>
      </c>
      <c r="P18" s="16">
        <f t="shared" si="16"/>
        <v>59.3444</v>
      </c>
      <c r="Q18" s="16">
        <f t="shared" si="16"/>
        <v>23.085699999999999</v>
      </c>
      <c r="R18" s="16">
        <f t="shared" si="16"/>
        <v>82.430099999999996</v>
      </c>
      <c r="S18" s="16"/>
      <c r="T18" s="23">
        <f>T24</f>
        <v>3.4239999999999999</v>
      </c>
      <c r="U18" s="23">
        <f>U24</f>
        <v>0</v>
      </c>
      <c r="W18" s="16">
        <f>W24</f>
        <v>0</v>
      </c>
      <c r="X18" s="16">
        <f>X24</f>
        <v>0</v>
      </c>
      <c r="Y18" s="16">
        <f t="shared" si="0"/>
        <v>82.430099999999996</v>
      </c>
      <c r="Z18" s="16">
        <f>Z24</f>
        <v>0</v>
      </c>
      <c r="AA18" s="16">
        <f>AA24</f>
        <v>-59.3444</v>
      </c>
      <c r="AB18" s="16">
        <f t="shared" si="4"/>
        <v>23.085699999999996</v>
      </c>
      <c r="AC18" s="16"/>
      <c r="AD18" s="16">
        <f>AD24</f>
        <v>0</v>
      </c>
      <c r="AE18" s="16">
        <f>AE24</f>
        <v>0</v>
      </c>
      <c r="AF18" s="16">
        <f>AF24</f>
        <v>-59.3444</v>
      </c>
      <c r="AH18" s="16"/>
      <c r="AI18" s="16"/>
    </row>
    <row r="19" spans="1:36" s="15" customFormat="1">
      <c r="A19" s="15" t="s">
        <v>69</v>
      </c>
      <c r="B19" s="15" t="str">
        <f>B23</f>
        <v>Zn_Zn_C_PBE0D3_063</v>
      </c>
      <c r="C19" s="24">
        <f>-C23</f>
        <v>-6.2499999999999882E-2</v>
      </c>
      <c r="D19" s="24">
        <f t="shared" ref="D19:R19" si="17">D23</f>
        <v>3.4215</v>
      </c>
      <c r="E19" s="24">
        <f t="shared" si="17"/>
        <v>4.4367999999999999</v>
      </c>
      <c r="F19" s="24">
        <f>-F23</f>
        <v>-3.1416980800000015E-2</v>
      </c>
      <c r="G19" s="24">
        <f>-G23</f>
        <v>-3.1971580800000204E-2</v>
      </c>
      <c r="H19" s="24">
        <f t="shared" si="17"/>
        <v>0.49960300000000002</v>
      </c>
      <c r="I19" s="66"/>
      <c r="J19" s="16">
        <f t="shared" si="17"/>
        <v>-30.052800000000001</v>
      </c>
      <c r="K19" s="16">
        <f t="shared" si="17"/>
        <v>0</v>
      </c>
      <c r="L19" s="16">
        <f t="shared" si="17"/>
        <v>0</v>
      </c>
      <c r="M19" s="16">
        <f t="shared" si="17"/>
        <v>0</v>
      </c>
      <c r="N19" s="16"/>
      <c r="O19" s="16">
        <f t="shared" si="17"/>
        <v>9.9999999999766942E-5</v>
      </c>
      <c r="P19" s="16">
        <f t="shared" si="17"/>
        <v>59.3444</v>
      </c>
      <c r="Q19" s="16">
        <f t="shared" si="17"/>
        <v>23.085699999999999</v>
      </c>
      <c r="R19" s="16">
        <f t="shared" si="17"/>
        <v>82.430099999999996</v>
      </c>
      <c r="S19" s="16"/>
      <c r="T19" s="23">
        <f>T23</f>
        <v>3.395</v>
      </c>
      <c r="U19" s="23">
        <f>U23</f>
        <v>0</v>
      </c>
      <c r="W19" s="16">
        <f>W23</f>
        <v>0</v>
      </c>
      <c r="X19" s="16">
        <f>X23</f>
        <v>9.9999999999766942E-5</v>
      </c>
      <c r="Y19" s="16">
        <f t="shared" si="0"/>
        <v>82.430199999999999</v>
      </c>
      <c r="Z19" s="16">
        <f>Z23</f>
        <v>0</v>
      </c>
      <c r="AA19" s="16">
        <f>AA23</f>
        <v>-59.3444</v>
      </c>
      <c r="AB19" s="16">
        <f t="shared" si="4"/>
        <v>23.085699999999996</v>
      </c>
      <c r="AC19" s="16"/>
      <c r="AD19" s="16">
        <f>AD23</f>
        <v>0</v>
      </c>
      <c r="AE19" s="16">
        <f>AE23</f>
        <v>0</v>
      </c>
      <c r="AF19" s="16">
        <f>AF23</f>
        <v>-59.3444</v>
      </c>
      <c r="AH19" s="16"/>
      <c r="AI19" s="16"/>
    </row>
    <row r="20" spans="1:36" s="15" customFormat="1">
      <c r="B20" s="15" t="str">
        <f>B22</f>
        <v>Zn_Zn_C_PBE0D3_031</v>
      </c>
      <c r="C20" s="24">
        <f>-C22</f>
        <v>-3.1249999999999941E-2</v>
      </c>
      <c r="D20" s="24">
        <f t="shared" ref="D20:U20" si="18">D22</f>
        <v>3.4226999999999999</v>
      </c>
      <c r="E20" s="24">
        <f t="shared" si="18"/>
        <v>4.4310999999999998</v>
      </c>
      <c r="F20" s="24">
        <f>-F22</f>
        <v>-1.5734836099999872E-2</v>
      </c>
      <c r="G20" s="24">
        <f>-G22</f>
        <v>-1.5956391099999846E-2</v>
      </c>
      <c r="H20" s="24">
        <f t="shared" si="18"/>
        <v>0.49981199999999998</v>
      </c>
      <c r="I20" s="66"/>
      <c r="J20" s="16">
        <f t="shared" si="18"/>
        <v>-30.052800000000001</v>
      </c>
      <c r="K20" s="16">
        <f t="shared" si="18"/>
        <v>0</v>
      </c>
      <c r="L20" s="16">
        <f t="shared" si="18"/>
        <v>0</v>
      </c>
      <c r="M20" s="16">
        <f t="shared" si="18"/>
        <v>0</v>
      </c>
      <c r="N20" s="16"/>
      <c r="O20" s="16">
        <f t="shared" si="18"/>
        <v>9.9999999999766942E-5</v>
      </c>
      <c r="P20" s="16">
        <f t="shared" si="18"/>
        <v>59.3444</v>
      </c>
      <c r="Q20" s="16">
        <f t="shared" si="18"/>
        <v>23.085699999999999</v>
      </c>
      <c r="R20" s="16">
        <f t="shared" si="18"/>
        <v>82.430099999999996</v>
      </c>
      <c r="S20" s="16"/>
      <c r="T20" s="23">
        <f t="shared" si="18"/>
        <v>3.3889999999999998</v>
      </c>
      <c r="U20" s="23">
        <f t="shared" si="18"/>
        <v>0</v>
      </c>
      <c r="W20" s="16">
        <f>W22</f>
        <v>0</v>
      </c>
      <c r="X20" s="16">
        <f>X22</f>
        <v>9.9999999999766942E-5</v>
      </c>
      <c r="Y20" s="16">
        <f t="shared" si="0"/>
        <v>82.430199999999999</v>
      </c>
      <c r="Z20" s="16">
        <f>Z22</f>
        <v>0</v>
      </c>
      <c r="AA20" s="16">
        <f>AA22</f>
        <v>-59.3444</v>
      </c>
      <c r="AB20" s="16">
        <f t="shared" si="4"/>
        <v>23.085699999999996</v>
      </c>
      <c r="AC20" s="16"/>
      <c r="AD20" s="16">
        <f>AD22</f>
        <v>0</v>
      </c>
      <c r="AE20" s="16">
        <f>AE22</f>
        <v>0</v>
      </c>
      <c r="AF20" s="16">
        <f>AF22</f>
        <v>-59.3444</v>
      </c>
      <c r="AH20" s="16"/>
      <c r="AI20" s="16"/>
    </row>
    <row r="21" spans="1:36">
      <c r="A21" s="8" t="s">
        <v>11</v>
      </c>
      <c r="B21" s="8" t="str">
        <f>Zn_PBE0D3!B45</f>
        <v>Zn_Zn_C_PBE0D3_000</v>
      </c>
      <c r="C21" s="1">
        <f t="shared" ref="C21:C38" si="19">(0.5-AV45)/(0.5-AV$63)</f>
        <v>0</v>
      </c>
      <c r="D21" s="1">
        <f>J45</f>
        <v>3.4228999999999998</v>
      </c>
      <c r="E21" s="1">
        <f t="shared" ref="E21:E39" si="20">L45</f>
        <v>4.4298999999999999</v>
      </c>
      <c r="F21" s="1">
        <f t="shared" ref="F21:F40" si="21">E21*ABS(AS45-AV45)</f>
        <v>0</v>
      </c>
      <c r="G21" s="1">
        <f t="shared" ref="G21:G40" si="22">E21*(ABS(MOD(AT45-AU45+2.5,1)-0.5))</f>
        <v>0</v>
      </c>
      <c r="H21" s="1">
        <f t="shared" ref="H21:H39" si="23">MOD(AS45-AT45,1)</f>
        <v>0.5</v>
      </c>
      <c r="J21" s="2">
        <f t="shared" ref="J21:J39" si="24">R45</f>
        <v>-30.052900000000001</v>
      </c>
      <c r="K21" s="2">
        <f>R69</f>
        <v>-59.3444</v>
      </c>
      <c r="L21" s="2">
        <f>AW69</f>
        <v>-23.085699999999999</v>
      </c>
      <c r="M21" s="2">
        <f t="shared" ref="M21:M39" si="25">K21+L21</f>
        <v>-82.430099999999996</v>
      </c>
      <c r="N21" s="2"/>
      <c r="O21" s="2">
        <f t="shared" ref="O21:R37" si="26">J21-J$21</f>
        <v>0</v>
      </c>
      <c r="P21" s="2">
        <f t="shared" si="26"/>
        <v>0</v>
      </c>
      <c r="Q21" s="2">
        <f t="shared" si="26"/>
        <v>0</v>
      </c>
      <c r="R21" s="2">
        <f t="shared" si="26"/>
        <v>0</v>
      </c>
      <c r="T21" s="18">
        <f>Z47</f>
        <v>3.395</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Zn_PBE0D3!B46</f>
        <v>Zn_Zn_C_PBE0D3_031</v>
      </c>
      <c r="C22" s="1">
        <f t="shared" si="19"/>
        <v>3.1249999999999941E-2</v>
      </c>
      <c r="D22" s="1">
        <f>Zn_PBE0D3!J46</f>
        <v>3.4226999999999999</v>
      </c>
      <c r="E22" s="1">
        <f t="shared" si="20"/>
        <v>4.4310999999999998</v>
      </c>
      <c r="F22" s="1">
        <f t="shared" si="21"/>
        <v>1.5734836099999872E-2</v>
      </c>
      <c r="G22" s="1">
        <f t="shared" si="22"/>
        <v>1.5956391099999846E-2</v>
      </c>
      <c r="H22" s="1">
        <f t="shared" si="23"/>
        <v>0.49981199999999998</v>
      </c>
      <c r="J22" s="2">
        <f t="shared" si="24"/>
        <v>-30.052800000000001</v>
      </c>
      <c r="K22" s="2">
        <f t="shared" ref="K22:K39" si="30">R70</f>
        <v>0</v>
      </c>
      <c r="L22" s="2">
        <f t="shared" ref="L22:L39" si="31">AW70</f>
        <v>0</v>
      </c>
      <c r="M22" s="2">
        <f t="shared" si="25"/>
        <v>0</v>
      </c>
      <c r="N22" s="2"/>
      <c r="O22" s="2">
        <f t="shared" si="26"/>
        <v>9.9999999999766942E-5</v>
      </c>
      <c r="P22" s="2">
        <f t="shared" si="26"/>
        <v>59.3444</v>
      </c>
      <c r="Q22" s="2">
        <f t="shared" si="26"/>
        <v>23.085699999999999</v>
      </c>
      <c r="R22" s="2">
        <f t="shared" si="26"/>
        <v>82.430099999999996</v>
      </c>
      <c r="T22" s="18">
        <f t="shared" ref="T22:T39" si="32">Z46</f>
        <v>3.3889999999999998</v>
      </c>
      <c r="U22" s="18">
        <f t="shared" si="27"/>
        <v>0</v>
      </c>
      <c r="W22" s="2">
        <f t="shared" ref="W22:W39" si="33">R93-R$92</f>
        <v>0</v>
      </c>
      <c r="X22" s="2">
        <f t="shared" ref="X22:X39" si="34">O22-W22</f>
        <v>9.9999999999766942E-5</v>
      </c>
      <c r="Y22" s="2">
        <f t="shared" ref="Y22:Y39" si="35">R22+X22</f>
        <v>82.430199999999999</v>
      </c>
      <c r="Z22" s="2">
        <f t="shared" si="28"/>
        <v>0</v>
      </c>
      <c r="AA22" s="2">
        <f t="shared" ref="AA22:AA39" si="36">Z22-P22</f>
        <v>-59.3444</v>
      </c>
      <c r="AB22" s="2">
        <f t="shared" ref="AB22:AB39" si="37">AA22+R22</f>
        <v>23.085699999999996</v>
      </c>
      <c r="AD22" s="2">
        <f t="shared" ref="AD22:AD39" si="38">R116+AW116</f>
        <v>0</v>
      </c>
      <c r="AE22" s="2">
        <f t="shared" ref="AE22:AE39" si="39">AD22-AD$21</f>
        <v>0</v>
      </c>
      <c r="AF22" s="2">
        <f t="shared" si="29"/>
        <v>-59.3444</v>
      </c>
      <c r="AH22" s="2"/>
      <c r="AI22" s="2"/>
    </row>
    <row r="23" spans="1:36">
      <c r="A23" s="8" t="s">
        <v>70</v>
      </c>
      <c r="B23" s="8" t="str">
        <f>Zn_PBE0D3!B47</f>
        <v>Zn_Zn_C_PBE0D3_063</v>
      </c>
      <c r="C23" s="1">
        <f t="shared" si="19"/>
        <v>6.2499999999999882E-2</v>
      </c>
      <c r="D23" s="1">
        <f>Zn_PBE0D3!J47</f>
        <v>3.4215</v>
      </c>
      <c r="E23" s="1">
        <f t="shared" si="20"/>
        <v>4.4367999999999999</v>
      </c>
      <c r="F23" s="1">
        <f t="shared" si="21"/>
        <v>3.1416980800000015E-2</v>
      </c>
      <c r="G23" s="1">
        <f t="shared" si="22"/>
        <v>3.1971580800000204E-2</v>
      </c>
      <c r="H23" s="1">
        <f t="shared" si="23"/>
        <v>0.49960300000000002</v>
      </c>
      <c r="J23" s="2">
        <f t="shared" si="24"/>
        <v>-30.052800000000001</v>
      </c>
      <c r="K23" s="2">
        <f t="shared" si="30"/>
        <v>0</v>
      </c>
      <c r="L23" s="2">
        <f t="shared" si="31"/>
        <v>0</v>
      </c>
      <c r="M23" s="2">
        <f t="shared" si="25"/>
        <v>0</v>
      </c>
      <c r="N23" s="2"/>
      <c r="O23" s="2">
        <f t="shared" si="26"/>
        <v>9.9999999999766942E-5</v>
      </c>
      <c r="P23" s="2">
        <f t="shared" si="26"/>
        <v>59.3444</v>
      </c>
      <c r="Q23" s="2">
        <f t="shared" si="26"/>
        <v>23.085699999999999</v>
      </c>
      <c r="R23" s="2">
        <f t="shared" si="26"/>
        <v>82.430099999999996</v>
      </c>
      <c r="T23" s="18">
        <f t="shared" si="32"/>
        <v>3.395</v>
      </c>
      <c r="U23" s="18">
        <f t="shared" si="27"/>
        <v>0</v>
      </c>
      <c r="W23" s="2">
        <f t="shared" si="33"/>
        <v>0</v>
      </c>
      <c r="X23" s="2">
        <f t="shared" si="34"/>
        <v>9.9999999999766942E-5</v>
      </c>
      <c r="Y23" s="2">
        <f t="shared" si="35"/>
        <v>82.430199999999999</v>
      </c>
      <c r="Z23" s="2">
        <f t="shared" si="28"/>
        <v>0</v>
      </c>
      <c r="AA23" s="2">
        <f t="shared" si="36"/>
        <v>-59.3444</v>
      </c>
      <c r="AB23" s="2">
        <f t="shared" si="37"/>
        <v>23.085699999999996</v>
      </c>
      <c r="AD23" s="2">
        <f t="shared" si="38"/>
        <v>0</v>
      </c>
      <c r="AE23" s="2">
        <f t="shared" si="39"/>
        <v>0</v>
      </c>
      <c r="AF23" s="2">
        <f t="shared" si="29"/>
        <v>-59.3444</v>
      </c>
      <c r="AH23" s="2"/>
      <c r="AI23" s="2"/>
    </row>
    <row r="24" spans="1:36">
      <c r="B24" s="8" t="str">
        <f>Zn_PBE0D3!B48</f>
        <v>Zn_Zn_C_PBE0D3_125</v>
      </c>
      <c r="C24" s="1">
        <f t="shared" si="19"/>
        <v>0.12500000000000022</v>
      </c>
      <c r="D24" s="1">
        <f>Zn_PBE0D3!J48</f>
        <v>3.4156</v>
      </c>
      <c r="E24" s="1">
        <f t="shared" si="20"/>
        <v>4.4573</v>
      </c>
      <c r="F24" s="1">
        <f t="shared" si="21"/>
        <v>6.4421356900000226E-2</v>
      </c>
      <c r="G24" s="1">
        <f t="shared" si="22"/>
        <v>6.4911659899999474E-2</v>
      </c>
      <c r="H24" s="1">
        <f t="shared" si="23"/>
        <v>0.49949700000000002</v>
      </c>
      <c r="J24" s="2">
        <f t="shared" si="24"/>
        <v>-30.052900000000001</v>
      </c>
      <c r="K24" s="2">
        <f t="shared" si="30"/>
        <v>0</v>
      </c>
      <c r="L24" s="2">
        <f t="shared" si="31"/>
        <v>0</v>
      </c>
      <c r="M24" s="2">
        <f t="shared" si="25"/>
        <v>0</v>
      </c>
      <c r="N24" s="2"/>
      <c r="O24" s="2">
        <f t="shared" si="26"/>
        <v>0</v>
      </c>
      <c r="P24" s="2">
        <f t="shared" si="26"/>
        <v>59.3444</v>
      </c>
      <c r="Q24" s="2">
        <f t="shared" si="26"/>
        <v>23.085699999999999</v>
      </c>
      <c r="R24" s="2">
        <f t="shared" si="26"/>
        <v>82.430099999999996</v>
      </c>
      <c r="T24" s="18">
        <f t="shared" si="32"/>
        <v>3.4239999999999999</v>
      </c>
      <c r="U24" s="18">
        <f t="shared" si="27"/>
        <v>0</v>
      </c>
      <c r="W24" s="2">
        <f t="shared" si="33"/>
        <v>0</v>
      </c>
      <c r="X24" s="2">
        <f t="shared" si="34"/>
        <v>0</v>
      </c>
      <c r="Y24" s="2">
        <f t="shared" si="35"/>
        <v>82.430099999999996</v>
      </c>
      <c r="Z24" s="2">
        <f t="shared" si="28"/>
        <v>0</v>
      </c>
      <c r="AA24" s="2">
        <f t="shared" si="36"/>
        <v>-59.3444</v>
      </c>
      <c r="AB24" s="2">
        <f t="shared" si="37"/>
        <v>23.085699999999996</v>
      </c>
      <c r="AD24" s="2">
        <f t="shared" si="38"/>
        <v>0</v>
      </c>
      <c r="AE24" s="2">
        <f t="shared" si="39"/>
        <v>0</v>
      </c>
      <c r="AF24" s="2">
        <f t="shared" si="29"/>
        <v>-59.3444</v>
      </c>
      <c r="AH24" s="2"/>
      <c r="AI24" s="2"/>
    </row>
    <row r="25" spans="1:36">
      <c r="B25" s="8" t="str">
        <f>Zn_PBE0D3!B49</f>
        <v>Zn_Zn_C_PBE0D3_188</v>
      </c>
      <c r="C25" s="1">
        <f t="shared" si="19"/>
        <v>0.18750000000000011</v>
      </c>
      <c r="D25" s="1">
        <f>Zn_PBE0D3!J49</f>
        <v>3.4051999999999998</v>
      </c>
      <c r="E25" s="1">
        <f t="shared" si="20"/>
        <v>4.5014000000000003</v>
      </c>
      <c r="F25" s="1">
        <f t="shared" si="21"/>
        <v>0.10706129759999988</v>
      </c>
      <c r="G25" s="1">
        <f t="shared" si="22"/>
        <v>0.10650312400000007</v>
      </c>
      <c r="H25" s="1">
        <f t="shared" si="23"/>
        <v>0.50134999999999996</v>
      </c>
      <c r="J25" s="2">
        <f t="shared" si="24"/>
        <v>-30.054600000000001</v>
      </c>
      <c r="K25" s="2">
        <f t="shared" si="30"/>
        <v>0</v>
      </c>
      <c r="L25" s="2">
        <f t="shared" si="31"/>
        <v>0</v>
      </c>
      <c r="M25" s="2">
        <f t="shared" si="25"/>
        <v>0</v>
      </c>
      <c r="N25" s="2"/>
      <c r="O25" s="2">
        <f t="shared" si="26"/>
        <v>-1.6999999999995907E-3</v>
      </c>
      <c r="P25" s="2">
        <f t="shared" si="26"/>
        <v>59.3444</v>
      </c>
      <c r="Q25" s="2">
        <f t="shared" si="26"/>
        <v>23.085699999999999</v>
      </c>
      <c r="R25" s="2">
        <f t="shared" si="26"/>
        <v>82.430099999999996</v>
      </c>
      <c r="T25" s="18">
        <f t="shared" si="32"/>
        <v>3.47</v>
      </c>
      <c r="U25" s="18">
        <f t="shared" si="27"/>
        <v>0</v>
      </c>
      <c r="W25" s="2">
        <f t="shared" si="33"/>
        <v>0</v>
      </c>
      <c r="X25" s="2">
        <f t="shared" si="34"/>
        <v>-1.6999999999995907E-3</v>
      </c>
      <c r="Y25" s="2">
        <f t="shared" si="35"/>
        <v>82.428399999999996</v>
      </c>
      <c r="Z25" s="2">
        <f t="shared" si="28"/>
        <v>0</v>
      </c>
      <c r="AA25" s="2">
        <f t="shared" si="36"/>
        <v>-59.3444</v>
      </c>
      <c r="AB25" s="2">
        <f t="shared" si="37"/>
        <v>23.085699999999996</v>
      </c>
      <c r="AD25" s="2">
        <f t="shared" si="38"/>
        <v>0</v>
      </c>
      <c r="AE25" s="2">
        <f t="shared" si="39"/>
        <v>0</v>
      </c>
      <c r="AF25" s="2">
        <f t="shared" si="29"/>
        <v>-59.3444</v>
      </c>
      <c r="AH25" s="2"/>
      <c r="AI25" s="2"/>
    </row>
    <row r="26" spans="1:36">
      <c r="B26" s="8" t="str">
        <f>Zn_PBE0D3!B50</f>
        <v>Zn_Zn_C_PBE0D3_250</v>
      </c>
      <c r="C26" s="1">
        <f t="shared" si="19"/>
        <v>0.25</v>
      </c>
      <c r="D26" s="1">
        <f>Zn_PBE0D3!J50</f>
        <v>3.3872</v>
      </c>
      <c r="E26" s="1">
        <f t="shared" si="20"/>
        <v>4.5782999999999996</v>
      </c>
      <c r="F26" s="1">
        <f t="shared" si="21"/>
        <v>0.1632713346000001</v>
      </c>
      <c r="G26" s="1">
        <f t="shared" si="22"/>
        <v>0.15847327619999962</v>
      </c>
      <c r="H26" s="1">
        <f t="shared" si="23"/>
        <v>0.50575000000000003</v>
      </c>
      <c r="J26" s="2">
        <f t="shared" si="24"/>
        <v>-30.060099999999998</v>
      </c>
      <c r="K26" s="2">
        <f t="shared" si="30"/>
        <v>0</v>
      </c>
      <c r="L26" s="2">
        <f t="shared" si="31"/>
        <v>0</v>
      </c>
      <c r="M26" s="2">
        <f t="shared" si="25"/>
        <v>0</v>
      </c>
      <c r="N26" s="2"/>
      <c r="O26" s="2">
        <f t="shared" si="26"/>
        <v>-7.1999999999974307E-3</v>
      </c>
      <c r="P26" s="2">
        <f t="shared" si="26"/>
        <v>59.3444</v>
      </c>
      <c r="Q26" s="2">
        <f t="shared" si="26"/>
        <v>23.085699999999999</v>
      </c>
      <c r="R26" s="2">
        <f t="shared" si="26"/>
        <v>82.430099999999996</v>
      </c>
      <c r="T26" s="18">
        <f t="shared" si="32"/>
        <v>3.4329999999999998</v>
      </c>
      <c r="U26" s="18">
        <f t="shared" si="27"/>
        <v>0</v>
      </c>
      <c r="W26" s="2">
        <f t="shared" si="33"/>
        <v>0</v>
      </c>
      <c r="X26" s="2">
        <f t="shared" si="34"/>
        <v>-7.1999999999974307E-3</v>
      </c>
      <c r="Y26" s="2">
        <f t="shared" si="35"/>
        <v>82.422899999999998</v>
      </c>
      <c r="Z26" s="2">
        <f t="shared" si="28"/>
        <v>0</v>
      </c>
      <c r="AA26" s="2">
        <f t="shared" si="36"/>
        <v>-59.3444</v>
      </c>
      <c r="AB26" s="2">
        <f t="shared" si="37"/>
        <v>23.085699999999996</v>
      </c>
      <c r="AD26" s="2">
        <f t="shared" si="38"/>
        <v>0</v>
      </c>
      <c r="AE26" s="2">
        <f t="shared" si="39"/>
        <v>0</v>
      </c>
      <c r="AF26" s="2">
        <f t="shared" si="29"/>
        <v>-59.3444</v>
      </c>
      <c r="AH26" s="2"/>
      <c r="AI26" s="2"/>
    </row>
    <row r="27" spans="1:36">
      <c r="B27" s="8" t="str">
        <f>Zn_PBE0D3!B51</f>
        <v>Zn_Zn_C_PBE0D3_313</v>
      </c>
      <c r="C27" s="1">
        <f t="shared" si="19"/>
        <v>0.31249999999999989</v>
      </c>
      <c r="D27" s="1">
        <f>Zn_PBE0D3!J51</f>
        <v>3.3693</v>
      </c>
      <c r="E27" s="1">
        <f t="shared" si="20"/>
        <v>4.6627999999999998</v>
      </c>
      <c r="F27" s="1">
        <f t="shared" si="21"/>
        <v>0.21713727039999997</v>
      </c>
      <c r="G27" s="1">
        <f t="shared" si="22"/>
        <v>0.20884681199999947</v>
      </c>
      <c r="H27" s="1">
        <f t="shared" si="23"/>
        <v>0.50917800000000002</v>
      </c>
      <c r="J27" s="2">
        <f t="shared" si="24"/>
        <v>-30.071200000000001</v>
      </c>
      <c r="K27" s="2">
        <f t="shared" si="30"/>
        <v>0</v>
      </c>
      <c r="L27" s="2">
        <f t="shared" si="31"/>
        <v>0</v>
      </c>
      <c r="M27" s="2">
        <f t="shared" si="25"/>
        <v>0</v>
      </c>
      <c r="N27" s="2"/>
      <c r="O27" s="2">
        <f t="shared" si="26"/>
        <v>-1.8299999999999983E-2</v>
      </c>
      <c r="P27" s="2">
        <f t="shared" si="26"/>
        <v>59.3444</v>
      </c>
      <c r="Q27" s="2">
        <f t="shared" si="26"/>
        <v>23.085699999999999</v>
      </c>
      <c r="R27" s="2">
        <f t="shared" si="26"/>
        <v>82.430099999999996</v>
      </c>
      <c r="T27" s="18">
        <f t="shared" si="32"/>
        <v>3.395</v>
      </c>
      <c r="U27" s="18">
        <f t="shared" si="27"/>
        <v>0</v>
      </c>
      <c r="W27" s="2">
        <f t="shared" si="33"/>
        <v>0</v>
      </c>
      <c r="X27" s="2">
        <f t="shared" si="34"/>
        <v>-1.8299999999999983E-2</v>
      </c>
      <c r="Y27" s="2">
        <f t="shared" si="35"/>
        <v>82.411799999999999</v>
      </c>
      <c r="Z27" s="2">
        <f t="shared" si="28"/>
        <v>0</v>
      </c>
      <c r="AA27" s="2">
        <f t="shared" si="36"/>
        <v>-59.3444</v>
      </c>
      <c r="AB27" s="2">
        <f t="shared" si="37"/>
        <v>23.085699999999996</v>
      </c>
      <c r="AD27" s="2">
        <f t="shared" si="38"/>
        <v>0</v>
      </c>
      <c r="AE27" s="2">
        <f t="shared" si="39"/>
        <v>0</v>
      </c>
      <c r="AF27" s="2">
        <f t="shared" si="29"/>
        <v>-59.3444</v>
      </c>
      <c r="AH27" s="2"/>
      <c r="AI27" s="2"/>
      <c r="AJ27" s="7"/>
    </row>
    <row r="28" spans="1:36">
      <c r="B28" s="8" t="str">
        <f>Zn_PBE0D3!B52</f>
        <v>Zn_Zn_C_PBE0D3_375</v>
      </c>
      <c r="C28" s="1">
        <f t="shared" si="19"/>
        <v>0.37500000000000022</v>
      </c>
      <c r="D28" s="1">
        <f>Zn_PBE0D3!J52</f>
        <v>3.3542999999999998</v>
      </c>
      <c r="E28" s="1">
        <f t="shared" si="20"/>
        <v>4.734</v>
      </c>
      <c r="F28" s="1">
        <f t="shared" si="21"/>
        <v>0.26321513400000007</v>
      </c>
      <c r="G28" s="1">
        <f t="shared" si="22"/>
        <v>0.25299442799999994</v>
      </c>
      <c r="H28" s="1">
        <f t="shared" si="23"/>
        <v>0.51073299999999999</v>
      </c>
      <c r="J28" s="2">
        <f t="shared" si="24"/>
        <v>-30.087399999999999</v>
      </c>
      <c r="K28" s="2">
        <f t="shared" si="30"/>
        <v>0</v>
      </c>
      <c r="L28" s="2">
        <f t="shared" si="31"/>
        <v>0</v>
      </c>
      <c r="M28" s="2">
        <f t="shared" si="25"/>
        <v>0</v>
      </c>
      <c r="N28" s="2"/>
      <c r="O28" s="2">
        <f t="shared" si="26"/>
        <v>-3.4499999999997755E-2</v>
      </c>
      <c r="P28" s="2">
        <f t="shared" si="26"/>
        <v>59.3444</v>
      </c>
      <c r="Q28" s="2">
        <f t="shared" si="26"/>
        <v>23.085699999999999</v>
      </c>
      <c r="R28" s="2">
        <f t="shared" si="26"/>
        <v>82.430099999999996</v>
      </c>
      <c r="T28" s="18">
        <f t="shared" si="32"/>
        <v>3.3660000000000001</v>
      </c>
      <c r="U28" s="18">
        <f t="shared" si="27"/>
        <v>0</v>
      </c>
      <c r="W28" s="2">
        <f t="shared" si="33"/>
        <v>0</v>
      </c>
      <c r="X28" s="2">
        <f t="shared" si="34"/>
        <v>-3.4499999999997755E-2</v>
      </c>
      <c r="Y28" s="2">
        <f t="shared" si="35"/>
        <v>82.395600000000002</v>
      </c>
      <c r="Z28" s="2">
        <f t="shared" si="28"/>
        <v>0</v>
      </c>
      <c r="AA28" s="2">
        <f t="shared" si="36"/>
        <v>-59.3444</v>
      </c>
      <c r="AB28" s="2">
        <f t="shared" si="37"/>
        <v>23.085699999999996</v>
      </c>
      <c r="AD28" s="2">
        <f t="shared" si="38"/>
        <v>0</v>
      </c>
      <c r="AE28" s="2">
        <f t="shared" si="39"/>
        <v>0</v>
      </c>
      <c r="AF28" s="2">
        <f t="shared" ref="AF28:AF39" si="40">AE28+AA28</f>
        <v>-59.3444</v>
      </c>
      <c r="AH28" s="2"/>
      <c r="AI28" s="2"/>
    </row>
    <row r="29" spans="1:36">
      <c r="B29" s="8" t="str">
        <f>Zn_PBE0D3!B53</f>
        <v>Zn_Zn_C_PBE0D3_438</v>
      </c>
      <c r="C29" s="1">
        <f t="shared" si="19"/>
        <v>0.43750000000000011</v>
      </c>
      <c r="D29" s="1">
        <f>Zn_PBE0D3!J53</f>
        <v>3.3414999999999999</v>
      </c>
      <c r="E29" s="1">
        <f t="shared" si="20"/>
        <v>4.7939999999999996</v>
      </c>
      <c r="F29" s="1">
        <f t="shared" si="21"/>
        <v>0.3035656679999999</v>
      </c>
      <c r="G29" s="1">
        <f t="shared" si="22"/>
        <v>0.29457212400000049</v>
      </c>
      <c r="H29" s="1">
        <f t="shared" si="23"/>
        <v>0.51097599999999999</v>
      </c>
      <c r="J29" s="2">
        <f t="shared" si="24"/>
        <v>-30.107399999999998</v>
      </c>
      <c r="K29" s="2">
        <f t="shared" si="30"/>
        <v>0</v>
      </c>
      <c r="L29" s="2">
        <f t="shared" si="31"/>
        <v>0</v>
      </c>
      <c r="M29" s="2">
        <f t="shared" si="25"/>
        <v>0</v>
      </c>
      <c r="N29" s="2"/>
      <c r="O29" s="2">
        <f t="shared" si="26"/>
        <v>-5.4499999999997328E-2</v>
      </c>
      <c r="P29" s="2">
        <f t="shared" si="26"/>
        <v>59.3444</v>
      </c>
      <c r="Q29" s="2">
        <f t="shared" si="26"/>
        <v>23.085699999999999</v>
      </c>
      <c r="R29" s="2">
        <f t="shared" si="26"/>
        <v>82.430099999999996</v>
      </c>
      <c r="T29" s="18">
        <f t="shared" si="32"/>
        <v>3.3420000000000001</v>
      </c>
      <c r="U29" s="18">
        <f t="shared" si="27"/>
        <v>0</v>
      </c>
      <c r="W29" s="2">
        <f t="shared" si="33"/>
        <v>0</v>
      </c>
      <c r="X29" s="2">
        <f t="shared" si="34"/>
        <v>-5.4499999999997328E-2</v>
      </c>
      <c r="Y29" s="2">
        <f t="shared" si="35"/>
        <v>82.375599999999991</v>
      </c>
      <c r="Z29" s="2">
        <f t="shared" si="28"/>
        <v>0</v>
      </c>
      <c r="AA29" s="2">
        <f t="shared" si="36"/>
        <v>-59.3444</v>
      </c>
      <c r="AB29" s="2">
        <f t="shared" si="37"/>
        <v>23.085699999999996</v>
      </c>
      <c r="AD29" s="2">
        <f t="shared" si="38"/>
        <v>0</v>
      </c>
      <c r="AE29" s="2">
        <f t="shared" si="39"/>
        <v>0</v>
      </c>
      <c r="AF29" s="2">
        <f t="shared" si="40"/>
        <v>-59.3444</v>
      </c>
      <c r="AH29" s="2"/>
      <c r="AI29" s="2"/>
    </row>
    <row r="30" spans="1:36">
      <c r="B30" s="8" t="str">
        <f>Zn_PBE0D3!B54</f>
        <v>Zn_Zn_C_PBE0D3_500</v>
      </c>
      <c r="C30" s="1">
        <f t="shared" si="19"/>
        <v>0.5</v>
      </c>
      <c r="D30" s="1">
        <f>Zn_PBE0D3!J54</f>
        <v>3.3292999999999999</v>
      </c>
      <c r="E30" s="1">
        <f t="shared" si="20"/>
        <v>4.8480999999999996</v>
      </c>
      <c r="F30" s="1">
        <f t="shared" si="21"/>
        <v>0.34131593619999978</v>
      </c>
      <c r="G30" s="1">
        <f t="shared" si="22"/>
        <v>0.3356145706</v>
      </c>
      <c r="H30" s="1">
        <f t="shared" si="23"/>
        <v>0.51057799999999998</v>
      </c>
      <c r="J30" s="2">
        <f t="shared" si="24"/>
        <v>-30.1297</v>
      </c>
      <c r="K30" s="2">
        <f t="shared" si="30"/>
        <v>0</v>
      </c>
      <c r="L30" s="2">
        <f t="shared" si="31"/>
        <v>0</v>
      </c>
      <c r="M30" s="2">
        <f t="shared" si="25"/>
        <v>0</v>
      </c>
      <c r="N30" s="2"/>
      <c r="O30" s="2">
        <f t="shared" si="26"/>
        <v>-7.6799999999998647E-2</v>
      </c>
      <c r="P30" s="2">
        <f t="shared" si="26"/>
        <v>59.3444</v>
      </c>
      <c r="Q30" s="2">
        <f t="shared" si="26"/>
        <v>23.085699999999999</v>
      </c>
      <c r="R30" s="2">
        <f t="shared" si="26"/>
        <v>82.430099999999996</v>
      </c>
      <c r="T30" s="18">
        <f t="shared" si="32"/>
        <v>3.3220000000000001</v>
      </c>
      <c r="U30" s="18">
        <f t="shared" si="27"/>
        <v>0</v>
      </c>
      <c r="W30" s="2">
        <f t="shared" si="33"/>
        <v>0</v>
      </c>
      <c r="X30" s="2">
        <f t="shared" si="34"/>
        <v>-7.6799999999998647E-2</v>
      </c>
      <c r="Y30" s="2">
        <f t="shared" si="35"/>
        <v>82.35329999999999</v>
      </c>
      <c r="Z30" s="2">
        <f t="shared" si="28"/>
        <v>0</v>
      </c>
      <c r="AA30" s="2">
        <f t="shared" si="36"/>
        <v>-59.3444</v>
      </c>
      <c r="AB30" s="2">
        <f t="shared" si="37"/>
        <v>23.085699999999996</v>
      </c>
      <c r="AD30" s="2">
        <f t="shared" si="38"/>
        <v>0</v>
      </c>
      <c r="AE30" s="2">
        <f t="shared" si="39"/>
        <v>0</v>
      </c>
      <c r="AF30" s="2">
        <f t="shared" si="40"/>
        <v>-59.3444</v>
      </c>
      <c r="AH30" s="2"/>
      <c r="AI30" s="2"/>
    </row>
    <row r="31" spans="1:36">
      <c r="B31" s="8" t="str">
        <f>Zn_PBE0D3!B55</f>
        <v>Zn_Zn_C_PBE0D3_563</v>
      </c>
      <c r="C31" s="1">
        <f t="shared" si="19"/>
        <v>0.56249999999999989</v>
      </c>
      <c r="D31" s="1">
        <f>Zn_PBE0D3!J55</f>
        <v>3.3174999999999999</v>
      </c>
      <c r="E31" s="1">
        <f t="shared" si="20"/>
        <v>4.8986000000000001</v>
      </c>
      <c r="F31" s="1">
        <f t="shared" si="21"/>
        <v>0.37845603879999973</v>
      </c>
      <c r="G31" s="1">
        <f t="shared" si="22"/>
        <v>0.3753846165999995</v>
      </c>
      <c r="H31" s="1">
        <f t="shared" si="23"/>
        <v>0.50995599999999996</v>
      </c>
      <c r="J31" s="2">
        <f t="shared" si="24"/>
        <v>-30.153300000000002</v>
      </c>
      <c r="K31" s="2">
        <f t="shared" si="30"/>
        <v>0</v>
      </c>
      <c r="L31" s="2">
        <f t="shared" si="31"/>
        <v>0</v>
      </c>
      <c r="M31" s="2">
        <f t="shared" si="25"/>
        <v>0</v>
      </c>
      <c r="N31" s="2"/>
      <c r="O31" s="2">
        <f t="shared" si="26"/>
        <v>-0.10040000000000049</v>
      </c>
      <c r="P31" s="2">
        <f t="shared" si="26"/>
        <v>59.3444</v>
      </c>
      <c r="Q31" s="2">
        <f t="shared" si="26"/>
        <v>23.085699999999999</v>
      </c>
      <c r="R31" s="2">
        <f t="shared" si="26"/>
        <v>82.430099999999996</v>
      </c>
      <c r="T31" s="18">
        <f t="shared" si="32"/>
        <v>3.3050000000000002</v>
      </c>
      <c r="U31" s="18">
        <f t="shared" si="27"/>
        <v>0</v>
      </c>
      <c r="W31" s="2">
        <f t="shared" si="33"/>
        <v>0</v>
      </c>
      <c r="X31" s="2">
        <f t="shared" si="34"/>
        <v>-0.10040000000000049</v>
      </c>
      <c r="Y31" s="2">
        <f t="shared" si="35"/>
        <v>82.329700000000003</v>
      </c>
      <c r="Z31" s="2">
        <f t="shared" si="28"/>
        <v>0</v>
      </c>
      <c r="AA31" s="2">
        <f t="shared" si="36"/>
        <v>-59.3444</v>
      </c>
      <c r="AB31" s="2">
        <f t="shared" si="37"/>
        <v>23.085699999999996</v>
      </c>
      <c r="AD31" s="2">
        <f t="shared" si="38"/>
        <v>0</v>
      </c>
      <c r="AE31" s="2">
        <f t="shared" si="39"/>
        <v>0</v>
      </c>
      <c r="AF31" s="2">
        <f t="shared" si="40"/>
        <v>-59.3444</v>
      </c>
      <c r="AH31" s="2"/>
      <c r="AI31" s="2"/>
      <c r="AJ31" s="9"/>
    </row>
    <row r="32" spans="1:36">
      <c r="B32" s="8" t="str">
        <f>Zn_PBE0D3!B56</f>
        <v>Zn_Zn_C_PBE0D3_625</v>
      </c>
      <c r="C32" s="1">
        <f t="shared" si="19"/>
        <v>0.62500000000000022</v>
      </c>
      <c r="D32" s="1">
        <f>Zn_PBE0D3!J56</f>
        <v>3.3056000000000001</v>
      </c>
      <c r="E32" s="1">
        <f t="shared" si="20"/>
        <v>4.9474999999999998</v>
      </c>
      <c r="F32" s="1">
        <f t="shared" si="21"/>
        <v>0.4154959975000001</v>
      </c>
      <c r="G32" s="1">
        <f t="shared" si="22"/>
        <v>0.4137099500000001</v>
      </c>
      <c r="H32" s="1">
        <f t="shared" si="23"/>
        <v>0.50920100000000001</v>
      </c>
      <c r="J32" s="2">
        <f t="shared" si="24"/>
        <v>-30.177099999999999</v>
      </c>
      <c r="K32" s="2">
        <f t="shared" si="30"/>
        <v>0</v>
      </c>
      <c r="L32" s="2">
        <f t="shared" si="31"/>
        <v>0</v>
      </c>
      <c r="M32" s="2">
        <f t="shared" si="25"/>
        <v>0</v>
      </c>
      <c r="N32" s="2"/>
      <c r="O32" s="2">
        <f t="shared" si="26"/>
        <v>-0.12419999999999831</v>
      </c>
      <c r="P32" s="2">
        <f t="shared" si="26"/>
        <v>59.3444</v>
      </c>
      <c r="Q32" s="2">
        <f t="shared" si="26"/>
        <v>23.085699999999999</v>
      </c>
      <c r="R32" s="2">
        <f t="shared" si="26"/>
        <v>82.430099999999996</v>
      </c>
      <c r="T32" s="18">
        <f t="shared" si="32"/>
        <v>3.29</v>
      </c>
      <c r="U32" s="18">
        <f t="shared" si="27"/>
        <v>0</v>
      </c>
      <c r="W32" s="2">
        <f t="shared" si="33"/>
        <v>0</v>
      </c>
      <c r="X32" s="2">
        <f t="shared" si="34"/>
        <v>-0.12419999999999831</v>
      </c>
      <c r="Y32" s="2">
        <f t="shared" si="35"/>
        <v>82.305899999999994</v>
      </c>
      <c r="Z32" s="2">
        <f t="shared" si="28"/>
        <v>0</v>
      </c>
      <c r="AA32" s="2">
        <f t="shared" si="36"/>
        <v>-59.3444</v>
      </c>
      <c r="AB32" s="2">
        <f t="shared" si="37"/>
        <v>23.085699999999996</v>
      </c>
      <c r="AD32" s="2">
        <f t="shared" si="38"/>
        <v>0</v>
      </c>
      <c r="AE32" s="2">
        <f t="shared" si="39"/>
        <v>0</v>
      </c>
      <c r="AF32" s="2">
        <f t="shared" si="40"/>
        <v>-59.3444</v>
      </c>
      <c r="AH32" s="2"/>
      <c r="AI32" s="2"/>
      <c r="AJ32" s="9"/>
    </row>
    <row r="33" spans="1:63">
      <c r="B33" s="8" t="str">
        <f>Zn_PBE0D3!B57</f>
        <v>Zn_Zn_C_PBE0D3_688</v>
      </c>
      <c r="C33" s="1">
        <f t="shared" si="19"/>
        <v>0.68750000000000011</v>
      </c>
      <c r="D33" s="1">
        <f>Zn_PBE0D3!J57</f>
        <v>3.2946</v>
      </c>
      <c r="E33" s="1">
        <f t="shared" si="20"/>
        <v>4.9922000000000004</v>
      </c>
      <c r="F33" s="1">
        <f t="shared" si="21"/>
        <v>0.45043122940000002</v>
      </c>
      <c r="G33" s="1">
        <f t="shared" si="22"/>
        <v>0.44710143200000046</v>
      </c>
      <c r="H33" s="1">
        <f t="shared" si="23"/>
        <v>0.507969</v>
      </c>
      <c r="J33" s="2">
        <f t="shared" si="24"/>
        <v>-30.200299999999999</v>
      </c>
      <c r="K33" s="2">
        <f t="shared" si="30"/>
        <v>0</v>
      </c>
      <c r="L33" s="2">
        <f t="shared" si="31"/>
        <v>0</v>
      </c>
      <c r="M33" s="2">
        <f t="shared" si="25"/>
        <v>0</v>
      </c>
      <c r="N33" s="2"/>
      <c r="O33" s="2">
        <f t="shared" si="26"/>
        <v>-0.14739999999999753</v>
      </c>
      <c r="P33" s="2">
        <f t="shared" si="26"/>
        <v>59.3444</v>
      </c>
      <c r="Q33" s="2">
        <f t="shared" si="26"/>
        <v>23.085699999999999</v>
      </c>
      <c r="R33" s="2">
        <f t="shared" si="26"/>
        <v>82.430099999999996</v>
      </c>
      <c r="T33" s="18">
        <f t="shared" si="32"/>
        <v>3.278</v>
      </c>
      <c r="U33" s="18">
        <f t="shared" si="27"/>
        <v>0</v>
      </c>
      <c r="W33" s="2">
        <f t="shared" si="33"/>
        <v>0</v>
      </c>
      <c r="X33" s="2">
        <f t="shared" si="34"/>
        <v>-0.14739999999999753</v>
      </c>
      <c r="Y33" s="2">
        <f t="shared" si="35"/>
        <v>82.282700000000006</v>
      </c>
      <c r="Z33" s="2">
        <f t="shared" si="28"/>
        <v>0</v>
      </c>
      <c r="AA33" s="2">
        <f t="shared" si="36"/>
        <v>-59.3444</v>
      </c>
      <c r="AB33" s="2">
        <f t="shared" si="37"/>
        <v>23.085699999999996</v>
      </c>
      <c r="AD33" s="2">
        <f t="shared" si="38"/>
        <v>0</v>
      </c>
      <c r="AE33" s="2">
        <f t="shared" si="39"/>
        <v>0</v>
      </c>
      <c r="AF33" s="2">
        <f t="shared" si="40"/>
        <v>-59.3444</v>
      </c>
      <c r="AH33" s="2"/>
      <c r="AI33" s="2"/>
      <c r="AJ33" s="9"/>
      <c r="AK33" s="1"/>
    </row>
    <row r="34" spans="1:63">
      <c r="B34" s="8" t="str">
        <f>Zn_PBE0D3!B58</f>
        <v>Zn_Zn_C_PBE0D3_750</v>
      </c>
      <c r="C34" s="1">
        <f t="shared" si="19"/>
        <v>0.75</v>
      </c>
      <c r="D34" s="1">
        <f>Zn_PBE0D3!J58</f>
        <v>3.2835000000000001</v>
      </c>
      <c r="E34" s="1">
        <f t="shared" si="20"/>
        <v>5.0338000000000003</v>
      </c>
      <c r="F34" s="1">
        <f t="shared" si="21"/>
        <v>0.48437237120000021</v>
      </c>
      <c r="G34" s="1">
        <f t="shared" si="22"/>
        <v>0.48231858080000067</v>
      </c>
      <c r="H34" s="1">
        <f t="shared" si="23"/>
        <v>0.50648800000000005</v>
      </c>
      <c r="J34" s="2">
        <f t="shared" si="24"/>
        <v>-30.221699999999998</v>
      </c>
      <c r="K34" s="2">
        <f t="shared" si="30"/>
        <v>0</v>
      </c>
      <c r="L34" s="2">
        <f t="shared" si="31"/>
        <v>0</v>
      </c>
      <c r="M34" s="2">
        <f t="shared" si="25"/>
        <v>0</v>
      </c>
      <c r="N34" s="2"/>
      <c r="O34" s="2">
        <f t="shared" si="26"/>
        <v>-0.1687999999999974</v>
      </c>
      <c r="P34" s="2">
        <f t="shared" si="26"/>
        <v>59.3444</v>
      </c>
      <c r="Q34" s="2">
        <f t="shared" si="26"/>
        <v>23.085699999999999</v>
      </c>
      <c r="R34" s="2">
        <f t="shared" si="26"/>
        <v>82.430099999999996</v>
      </c>
      <c r="T34" s="18">
        <f t="shared" si="32"/>
        <v>3.2679999999999998</v>
      </c>
      <c r="U34" s="18">
        <f t="shared" si="27"/>
        <v>0</v>
      </c>
      <c r="W34" s="2">
        <f t="shared" si="33"/>
        <v>0</v>
      </c>
      <c r="X34" s="2">
        <f t="shared" si="34"/>
        <v>-0.1687999999999974</v>
      </c>
      <c r="Y34" s="2">
        <f t="shared" si="35"/>
        <v>82.261300000000006</v>
      </c>
      <c r="Z34" s="2">
        <f t="shared" si="28"/>
        <v>0</v>
      </c>
      <c r="AA34" s="2">
        <f t="shared" si="36"/>
        <v>-59.3444</v>
      </c>
      <c r="AB34" s="2">
        <f t="shared" si="37"/>
        <v>23.085699999999996</v>
      </c>
      <c r="AD34" s="2">
        <f t="shared" si="38"/>
        <v>0</v>
      </c>
      <c r="AE34" s="2">
        <f t="shared" si="39"/>
        <v>0</v>
      </c>
      <c r="AF34" s="2">
        <f t="shared" si="40"/>
        <v>-59.3444</v>
      </c>
      <c r="AH34" s="2"/>
      <c r="AI34" s="2"/>
      <c r="AJ34" s="9"/>
    </row>
    <row r="35" spans="1:63">
      <c r="B35" s="8" t="str">
        <f>Zn_PBE0D3!B59</f>
        <v>Zn_Zn_C_PBE0D3_813</v>
      </c>
      <c r="C35" s="1">
        <f t="shared" si="19"/>
        <v>0.81250000000000033</v>
      </c>
      <c r="D35" s="1">
        <f>Zn_PBE0D3!J59</f>
        <v>3.2721</v>
      </c>
      <c r="E35" s="1">
        <f t="shared" si="20"/>
        <v>5.0747999999999998</v>
      </c>
      <c r="F35" s="1">
        <f t="shared" si="21"/>
        <v>0.51828932400000027</v>
      </c>
      <c r="G35" s="1">
        <f t="shared" si="22"/>
        <v>0.51739615920000048</v>
      </c>
      <c r="H35" s="1">
        <f t="shared" si="23"/>
        <v>0.50491600000000003</v>
      </c>
      <c r="J35" s="2">
        <f t="shared" si="24"/>
        <v>-30.240400000000001</v>
      </c>
      <c r="K35" s="2">
        <f t="shared" si="30"/>
        <v>0</v>
      </c>
      <c r="L35" s="2">
        <f t="shared" si="31"/>
        <v>0</v>
      </c>
      <c r="M35" s="2">
        <f t="shared" si="25"/>
        <v>0</v>
      </c>
      <c r="N35" s="2"/>
      <c r="O35" s="2">
        <f t="shared" si="26"/>
        <v>-0.1875</v>
      </c>
      <c r="P35" s="2">
        <f t="shared" si="26"/>
        <v>59.3444</v>
      </c>
      <c r="Q35" s="2">
        <f t="shared" si="26"/>
        <v>23.085699999999999</v>
      </c>
      <c r="R35" s="2">
        <f t="shared" si="26"/>
        <v>82.430099999999996</v>
      </c>
      <c r="T35" s="18">
        <f t="shared" si="32"/>
        <v>3.258</v>
      </c>
      <c r="U35" s="18">
        <f t="shared" si="27"/>
        <v>0</v>
      </c>
      <c r="W35" s="2">
        <f t="shared" si="33"/>
        <v>0</v>
      </c>
      <c r="X35" s="2">
        <f t="shared" si="34"/>
        <v>-0.1875</v>
      </c>
      <c r="Y35" s="2">
        <f t="shared" si="35"/>
        <v>82.242599999999996</v>
      </c>
      <c r="Z35" s="2">
        <f t="shared" si="28"/>
        <v>0</v>
      </c>
      <c r="AA35" s="2">
        <f t="shared" si="36"/>
        <v>-59.3444</v>
      </c>
      <c r="AB35" s="2">
        <f t="shared" si="37"/>
        <v>23.085699999999996</v>
      </c>
      <c r="AC35" s="9"/>
      <c r="AD35" s="2">
        <f t="shared" si="38"/>
        <v>0</v>
      </c>
      <c r="AE35" s="2">
        <f t="shared" si="39"/>
        <v>0</v>
      </c>
      <c r="AF35" s="2">
        <f t="shared" si="40"/>
        <v>-59.3444</v>
      </c>
      <c r="AH35" s="2"/>
      <c r="AI35" s="2"/>
    </row>
    <row r="36" spans="1:63">
      <c r="B36" s="8" t="str">
        <f>Zn_PBE0D3!B60</f>
        <v>Zn_Zn_C_PBE0D3_875</v>
      </c>
      <c r="C36" s="1">
        <f t="shared" si="19"/>
        <v>0.87500000000000022</v>
      </c>
      <c r="D36" s="1">
        <f>Zn_PBE0D3!J60</f>
        <v>3.2605</v>
      </c>
      <c r="E36" s="1">
        <f t="shared" si="20"/>
        <v>5.1159999999999997</v>
      </c>
      <c r="F36" s="1">
        <f t="shared" si="21"/>
        <v>0.55284519199999993</v>
      </c>
      <c r="G36" s="1">
        <f t="shared" si="22"/>
        <v>0.55228754799999979</v>
      </c>
      <c r="H36" s="1">
        <f t="shared" si="23"/>
        <v>0.50336999999999998</v>
      </c>
      <c r="J36" s="2">
        <f t="shared" si="24"/>
        <v>-30.255099999999999</v>
      </c>
      <c r="K36" s="2">
        <f t="shared" si="30"/>
        <v>0</v>
      </c>
      <c r="L36" s="2">
        <f t="shared" si="31"/>
        <v>0</v>
      </c>
      <c r="M36" s="2">
        <f t="shared" si="25"/>
        <v>0</v>
      </c>
      <c r="N36" s="2"/>
      <c r="O36" s="2">
        <f t="shared" si="26"/>
        <v>-0.20219999999999771</v>
      </c>
      <c r="P36" s="2">
        <f t="shared" si="26"/>
        <v>59.3444</v>
      </c>
      <c r="Q36" s="2">
        <f t="shared" si="26"/>
        <v>23.085699999999999</v>
      </c>
      <c r="R36" s="2">
        <f t="shared" si="26"/>
        <v>82.430099999999996</v>
      </c>
      <c r="T36" s="18">
        <f t="shared" si="32"/>
        <v>3.2469999999999999</v>
      </c>
      <c r="U36" s="18">
        <f t="shared" si="27"/>
        <v>0</v>
      </c>
      <c r="W36" s="2">
        <f t="shared" si="33"/>
        <v>0</v>
      </c>
      <c r="X36" s="2">
        <f t="shared" si="34"/>
        <v>-0.20219999999999771</v>
      </c>
      <c r="Y36" s="2">
        <f t="shared" si="35"/>
        <v>82.227900000000005</v>
      </c>
      <c r="Z36" s="2">
        <f t="shared" si="28"/>
        <v>0</v>
      </c>
      <c r="AA36" s="2">
        <f t="shared" si="36"/>
        <v>-59.3444</v>
      </c>
      <c r="AB36" s="2">
        <f t="shared" si="37"/>
        <v>23.085699999999996</v>
      </c>
      <c r="AD36" s="2">
        <f t="shared" si="38"/>
        <v>0</v>
      </c>
      <c r="AE36" s="2">
        <f t="shared" si="39"/>
        <v>0</v>
      </c>
      <c r="AF36" s="2">
        <f t="shared" si="40"/>
        <v>-59.3444</v>
      </c>
      <c r="AH36" s="2"/>
      <c r="AI36" s="2"/>
    </row>
    <row r="37" spans="1:63">
      <c r="B37" s="8" t="str">
        <f>Zn_PBE0D3!B61</f>
        <v>Zn_Zn_C_PBE0D3_938</v>
      </c>
      <c r="C37" s="1">
        <f t="shared" si="19"/>
        <v>0.93750000000000011</v>
      </c>
      <c r="D37" s="1">
        <f>Zn_PBE0D3!J61</f>
        <v>3.2482000000000002</v>
      </c>
      <c r="E37" s="1">
        <f t="shared" si="20"/>
        <v>5.1582999999999997</v>
      </c>
      <c r="F37" s="1">
        <f t="shared" si="21"/>
        <v>0.58762837769999987</v>
      </c>
      <c r="G37" s="1">
        <f t="shared" si="22"/>
        <v>0.58734982950000048</v>
      </c>
      <c r="H37" s="1">
        <f t="shared" si="23"/>
        <v>0.501749</v>
      </c>
      <c r="J37" s="2">
        <f t="shared" si="24"/>
        <v>-30.264800000000001</v>
      </c>
      <c r="K37" s="2">
        <f t="shared" si="30"/>
        <v>0</v>
      </c>
      <c r="L37" s="2">
        <f t="shared" si="31"/>
        <v>0</v>
      </c>
      <c r="M37" s="2">
        <f t="shared" si="25"/>
        <v>0</v>
      </c>
      <c r="N37" s="2"/>
      <c r="O37" s="2">
        <f t="shared" si="26"/>
        <v>-0.21189999999999998</v>
      </c>
      <c r="P37" s="2">
        <f t="shared" si="26"/>
        <v>59.3444</v>
      </c>
      <c r="Q37" s="2">
        <f t="shared" si="26"/>
        <v>23.085699999999999</v>
      </c>
      <c r="R37" s="2">
        <f t="shared" si="26"/>
        <v>82.430099999999996</v>
      </c>
      <c r="T37" s="18">
        <f t="shared" si="32"/>
        <v>3.234</v>
      </c>
      <c r="U37" s="18">
        <f t="shared" si="27"/>
        <v>0</v>
      </c>
      <c r="W37" s="2">
        <f t="shared" si="33"/>
        <v>0</v>
      </c>
      <c r="X37" s="2">
        <f t="shared" si="34"/>
        <v>-0.21189999999999998</v>
      </c>
      <c r="Y37" s="2">
        <f t="shared" si="35"/>
        <v>82.218199999999996</v>
      </c>
      <c r="Z37" s="2">
        <f t="shared" si="28"/>
        <v>0</v>
      </c>
      <c r="AA37" s="2">
        <f t="shared" si="36"/>
        <v>-59.3444</v>
      </c>
      <c r="AB37" s="2">
        <f t="shared" si="37"/>
        <v>23.085699999999996</v>
      </c>
      <c r="AD37" s="2">
        <f t="shared" si="38"/>
        <v>0</v>
      </c>
      <c r="AE37" s="2">
        <f t="shared" si="39"/>
        <v>0</v>
      </c>
      <c r="AF37" s="2">
        <f t="shared" si="40"/>
        <v>-59.3444</v>
      </c>
      <c r="AH37" s="2"/>
      <c r="AI37" s="2"/>
    </row>
    <row r="38" spans="1:63">
      <c r="B38" s="8" t="str">
        <f>Zn_PBE0D3!B62</f>
        <v>Zn_Zn_C_PBE0D3_969</v>
      </c>
      <c r="C38" s="1">
        <f t="shared" si="19"/>
        <v>0.96875000000000011</v>
      </c>
      <c r="D38" s="1">
        <f>Zn_PBE0D3!J62</f>
        <v>3.2418</v>
      </c>
      <c r="E38" s="1">
        <f t="shared" si="20"/>
        <v>5.1797000000000004</v>
      </c>
      <c r="F38" s="1">
        <f t="shared" si="21"/>
        <v>0.60508737429999981</v>
      </c>
      <c r="G38" s="1">
        <f t="shared" si="22"/>
        <v>0.60495788180000043</v>
      </c>
      <c r="H38" s="1">
        <f t="shared" si="23"/>
        <v>0.50090999999999997</v>
      </c>
      <c r="J38" s="2">
        <f t="shared" si="24"/>
        <v>-30.267399999999999</v>
      </c>
      <c r="K38" s="2">
        <f t="shared" si="30"/>
        <v>0</v>
      </c>
      <c r="L38" s="2">
        <f t="shared" si="31"/>
        <v>0</v>
      </c>
      <c r="M38" s="2">
        <f t="shared" si="25"/>
        <v>0</v>
      </c>
      <c r="N38" s="2"/>
      <c r="O38" s="2">
        <f t="shared" ref="O38:R39" si="41">J38-J$21</f>
        <v>-0.21449999999999747</v>
      </c>
      <c r="P38" s="2">
        <f t="shared" si="41"/>
        <v>59.3444</v>
      </c>
      <c r="Q38" s="2">
        <f t="shared" si="41"/>
        <v>23.085699999999999</v>
      </c>
      <c r="R38" s="2">
        <f t="shared" si="41"/>
        <v>82.430099999999996</v>
      </c>
      <c r="T38" s="18">
        <f t="shared" si="32"/>
        <v>3.2269999999999999</v>
      </c>
      <c r="U38" s="18">
        <f t="shared" si="27"/>
        <v>0</v>
      </c>
      <c r="W38" s="2">
        <f t="shared" si="33"/>
        <v>0</v>
      </c>
      <c r="X38" s="2">
        <f t="shared" si="34"/>
        <v>-0.21449999999999747</v>
      </c>
      <c r="Y38" s="2">
        <f t="shared" si="35"/>
        <v>82.215599999999995</v>
      </c>
      <c r="Z38" s="2">
        <f t="shared" si="28"/>
        <v>0</v>
      </c>
      <c r="AA38" s="2">
        <f t="shared" si="36"/>
        <v>-59.3444</v>
      </c>
      <c r="AB38" s="2">
        <f t="shared" si="37"/>
        <v>23.085699999999996</v>
      </c>
      <c r="AD38" s="2">
        <f t="shared" si="38"/>
        <v>0</v>
      </c>
      <c r="AE38" s="2">
        <f t="shared" si="39"/>
        <v>0</v>
      </c>
      <c r="AF38" s="2">
        <f t="shared" si="40"/>
        <v>-59.3444</v>
      </c>
      <c r="AH38" s="2"/>
      <c r="AI38" s="2"/>
    </row>
    <row r="39" spans="1:63">
      <c r="A39" s="8" t="s">
        <v>12</v>
      </c>
      <c r="B39" s="8" t="str">
        <f>Zn_PBE0D3!B63</f>
        <v>Zn_Zn_C_PBE0D3_999</v>
      </c>
      <c r="C39" s="1">
        <f>(0.5-AV63)/(0.5-AV$63)</f>
        <v>1</v>
      </c>
      <c r="D39" s="1">
        <f>Zn_PBE0D3!J63</f>
        <v>3.2357999999999998</v>
      </c>
      <c r="E39" s="1">
        <f t="shared" si="20"/>
        <v>5.2007000000000003</v>
      </c>
      <c r="F39" s="1">
        <f t="shared" si="21"/>
        <v>0.62225335359999989</v>
      </c>
      <c r="G39" s="1">
        <f t="shared" si="22"/>
        <v>0.62225335359999989</v>
      </c>
      <c r="H39" s="1">
        <f t="shared" si="23"/>
        <v>0.5</v>
      </c>
      <c r="J39" s="2">
        <f t="shared" si="24"/>
        <v>-30.2682</v>
      </c>
      <c r="K39" s="2">
        <f t="shared" si="30"/>
        <v>-59.599699999999999</v>
      </c>
      <c r="L39" s="2">
        <f t="shared" si="31"/>
        <v>-23.0181</v>
      </c>
      <c r="M39" s="2">
        <f t="shared" si="25"/>
        <v>-82.617800000000003</v>
      </c>
      <c r="N39" s="2"/>
      <c r="O39" s="2">
        <f t="shared" si="41"/>
        <v>-0.21529999999999916</v>
      </c>
      <c r="P39" s="2">
        <f t="shared" si="41"/>
        <v>-0.25529999999999831</v>
      </c>
      <c r="Q39" s="2">
        <f t="shared" si="41"/>
        <v>6.7599999999998772E-2</v>
      </c>
      <c r="R39" s="2">
        <f t="shared" si="41"/>
        <v>-0.18770000000000664</v>
      </c>
      <c r="T39" s="18">
        <f t="shared" si="32"/>
        <v>3.22</v>
      </c>
      <c r="U39" s="18">
        <f t="shared" si="27"/>
        <v>0</v>
      </c>
      <c r="W39" s="2">
        <f t="shared" si="33"/>
        <v>0</v>
      </c>
      <c r="X39" s="2">
        <f t="shared" si="34"/>
        <v>-0.21529999999999916</v>
      </c>
      <c r="Y39" s="2">
        <f t="shared" si="35"/>
        <v>-0.4030000000000058</v>
      </c>
      <c r="Z39" s="2">
        <f t="shared" si="28"/>
        <v>0</v>
      </c>
      <c r="AA39" s="2">
        <f t="shared" si="36"/>
        <v>0.25529999999999831</v>
      </c>
      <c r="AB39" s="2">
        <f t="shared" si="37"/>
        <v>6.7599999999991667E-2</v>
      </c>
      <c r="AD39" s="2">
        <f t="shared" si="38"/>
        <v>0</v>
      </c>
      <c r="AE39" s="2">
        <f t="shared" si="39"/>
        <v>0</v>
      </c>
      <c r="AF39" s="2">
        <f t="shared" si="40"/>
        <v>0.25529999999999831</v>
      </c>
      <c r="AH39" s="2">
        <f>R156+AW156</f>
        <v>0</v>
      </c>
      <c r="AI39" s="2">
        <f>AH39-AH$21</f>
        <v>0</v>
      </c>
    </row>
    <row r="40" spans="1:63">
      <c r="A40" s="8" t="s">
        <v>826</v>
      </c>
      <c r="B40" s="8" t="str">
        <f>Zn_PBE0D3!B64</f>
        <v>Zn_Zn_C_PBE0D3_ver</v>
      </c>
      <c r="C40" s="1">
        <f>(0.5-AV64)/(0.5-AV$63)</f>
        <v>0</v>
      </c>
      <c r="D40" s="1">
        <f>Zn_PBE0D3!J64</f>
        <v>3.2357999999999998</v>
      </c>
      <c r="E40" s="1">
        <f>L64</f>
        <v>5.2007000000000003</v>
      </c>
      <c r="F40" s="1">
        <f t="shared" si="21"/>
        <v>0</v>
      </c>
      <c r="G40" s="1">
        <f t="shared" si="22"/>
        <v>0</v>
      </c>
      <c r="H40" s="1">
        <f>MOD(AS64-AT64,1)</f>
        <v>0.5</v>
      </c>
      <c r="J40" s="2">
        <f>R64</f>
        <v>-29.674800000000001</v>
      </c>
      <c r="K40" s="2">
        <f>R88</f>
        <v>0</v>
      </c>
      <c r="L40" s="2">
        <f>AW88</f>
        <v>0</v>
      </c>
      <c r="M40" s="2">
        <f>K40+L40</f>
        <v>0</v>
      </c>
      <c r="N40" s="2"/>
      <c r="O40" s="2">
        <f>J40-J$21</f>
        <v>0.37809999999999988</v>
      </c>
      <c r="P40" s="2">
        <f>K40-K$21</f>
        <v>59.3444</v>
      </c>
      <c r="Q40" s="2">
        <f>L40-L$21</f>
        <v>23.085699999999999</v>
      </c>
      <c r="R40" s="2">
        <f>M40-M$21</f>
        <v>82.430099999999996</v>
      </c>
      <c r="T40" s="18">
        <f>Z64</f>
        <v>3.3530000000000002</v>
      </c>
      <c r="U40" s="18">
        <f>V134</f>
        <v>0</v>
      </c>
      <c r="W40" s="2">
        <f>R111-R$92</f>
        <v>0</v>
      </c>
      <c r="X40" s="2">
        <f>O40-W40</f>
        <v>0.37809999999999988</v>
      </c>
      <c r="Y40" s="2">
        <f>R40+X40</f>
        <v>82.808199999999999</v>
      </c>
      <c r="Z40" s="2">
        <f>R180-R$161</f>
        <v>0</v>
      </c>
      <c r="AA40" s="2">
        <f>Z40-P40</f>
        <v>-59.3444</v>
      </c>
      <c r="AB40" s="2">
        <f>AA40+R40</f>
        <v>23.085699999999996</v>
      </c>
      <c r="AD40" s="2">
        <f>R134+AW134</f>
        <v>0</v>
      </c>
      <c r="AE40" s="2">
        <f>AD40-AD$21</f>
        <v>0</v>
      </c>
      <c r="AF40" s="2">
        <f>AE40+AA40</f>
        <v>-59.3444</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281</v>
      </c>
      <c r="C45" s="20">
        <v>4</v>
      </c>
      <c r="D45" s="20">
        <v>520</v>
      </c>
      <c r="E45" s="20">
        <v>0</v>
      </c>
      <c r="F45" s="20">
        <v>6</v>
      </c>
      <c r="G45" s="20">
        <v>6</v>
      </c>
      <c r="H45" s="20">
        <v>4</v>
      </c>
      <c r="I45" s="19">
        <v>21.3</v>
      </c>
      <c r="J45" s="1">
        <v>3.4228999999999998</v>
      </c>
      <c r="K45" s="1">
        <v>3.4228999999999998</v>
      </c>
      <c r="L45" s="1">
        <v>4.4298999999999999</v>
      </c>
      <c r="M45" s="18">
        <v>44.948999999999998</v>
      </c>
      <c r="N45" s="8">
        <v>36</v>
      </c>
      <c r="O45" s="8">
        <v>26</v>
      </c>
      <c r="P45" s="8">
        <v>20</v>
      </c>
      <c r="Q45" s="8">
        <v>1</v>
      </c>
      <c r="R45" s="2">
        <v>-30.052900000000001</v>
      </c>
      <c r="S45" s="8" t="s">
        <v>16</v>
      </c>
      <c r="T45" s="8">
        <v>-6.0999999999999999E-2</v>
      </c>
      <c r="U45" s="8">
        <v>3.327</v>
      </c>
      <c r="V45" s="8">
        <v>3.3879999999999999</v>
      </c>
      <c r="W45" s="8" t="s">
        <v>16</v>
      </c>
      <c r="X45" s="8">
        <v>-6.0999999999999999E-2</v>
      </c>
      <c r="Y45" s="8">
        <v>3.327</v>
      </c>
      <c r="Z45" s="8">
        <v>3.3879999999999999</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8.2000000000000003E-2</v>
      </c>
      <c r="AR45" s="8">
        <v>0.313</v>
      </c>
      <c r="AS45" s="8">
        <v>0.5</v>
      </c>
      <c r="AT45" s="8">
        <v>0</v>
      </c>
      <c r="AU45" s="8">
        <v>0</v>
      </c>
      <c r="AV45" s="8">
        <v>0.5</v>
      </c>
    </row>
    <row r="46" spans="1:63">
      <c r="B46" s="8" t="s">
        <v>282</v>
      </c>
      <c r="C46" s="20">
        <v>4</v>
      </c>
      <c r="D46" s="20">
        <v>520</v>
      </c>
      <c r="E46" s="20">
        <v>0</v>
      </c>
      <c r="F46" s="20">
        <v>6</v>
      </c>
      <c r="G46" s="20">
        <v>6</v>
      </c>
      <c r="H46" s="20">
        <v>4</v>
      </c>
      <c r="I46" s="19">
        <v>21.3</v>
      </c>
      <c r="J46" s="1">
        <v>3.4226999999999999</v>
      </c>
      <c r="K46" s="1">
        <v>3.4226999999999999</v>
      </c>
      <c r="L46" s="1">
        <v>4.4310999999999998</v>
      </c>
      <c r="M46" s="18">
        <v>44.956000000000003</v>
      </c>
      <c r="N46" s="8">
        <v>36</v>
      </c>
      <c r="O46" s="8">
        <v>26</v>
      </c>
      <c r="P46" s="8">
        <v>20</v>
      </c>
      <c r="Q46" s="8">
        <v>1</v>
      </c>
      <c r="R46" s="2">
        <v>-30.052800000000001</v>
      </c>
      <c r="S46" s="8" t="s">
        <v>16</v>
      </c>
      <c r="T46" s="8">
        <v>-6.4000000000000001E-2</v>
      </c>
      <c r="U46" s="8">
        <v>3.3250000000000002</v>
      </c>
      <c r="V46" s="8">
        <v>3.3889999999999998</v>
      </c>
      <c r="W46" s="8" t="s">
        <v>16</v>
      </c>
      <c r="X46" s="8">
        <v>-6.4000000000000001E-2</v>
      </c>
      <c r="Y46" s="8">
        <v>3.3250000000000002</v>
      </c>
      <c r="Z46" s="8">
        <v>3.3889999999999998</v>
      </c>
      <c r="AA46" s="8">
        <v>5.5999999999999999E-3</v>
      </c>
      <c r="AB46" s="8">
        <v>1E-4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8.2000000000000003E-2</v>
      </c>
      <c r="AR46" s="8">
        <v>0.32700000000000001</v>
      </c>
      <c r="AS46" s="8">
        <v>0.49981199999999998</v>
      </c>
      <c r="AT46" s="8">
        <v>0</v>
      </c>
      <c r="AU46" s="8">
        <v>0.99639900000000003</v>
      </c>
      <c r="AV46" s="8">
        <v>0.49626100000000001</v>
      </c>
    </row>
    <row r="47" spans="1:63">
      <c r="B47" s="8" t="s">
        <v>283</v>
      </c>
      <c r="C47" s="20">
        <v>4</v>
      </c>
      <c r="D47" s="20">
        <v>520</v>
      </c>
      <c r="E47" s="20">
        <v>0</v>
      </c>
      <c r="F47" s="20">
        <v>6</v>
      </c>
      <c r="G47" s="20">
        <v>6</v>
      </c>
      <c r="H47" s="20">
        <v>4</v>
      </c>
      <c r="I47" s="19">
        <v>21.3</v>
      </c>
      <c r="J47" s="1">
        <v>3.4215</v>
      </c>
      <c r="K47" s="1">
        <v>3.4215</v>
      </c>
      <c r="L47" s="1">
        <v>4.4367999999999999</v>
      </c>
      <c r="M47" s="18">
        <v>44.981999999999999</v>
      </c>
      <c r="N47" s="8">
        <v>36</v>
      </c>
      <c r="O47" s="8">
        <v>26</v>
      </c>
      <c r="P47" s="8">
        <v>20</v>
      </c>
      <c r="Q47" s="8">
        <v>1</v>
      </c>
      <c r="R47" s="2">
        <v>-30.052800000000001</v>
      </c>
      <c r="S47" s="8" t="s">
        <v>16</v>
      </c>
      <c r="T47" s="8">
        <v>-7.5999999999999998E-2</v>
      </c>
      <c r="U47" s="8">
        <v>3.319</v>
      </c>
      <c r="V47" s="8">
        <v>3.395</v>
      </c>
      <c r="W47" s="8" t="s">
        <v>16</v>
      </c>
      <c r="X47" s="8">
        <v>-7.5999999999999998E-2</v>
      </c>
      <c r="Y47" s="8">
        <v>3.319</v>
      </c>
      <c r="Z47" s="8">
        <v>3.395</v>
      </c>
      <c r="AA47" s="8">
        <v>1.0200000000000001E-2</v>
      </c>
      <c r="AB47" s="8">
        <v>2.0000000000000001E-4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8.2000000000000003E-2</v>
      </c>
      <c r="AR47" s="8">
        <v>0.32900000000000001</v>
      </c>
      <c r="AS47" s="8">
        <v>0.49960300000000002</v>
      </c>
      <c r="AT47" s="8">
        <v>0</v>
      </c>
      <c r="AU47" s="8">
        <v>0.99279399999999995</v>
      </c>
      <c r="AV47" s="8">
        <v>0.49252200000000002</v>
      </c>
    </row>
    <row r="48" spans="1:63">
      <c r="B48" s="8" t="s">
        <v>284</v>
      </c>
      <c r="C48" s="20">
        <v>4</v>
      </c>
      <c r="D48" s="20">
        <v>520</v>
      </c>
      <c r="E48" s="20">
        <v>0</v>
      </c>
      <c r="F48" s="20">
        <v>6</v>
      </c>
      <c r="G48" s="20">
        <v>6</v>
      </c>
      <c r="H48" s="20">
        <v>4</v>
      </c>
      <c r="I48" s="19">
        <v>21.3</v>
      </c>
      <c r="J48" s="1">
        <v>3.4156</v>
      </c>
      <c r="K48" s="1">
        <v>3.4156</v>
      </c>
      <c r="L48" s="1">
        <v>4.4573</v>
      </c>
      <c r="M48" s="18">
        <v>45.034999999999997</v>
      </c>
      <c r="N48" s="8">
        <v>36</v>
      </c>
      <c r="O48" s="8">
        <v>26</v>
      </c>
      <c r="P48" s="8">
        <v>20</v>
      </c>
      <c r="Q48" s="8">
        <v>1</v>
      </c>
      <c r="R48" s="2">
        <v>-30.052900000000001</v>
      </c>
      <c r="S48" s="8" t="s">
        <v>16</v>
      </c>
      <c r="T48" s="8">
        <v>-0.115</v>
      </c>
      <c r="U48" s="8">
        <v>3.3079999999999998</v>
      </c>
      <c r="V48" s="8">
        <v>3.4239999999999999</v>
      </c>
      <c r="W48" s="8" t="s">
        <v>16</v>
      </c>
      <c r="X48" s="8">
        <v>-0.115</v>
      </c>
      <c r="Y48" s="8">
        <v>3.3079999999999998</v>
      </c>
      <c r="Z48" s="8">
        <v>3.4239999999999999</v>
      </c>
      <c r="AA48" s="8">
        <v>1.6500000000000001E-2</v>
      </c>
      <c r="AB48" s="8">
        <v>0</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8.2000000000000003E-2</v>
      </c>
      <c r="AR48" s="8">
        <v>0.32400000000000001</v>
      </c>
      <c r="AS48" s="8">
        <v>0.49949700000000002</v>
      </c>
      <c r="AT48" s="8">
        <v>0</v>
      </c>
      <c r="AU48" s="8">
        <v>0.98543700000000001</v>
      </c>
      <c r="AV48" s="8">
        <v>0.48504399999999998</v>
      </c>
    </row>
    <row r="49" spans="2:48">
      <c r="B49" s="8" t="s">
        <v>285</v>
      </c>
      <c r="C49" s="20">
        <v>4</v>
      </c>
      <c r="D49" s="20">
        <v>520</v>
      </c>
      <c r="E49" s="20">
        <v>0</v>
      </c>
      <c r="F49" s="20">
        <v>6</v>
      </c>
      <c r="G49" s="20">
        <v>6</v>
      </c>
      <c r="H49" s="20">
        <v>4</v>
      </c>
      <c r="I49" s="19">
        <v>21.4</v>
      </c>
      <c r="J49" s="1">
        <v>3.4051999999999998</v>
      </c>
      <c r="K49" s="1">
        <v>3.4051999999999998</v>
      </c>
      <c r="L49" s="1">
        <v>4.5014000000000003</v>
      </c>
      <c r="M49" s="18">
        <v>45.203000000000003</v>
      </c>
      <c r="N49" s="8">
        <v>36</v>
      </c>
      <c r="O49" s="8">
        <v>26</v>
      </c>
      <c r="P49" s="8">
        <v>20</v>
      </c>
      <c r="Q49" s="8">
        <v>1</v>
      </c>
      <c r="R49" s="2">
        <v>-30.054600000000001</v>
      </c>
      <c r="S49" s="8" t="s">
        <v>61</v>
      </c>
      <c r="T49" s="8">
        <v>-0.19800000000000001</v>
      </c>
      <c r="U49" s="8">
        <v>3.2709999999999999</v>
      </c>
      <c r="V49" s="8">
        <v>3.47</v>
      </c>
      <c r="W49" s="8" t="s">
        <v>61</v>
      </c>
      <c r="X49" s="8">
        <v>-0.19800000000000001</v>
      </c>
      <c r="Y49" s="8">
        <v>3.2709999999999999</v>
      </c>
      <c r="Z49" s="8">
        <v>3.47</v>
      </c>
      <c r="AA49" s="8">
        <v>7.3099999999999998E-2</v>
      </c>
      <c r="AB49" s="8">
        <v>1.2999999999999999E-3</v>
      </c>
      <c r="AC49" s="8" t="s">
        <v>17</v>
      </c>
      <c r="AD49" s="8" t="s">
        <v>17</v>
      </c>
      <c r="AE49" s="8">
        <v>0</v>
      </c>
      <c r="AF49" s="8">
        <v>0</v>
      </c>
      <c r="AG49" s="8">
        <v>0</v>
      </c>
      <c r="AH49" s="8">
        <v>0</v>
      </c>
      <c r="AI49" s="8">
        <v>0</v>
      </c>
      <c r="AJ49" s="8">
        <v>0</v>
      </c>
      <c r="AK49" s="8">
        <v>0</v>
      </c>
      <c r="AL49" s="8">
        <v>0</v>
      </c>
      <c r="AM49" s="8">
        <v>0</v>
      </c>
      <c r="AN49" s="8">
        <v>0</v>
      </c>
      <c r="AO49" s="8">
        <v>0</v>
      </c>
      <c r="AP49" s="8">
        <v>0</v>
      </c>
      <c r="AQ49" s="8">
        <v>8.3000000000000004E-2</v>
      </c>
      <c r="AR49" s="8">
        <v>0.32800000000000001</v>
      </c>
      <c r="AS49" s="8">
        <v>0.50134999999999996</v>
      </c>
      <c r="AT49" s="8">
        <v>0</v>
      </c>
      <c r="AU49" s="8">
        <v>0.97633999999999999</v>
      </c>
      <c r="AV49" s="8">
        <v>0.47756599999999999</v>
      </c>
    </row>
    <row r="50" spans="2:48">
      <c r="B50" s="8" t="s">
        <v>286</v>
      </c>
      <c r="C50" s="20">
        <v>4</v>
      </c>
      <c r="D50" s="20">
        <v>520</v>
      </c>
      <c r="E50" s="20">
        <v>0</v>
      </c>
      <c r="F50" s="20">
        <v>6</v>
      </c>
      <c r="G50" s="20">
        <v>6</v>
      </c>
      <c r="H50" s="20">
        <v>4</v>
      </c>
      <c r="I50" s="19">
        <v>21.4</v>
      </c>
      <c r="J50" s="1">
        <v>3.3872</v>
      </c>
      <c r="K50" s="1">
        <v>3.3872</v>
      </c>
      <c r="L50" s="1">
        <v>4.5782999999999996</v>
      </c>
      <c r="M50" s="18">
        <v>45.491</v>
      </c>
      <c r="N50" s="8">
        <v>36</v>
      </c>
      <c r="O50" s="8">
        <v>26</v>
      </c>
      <c r="P50" s="8">
        <v>20</v>
      </c>
      <c r="Q50" s="8">
        <v>1</v>
      </c>
      <c r="R50" s="2">
        <v>-30.060099999999998</v>
      </c>
      <c r="S50" s="8" t="s">
        <v>61</v>
      </c>
      <c r="T50" s="8">
        <v>-0.22</v>
      </c>
      <c r="U50" s="8">
        <v>3.2130000000000001</v>
      </c>
      <c r="V50" s="8">
        <v>3.4329999999999998</v>
      </c>
      <c r="W50" s="8" t="s">
        <v>61</v>
      </c>
      <c r="X50" s="8">
        <v>-0.22</v>
      </c>
      <c r="Y50" s="8">
        <v>3.2130000000000001</v>
      </c>
      <c r="Z50" s="8">
        <v>3.4329999999999998</v>
      </c>
      <c r="AA50" s="8">
        <v>0.24349999999999999</v>
      </c>
      <c r="AB50" s="8">
        <v>1E-4</v>
      </c>
      <c r="AC50" s="8" t="s">
        <v>17</v>
      </c>
      <c r="AD50" s="8" t="s">
        <v>17</v>
      </c>
      <c r="AE50" s="8">
        <v>0</v>
      </c>
      <c r="AF50" s="8">
        <v>0</v>
      </c>
      <c r="AG50" s="8">
        <v>0</v>
      </c>
      <c r="AH50" s="8">
        <v>0</v>
      </c>
      <c r="AI50" s="8">
        <v>0</v>
      </c>
      <c r="AJ50" s="8">
        <v>0</v>
      </c>
      <c r="AK50" s="8">
        <v>0</v>
      </c>
      <c r="AL50" s="8">
        <v>0</v>
      </c>
      <c r="AM50" s="8">
        <v>0</v>
      </c>
      <c r="AN50" s="8">
        <v>0</v>
      </c>
      <c r="AO50" s="8">
        <v>0</v>
      </c>
      <c r="AP50" s="8">
        <v>0</v>
      </c>
      <c r="AQ50" s="8">
        <v>8.1000000000000003E-2</v>
      </c>
      <c r="AR50" s="8">
        <v>0.33</v>
      </c>
      <c r="AS50" s="8">
        <v>0.50575000000000003</v>
      </c>
      <c r="AT50" s="8">
        <v>0</v>
      </c>
      <c r="AU50" s="8">
        <v>0.96538599999999997</v>
      </c>
      <c r="AV50" s="8">
        <v>0.47008800000000001</v>
      </c>
    </row>
    <row r="51" spans="2:48">
      <c r="B51" s="8" t="s">
        <v>287</v>
      </c>
      <c r="C51" s="20">
        <v>4</v>
      </c>
      <c r="D51" s="20">
        <v>520</v>
      </c>
      <c r="E51" s="20">
        <v>0</v>
      </c>
      <c r="F51" s="20">
        <v>6</v>
      </c>
      <c r="G51" s="20">
        <v>6</v>
      </c>
      <c r="H51" s="20">
        <v>4</v>
      </c>
      <c r="I51" s="19">
        <v>21.5</v>
      </c>
      <c r="J51" s="1">
        <v>3.3693</v>
      </c>
      <c r="K51" s="1">
        <v>3.3693</v>
      </c>
      <c r="L51" s="1">
        <v>4.6627999999999998</v>
      </c>
      <c r="M51" s="18">
        <v>45.84</v>
      </c>
      <c r="N51" s="8">
        <v>36</v>
      </c>
      <c r="O51" s="8">
        <v>26</v>
      </c>
      <c r="P51" s="8">
        <v>20</v>
      </c>
      <c r="Q51" s="8">
        <v>1</v>
      </c>
      <c r="R51" s="2">
        <v>-30.071200000000001</v>
      </c>
      <c r="S51" s="8" t="s">
        <v>61</v>
      </c>
      <c r="T51" s="8">
        <v>-0.251</v>
      </c>
      <c r="U51" s="8">
        <v>3.1440000000000001</v>
      </c>
      <c r="V51" s="8">
        <v>3.395</v>
      </c>
      <c r="W51" s="8" t="s">
        <v>61</v>
      </c>
      <c r="X51" s="8">
        <v>-0.251</v>
      </c>
      <c r="Y51" s="8">
        <v>3.1440000000000001</v>
      </c>
      <c r="Z51" s="8">
        <v>3.395</v>
      </c>
      <c r="AA51" s="8">
        <v>0.40799999999999997</v>
      </c>
      <c r="AB51" s="8">
        <v>8.9999999999999998E-4</v>
      </c>
      <c r="AC51" s="8" t="s">
        <v>17</v>
      </c>
      <c r="AD51" s="8" t="s">
        <v>17</v>
      </c>
      <c r="AE51" s="8">
        <v>0</v>
      </c>
      <c r="AF51" s="8">
        <v>0</v>
      </c>
      <c r="AG51" s="8">
        <v>0</v>
      </c>
      <c r="AH51" s="8">
        <v>0</v>
      </c>
      <c r="AI51" s="8">
        <v>0</v>
      </c>
      <c r="AJ51" s="8">
        <v>0</v>
      </c>
      <c r="AK51" s="8">
        <v>0</v>
      </c>
      <c r="AL51" s="8">
        <v>0</v>
      </c>
      <c r="AM51" s="8">
        <v>0</v>
      </c>
      <c r="AN51" s="8">
        <v>0</v>
      </c>
      <c r="AO51" s="8">
        <v>0</v>
      </c>
      <c r="AP51" s="8">
        <v>0</v>
      </c>
      <c r="AQ51" s="8">
        <v>8.1000000000000003E-2</v>
      </c>
      <c r="AR51" s="8">
        <v>0.32400000000000001</v>
      </c>
      <c r="AS51" s="8">
        <v>0.50917800000000002</v>
      </c>
      <c r="AT51" s="8">
        <v>0</v>
      </c>
      <c r="AU51" s="8">
        <v>0.95521</v>
      </c>
      <c r="AV51" s="8">
        <v>0.46261000000000002</v>
      </c>
    </row>
    <row r="52" spans="2:48">
      <c r="B52" s="8" t="s">
        <v>288</v>
      </c>
      <c r="C52" s="20">
        <v>4</v>
      </c>
      <c r="D52" s="20">
        <v>520</v>
      </c>
      <c r="E52" s="20">
        <v>0</v>
      </c>
      <c r="F52" s="20">
        <v>6</v>
      </c>
      <c r="G52" s="20">
        <v>6</v>
      </c>
      <c r="H52" s="20">
        <v>4</v>
      </c>
      <c r="I52" s="19">
        <v>21.5</v>
      </c>
      <c r="J52" s="1">
        <v>3.3542999999999998</v>
      </c>
      <c r="K52" s="1">
        <v>3.3542999999999998</v>
      </c>
      <c r="L52" s="1">
        <v>4.734</v>
      </c>
      <c r="M52" s="18">
        <v>46.127000000000002</v>
      </c>
      <c r="N52" s="8">
        <v>36</v>
      </c>
      <c r="O52" s="8">
        <v>26</v>
      </c>
      <c r="P52" s="8">
        <v>20</v>
      </c>
      <c r="Q52" s="8">
        <v>1</v>
      </c>
      <c r="R52" s="2">
        <v>-30.087399999999999</v>
      </c>
      <c r="S52" s="8" t="s">
        <v>61</v>
      </c>
      <c r="T52" s="8">
        <v>-0.27600000000000002</v>
      </c>
      <c r="U52" s="8">
        <v>3.089</v>
      </c>
      <c r="V52" s="8">
        <v>3.3660000000000001</v>
      </c>
      <c r="W52" s="8" t="s">
        <v>61</v>
      </c>
      <c r="X52" s="8">
        <v>-0.27600000000000002</v>
      </c>
      <c r="Y52" s="8">
        <v>3.089</v>
      </c>
      <c r="Z52" s="8">
        <v>3.3660000000000001</v>
      </c>
      <c r="AA52" s="8">
        <v>0.52129999999999999</v>
      </c>
      <c r="AB52" s="8">
        <v>2.0000000000000001E-4</v>
      </c>
      <c r="AC52" s="8" t="s">
        <v>17</v>
      </c>
      <c r="AD52" s="8" t="s">
        <v>17</v>
      </c>
      <c r="AE52" s="8">
        <v>0</v>
      </c>
      <c r="AF52" s="8">
        <v>0</v>
      </c>
      <c r="AG52" s="8">
        <v>0</v>
      </c>
      <c r="AH52" s="8">
        <v>0</v>
      </c>
      <c r="AI52" s="8">
        <v>0</v>
      </c>
      <c r="AJ52" s="8">
        <v>0</v>
      </c>
      <c r="AK52" s="8">
        <v>0</v>
      </c>
      <c r="AL52" s="8">
        <v>0</v>
      </c>
      <c r="AM52" s="8">
        <v>0</v>
      </c>
      <c r="AN52" s="8">
        <v>0</v>
      </c>
      <c r="AO52" s="8">
        <v>0</v>
      </c>
      <c r="AP52" s="8">
        <v>0</v>
      </c>
      <c r="AQ52" s="8">
        <v>8.1000000000000003E-2</v>
      </c>
      <c r="AR52" s="8">
        <v>0.32600000000000001</v>
      </c>
      <c r="AS52" s="8">
        <v>0.51073299999999999</v>
      </c>
      <c r="AT52" s="8">
        <v>0</v>
      </c>
      <c r="AU52" s="8">
        <v>0.94655800000000001</v>
      </c>
      <c r="AV52" s="8">
        <v>0.45513199999999998</v>
      </c>
    </row>
    <row r="53" spans="2:48">
      <c r="B53" s="8" t="s">
        <v>289</v>
      </c>
      <c r="C53" s="20">
        <v>4</v>
      </c>
      <c r="D53" s="20">
        <v>520</v>
      </c>
      <c r="E53" s="20">
        <v>0</v>
      </c>
      <c r="F53" s="20">
        <v>6</v>
      </c>
      <c r="G53" s="20">
        <v>6</v>
      </c>
      <c r="H53" s="20">
        <v>4</v>
      </c>
      <c r="I53" s="19">
        <v>21.6</v>
      </c>
      <c r="J53" s="1">
        <v>3.3414999999999999</v>
      </c>
      <c r="K53" s="1">
        <v>3.3414999999999999</v>
      </c>
      <c r="L53" s="1">
        <v>4.7939999999999996</v>
      </c>
      <c r="M53" s="18">
        <v>46.356000000000002</v>
      </c>
      <c r="N53" s="8">
        <v>36</v>
      </c>
      <c r="O53" s="8">
        <v>26</v>
      </c>
      <c r="P53" s="8">
        <v>20</v>
      </c>
      <c r="Q53" s="8">
        <v>1</v>
      </c>
      <c r="R53" s="2">
        <v>-30.107399999999998</v>
      </c>
      <c r="S53" s="8" t="s">
        <v>61</v>
      </c>
      <c r="T53" s="8">
        <v>-0.29599999999999999</v>
      </c>
      <c r="U53" s="8">
        <v>3.0459999999999998</v>
      </c>
      <c r="V53" s="8">
        <v>3.3420000000000001</v>
      </c>
      <c r="W53" s="8" t="s">
        <v>61</v>
      </c>
      <c r="X53" s="8">
        <v>-0.29599999999999999</v>
      </c>
      <c r="Y53" s="8">
        <v>3.0459999999999998</v>
      </c>
      <c r="Z53" s="8">
        <v>3.3420000000000001</v>
      </c>
      <c r="AA53" s="8">
        <v>0.58850000000000002</v>
      </c>
      <c r="AB53" s="8">
        <v>1E-4</v>
      </c>
      <c r="AC53" s="8" t="s">
        <v>17</v>
      </c>
      <c r="AD53" s="8" t="s">
        <v>17</v>
      </c>
      <c r="AE53" s="8">
        <v>0</v>
      </c>
      <c r="AF53" s="8">
        <v>0</v>
      </c>
      <c r="AG53" s="8">
        <v>0</v>
      </c>
      <c r="AH53" s="8">
        <v>0</v>
      </c>
      <c r="AI53" s="8">
        <v>0</v>
      </c>
      <c r="AJ53" s="8">
        <v>0</v>
      </c>
      <c r="AK53" s="8">
        <v>0</v>
      </c>
      <c r="AL53" s="8">
        <v>0</v>
      </c>
      <c r="AM53" s="8">
        <v>0</v>
      </c>
      <c r="AN53" s="8">
        <v>0</v>
      </c>
      <c r="AO53" s="8">
        <v>0</v>
      </c>
      <c r="AP53" s="8">
        <v>0</v>
      </c>
      <c r="AQ53" s="8">
        <v>8.1000000000000003E-2</v>
      </c>
      <c r="AR53" s="8">
        <v>0.316</v>
      </c>
      <c r="AS53" s="8">
        <v>0.51097599999999999</v>
      </c>
      <c r="AT53" s="8">
        <v>0</v>
      </c>
      <c r="AU53" s="8">
        <v>0.938554</v>
      </c>
      <c r="AV53" s="8">
        <v>0.447654</v>
      </c>
    </row>
    <row r="54" spans="2:48">
      <c r="B54" s="8" t="s">
        <v>290</v>
      </c>
      <c r="C54" s="20">
        <v>4</v>
      </c>
      <c r="D54" s="20">
        <v>520</v>
      </c>
      <c r="E54" s="20">
        <v>0</v>
      </c>
      <c r="F54" s="20">
        <v>6</v>
      </c>
      <c r="G54" s="20">
        <v>6</v>
      </c>
      <c r="H54" s="20">
        <v>4</v>
      </c>
      <c r="I54" s="19">
        <v>21.6</v>
      </c>
      <c r="J54" s="1">
        <v>3.3292999999999999</v>
      </c>
      <c r="K54" s="1">
        <v>3.3292999999999999</v>
      </c>
      <c r="L54" s="1">
        <v>4.8480999999999996</v>
      </c>
      <c r="M54" s="18">
        <v>46.537999999999997</v>
      </c>
      <c r="N54" s="8">
        <v>36</v>
      </c>
      <c r="O54" s="8">
        <v>26</v>
      </c>
      <c r="P54" s="8">
        <v>20</v>
      </c>
      <c r="Q54" s="8">
        <v>1</v>
      </c>
      <c r="R54" s="2">
        <v>-30.1297</v>
      </c>
      <c r="S54" s="8" t="s">
        <v>61</v>
      </c>
      <c r="T54" s="8">
        <v>-0.312</v>
      </c>
      <c r="U54" s="8">
        <v>3.0110000000000001</v>
      </c>
      <c r="V54" s="8">
        <v>3.3220000000000001</v>
      </c>
      <c r="W54" s="8" t="s">
        <v>61</v>
      </c>
      <c r="X54" s="8">
        <v>-0.312</v>
      </c>
      <c r="Y54" s="8">
        <v>3.0110000000000001</v>
      </c>
      <c r="Z54" s="8">
        <v>3.3220000000000001</v>
      </c>
      <c r="AA54" s="8">
        <v>0.63039999999999996</v>
      </c>
      <c r="AB54" s="8">
        <v>4.0000000000000002E-4</v>
      </c>
      <c r="AC54" s="8" t="s">
        <v>17</v>
      </c>
      <c r="AD54" s="8" t="s">
        <v>17</v>
      </c>
      <c r="AE54" s="8">
        <v>0</v>
      </c>
      <c r="AF54" s="8">
        <v>0</v>
      </c>
      <c r="AG54" s="8">
        <v>0</v>
      </c>
      <c r="AH54" s="8">
        <v>0</v>
      </c>
      <c r="AI54" s="8">
        <v>0</v>
      </c>
      <c r="AJ54" s="8">
        <v>0</v>
      </c>
      <c r="AK54" s="8">
        <v>0</v>
      </c>
      <c r="AL54" s="8">
        <v>0</v>
      </c>
      <c r="AM54" s="8">
        <v>0</v>
      </c>
      <c r="AN54" s="8">
        <v>0</v>
      </c>
      <c r="AO54" s="8">
        <v>0</v>
      </c>
      <c r="AP54" s="8">
        <v>0</v>
      </c>
      <c r="AQ54" s="8">
        <v>0.08</v>
      </c>
      <c r="AR54" s="8">
        <v>0.32</v>
      </c>
      <c r="AS54" s="8">
        <v>0.51057799999999998</v>
      </c>
      <c r="AT54" s="8">
        <v>0</v>
      </c>
      <c r="AU54" s="8">
        <v>0.93077399999999999</v>
      </c>
      <c r="AV54" s="8">
        <v>0.44017600000000001</v>
      </c>
    </row>
    <row r="55" spans="2:48">
      <c r="B55" s="8" t="s">
        <v>291</v>
      </c>
      <c r="C55" s="20">
        <v>4</v>
      </c>
      <c r="D55" s="20">
        <v>520</v>
      </c>
      <c r="E55" s="20">
        <v>0</v>
      </c>
      <c r="F55" s="20">
        <v>6</v>
      </c>
      <c r="G55" s="20">
        <v>6</v>
      </c>
      <c r="H55" s="20">
        <v>4</v>
      </c>
      <c r="I55" s="19">
        <v>21.6</v>
      </c>
      <c r="J55" s="1">
        <v>3.3174999999999999</v>
      </c>
      <c r="K55" s="1">
        <v>3.3174999999999999</v>
      </c>
      <c r="L55" s="1">
        <v>4.8986000000000001</v>
      </c>
      <c r="M55" s="18">
        <v>46.69</v>
      </c>
      <c r="N55" s="8">
        <v>36</v>
      </c>
      <c r="O55" s="8">
        <v>26</v>
      </c>
      <c r="P55" s="8">
        <v>20</v>
      </c>
      <c r="Q55" s="8">
        <v>1</v>
      </c>
      <c r="R55" s="2">
        <v>-30.153300000000002</v>
      </c>
      <c r="S55" s="8" t="s">
        <v>61</v>
      </c>
      <c r="T55" s="8">
        <v>-0.32400000000000001</v>
      </c>
      <c r="U55" s="8">
        <v>2.9809999999999999</v>
      </c>
      <c r="V55" s="8">
        <v>3.3050000000000002</v>
      </c>
      <c r="W55" s="8" t="s">
        <v>61</v>
      </c>
      <c r="X55" s="8">
        <v>-0.32400000000000001</v>
      </c>
      <c r="Y55" s="8">
        <v>2.9809999999999999</v>
      </c>
      <c r="Z55" s="8">
        <v>3.3050000000000002</v>
      </c>
      <c r="AA55" s="8">
        <v>0.65469999999999995</v>
      </c>
      <c r="AB55" s="8">
        <v>2.0000000000000001E-4</v>
      </c>
      <c r="AC55" s="8" t="s">
        <v>17</v>
      </c>
      <c r="AD55" s="8" t="s">
        <v>17</v>
      </c>
      <c r="AE55" s="8">
        <v>0</v>
      </c>
      <c r="AF55" s="8">
        <v>0</v>
      </c>
      <c r="AG55" s="8">
        <v>0</v>
      </c>
      <c r="AH55" s="8">
        <v>0</v>
      </c>
      <c r="AI55" s="8">
        <v>0</v>
      </c>
      <c r="AJ55" s="8">
        <v>0</v>
      </c>
      <c r="AK55" s="8">
        <v>0</v>
      </c>
      <c r="AL55" s="8">
        <v>0</v>
      </c>
      <c r="AM55" s="8">
        <v>0</v>
      </c>
      <c r="AN55" s="8">
        <v>0</v>
      </c>
      <c r="AO55" s="8">
        <v>0</v>
      </c>
      <c r="AP55" s="8">
        <v>0</v>
      </c>
      <c r="AQ55" s="8">
        <v>0.08</v>
      </c>
      <c r="AR55" s="8">
        <v>0.33100000000000002</v>
      </c>
      <c r="AS55" s="8">
        <v>0.50995599999999996</v>
      </c>
      <c r="AT55" s="8">
        <v>0</v>
      </c>
      <c r="AU55" s="8">
        <v>0.923369</v>
      </c>
      <c r="AV55" s="8">
        <v>0.43269800000000003</v>
      </c>
    </row>
    <row r="56" spans="2:48">
      <c r="B56" s="8" t="s">
        <v>292</v>
      </c>
      <c r="C56" s="20">
        <v>4</v>
      </c>
      <c r="D56" s="20">
        <v>520</v>
      </c>
      <c r="E56" s="20">
        <v>0</v>
      </c>
      <c r="F56" s="20">
        <v>6</v>
      </c>
      <c r="G56" s="20">
        <v>6</v>
      </c>
      <c r="H56" s="20">
        <v>4</v>
      </c>
      <c r="I56" s="19">
        <v>21.6</v>
      </c>
      <c r="J56" s="1">
        <v>3.3056000000000001</v>
      </c>
      <c r="K56" s="1">
        <v>3.3056000000000001</v>
      </c>
      <c r="L56" s="1">
        <v>4.9474999999999998</v>
      </c>
      <c r="M56" s="18">
        <v>46.817999999999998</v>
      </c>
      <c r="N56" s="8">
        <v>36</v>
      </c>
      <c r="O56" s="8">
        <v>26</v>
      </c>
      <c r="P56" s="8">
        <v>20</v>
      </c>
      <c r="Q56" s="8">
        <v>1</v>
      </c>
      <c r="R56" s="2">
        <v>-30.177099999999999</v>
      </c>
      <c r="S56" s="8" t="s">
        <v>61</v>
      </c>
      <c r="T56" s="8">
        <v>-0.33500000000000002</v>
      </c>
      <c r="U56" s="8">
        <v>2.9550000000000001</v>
      </c>
      <c r="V56" s="8">
        <v>3.29</v>
      </c>
      <c r="W56" s="8" t="s">
        <v>61</v>
      </c>
      <c r="X56" s="8">
        <v>-0.33500000000000002</v>
      </c>
      <c r="Y56" s="8">
        <v>2.9550000000000001</v>
      </c>
      <c r="Z56" s="8">
        <v>3.29</v>
      </c>
      <c r="AA56" s="8">
        <v>0.65259999999999996</v>
      </c>
      <c r="AB56" s="8">
        <v>4.0000000000000002E-4</v>
      </c>
      <c r="AC56" s="8" t="s">
        <v>17</v>
      </c>
      <c r="AD56" s="8" t="s">
        <v>17</v>
      </c>
      <c r="AE56" s="8">
        <v>0</v>
      </c>
      <c r="AF56" s="8">
        <v>0</v>
      </c>
      <c r="AG56" s="8">
        <v>0</v>
      </c>
      <c r="AH56" s="8">
        <v>0</v>
      </c>
      <c r="AI56" s="8">
        <v>0</v>
      </c>
      <c r="AJ56" s="8">
        <v>0</v>
      </c>
      <c r="AK56" s="8">
        <v>0</v>
      </c>
      <c r="AL56" s="8">
        <v>0</v>
      </c>
      <c r="AM56" s="8">
        <v>0</v>
      </c>
      <c r="AN56" s="8">
        <v>0</v>
      </c>
      <c r="AO56" s="8">
        <v>0</v>
      </c>
      <c r="AP56" s="8">
        <v>0</v>
      </c>
      <c r="AQ56" s="8">
        <v>0.08</v>
      </c>
      <c r="AR56" s="8">
        <v>0.32900000000000001</v>
      </c>
      <c r="AS56" s="8">
        <v>0.50920100000000001</v>
      </c>
      <c r="AT56" s="8">
        <v>0</v>
      </c>
      <c r="AU56" s="8">
        <v>0.91637999999999997</v>
      </c>
      <c r="AV56" s="8">
        <v>0.42521999999999999</v>
      </c>
    </row>
    <row r="57" spans="2:48">
      <c r="B57" s="8" t="s">
        <v>293</v>
      </c>
      <c r="C57" s="20">
        <v>4</v>
      </c>
      <c r="D57" s="20">
        <v>520</v>
      </c>
      <c r="E57" s="20">
        <v>0</v>
      </c>
      <c r="F57" s="20">
        <v>6</v>
      </c>
      <c r="G57" s="20">
        <v>6</v>
      </c>
      <c r="H57" s="20">
        <v>4</v>
      </c>
      <c r="I57" s="19">
        <v>21.6</v>
      </c>
      <c r="J57" s="1">
        <v>3.2946</v>
      </c>
      <c r="K57" s="1">
        <v>3.2946</v>
      </c>
      <c r="L57" s="1">
        <v>4.9922000000000004</v>
      </c>
      <c r="M57" s="18">
        <v>46.927999999999997</v>
      </c>
      <c r="N57" s="8">
        <v>36</v>
      </c>
      <c r="O57" s="8">
        <v>26</v>
      </c>
      <c r="P57" s="8">
        <v>20</v>
      </c>
      <c r="Q57" s="8">
        <v>1</v>
      </c>
      <c r="R57" s="2">
        <v>-30.200299999999999</v>
      </c>
      <c r="S57" s="8" t="s">
        <v>61</v>
      </c>
      <c r="T57" s="8">
        <v>-0.34699999999999998</v>
      </c>
      <c r="U57" s="8">
        <v>2.931</v>
      </c>
      <c r="V57" s="8">
        <v>3.278</v>
      </c>
      <c r="W57" s="8" t="s">
        <v>61</v>
      </c>
      <c r="X57" s="8">
        <v>-0.34699999999999998</v>
      </c>
      <c r="Y57" s="8">
        <v>2.931</v>
      </c>
      <c r="Z57" s="8">
        <v>3.278</v>
      </c>
      <c r="AA57" s="8">
        <v>0.60160000000000002</v>
      </c>
      <c r="AB57" s="8">
        <v>6.9999999999999999E-4</v>
      </c>
      <c r="AC57" s="8" t="s">
        <v>17</v>
      </c>
      <c r="AD57" s="8" t="s">
        <v>17</v>
      </c>
      <c r="AE57" s="8">
        <v>0</v>
      </c>
      <c r="AF57" s="8">
        <v>0</v>
      </c>
      <c r="AG57" s="8">
        <v>0</v>
      </c>
      <c r="AH57" s="8">
        <v>0</v>
      </c>
      <c r="AI57" s="8">
        <v>0</v>
      </c>
      <c r="AJ57" s="8">
        <v>0</v>
      </c>
      <c r="AK57" s="8">
        <v>0</v>
      </c>
      <c r="AL57" s="8">
        <v>0</v>
      </c>
      <c r="AM57" s="8">
        <v>0</v>
      </c>
      <c r="AN57" s="8">
        <v>0</v>
      </c>
      <c r="AO57" s="8">
        <v>0</v>
      </c>
      <c r="AP57" s="8">
        <v>0</v>
      </c>
      <c r="AQ57" s="8">
        <v>8.1000000000000003E-2</v>
      </c>
      <c r="AR57" s="8">
        <v>0.318</v>
      </c>
      <c r="AS57" s="8">
        <v>0.507969</v>
      </c>
      <c r="AT57" s="8">
        <v>0</v>
      </c>
      <c r="AU57" s="8">
        <v>0.91044000000000003</v>
      </c>
      <c r="AV57" s="8">
        <v>0.417742</v>
      </c>
    </row>
    <row r="58" spans="2:48">
      <c r="B58" s="8" t="s">
        <v>294</v>
      </c>
      <c r="C58" s="20">
        <v>4</v>
      </c>
      <c r="D58" s="20">
        <v>520</v>
      </c>
      <c r="E58" s="20">
        <v>0</v>
      </c>
      <c r="F58" s="20">
        <v>6</v>
      </c>
      <c r="G58" s="20">
        <v>6</v>
      </c>
      <c r="H58" s="20">
        <v>4</v>
      </c>
      <c r="I58" s="19">
        <v>21.7</v>
      </c>
      <c r="J58" s="1">
        <v>3.2835000000000001</v>
      </c>
      <c r="K58" s="1">
        <v>3.2835000000000001</v>
      </c>
      <c r="L58" s="1">
        <v>5.0338000000000003</v>
      </c>
      <c r="M58" s="18">
        <v>47</v>
      </c>
      <c r="N58" s="8">
        <v>36</v>
      </c>
      <c r="O58" s="8">
        <v>26</v>
      </c>
      <c r="P58" s="8">
        <v>20</v>
      </c>
      <c r="Q58" s="8">
        <v>1</v>
      </c>
      <c r="R58" s="2">
        <v>-30.221699999999998</v>
      </c>
      <c r="S58" s="8" t="s">
        <v>61</v>
      </c>
      <c r="T58" s="8">
        <v>-0.35499999999999998</v>
      </c>
      <c r="U58" s="8">
        <v>2.9129999999999998</v>
      </c>
      <c r="V58" s="8">
        <v>3.2679999999999998</v>
      </c>
      <c r="W58" s="8" t="s">
        <v>61</v>
      </c>
      <c r="X58" s="8">
        <v>-0.35499999999999998</v>
      </c>
      <c r="Y58" s="8">
        <v>2.9129999999999998</v>
      </c>
      <c r="Z58" s="8">
        <v>3.2679999999999998</v>
      </c>
      <c r="AA58" s="8">
        <v>0.53690000000000004</v>
      </c>
      <c r="AB58" s="8">
        <v>5.0000000000000001E-4</v>
      </c>
      <c r="AC58" s="8" t="s">
        <v>17</v>
      </c>
      <c r="AD58" s="8" t="s">
        <v>17</v>
      </c>
      <c r="AE58" s="8">
        <v>0</v>
      </c>
      <c r="AF58" s="8">
        <v>0</v>
      </c>
      <c r="AG58" s="8">
        <v>0</v>
      </c>
      <c r="AH58" s="8">
        <v>0</v>
      </c>
      <c r="AI58" s="8">
        <v>0</v>
      </c>
      <c r="AJ58" s="8">
        <v>0</v>
      </c>
      <c r="AK58" s="8">
        <v>0</v>
      </c>
      <c r="AL58" s="8">
        <v>0</v>
      </c>
      <c r="AM58" s="8">
        <v>0</v>
      </c>
      <c r="AN58" s="8">
        <v>0</v>
      </c>
      <c r="AO58" s="8">
        <v>0</v>
      </c>
      <c r="AP58" s="8">
        <v>0</v>
      </c>
      <c r="AQ58" s="8">
        <v>8.7999999999999995E-2</v>
      </c>
      <c r="AR58" s="8">
        <v>0.32300000000000001</v>
      </c>
      <c r="AS58" s="8">
        <v>0.50648800000000005</v>
      </c>
      <c r="AT58" s="8">
        <v>0</v>
      </c>
      <c r="AU58" s="8">
        <v>0.90418399999999999</v>
      </c>
      <c r="AV58" s="8">
        <v>0.41026400000000002</v>
      </c>
    </row>
    <row r="59" spans="2:48">
      <c r="B59" s="8" t="s">
        <v>295</v>
      </c>
      <c r="C59" s="20">
        <v>4</v>
      </c>
      <c r="D59" s="20">
        <v>520</v>
      </c>
      <c r="E59" s="20">
        <v>0</v>
      </c>
      <c r="F59" s="20">
        <v>6</v>
      </c>
      <c r="G59" s="20">
        <v>6</v>
      </c>
      <c r="H59" s="20">
        <v>4</v>
      </c>
      <c r="I59" s="19">
        <v>21.7</v>
      </c>
      <c r="J59" s="1">
        <v>3.2721</v>
      </c>
      <c r="K59" s="1">
        <v>3.2721</v>
      </c>
      <c r="L59" s="1">
        <v>5.0747999999999998</v>
      </c>
      <c r="M59" s="18">
        <v>47.055</v>
      </c>
      <c r="N59" s="8">
        <v>36</v>
      </c>
      <c r="O59" s="8">
        <v>26</v>
      </c>
      <c r="P59" s="8">
        <v>20</v>
      </c>
      <c r="Q59" s="8">
        <v>1</v>
      </c>
      <c r="R59" s="2">
        <v>-30.240400000000001</v>
      </c>
      <c r="S59" s="8" t="s">
        <v>61</v>
      </c>
      <c r="T59" s="8">
        <v>-0.36</v>
      </c>
      <c r="U59" s="8">
        <v>2.8969999999999998</v>
      </c>
      <c r="V59" s="8">
        <v>3.258</v>
      </c>
      <c r="W59" s="8" t="s">
        <v>61</v>
      </c>
      <c r="X59" s="8">
        <v>-0.36</v>
      </c>
      <c r="Y59" s="8">
        <v>2.8969999999999998</v>
      </c>
      <c r="Z59" s="8">
        <v>3.258</v>
      </c>
      <c r="AA59" s="8">
        <v>0.4466</v>
      </c>
      <c r="AB59" s="8">
        <v>5.9999999999999995E-4</v>
      </c>
      <c r="AC59" s="8" t="s">
        <v>17</v>
      </c>
      <c r="AD59" s="8" t="s">
        <v>17</v>
      </c>
      <c r="AE59" s="8">
        <v>0</v>
      </c>
      <c r="AF59" s="8">
        <v>0</v>
      </c>
      <c r="AG59" s="8">
        <v>0</v>
      </c>
      <c r="AH59" s="8">
        <v>0</v>
      </c>
      <c r="AI59" s="8">
        <v>0</v>
      </c>
      <c r="AJ59" s="8">
        <v>0</v>
      </c>
      <c r="AK59" s="8">
        <v>0</v>
      </c>
      <c r="AL59" s="8">
        <v>0</v>
      </c>
      <c r="AM59" s="8">
        <v>0</v>
      </c>
      <c r="AN59" s="8">
        <v>0</v>
      </c>
      <c r="AO59" s="8">
        <v>0</v>
      </c>
      <c r="AP59" s="8">
        <v>0</v>
      </c>
      <c r="AQ59" s="8">
        <v>8.6999999999999994E-2</v>
      </c>
      <c r="AR59" s="8">
        <v>0.32400000000000001</v>
      </c>
      <c r="AS59" s="8">
        <v>0.50491600000000003</v>
      </c>
      <c r="AT59" s="8">
        <v>0</v>
      </c>
      <c r="AU59" s="8">
        <v>0.89804600000000001</v>
      </c>
      <c r="AV59" s="8">
        <v>0.40278599999999998</v>
      </c>
    </row>
    <row r="60" spans="2:48">
      <c r="B60" s="8" t="s">
        <v>296</v>
      </c>
      <c r="C60" s="20">
        <v>4</v>
      </c>
      <c r="D60" s="20">
        <v>520</v>
      </c>
      <c r="E60" s="20">
        <v>0</v>
      </c>
      <c r="F60" s="20">
        <v>6</v>
      </c>
      <c r="G60" s="20">
        <v>6</v>
      </c>
      <c r="H60" s="20">
        <v>4</v>
      </c>
      <c r="I60" s="19">
        <v>21.7</v>
      </c>
      <c r="J60" s="1">
        <v>3.2605</v>
      </c>
      <c r="K60" s="1">
        <v>3.2605</v>
      </c>
      <c r="L60" s="1">
        <v>5.1159999999999997</v>
      </c>
      <c r="M60" s="18">
        <v>47.1</v>
      </c>
      <c r="N60" s="8">
        <v>36</v>
      </c>
      <c r="O60" s="8">
        <v>26</v>
      </c>
      <c r="P60" s="8">
        <v>20</v>
      </c>
      <c r="Q60" s="8">
        <v>1</v>
      </c>
      <c r="R60" s="2">
        <v>-30.255099999999999</v>
      </c>
      <c r="S60" s="8" t="s">
        <v>61</v>
      </c>
      <c r="T60" s="8">
        <v>-0.36499999999999999</v>
      </c>
      <c r="U60" s="8">
        <v>2.8820000000000001</v>
      </c>
      <c r="V60" s="8">
        <v>3.2469999999999999</v>
      </c>
      <c r="W60" s="8" t="s">
        <v>61</v>
      </c>
      <c r="X60" s="8">
        <v>-0.36499999999999999</v>
      </c>
      <c r="Y60" s="8">
        <v>2.8820000000000001</v>
      </c>
      <c r="Z60" s="8">
        <v>3.2469999999999999</v>
      </c>
      <c r="AA60" s="8">
        <v>0.32719999999999999</v>
      </c>
      <c r="AB60" s="8">
        <v>1.6000000000000001E-3</v>
      </c>
      <c r="AC60" s="8" t="s">
        <v>17</v>
      </c>
      <c r="AD60" s="8" t="s">
        <v>17</v>
      </c>
      <c r="AE60" s="8">
        <v>0</v>
      </c>
      <c r="AF60" s="8">
        <v>0</v>
      </c>
      <c r="AG60" s="8">
        <v>0</v>
      </c>
      <c r="AH60" s="8">
        <v>0</v>
      </c>
      <c r="AI60" s="8">
        <v>0</v>
      </c>
      <c r="AJ60" s="8">
        <v>0</v>
      </c>
      <c r="AK60" s="8">
        <v>0</v>
      </c>
      <c r="AL60" s="8">
        <v>0</v>
      </c>
      <c r="AM60" s="8">
        <v>0</v>
      </c>
      <c r="AN60" s="8">
        <v>0</v>
      </c>
      <c r="AO60" s="8">
        <v>0</v>
      </c>
      <c r="AP60" s="8">
        <v>0</v>
      </c>
      <c r="AQ60" s="8">
        <v>8.6999999999999994E-2</v>
      </c>
      <c r="AR60" s="8">
        <v>0.32100000000000001</v>
      </c>
      <c r="AS60" s="8">
        <v>0.50336999999999998</v>
      </c>
      <c r="AT60" s="8">
        <v>0</v>
      </c>
      <c r="AU60" s="8">
        <v>0.89204700000000003</v>
      </c>
      <c r="AV60" s="8">
        <v>0.39530799999999999</v>
      </c>
    </row>
    <row r="61" spans="2:48">
      <c r="B61" s="8" t="s">
        <v>297</v>
      </c>
      <c r="C61" s="20">
        <v>4</v>
      </c>
      <c r="D61" s="20">
        <v>520</v>
      </c>
      <c r="E61" s="20">
        <v>0</v>
      </c>
      <c r="F61" s="20">
        <v>6</v>
      </c>
      <c r="G61" s="20">
        <v>6</v>
      </c>
      <c r="H61" s="20">
        <v>4</v>
      </c>
      <c r="I61" s="19">
        <v>21.7</v>
      </c>
      <c r="J61" s="1">
        <v>3.2482000000000002</v>
      </c>
      <c r="K61" s="1">
        <v>3.2482000000000002</v>
      </c>
      <c r="L61" s="1">
        <v>5.1582999999999997</v>
      </c>
      <c r="M61" s="18">
        <v>47.131999999999998</v>
      </c>
      <c r="N61" s="8">
        <v>36</v>
      </c>
      <c r="O61" s="8">
        <v>26</v>
      </c>
      <c r="P61" s="8">
        <v>20</v>
      </c>
      <c r="Q61" s="8">
        <v>1</v>
      </c>
      <c r="R61" s="2">
        <v>-30.264800000000001</v>
      </c>
      <c r="S61" s="8" t="s">
        <v>61</v>
      </c>
      <c r="T61" s="8">
        <v>-0.36699999999999999</v>
      </c>
      <c r="U61" s="8">
        <v>2.867</v>
      </c>
      <c r="V61" s="8">
        <v>3.234</v>
      </c>
      <c r="W61" s="8" t="s">
        <v>61</v>
      </c>
      <c r="X61" s="8">
        <v>-0.36699999999999999</v>
      </c>
      <c r="Y61" s="8">
        <v>2.867</v>
      </c>
      <c r="Z61" s="8">
        <v>3.234</v>
      </c>
      <c r="AA61" s="8">
        <v>0.18090000000000001</v>
      </c>
      <c r="AB61" s="8">
        <v>2.3999999999999998E-3</v>
      </c>
      <c r="AC61" s="8" t="s">
        <v>17</v>
      </c>
      <c r="AD61" s="8" t="s">
        <v>17</v>
      </c>
      <c r="AE61" s="8">
        <v>0</v>
      </c>
      <c r="AF61" s="8">
        <v>0</v>
      </c>
      <c r="AG61" s="8">
        <v>0</v>
      </c>
      <c r="AH61" s="8">
        <v>0</v>
      </c>
      <c r="AI61" s="8">
        <v>0</v>
      </c>
      <c r="AJ61" s="8">
        <v>0</v>
      </c>
      <c r="AK61" s="8">
        <v>0</v>
      </c>
      <c r="AL61" s="8">
        <v>0</v>
      </c>
      <c r="AM61" s="8">
        <v>0</v>
      </c>
      <c r="AN61" s="8">
        <v>0</v>
      </c>
      <c r="AO61" s="8">
        <v>0</v>
      </c>
      <c r="AP61" s="8">
        <v>0</v>
      </c>
      <c r="AQ61" s="8">
        <v>8.6999999999999994E-2</v>
      </c>
      <c r="AR61" s="8">
        <v>0.32100000000000001</v>
      </c>
      <c r="AS61" s="8">
        <v>0.501749</v>
      </c>
      <c r="AT61" s="8">
        <v>0</v>
      </c>
      <c r="AU61" s="8">
        <v>0.88613500000000001</v>
      </c>
      <c r="AV61" s="8">
        <v>0.38783000000000001</v>
      </c>
    </row>
    <row r="62" spans="2:48">
      <c r="B62" s="8" t="s">
        <v>298</v>
      </c>
      <c r="C62" s="20">
        <v>4</v>
      </c>
      <c r="D62" s="20">
        <v>520</v>
      </c>
      <c r="E62" s="20">
        <v>0</v>
      </c>
      <c r="F62" s="20">
        <v>6</v>
      </c>
      <c r="G62" s="20">
        <v>6</v>
      </c>
      <c r="H62" s="20">
        <v>4</v>
      </c>
      <c r="I62" s="19">
        <v>21.7</v>
      </c>
      <c r="J62" s="1">
        <v>3.2418</v>
      </c>
      <c r="K62" s="1">
        <v>3.2418</v>
      </c>
      <c r="L62" s="1">
        <v>5.1797000000000004</v>
      </c>
      <c r="M62" s="18">
        <v>47.142000000000003</v>
      </c>
      <c r="N62" s="8">
        <v>36</v>
      </c>
      <c r="O62" s="8">
        <v>26</v>
      </c>
      <c r="P62" s="8">
        <v>20</v>
      </c>
      <c r="Q62" s="8">
        <v>1</v>
      </c>
      <c r="R62" s="2">
        <v>-30.267399999999999</v>
      </c>
      <c r="S62" s="8" t="s">
        <v>61</v>
      </c>
      <c r="T62" s="8">
        <v>-0.36699999999999999</v>
      </c>
      <c r="U62" s="8">
        <v>2.8610000000000002</v>
      </c>
      <c r="V62" s="8">
        <v>3.2269999999999999</v>
      </c>
      <c r="W62" s="8" t="s">
        <v>61</v>
      </c>
      <c r="X62" s="8">
        <v>-0.36699999999999999</v>
      </c>
      <c r="Y62" s="8">
        <v>2.8610000000000002</v>
      </c>
      <c r="Z62" s="8">
        <v>3.2269999999999999</v>
      </c>
      <c r="AA62" s="8">
        <v>9.6000000000000002E-2</v>
      </c>
      <c r="AB62" s="8">
        <v>1.4E-3</v>
      </c>
      <c r="AC62" s="8" t="s">
        <v>17</v>
      </c>
      <c r="AD62" s="8" t="s">
        <v>17</v>
      </c>
      <c r="AE62" s="8">
        <v>0</v>
      </c>
      <c r="AF62" s="8">
        <v>0</v>
      </c>
      <c r="AG62" s="8">
        <v>0</v>
      </c>
      <c r="AH62" s="8">
        <v>0</v>
      </c>
      <c r="AI62" s="8">
        <v>0</v>
      </c>
      <c r="AJ62" s="8">
        <v>0</v>
      </c>
      <c r="AK62" s="8">
        <v>0</v>
      </c>
      <c r="AL62" s="8">
        <v>0</v>
      </c>
      <c r="AM62" s="8">
        <v>0</v>
      </c>
      <c r="AN62" s="8">
        <v>0</v>
      </c>
      <c r="AO62" s="8">
        <v>0</v>
      </c>
      <c r="AP62" s="8">
        <v>0</v>
      </c>
      <c r="AQ62" s="8">
        <v>8.7999999999999995E-2</v>
      </c>
      <c r="AR62" s="8">
        <v>0.32100000000000001</v>
      </c>
      <c r="AS62" s="8">
        <v>0.50090999999999997</v>
      </c>
      <c r="AT62" s="8">
        <v>0</v>
      </c>
      <c r="AU62" s="8">
        <v>0.88320600000000005</v>
      </c>
      <c r="AV62" s="8">
        <v>0.38409100000000002</v>
      </c>
    </row>
    <row r="63" spans="2:48">
      <c r="B63" s="8" t="s">
        <v>299</v>
      </c>
      <c r="C63" s="20">
        <v>4</v>
      </c>
      <c r="D63" s="20">
        <v>520</v>
      </c>
      <c r="E63" s="20">
        <v>0</v>
      </c>
      <c r="F63" s="20">
        <v>6</v>
      </c>
      <c r="G63" s="20">
        <v>6</v>
      </c>
      <c r="H63" s="20">
        <v>4</v>
      </c>
      <c r="I63" s="19">
        <v>21.7</v>
      </c>
      <c r="J63" s="1">
        <v>3.2357999999999998</v>
      </c>
      <c r="K63" s="1">
        <v>3.2357999999999998</v>
      </c>
      <c r="L63" s="1">
        <v>5.2007000000000003</v>
      </c>
      <c r="M63" s="18">
        <v>47.156999999999996</v>
      </c>
      <c r="N63" s="8">
        <v>36</v>
      </c>
      <c r="O63" s="8">
        <v>26</v>
      </c>
      <c r="P63" s="8">
        <v>20</v>
      </c>
      <c r="Q63" s="8">
        <v>1</v>
      </c>
      <c r="R63" s="2">
        <v>-30.2682</v>
      </c>
      <c r="S63" s="8" t="s">
        <v>61</v>
      </c>
      <c r="T63" s="8">
        <v>-0.36699999999999999</v>
      </c>
      <c r="U63" s="8">
        <v>2.8519999999999999</v>
      </c>
      <c r="V63" s="8">
        <v>3.22</v>
      </c>
      <c r="W63" s="8" t="s">
        <v>61</v>
      </c>
      <c r="X63" s="8">
        <v>-0.36699999999999999</v>
      </c>
      <c r="Y63" s="8">
        <v>2.8519999999999999</v>
      </c>
      <c r="Z63" s="8">
        <v>3.22</v>
      </c>
      <c r="AA63" s="8">
        <v>5.0000000000000001E-4</v>
      </c>
      <c r="AB63" s="8">
        <v>0</v>
      </c>
      <c r="AC63" s="8" t="s">
        <v>17</v>
      </c>
      <c r="AD63" s="8" t="s">
        <v>17</v>
      </c>
      <c r="AE63" s="8">
        <v>0</v>
      </c>
      <c r="AF63" s="8">
        <v>0</v>
      </c>
      <c r="AG63" s="8">
        <v>0</v>
      </c>
      <c r="AH63" s="8">
        <v>0</v>
      </c>
      <c r="AI63" s="8">
        <v>0</v>
      </c>
      <c r="AJ63" s="8">
        <v>0</v>
      </c>
      <c r="AK63" s="8">
        <v>0</v>
      </c>
      <c r="AL63" s="8">
        <v>0</v>
      </c>
      <c r="AM63" s="8">
        <v>0</v>
      </c>
      <c r="AN63" s="8">
        <v>0</v>
      </c>
      <c r="AO63" s="8">
        <v>0</v>
      </c>
      <c r="AP63" s="8">
        <v>0</v>
      </c>
      <c r="AQ63" s="8">
        <v>8.6999999999999994E-2</v>
      </c>
      <c r="AR63" s="8">
        <v>0.32300000000000001</v>
      </c>
      <c r="AS63" s="8">
        <v>0.5</v>
      </c>
      <c r="AT63" s="8">
        <v>0</v>
      </c>
      <c r="AU63" s="8">
        <v>0.88035200000000002</v>
      </c>
      <c r="AV63" s="8">
        <v>0.38035200000000002</v>
      </c>
    </row>
    <row r="64" spans="2:48">
      <c r="B64" s="8" t="s">
        <v>843</v>
      </c>
      <c r="C64" s="20">
        <v>4</v>
      </c>
      <c r="D64" s="20">
        <v>520</v>
      </c>
      <c r="E64" s="20">
        <v>0</v>
      </c>
      <c r="F64" s="20">
        <v>6</v>
      </c>
      <c r="G64" s="20">
        <v>6</v>
      </c>
      <c r="H64" s="20">
        <v>4</v>
      </c>
      <c r="I64" s="19">
        <v>21.7</v>
      </c>
      <c r="J64" s="1">
        <v>3.2357999999999998</v>
      </c>
      <c r="K64" s="1">
        <v>3.2357999999999998</v>
      </c>
      <c r="L64" s="1">
        <v>5.2007000000000003</v>
      </c>
      <c r="M64" s="18">
        <v>47.156999999999996</v>
      </c>
      <c r="N64" s="8">
        <v>36</v>
      </c>
      <c r="O64" s="8">
        <v>26</v>
      </c>
      <c r="P64" s="8">
        <v>20</v>
      </c>
      <c r="Q64" s="8">
        <v>1</v>
      </c>
      <c r="R64" s="2">
        <v>-29.674800000000001</v>
      </c>
      <c r="S64" s="8" t="s">
        <v>61</v>
      </c>
      <c r="T64" s="8">
        <v>-0.20300000000000001</v>
      </c>
      <c r="U64" s="8">
        <v>3.15</v>
      </c>
      <c r="V64" s="8">
        <v>3.3530000000000002</v>
      </c>
      <c r="W64" s="8" t="s">
        <v>61</v>
      </c>
      <c r="X64" s="8">
        <v>-0.20300000000000001</v>
      </c>
      <c r="Y64" s="8">
        <v>3.15</v>
      </c>
      <c r="Z64" s="8">
        <v>3.3530000000000002</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8.5999999999999993E-2</v>
      </c>
      <c r="AR64" s="8">
        <v>0.32100000000000001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643</v>
      </c>
      <c r="C69" s="20">
        <v>4</v>
      </c>
      <c r="D69" s="20">
        <v>400</v>
      </c>
      <c r="E69" s="20">
        <v>0</v>
      </c>
      <c r="F69" s="20">
        <v>3</v>
      </c>
      <c r="G69" s="20">
        <v>3</v>
      </c>
      <c r="H69" s="20">
        <v>2</v>
      </c>
      <c r="I69" s="19">
        <v>10.7</v>
      </c>
      <c r="J69" s="1">
        <v>3.4228999999999998</v>
      </c>
      <c r="K69" s="1">
        <v>3.4228999999999998</v>
      </c>
      <c r="L69" s="1">
        <v>4.4298999999999999</v>
      </c>
      <c r="M69" s="18">
        <v>44.948999999999998</v>
      </c>
      <c r="N69" s="8">
        <v>36</v>
      </c>
      <c r="O69" s="8">
        <v>864</v>
      </c>
      <c r="P69" s="8">
        <v>1</v>
      </c>
      <c r="Q69" s="8">
        <v>1</v>
      </c>
      <c r="R69" s="2">
        <v>-59.3444</v>
      </c>
      <c r="S69" s="8" t="s">
        <v>16</v>
      </c>
      <c r="T69" s="8">
        <v>-3.8650000000000002</v>
      </c>
      <c r="U69" s="8">
        <v>7.7350000000000003</v>
      </c>
      <c r="V69" s="8">
        <v>11.6</v>
      </c>
      <c r="W69" s="8" t="s">
        <v>16</v>
      </c>
      <c r="X69" s="8">
        <v>-3.8650000000000002</v>
      </c>
      <c r="Y69" s="8">
        <v>7.7350000000000003</v>
      </c>
      <c r="Z69" s="8">
        <v>11.6</v>
      </c>
      <c r="AA69" s="8">
        <v>0</v>
      </c>
      <c r="AB69" s="8">
        <v>0</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1.0999999999999999E-2</v>
      </c>
      <c r="AR69" s="8">
        <v>0.30599999999999999</v>
      </c>
      <c r="AS69" s="8">
        <v>0.5</v>
      </c>
      <c r="AT69" s="8">
        <v>0</v>
      </c>
      <c r="AU69" s="8">
        <v>0</v>
      </c>
      <c r="AV69" s="8">
        <v>0.5</v>
      </c>
      <c r="AW69" s="2">
        <v>-23.085699999999999</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644</v>
      </c>
      <c r="C87" s="20">
        <v>4</v>
      </c>
      <c r="D87" s="20">
        <v>400</v>
      </c>
      <c r="E87" s="20">
        <v>0</v>
      </c>
      <c r="F87" s="20">
        <v>3</v>
      </c>
      <c r="G87" s="20">
        <v>3</v>
      </c>
      <c r="H87" s="20">
        <v>2</v>
      </c>
      <c r="I87" s="19">
        <v>10.8</v>
      </c>
      <c r="J87" s="1">
        <v>3.2357999999999998</v>
      </c>
      <c r="K87" s="1">
        <v>3.2357999999999998</v>
      </c>
      <c r="L87" s="1">
        <v>5.2007000000000003</v>
      </c>
      <c r="M87" s="18">
        <v>47.156999999999996</v>
      </c>
      <c r="N87" s="8">
        <v>36</v>
      </c>
      <c r="O87" s="8">
        <v>864</v>
      </c>
      <c r="P87" s="8">
        <v>1</v>
      </c>
      <c r="Q87" s="8">
        <v>1</v>
      </c>
      <c r="R87" s="2">
        <v>-59.599699999999999</v>
      </c>
      <c r="S87" s="8" t="s">
        <v>61</v>
      </c>
      <c r="T87" s="8">
        <v>-4.1870000000000003</v>
      </c>
      <c r="U87" s="8">
        <v>7.2450000000000001</v>
      </c>
      <c r="V87" s="8">
        <v>11.432</v>
      </c>
      <c r="W87" s="8" t="s">
        <v>61</v>
      </c>
      <c r="X87" s="8">
        <v>-4.1870000000000003</v>
      </c>
      <c r="Y87" s="8">
        <v>7.2450000000000001</v>
      </c>
      <c r="Z87" s="8">
        <v>11.432</v>
      </c>
      <c r="AA87" s="8">
        <v>1.5699999999999999E-2</v>
      </c>
      <c r="AB87" s="8">
        <v>2.2000000000000001E-3</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0.29899999999999999</v>
      </c>
      <c r="AS87" s="8">
        <v>0.5</v>
      </c>
      <c r="AT87" s="8">
        <v>0</v>
      </c>
      <c r="AU87" s="8">
        <v>0.88035200000000002</v>
      </c>
      <c r="AV87" s="8">
        <v>0.38035200000000002</v>
      </c>
      <c r="AW87" s="2">
        <v>-23.0181</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F9826895-DB4E-421B-99D9-BF82F74D9FDC}"/>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79806-2669-4069-91DC-A2770A06DAF8}">
  <dimension ref="A1:BK495"/>
  <sheetViews>
    <sheetView zoomScale="110" zoomScaleNormal="108" workbookViewId="0"/>
  </sheetViews>
  <sheetFormatPr defaultRowHeight="14.4"/>
  <cols>
    <col min="1" max="1" width="5.5546875" style="8" customWidth="1"/>
    <col min="2" max="2" width="38.664062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7.777343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36" width="8.88671875" style="8"/>
    <col min="37" max="37" width="14.5546875" style="8" customWidth="1"/>
    <col min="38" max="16384" width="8.88671875" style="8"/>
  </cols>
  <sheetData>
    <row r="1" spans="1:57" s="4" customFormat="1">
      <c r="A1" s="29" t="s">
        <v>83</v>
      </c>
      <c r="C1" s="4" t="s">
        <v>719</v>
      </c>
      <c r="D1" s="21">
        <f>COUNT(D41:D491)-6</f>
        <v>172</v>
      </c>
      <c r="E1" s="6"/>
      <c r="F1" s="6"/>
      <c r="G1" s="6"/>
      <c r="H1" s="6"/>
      <c r="I1" s="12"/>
      <c r="J1" s="111" t="s">
        <v>9</v>
      </c>
      <c r="K1" s="111"/>
      <c r="L1" s="111"/>
      <c r="M1" s="111"/>
      <c r="N1" s="3"/>
      <c r="O1" s="98" t="s">
        <v>8</v>
      </c>
      <c r="P1" s="98"/>
      <c r="Q1" s="98"/>
      <c r="R1" s="98"/>
      <c r="T1" s="98" t="s">
        <v>81</v>
      </c>
      <c r="U1" s="98"/>
      <c r="W1" s="98" t="s">
        <v>679</v>
      </c>
      <c r="X1" s="98"/>
      <c r="Y1" s="98"/>
      <c r="Z1" s="3"/>
      <c r="AA1" s="4" t="s">
        <v>884</v>
      </c>
      <c r="AB1" s="4" t="s">
        <v>885</v>
      </c>
      <c r="AD1" s="98" t="s">
        <v>674</v>
      </c>
      <c r="AE1" s="98"/>
      <c r="AF1" s="98"/>
      <c r="AH1" s="98" t="s">
        <v>673</v>
      </c>
      <c r="AI1" s="98"/>
      <c r="AJ1" s="98"/>
      <c r="AK1" s="98"/>
    </row>
    <row r="2" spans="1:57">
      <c r="A2" s="4" t="s">
        <v>68</v>
      </c>
      <c r="B2" s="4" t="s">
        <v>1</v>
      </c>
      <c r="C2" s="6" t="s">
        <v>14</v>
      </c>
      <c r="D2" s="6" t="s">
        <v>2</v>
      </c>
      <c r="E2" s="6" t="s">
        <v>0</v>
      </c>
      <c r="F2" s="6" t="s">
        <v>65</v>
      </c>
      <c r="G2" s="6" t="s">
        <v>65</v>
      </c>
      <c r="H2" s="6" t="s">
        <v>66</v>
      </c>
      <c r="J2" s="6" t="str">
        <f>A1</f>
        <v>PBE0</v>
      </c>
      <c r="K2" s="6" t="s">
        <v>4</v>
      </c>
      <c r="L2" s="6" t="s">
        <v>7</v>
      </c>
      <c r="M2" s="6" t="s">
        <v>675</v>
      </c>
      <c r="N2" s="6"/>
      <c r="O2" s="4" t="str">
        <f>A1</f>
        <v>PBE0</v>
      </c>
      <c r="P2" s="4" t="s">
        <v>4</v>
      </c>
      <c r="Q2" s="4" t="s">
        <v>7</v>
      </c>
      <c r="R2" s="4" t="s">
        <v>675</v>
      </c>
      <c r="T2" s="4" t="str">
        <f>A1</f>
        <v>PBE0</v>
      </c>
      <c r="U2" s="4" t="s">
        <v>4</v>
      </c>
      <c r="W2" s="32" t="s">
        <v>123</v>
      </c>
      <c r="X2" s="4" t="s">
        <v>124</v>
      </c>
      <c r="Y2" s="4" t="s">
        <v>331</v>
      </c>
      <c r="Z2" s="4"/>
      <c r="AA2" s="4"/>
      <c r="AB2" s="4"/>
      <c r="AD2" s="4" t="s">
        <v>672</v>
      </c>
      <c r="AE2" s="4" t="s">
        <v>656</v>
      </c>
      <c r="AF2" s="4" t="s">
        <v>720</v>
      </c>
      <c r="AH2" s="4" t="s">
        <v>672</v>
      </c>
      <c r="AI2" s="4" t="s">
        <v>656</v>
      </c>
      <c r="AJ2" s="4" t="s">
        <v>921</v>
      </c>
      <c r="AK2" s="4" t="s">
        <v>922</v>
      </c>
    </row>
    <row r="3" spans="1:57" s="26" customFormat="1">
      <c r="A3" s="26" t="s">
        <v>67</v>
      </c>
      <c r="B3" s="26" t="str">
        <f>B39</f>
        <v>Zn_Zn_C_PBE0_999</v>
      </c>
      <c r="C3" s="27">
        <f>-C39</f>
        <v>-1</v>
      </c>
      <c r="D3" s="27">
        <f>D39</f>
        <v>3.2582</v>
      </c>
      <c r="E3" s="27">
        <f>E39</f>
        <v>5.2385999999999999</v>
      </c>
      <c r="F3" s="27">
        <f>-F39</f>
        <v>-0.62738521319999963</v>
      </c>
      <c r="G3" s="27">
        <f>-G39</f>
        <v>-0.62718090780000013</v>
      </c>
      <c r="H3" s="27">
        <f>H39</f>
        <v>0.50003299999999995</v>
      </c>
      <c r="I3" s="17"/>
      <c r="J3" s="17">
        <f>J39</f>
        <v>-29.3416</v>
      </c>
      <c r="K3" s="17">
        <f>K39</f>
        <v>-59.629199999999997</v>
      </c>
      <c r="L3" s="17">
        <f>L39</f>
        <v>-23.016200000000001</v>
      </c>
      <c r="M3" s="17">
        <f>M39</f>
        <v>-82.645399999999995</v>
      </c>
      <c r="N3" s="25"/>
      <c r="O3" s="17">
        <f>O39</f>
        <v>-0.25819999999999865</v>
      </c>
      <c r="P3" s="17">
        <f>P39</f>
        <v>-0.25580000000000069</v>
      </c>
      <c r="Q3" s="17">
        <f>Q39</f>
        <v>7.2899999999997078E-2</v>
      </c>
      <c r="R3" s="17">
        <f>R39</f>
        <v>-0.18290000000000362</v>
      </c>
      <c r="S3" s="17"/>
      <c r="T3" s="28">
        <f>T39</f>
        <v>3.169</v>
      </c>
      <c r="U3" s="28">
        <f>U39</f>
        <v>11.457000000000001</v>
      </c>
      <c r="V3" s="27"/>
      <c r="W3" s="17">
        <f>W39</f>
        <v>-0.21399999999999864</v>
      </c>
      <c r="X3" s="17">
        <f>X39</f>
        <v>-4.4200000000000017E-2</v>
      </c>
      <c r="Y3" s="16">
        <f>R3+X3</f>
        <v>-0.22710000000000363</v>
      </c>
      <c r="Z3" s="16"/>
      <c r="AA3" s="16">
        <f>AA39</f>
        <v>-93.109700000000004</v>
      </c>
      <c r="AB3" s="16">
        <f>AB39</f>
        <v>-0.24840000000000373</v>
      </c>
      <c r="AC3" s="16"/>
      <c r="AD3" s="16">
        <f>AD39</f>
        <v>-83.066699999999997</v>
      </c>
      <c r="AE3" s="16">
        <f t="shared" ref="AE3:AK3" si="0">AE39</f>
        <v>-0.19059999999998922</v>
      </c>
      <c r="AF3" s="16">
        <f t="shared" si="0"/>
        <v>-0.23479999999998924</v>
      </c>
      <c r="AG3" s="24">
        <f>C3</f>
        <v>-1</v>
      </c>
      <c r="AH3" s="16">
        <f t="shared" si="0"/>
        <v>-82.831800000000001</v>
      </c>
      <c r="AI3" s="16">
        <f t="shared" si="0"/>
        <v>-0.23740000000000805</v>
      </c>
      <c r="AJ3" s="16">
        <f t="shared" si="0"/>
        <v>2.2400000000001086E-2</v>
      </c>
      <c r="AK3" s="16">
        <f t="shared" si="0"/>
        <v>-0.24510000000000431</v>
      </c>
      <c r="AL3" s="15"/>
      <c r="AM3" s="15"/>
      <c r="AN3" s="15"/>
      <c r="AO3" s="15"/>
      <c r="AP3" s="15"/>
      <c r="AQ3" s="15"/>
      <c r="AR3" s="15"/>
      <c r="AS3" s="15"/>
      <c r="AT3" s="15"/>
      <c r="AU3" s="15"/>
      <c r="AV3" s="15"/>
      <c r="AW3" s="15"/>
      <c r="AX3" s="15"/>
      <c r="AY3" s="15"/>
      <c r="AZ3" s="15"/>
      <c r="BA3" s="15"/>
      <c r="BB3" s="15"/>
      <c r="BC3" s="15"/>
      <c r="BD3" s="15"/>
      <c r="BE3" s="15"/>
    </row>
    <row r="4" spans="1:57" s="15" customFormat="1">
      <c r="B4" s="15" t="str">
        <f>B38</f>
        <v>Zn_Zn_C_PBE0_969</v>
      </c>
      <c r="C4" s="24">
        <f>-C38</f>
        <v>-0.9687460849084184</v>
      </c>
      <c r="D4" s="24">
        <f>D38</f>
        <v>3.2639</v>
      </c>
      <c r="E4" s="24">
        <f>E38</f>
        <v>5.2190000000000003</v>
      </c>
      <c r="F4" s="24">
        <f>-F38</f>
        <v>-0.61056559099999974</v>
      </c>
      <c r="G4" s="24">
        <f>-G38</f>
        <v>-0.61034117399999999</v>
      </c>
      <c r="H4" s="24">
        <f>H38</f>
        <v>0.50100199999999995</v>
      </c>
      <c r="J4" s="16">
        <f>J38</f>
        <v>-29.340699999999998</v>
      </c>
      <c r="K4" s="16"/>
      <c r="L4" s="16"/>
      <c r="M4" s="16"/>
      <c r="N4" s="16"/>
      <c r="O4" s="16">
        <f>O38</f>
        <v>-0.2572999999999972</v>
      </c>
      <c r="P4" s="16"/>
      <c r="Q4" s="16"/>
      <c r="R4" s="16"/>
      <c r="S4" s="16"/>
      <c r="T4" s="23">
        <f>T38</f>
        <v>3.1760000000000002</v>
      </c>
      <c r="U4" s="23">
        <f>U38</f>
        <v>11.465999999999999</v>
      </c>
      <c r="V4" s="24"/>
      <c r="W4" s="16">
        <f>W38</f>
        <v>-0.2137999999999991</v>
      </c>
      <c r="X4" s="16">
        <f>X38</f>
        <v>-4.3499999999998096E-2</v>
      </c>
      <c r="Y4" s="16"/>
      <c r="Z4" s="16"/>
      <c r="AA4" s="16">
        <f>AA38</f>
        <v>-93.108399999999989</v>
      </c>
      <c r="AB4" s="16">
        <f>AB38</f>
        <v>-0.247099999999989</v>
      </c>
      <c r="AC4" s="16"/>
      <c r="AD4" s="16">
        <f>AD38</f>
        <v>-83.066299999999998</v>
      </c>
      <c r="AE4" s="16">
        <f>AE38</f>
        <v>-0.19019999999999015</v>
      </c>
      <c r="AF4" s="16">
        <f>AF38</f>
        <v>-0.23369999999998825</v>
      </c>
      <c r="AG4" s="16"/>
      <c r="AH4" s="16"/>
      <c r="AI4" s="16"/>
    </row>
    <row r="5" spans="1:57" s="15" customFormat="1">
      <c r="B5" s="15" t="str">
        <f>B37</f>
        <v>Zn_Zn_C_PBE0_938</v>
      </c>
      <c r="C5" s="24">
        <f>-C37</f>
        <v>-0.93750052201221123</v>
      </c>
      <c r="D5" s="24">
        <f>D37</f>
        <v>3.2698</v>
      </c>
      <c r="E5" s="24">
        <f>E37</f>
        <v>5.1999000000000004</v>
      </c>
      <c r="F5" s="24">
        <f>-F37</f>
        <v>-0.59376618120000013</v>
      </c>
      <c r="G5" s="24">
        <f>-G37</f>
        <v>-0.59337098880000005</v>
      </c>
      <c r="H5" s="24">
        <f>H37</f>
        <v>0.501942</v>
      </c>
      <c r="I5" s="66"/>
      <c r="J5" s="16">
        <f>J37</f>
        <v>-29.338000000000001</v>
      </c>
      <c r="K5" s="16"/>
      <c r="L5" s="16"/>
      <c r="M5" s="16"/>
      <c r="N5" s="16"/>
      <c r="O5" s="16">
        <f>O37</f>
        <v>-0.25459999999999994</v>
      </c>
      <c r="P5" s="16"/>
      <c r="Q5" s="16"/>
      <c r="R5" s="16"/>
      <c r="S5" s="16"/>
      <c r="T5" s="23">
        <f>T37</f>
        <v>3.1819999999999999</v>
      </c>
      <c r="U5" s="23">
        <f>U37</f>
        <v>11.475</v>
      </c>
      <c r="W5" s="16">
        <f>W37</f>
        <v>-0.21180000000000021</v>
      </c>
      <c r="X5" s="16">
        <f>X37</f>
        <v>-4.2799999999999727E-2</v>
      </c>
      <c r="Y5" s="16"/>
      <c r="Z5" s="16"/>
      <c r="AA5" s="16">
        <f>AA37</f>
        <v>-93.105999999999995</v>
      </c>
      <c r="AB5" s="16">
        <f>AB37</f>
        <v>-0.24469999999999459</v>
      </c>
      <c r="AC5" s="16"/>
      <c r="AD5" s="16">
        <f>AD37</f>
        <v>-83.063900000000004</v>
      </c>
      <c r="AE5" s="16">
        <f>AE37</f>
        <v>-0.18779999999999575</v>
      </c>
      <c r="AF5" s="16">
        <f>AF37</f>
        <v>-0.23059999999999548</v>
      </c>
      <c r="AG5" s="16"/>
      <c r="AH5" s="16"/>
      <c r="AI5" s="16"/>
    </row>
    <row r="6" spans="1:57" s="15" customFormat="1">
      <c r="B6" s="15" t="str">
        <f>B36</f>
        <v>Zn_Zn_C_PBE0_875</v>
      </c>
      <c r="C6" s="24">
        <f>-C36</f>
        <v>-0.8749926918290476</v>
      </c>
      <c r="D6" s="24">
        <f>D36</f>
        <v>3.2810999999999999</v>
      </c>
      <c r="E6" s="24">
        <f>E36</f>
        <v>5.1612</v>
      </c>
      <c r="F6" s="24">
        <f>-F36</f>
        <v>-0.55991278200000028</v>
      </c>
      <c r="G6" s="24">
        <f>-G36</f>
        <v>-0.5592934380000002</v>
      </c>
      <c r="H6" s="24">
        <f>H36</f>
        <v>0.50372300000000003</v>
      </c>
      <c r="I6" s="66"/>
      <c r="J6" s="16">
        <f>J36</f>
        <v>-29.327999999999999</v>
      </c>
      <c r="K6" s="16"/>
      <c r="L6" s="16"/>
      <c r="M6" s="16"/>
      <c r="N6" s="16"/>
      <c r="O6" s="16">
        <f>O36</f>
        <v>-0.24459999999999837</v>
      </c>
      <c r="P6" s="16"/>
      <c r="Q6" s="16"/>
      <c r="R6" s="16"/>
      <c r="S6" s="16"/>
      <c r="T6" s="23">
        <f>T36</f>
        <v>3.1930000000000001</v>
      </c>
      <c r="U6" s="23">
        <f>U36</f>
        <v>11.499000000000001</v>
      </c>
      <c r="W6" s="16">
        <f>W36</f>
        <v>-0.2032999999999987</v>
      </c>
      <c r="X6" s="16">
        <f>X36</f>
        <v>-4.129999999999967E-2</v>
      </c>
      <c r="Y6" s="16"/>
      <c r="Z6" s="16"/>
      <c r="AA6" s="16">
        <f>AA36</f>
        <v>-93.097700000000003</v>
      </c>
      <c r="AB6" s="16">
        <f>AB36</f>
        <v>-0.23640000000000327</v>
      </c>
      <c r="AC6" s="16"/>
      <c r="AD6" s="16">
        <f>AD36</f>
        <v>-83.057000000000002</v>
      </c>
      <c r="AE6" s="16">
        <f>AE36</f>
        <v>-0.18089999999999407</v>
      </c>
      <c r="AF6" s="16">
        <f>AF36</f>
        <v>-0.22219999999999374</v>
      </c>
      <c r="AH6" s="16"/>
      <c r="AI6" s="16"/>
    </row>
    <row r="7" spans="1:57" s="15" customFormat="1">
      <c r="B7" s="15" t="str">
        <f>B35</f>
        <v>Zn_Zn_C_PBE0_813</v>
      </c>
      <c r="C7" s="24">
        <f>-C35</f>
        <v>-0.81249321384125839</v>
      </c>
      <c r="D7" s="24">
        <f>D35</f>
        <v>3.2919</v>
      </c>
      <c r="E7" s="24">
        <f>E35</f>
        <v>5.1245000000000003</v>
      </c>
      <c r="F7" s="24">
        <f>-F35</f>
        <v>-0.52699845550000013</v>
      </c>
      <c r="G7" s="24">
        <f>-G35</f>
        <v>-0.5253893624999999</v>
      </c>
      <c r="H7" s="24">
        <f>H35</f>
        <v>0.50556000000000001</v>
      </c>
      <c r="I7" s="66"/>
      <c r="J7" s="16">
        <f>J35</f>
        <v>-29.3127</v>
      </c>
      <c r="K7" s="16"/>
      <c r="L7" s="16"/>
      <c r="M7" s="16"/>
      <c r="N7" s="16"/>
      <c r="O7" s="16">
        <f>O35</f>
        <v>-0.22929999999999851</v>
      </c>
      <c r="P7" s="16"/>
      <c r="Q7" s="16"/>
      <c r="R7" s="16"/>
      <c r="S7" s="16"/>
      <c r="T7" s="23">
        <f>T35</f>
        <v>3.2010000000000001</v>
      </c>
      <c r="U7" s="23">
        <f>U35</f>
        <v>11.513999999999999</v>
      </c>
      <c r="W7" s="16">
        <f>W35</f>
        <v>-0.18949999999999889</v>
      </c>
      <c r="X7" s="16">
        <f>X35</f>
        <v>-3.9799999999999613E-2</v>
      </c>
      <c r="Y7" s="16"/>
      <c r="Z7" s="16"/>
      <c r="AA7" s="16">
        <f>AA35</f>
        <v>-93.0839</v>
      </c>
      <c r="AB7" s="16">
        <f>AB35</f>
        <v>-0.22259999999999991</v>
      </c>
      <c r="AC7" s="16"/>
      <c r="AD7" s="16">
        <f>AD35</f>
        <v>-83.043400000000005</v>
      </c>
      <c r="AE7" s="16">
        <f>AE35</f>
        <v>-0.16729999999999734</v>
      </c>
      <c r="AF7" s="16">
        <f>AF35</f>
        <v>-0.20709999999999695</v>
      </c>
      <c r="AH7" s="16"/>
      <c r="AI7" s="16"/>
    </row>
    <row r="8" spans="1:57" s="15" customFormat="1">
      <c r="B8" s="15" t="str">
        <f>B34</f>
        <v>Zn_Zn_C_PBE0_750</v>
      </c>
      <c r="C8" s="24">
        <f>-C34</f>
        <v>-0.74999373585346918</v>
      </c>
      <c r="D8" s="24">
        <f>D34</f>
        <v>3.3022</v>
      </c>
      <c r="E8" s="24">
        <f>E34</f>
        <v>5.0884</v>
      </c>
      <c r="F8" s="24">
        <f>-F34</f>
        <v>-0.49403275600000007</v>
      </c>
      <c r="G8" s="24">
        <f>-G34</f>
        <v>-0.49176332959999974</v>
      </c>
      <c r="H8" s="24">
        <f>H34</f>
        <v>0.50729400000000002</v>
      </c>
      <c r="I8" s="66"/>
      <c r="J8" s="16">
        <f>J34</f>
        <v>-29.293299999999999</v>
      </c>
      <c r="K8" s="16"/>
      <c r="L8" s="16"/>
      <c r="M8" s="16"/>
      <c r="N8" s="16"/>
      <c r="O8" s="16">
        <f>O34</f>
        <v>-0.20989999999999753</v>
      </c>
      <c r="P8" s="16"/>
      <c r="Q8" s="16"/>
      <c r="R8" s="16"/>
      <c r="S8" s="16"/>
      <c r="T8" s="23">
        <f>T34</f>
        <v>3.2090000000000001</v>
      </c>
      <c r="U8" s="23">
        <f>U34</f>
        <v>11.519</v>
      </c>
      <c r="W8" s="16">
        <f>W34</f>
        <v>-0.17159999999999798</v>
      </c>
      <c r="X8" s="16">
        <f>X34</f>
        <v>-3.8299999999999557E-2</v>
      </c>
      <c r="Y8" s="16"/>
      <c r="Z8" s="16"/>
      <c r="AA8" s="16">
        <f>AA34</f>
        <v>-93.063700000000011</v>
      </c>
      <c r="AB8" s="16">
        <f>AB34</f>
        <v>-0.20240000000001146</v>
      </c>
      <c r="AC8" s="16"/>
      <c r="AD8" s="16">
        <f>AD34</f>
        <v>-83.027100000000004</v>
      </c>
      <c r="AE8" s="16">
        <f>AE34</f>
        <v>-0.15099999999999625</v>
      </c>
      <c r="AF8" s="16">
        <f>AF34</f>
        <v>-0.1892999999999958</v>
      </c>
      <c r="AH8" s="16"/>
      <c r="AI8" s="16"/>
    </row>
    <row r="9" spans="1:57" s="15" customFormat="1">
      <c r="B9" s="15" t="str">
        <f>B33</f>
        <v>Zn_Zn_C_PBE0_688</v>
      </c>
      <c r="C9" s="24">
        <f>-C33</f>
        <v>-0.6874942578656803</v>
      </c>
      <c r="D9" s="24">
        <f>D33</f>
        <v>3.3123</v>
      </c>
      <c r="E9" s="24">
        <f>E33</f>
        <v>5.0530999999999997</v>
      </c>
      <c r="F9" s="24">
        <f>-F33</f>
        <v>-0.46185839310000004</v>
      </c>
      <c r="G9" s="24">
        <f>-G33</f>
        <v>-0.45807867430000043</v>
      </c>
      <c r="H9" s="24">
        <f>H33</f>
        <v>0.50908799999999998</v>
      </c>
      <c r="I9" s="66"/>
      <c r="J9" s="16">
        <f>J33</f>
        <v>-29.270900000000001</v>
      </c>
      <c r="K9" s="16"/>
      <c r="L9" s="16"/>
      <c r="M9" s="16"/>
      <c r="N9" s="16"/>
      <c r="O9" s="16">
        <f>O33</f>
        <v>-0.1875</v>
      </c>
      <c r="P9" s="16"/>
      <c r="Q9" s="16"/>
      <c r="R9" s="16"/>
      <c r="S9" s="16"/>
      <c r="T9" s="23">
        <f>T33</f>
        <v>3.2149999999999999</v>
      </c>
      <c r="U9" s="23">
        <f>U33</f>
        <v>11.523</v>
      </c>
      <c r="W9" s="16">
        <f>W33</f>
        <v>-0.15069999999999695</v>
      </c>
      <c r="X9" s="16">
        <f>X33</f>
        <v>-3.6800000000003052E-2</v>
      </c>
      <c r="Y9" s="16"/>
      <c r="Z9" s="16"/>
      <c r="AA9" s="16">
        <f>AA33</f>
        <v>-93.040899999999993</v>
      </c>
      <c r="AB9" s="16">
        <f>AB33</f>
        <v>-0.17959999999999354</v>
      </c>
      <c r="AC9" s="16"/>
      <c r="AD9" s="16">
        <f>AD33</f>
        <v>-83.007800000000003</v>
      </c>
      <c r="AE9" s="16">
        <f>AE33</f>
        <v>-0.13169999999999504</v>
      </c>
      <c r="AF9" s="16">
        <f>AF33</f>
        <v>-0.1684999999999981</v>
      </c>
      <c r="AH9" s="16"/>
      <c r="AI9" s="16"/>
    </row>
    <row r="10" spans="1:57" s="15" customFormat="1">
      <c r="B10" s="15" t="str">
        <f>B32</f>
        <v>Zn_Zn_C_PBE0_625</v>
      </c>
      <c r="C10" s="24">
        <f>-C32</f>
        <v>-0.62499477987789109</v>
      </c>
      <c r="D10" s="24">
        <f>D32</f>
        <v>3.3222</v>
      </c>
      <c r="E10" s="24">
        <f>E32</f>
        <v>5.0162000000000004</v>
      </c>
      <c r="F10" s="24">
        <f>-F32</f>
        <v>-0.42951212500000008</v>
      </c>
      <c r="G10" s="24">
        <f>-G32</f>
        <v>-0.42416987199999989</v>
      </c>
      <c r="H10" s="24">
        <f>H32</f>
        <v>0.510795</v>
      </c>
      <c r="I10" s="66"/>
      <c r="J10" s="16">
        <f>J32</f>
        <v>-29.246500000000001</v>
      </c>
      <c r="K10" s="16"/>
      <c r="L10" s="16"/>
      <c r="M10" s="16"/>
      <c r="N10" s="16"/>
      <c r="O10" s="16">
        <f>O32</f>
        <v>-0.16310000000000002</v>
      </c>
      <c r="P10" s="16"/>
      <c r="Q10" s="16"/>
      <c r="R10" s="16"/>
      <c r="S10" s="16"/>
      <c r="T10" s="23">
        <f>T32</f>
        <v>3.222</v>
      </c>
      <c r="U10" s="23">
        <f>U32</f>
        <v>11.529</v>
      </c>
      <c r="W10" s="16">
        <f>W32</f>
        <v>-0.12769999999999726</v>
      </c>
      <c r="X10" s="16">
        <f>X32</f>
        <v>-3.5400000000002763E-2</v>
      </c>
      <c r="Y10" s="16"/>
      <c r="Z10" s="16"/>
      <c r="AA10" s="16">
        <f>AA32</f>
        <v>-93.018299999999996</v>
      </c>
      <c r="AB10" s="16">
        <f>AB32</f>
        <v>-0.15699999999999648</v>
      </c>
      <c r="AC10" s="16"/>
      <c r="AD10" s="16">
        <f>AD32</f>
        <v>-82.984700000000004</v>
      </c>
      <c r="AE10" s="16">
        <f>AE32</f>
        <v>-0.10859999999999559</v>
      </c>
      <c r="AF10" s="16">
        <f>AF32</f>
        <v>-0.14399999999999835</v>
      </c>
      <c r="AH10" s="16"/>
      <c r="AI10" s="16"/>
    </row>
    <row r="11" spans="1:57" s="15" customFormat="1">
      <c r="B11" s="15" t="str">
        <f>B31</f>
        <v>Zn_Zn_C_PBE0_563</v>
      </c>
      <c r="C11" s="24">
        <f>-C31</f>
        <v>-0.56249530189010188</v>
      </c>
      <c r="D11" s="24">
        <f>D31</f>
        <v>3.3325</v>
      </c>
      <c r="E11" s="24">
        <f>E31</f>
        <v>4.9751000000000003</v>
      </c>
      <c r="F11" s="24">
        <f>-F31</f>
        <v>-0.39438115210000019</v>
      </c>
      <c r="G11" s="24">
        <f>-G31</f>
        <v>-0.39149061899999965</v>
      </c>
      <c r="H11" s="24">
        <f>H31</f>
        <v>0.51192400000000005</v>
      </c>
      <c r="I11" s="66"/>
      <c r="J11" s="16">
        <f>J31</f>
        <v>-29.220700000000001</v>
      </c>
      <c r="K11" s="16"/>
      <c r="L11" s="16"/>
      <c r="M11" s="16"/>
      <c r="N11" s="16"/>
      <c r="O11" s="16">
        <f>O31</f>
        <v>-0.13729999999999976</v>
      </c>
      <c r="P11" s="16"/>
      <c r="Q11" s="16"/>
      <c r="R11" s="16"/>
      <c r="S11" s="16"/>
      <c r="T11" s="23">
        <f>T31</f>
        <v>3.2320000000000002</v>
      </c>
      <c r="U11" s="23">
        <f>U31</f>
        <v>11.538</v>
      </c>
      <c r="W11" s="16">
        <f>W31</f>
        <v>-0.10389999999999944</v>
      </c>
      <c r="X11" s="16">
        <f>X31</f>
        <v>-3.3400000000000318E-2</v>
      </c>
      <c r="Y11" s="16"/>
      <c r="Z11" s="16"/>
      <c r="AA11" s="16">
        <f>AA31</f>
        <v>-92.993300000000005</v>
      </c>
      <c r="AB11" s="16">
        <f>AB31</f>
        <v>-0.132000000000005</v>
      </c>
      <c r="AC11" s="16"/>
      <c r="AD11" s="16">
        <f>AD31</f>
        <v>-82.962299999999999</v>
      </c>
      <c r="AE11" s="16">
        <f>AE31</f>
        <v>-8.6199999999990951E-2</v>
      </c>
      <c r="AF11" s="16">
        <f>AF31</f>
        <v>-0.11959999999999127</v>
      </c>
      <c r="AH11" s="16"/>
      <c r="AI11" s="16"/>
    </row>
    <row r="12" spans="1:57" s="15" customFormat="1">
      <c r="B12" s="15" t="str">
        <f>B30</f>
        <v>Zn_Zn_C_PBE0_500</v>
      </c>
      <c r="C12" s="24">
        <f>-C30</f>
        <v>-0.49999582390231262</v>
      </c>
      <c r="D12" s="24">
        <f>D30</f>
        <v>3.3429000000000002</v>
      </c>
      <c r="E12" s="24">
        <f>E30</f>
        <v>4.9322999999999997</v>
      </c>
      <c r="F12" s="24">
        <f>-F30</f>
        <v>-0.35968797749999981</v>
      </c>
      <c r="G12" s="24">
        <f>-G30</f>
        <v>-0.35341409189999984</v>
      </c>
      <c r="H12" s="24">
        <f>H30</f>
        <v>0.51306099999999999</v>
      </c>
      <c r="I12" s="66"/>
      <c r="J12" s="16">
        <f>J30</f>
        <v>-29.194700000000001</v>
      </c>
      <c r="K12" s="16"/>
      <c r="L12" s="16"/>
      <c r="M12" s="16"/>
      <c r="N12" s="16"/>
      <c r="O12" s="16">
        <f>O30</f>
        <v>-0.11129999999999995</v>
      </c>
      <c r="P12" s="16"/>
      <c r="Q12" s="16"/>
      <c r="R12" s="16"/>
      <c r="S12" s="16"/>
      <c r="T12" s="23">
        <f>T30</f>
        <v>3.2450000000000001</v>
      </c>
      <c r="U12" s="23">
        <f>U30</f>
        <v>11.552</v>
      </c>
      <c r="W12" s="16">
        <f>W30</f>
        <v>-7.9899999999998528E-2</v>
      </c>
      <c r="X12" s="16">
        <f>X30</f>
        <v>-3.1400000000001427E-2</v>
      </c>
      <c r="Y12" s="16"/>
      <c r="Z12" s="16"/>
      <c r="AA12" s="16">
        <f>AA30</f>
        <v>-92.969300000000004</v>
      </c>
      <c r="AB12" s="16">
        <f>AB30</f>
        <v>-0.10800000000000409</v>
      </c>
      <c r="AC12" s="16"/>
      <c r="AD12" s="16">
        <f>AD30</f>
        <v>-82.94</v>
      </c>
      <c r="AE12" s="16">
        <f>AE30</f>
        <v>-6.3899999999989632E-2</v>
      </c>
      <c r="AF12" s="16">
        <f>AF30</f>
        <v>-9.5299999999991059E-2</v>
      </c>
      <c r="AH12" s="16"/>
      <c r="AI12" s="16"/>
    </row>
    <row r="13" spans="1:57" s="15" customFormat="1">
      <c r="B13" s="15" t="str">
        <f>B29</f>
        <v>Zn_Zn_C_PBE0_438</v>
      </c>
      <c r="C13" s="24">
        <f>-C29</f>
        <v>-0.4374963459145238</v>
      </c>
      <c r="D13" s="24">
        <f>D29</f>
        <v>3.3532999999999999</v>
      </c>
      <c r="E13" s="24">
        <f>E29</f>
        <v>4.8867000000000003</v>
      </c>
      <c r="F13" s="24">
        <f>-F29</f>
        <v>-0.32495088990000015</v>
      </c>
      <c r="G13" s="24">
        <f>-G29</f>
        <v>-0.31395092820000015</v>
      </c>
      <c r="H13" s="24">
        <f>H29</f>
        <v>0.51411600000000002</v>
      </c>
      <c r="I13" s="66"/>
      <c r="J13" s="16">
        <f>J29</f>
        <v>-29.1691</v>
      </c>
      <c r="K13" s="16"/>
      <c r="L13" s="16"/>
      <c r="M13" s="16"/>
      <c r="N13" s="16"/>
      <c r="O13" s="16">
        <f>O29</f>
        <v>-8.5699999999999221E-2</v>
      </c>
      <c r="P13" s="16"/>
      <c r="Q13" s="16"/>
      <c r="R13" s="16"/>
      <c r="S13" s="16"/>
      <c r="T13" s="23">
        <f>T29</f>
        <v>3.26</v>
      </c>
      <c r="U13" s="23">
        <f>U29</f>
        <v>11.568</v>
      </c>
      <c r="W13" s="16">
        <f>W29</f>
        <v>-5.6699999999999307E-2</v>
      </c>
      <c r="X13" s="16">
        <f>X29</f>
        <v>-2.8999999999999915E-2</v>
      </c>
      <c r="Y13" s="16"/>
      <c r="Z13" s="16"/>
      <c r="AA13" s="16">
        <f>AA29</f>
        <v>-92.943100000000001</v>
      </c>
      <c r="AB13" s="16">
        <f>AB29</f>
        <v>-8.1800000000001205E-2</v>
      </c>
      <c r="AC13" s="16"/>
      <c r="AD13" s="16">
        <f>AD29</f>
        <v>-82.918300000000002</v>
      </c>
      <c r="AE13" s="16">
        <f>AE29</f>
        <v>-4.219999999999402E-2</v>
      </c>
      <c r="AF13" s="16">
        <f>AF29</f>
        <v>-7.1199999999993935E-2</v>
      </c>
      <c r="AH13" s="16"/>
      <c r="AI13" s="16"/>
    </row>
    <row r="14" spans="1:57" s="15" customFormat="1">
      <c r="B14" s="15" t="str">
        <f>B28</f>
        <v>Zn_Zn_C_PBE0_375</v>
      </c>
      <c r="C14" s="24">
        <f>-C28</f>
        <v>-0.37499686792673459</v>
      </c>
      <c r="D14" s="24">
        <f>D28</f>
        <v>3.3643000000000001</v>
      </c>
      <c r="E14" s="24">
        <f>E28</f>
        <v>4.8369999999999997</v>
      </c>
      <c r="F14" s="24">
        <f>-F28</f>
        <v>-0.2888414549999998</v>
      </c>
      <c r="G14" s="24">
        <f>-G28</f>
        <v>-0.27458197900000003</v>
      </c>
      <c r="H14" s="24">
        <f>H28</f>
        <v>0.51481699999999997</v>
      </c>
      <c r="I14" s="66"/>
      <c r="J14" s="16">
        <f>J28</f>
        <v>-29.145</v>
      </c>
      <c r="K14" s="16"/>
      <c r="L14" s="16"/>
      <c r="M14" s="16"/>
      <c r="N14" s="16"/>
      <c r="O14" s="16">
        <f>O28</f>
        <v>-6.1599999999998545E-2</v>
      </c>
      <c r="P14" s="16"/>
      <c r="Q14" s="16"/>
      <c r="R14" s="16"/>
      <c r="S14" s="16"/>
      <c r="T14" s="23">
        <f>T28</f>
        <v>3.278</v>
      </c>
      <c r="U14" s="23">
        <f>U28</f>
        <v>11.587999999999999</v>
      </c>
      <c r="W14" s="16">
        <f>W28</f>
        <v>-3.5299999999999443E-2</v>
      </c>
      <c r="X14" s="16">
        <f>X28</f>
        <v>-2.6299999999999102E-2</v>
      </c>
      <c r="Y14" s="16"/>
      <c r="Z14" s="16"/>
      <c r="AA14" s="16">
        <f>AA28</f>
        <v>-92.919499999999999</v>
      </c>
      <c r="AB14" s="16">
        <f>AB28</f>
        <v>-5.8199999999999363E-2</v>
      </c>
      <c r="AC14" s="16"/>
      <c r="AD14" s="16">
        <f>AD28</f>
        <v>-82.898499999999999</v>
      </c>
      <c r="AE14" s="16">
        <f>AE28</f>
        <v>-2.2399999999990428E-2</v>
      </c>
      <c r="AF14" s="16">
        <f>AF28</f>
        <v>-4.8699999999989529E-2</v>
      </c>
      <c r="AG14" s="27">
        <f>C14</f>
        <v>-0.37499686792673459</v>
      </c>
      <c r="AH14" s="16">
        <f>AH28</f>
        <v>-82.644900000000007</v>
      </c>
      <c r="AI14" s="16">
        <f>AI28</f>
        <v>-5.0500000000013756E-2</v>
      </c>
      <c r="AJ14" s="16">
        <f>AJ28</f>
        <v>2.5900000000000034E-2</v>
      </c>
      <c r="AK14" s="16">
        <f>AK28</f>
        <v>-5.4700000000011073E-2</v>
      </c>
    </row>
    <row r="15" spans="1:57" s="15" customFormat="1">
      <c r="B15" s="15" t="str">
        <f>B27</f>
        <v>Zn_Zn_C_PBE0_313</v>
      </c>
      <c r="C15" s="24">
        <f>-C27</f>
        <v>-0.31249738993894532</v>
      </c>
      <c r="D15" s="24">
        <f>D27</f>
        <v>3.3761999999999999</v>
      </c>
      <c r="E15" s="24">
        <f>E27</f>
        <v>4.7808999999999999</v>
      </c>
      <c r="F15" s="24">
        <f>-F27</f>
        <v>-0.24925222149999968</v>
      </c>
      <c r="G15" s="24">
        <f>-G27</f>
        <v>-0.23507685300000075</v>
      </c>
      <c r="H15" s="24">
        <f>H27</f>
        <v>0.51471999999999996</v>
      </c>
      <c r="I15" s="66"/>
      <c r="J15" s="16">
        <f>J27</f>
        <v>-29.1234</v>
      </c>
      <c r="K15" s="16"/>
      <c r="L15" s="16"/>
      <c r="M15" s="16"/>
      <c r="N15" s="16"/>
      <c r="O15" s="16">
        <f>O27</f>
        <v>-3.9999999999999147E-2</v>
      </c>
      <c r="P15" s="16"/>
      <c r="Q15" s="16"/>
      <c r="R15" s="16"/>
      <c r="S15" s="16"/>
      <c r="T15" s="23">
        <f>T27</f>
        <v>3.3</v>
      </c>
      <c r="U15" s="23">
        <f>U27</f>
        <v>11.612</v>
      </c>
      <c r="W15" s="16">
        <f>W27</f>
        <v>-1.699999999999946E-2</v>
      </c>
      <c r="X15" s="16">
        <f>X27</f>
        <v>-2.2999999999999687E-2</v>
      </c>
      <c r="Y15" s="16"/>
      <c r="Z15" s="16"/>
      <c r="AA15" s="16">
        <f>AA27</f>
        <v>-92.900999999999996</v>
      </c>
      <c r="AB15" s="16">
        <f>AB27</f>
        <v>-3.9699999999996294E-2</v>
      </c>
      <c r="AC15" s="16"/>
      <c r="AD15" s="16">
        <f>AD27</f>
        <v>-82.883099999999999</v>
      </c>
      <c r="AE15" s="16">
        <f>AE27</f>
        <v>-6.9999999999907914E-3</v>
      </c>
      <c r="AF15" s="16">
        <f>AF27</f>
        <v>-2.9999999999990479E-2</v>
      </c>
      <c r="AH15" s="16"/>
      <c r="AI15" s="16"/>
      <c r="AJ15" s="16"/>
      <c r="AK15" s="16"/>
    </row>
    <row r="16" spans="1:57" s="15" customFormat="1">
      <c r="B16" s="15" t="str">
        <f>B26</f>
        <v>Zn_Zn_C_PBE0_250</v>
      </c>
      <c r="C16" s="24">
        <f>-C26</f>
        <v>-0.24999791195115653</v>
      </c>
      <c r="D16" s="24">
        <f>D26</f>
        <v>3.3912</v>
      </c>
      <c r="E16" s="24">
        <f>E26</f>
        <v>4.7076000000000002</v>
      </c>
      <c r="F16" s="24">
        <f>-F26</f>
        <v>-0.20174419800000015</v>
      </c>
      <c r="G16" s="24">
        <f>-G26</f>
        <v>-0.19044125039999996</v>
      </c>
      <c r="H16" s="24">
        <f>H26</f>
        <v>0.51292300000000002</v>
      </c>
      <c r="I16" s="66"/>
      <c r="J16" s="16">
        <f>J26</f>
        <v>-29.1053</v>
      </c>
      <c r="K16" s="16"/>
      <c r="L16" s="16"/>
      <c r="M16" s="16"/>
      <c r="N16" s="16"/>
      <c r="O16" s="16">
        <f>O26</f>
        <v>-2.1899999999998698E-2</v>
      </c>
      <c r="P16" s="16"/>
      <c r="Q16" s="16"/>
      <c r="R16" s="16"/>
      <c r="S16" s="16"/>
      <c r="T16" s="23">
        <f>T26</f>
        <v>3.3290000000000002</v>
      </c>
      <c r="U16" s="23">
        <f>U26</f>
        <v>11.646000000000001</v>
      </c>
      <c r="W16" s="16">
        <f>W26</f>
        <v>-3.7999999999982492E-3</v>
      </c>
      <c r="X16" s="16">
        <f>X26</f>
        <v>-1.8100000000000449E-2</v>
      </c>
      <c r="Y16" s="16"/>
      <c r="Z16" s="16"/>
      <c r="AA16" s="16">
        <f>AA26</f>
        <v>-92.884699999999995</v>
      </c>
      <c r="AB16" s="16">
        <f>AB26</f>
        <v>-2.3399999999995202E-2</v>
      </c>
      <c r="AC16" s="16"/>
      <c r="AD16" s="16">
        <f>AD26</f>
        <v>-82.872299999999996</v>
      </c>
      <c r="AE16" s="16">
        <f>AE26</f>
        <v>3.8000000000124601E-3</v>
      </c>
      <c r="AF16" s="16">
        <f>AF26</f>
        <v>-1.4299999999987989E-2</v>
      </c>
      <c r="AG16" s="16"/>
      <c r="AH16" s="16"/>
      <c r="AI16" s="16"/>
      <c r="AJ16" s="16"/>
      <c r="AK16" s="16"/>
    </row>
    <row r="17" spans="1:37" s="15" customFormat="1">
      <c r="B17" s="15" t="str">
        <f>B25</f>
        <v>Zn_Zn_C_PBE0_188</v>
      </c>
      <c r="C17" s="24">
        <f>-C25</f>
        <v>-0.18749843396336729</v>
      </c>
      <c r="D17" s="24">
        <f>D25</f>
        <v>3.4121999999999999</v>
      </c>
      <c r="E17" s="24">
        <f>E25</f>
        <v>4.6062000000000003</v>
      </c>
      <c r="F17" s="24">
        <f>-F25</f>
        <v>-0.13803860160000023</v>
      </c>
      <c r="G17" s="24">
        <f>-G25</f>
        <v>-0.13171428900000068</v>
      </c>
      <c r="H17" s="24">
        <f>H25</f>
        <v>0.50751900000000005</v>
      </c>
      <c r="I17" s="66"/>
      <c r="J17" s="16">
        <f>J25</f>
        <v>-29.0928</v>
      </c>
      <c r="K17" s="16"/>
      <c r="L17" s="16"/>
      <c r="M17" s="16"/>
      <c r="N17" s="16"/>
      <c r="O17" s="16">
        <f>O25</f>
        <v>-9.3999999999994088E-3</v>
      </c>
      <c r="P17" s="16"/>
      <c r="Q17" s="16"/>
      <c r="R17" s="16"/>
      <c r="S17" s="16"/>
      <c r="T17" s="23">
        <f>T25</f>
        <v>3.3719999999999999</v>
      </c>
      <c r="U17" s="23">
        <f>U25</f>
        <v>11.693</v>
      </c>
      <c r="W17" s="16">
        <f>W25</f>
        <v>1.200000000000756E-3</v>
      </c>
      <c r="X17" s="16">
        <f>X25</f>
        <v>-1.0600000000000165E-2</v>
      </c>
      <c r="Y17" s="16"/>
      <c r="Z17" s="16"/>
      <c r="AA17" s="16">
        <f>AA25</f>
        <v>-92.871399999999994</v>
      </c>
      <c r="AB17" s="16">
        <f>AB25</f>
        <v>-1.0099999999994225E-2</v>
      </c>
      <c r="AC17" s="16"/>
      <c r="AD17" s="16">
        <f>AD25</f>
        <v>-82.871299999999991</v>
      </c>
      <c r="AE17" s="16">
        <f>AE25</f>
        <v>4.8000000000172349E-3</v>
      </c>
      <c r="AF17" s="16">
        <f>AF25</f>
        <v>-5.7999999999829299E-3</v>
      </c>
      <c r="AG17" s="27">
        <f>C17</f>
        <v>-0.18749843396336729</v>
      </c>
      <c r="AH17" s="16">
        <f>AH25</f>
        <v>-82.600200000000001</v>
      </c>
      <c r="AI17" s="16">
        <f>AI25</f>
        <v>-5.8000000000077989E-3</v>
      </c>
      <c r="AJ17" s="16">
        <f>AJ25</f>
        <v>2.8600000000000847E-2</v>
      </c>
      <c r="AK17" s="16">
        <f>AK25</f>
        <v>-7.300000000004303E-3</v>
      </c>
    </row>
    <row r="18" spans="1:37" s="15" customFormat="1">
      <c r="A18" s="15" t="s">
        <v>69</v>
      </c>
      <c r="B18" s="15" t="str">
        <f>B24</f>
        <v>Zn_Zn_C_PBE0_125</v>
      </c>
      <c r="C18" s="24">
        <f>-C24</f>
        <v>-0.12499895597557803</v>
      </c>
      <c r="D18" s="24">
        <f>D24</f>
        <v>3.4287999999999998</v>
      </c>
      <c r="E18" s="24">
        <f>E24</f>
        <v>4.5373000000000001</v>
      </c>
      <c r="F18" s="24">
        <f>-F24</f>
        <v>-8.359975249999986E-2</v>
      </c>
      <c r="G18" s="24">
        <f>-G24</f>
        <v>-7.9770271299999307E-2</v>
      </c>
      <c r="H18" s="24">
        <f>H24</f>
        <v>0.50345899999999999</v>
      </c>
      <c r="I18" s="66"/>
      <c r="J18" s="16">
        <f>J24</f>
        <v>-29.086400000000001</v>
      </c>
      <c r="K18" s="16"/>
      <c r="L18" s="16"/>
      <c r="M18" s="16"/>
      <c r="N18" s="16"/>
      <c r="O18" s="16">
        <f>O24</f>
        <v>-3.0000000000001137E-3</v>
      </c>
      <c r="P18" s="16"/>
      <c r="Q18" s="16"/>
      <c r="R18" s="16"/>
      <c r="S18" s="16"/>
      <c r="T18" s="23">
        <f>T24</f>
        <v>3.3889999999999998</v>
      </c>
      <c r="U18" s="23">
        <f>U24</f>
        <v>11.657</v>
      </c>
      <c r="W18" s="16">
        <f>W24</f>
        <v>1.4000000000002899E-3</v>
      </c>
      <c r="X18" s="16">
        <f>X24</f>
        <v>-4.4000000000004036E-3</v>
      </c>
      <c r="Y18" s="16"/>
      <c r="Z18" s="16"/>
      <c r="AA18" s="16">
        <f>AA24</f>
        <v>-92.863599999999991</v>
      </c>
      <c r="AB18" s="16">
        <f>AB24</f>
        <v>-2.299999999991087E-3</v>
      </c>
      <c r="AC18" s="16"/>
      <c r="AD18" s="16">
        <f t="shared" ref="AD18:AK18" si="1">AD24</f>
        <v>-82.87469999999999</v>
      </c>
      <c r="AE18" s="16">
        <f t="shared" si="1"/>
        <v>1.4000000000180535E-3</v>
      </c>
      <c r="AF18" s="16">
        <f t="shared" si="1"/>
        <v>-2.9999999999823501E-3</v>
      </c>
      <c r="AG18" s="16">
        <f t="shared" si="1"/>
        <v>0.12499895597557803</v>
      </c>
      <c r="AH18" s="16">
        <f t="shared" si="1"/>
        <v>-82.596699999999998</v>
      </c>
      <c r="AI18" s="16">
        <f t="shared" si="1"/>
        <v>-2.3000000000052978E-3</v>
      </c>
      <c r="AJ18" s="16">
        <f t="shared" si="1"/>
        <v>2.9499999999998749E-2</v>
      </c>
      <c r="AK18" s="16">
        <f t="shared" si="1"/>
        <v>-2.9000000000038995E-3</v>
      </c>
    </row>
    <row r="19" spans="1:37" s="15" customFormat="1">
      <c r="B19" s="15" t="str">
        <f>B23</f>
        <v>Zn_Zn_C_PBE0_063</v>
      </c>
      <c r="C19" s="24">
        <f>-C23</f>
        <v>-6.2499477987789251E-2</v>
      </c>
      <c r="D19" s="24">
        <f>D23</f>
        <v>3.4378000000000002</v>
      </c>
      <c r="E19" s="24">
        <f>E23</f>
        <v>4.4996999999999998</v>
      </c>
      <c r="F19" s="24">
        <f>-F23</f>
        <v>-3.7244016899999906E-2</v>
      </c>
      <c r="G19" s="24">
        <f>-G23</f>
        <v>-3.6267581999999798E-2</v>
      </c>
      <c r="H19" s="24">
        <f>H23</f>
        <v>0.50079399999999996</v>
      </c>
      <c r="I19" s="66"/>
      <c r="J19" s="16">
        <f>J23</f>
        <v>-29.084</v>
      </c>
      <c r="K19" s="16"/>
      <c r="L19" s="16"/>
      <c r="M19" s="16"/>
      <c r="N19" s="16"/>
      <c r="O19" s="16">
        <f>O23</f>
        <v>-5.9999999999860165E-4</v>
      </c>
      <c r="P19" s="16"/>
      <c r="Q19" s="16"/>
      <c r="R19" s="16"/>
      <c r="S19" s="16"/>
      <c r="T19" s="23">
        <f>T23</f>
        <v>3.3439999999999999</v>
      </c>
      <c r="U19" s="23">
        <f>U23</f>
        <v>11.609</v>
      </c>
      <c r="W19" s="16">
        <f>W23</f>
        <v>3.0000000000285354E-4</v>
      </c>
      <c r="X19" s="16">
        <f>X23</f>
        <v>-9.0000000000145519E-4</v>
      </c>
      <c r="Y19" s="16"/>
      <c r="Z19" s="16"/>
      <c r="AA19" s="16">
        <f>AA23</f>
        <v>-92.862300000000005</v>
      </c>
      <c r="AB19" s="16">
        <f>AB23</f>
        <v>-1.0000000000047748E-3</v>
      </c>
      <c r="AC19" s="16"/>
      <c r="AD19" s="16">
        <f>AD23</f>
        <v>-82.876599999999996</v>
      </c>
      <c r="AE19" s="16">
        <f>AE23</f>
        <v>-4.9999999998817657E-4</v>
      </c>
      <c r="AF19" s="16">
        <f>AF23</f>
        <v>-1.3999999999896318E-3</v>
      </c>
      <c r="AH19" s="16"/>
      <c r="AI19" s="16"/>
    </row>
    <row r="20" spans="1:37" s="15" customFormat="1">
      <c r="B20" s="15" t="str">
        <f>B22</f>
        <v>Zn_Zn_C_PBE0_031</v>
      </c>
      <c r="C20" s="24">
        <f>-C22</f>
        <v>-3.125391509158202E-2</v>
      </c>
      <c r="D20" s="24">
        <f>D22</f>
        <v>3.4394999999999998</v>
      </c>
      <c r="E20" s="24">
        <f>E22</f>
        <v>4.4927999999999999</v>
      </c>
      <c r="F20" s="24">
        <f>-F22</f>
        <v>-1.8501350400000297E-2</v>
      </c>
      <c r="G20" s="24">
        <f>-G22</f>
        <v>-1.8101491200000271E-2</v>
      </c>
      <c r="H20" s="24">
        <f>H22</f>
        <v>0.50037600000000004</v>
      </c>
      <c r="I20" s="66"/>
      <c r="J20" s="16">
        <f>J22</f>
        <v>-29.083600000000001</v>
      </c>
      <c r="K20" s="16"/>
      <c r="L20" s="16"/>
      <c r="M20" s="16"/>
      <c r="N20" s="16"/>
      <c r="O20" s="16">
        <f>O22</f>
        <v>-1.9999999999953388E-4</v>
      </c>
      <c r="P20" s="16"/>
      <c r="Q20" s="16"/>
      <c r="R20" s="16"/>
      <c r="S20" s="16"/>
      <c r="T20" s="23">
        <f>T22</f>
        <v>3.3359999999999999</v>
      </c>
      <c r="U20" s="23">
        <f>U22</f>
        <v>11.599</v>
      </c>
      <c r="W20" s="16">
        <f>W22</f>
        <v>9.9999999999766942E-5</v>
      </c>
      <c r="X20" s="16">
        <f>X22</f>
        <v>-2.9999999999930083E-4</v>
      </c>
      <c r="Y20" s="16"/>
      <c r="Z20" s="16"/>
      <c r="AA20" s="16">
        <f>AA22</f>
        <v>-92.861599999999996</v>
      </c>
      <c r="AB20" s="16">
        <f>AB22</f>
        <v>-2.9999999999574811E-4</v>
      </c>
      <c r="AC20" s="16"/>
      <c r="AD20" s="16">
        <f>AD22</f>
        <v>-82.876000000000005</v>
      </c>
      <c r="AE20" s="16">
        <f>AE22</f>
        <v>1.0000000000331966E-4</v>
      </c>
      <c r="AF20" s="16">
        <f>AF22</f>
        <v>-1.9999999999598117E-4</v>
      </c>
      <c r="AH20" s="16"/>
      <c r="AI20" s="16"/>
    </row>
    <row r="21" spans="1:37">
      <c r="A21" s="8" t="s">
        <v>11</v>
      </c>
      <c r="B21" s="8" t="str">
        <f>Zn_PBE0!B45</f>
        <v>Zn_Zn_C_PBE0_000</v>
      </c>
      <c r="C21" s="1">
        <f t="shared" ref="C21:C38" si="2">(0.5-AV45)/(0.5-AV$63)</f>
        <v>0</v>
      </c>
      <c r="D21" s="1">
        <f>J45</f>
        <v>3.44</v>
      </c>
      <c r="E21" s="1">
        <f t="shared" ref="E21:E39" si="3">L45</f>
        <v>4.49</v>
      </c>
      <c r="F21" s="1">
        <f t="shared" ref="F21:F40" si="4">E21*ABS(AS45-AV45)</f>
        <v>0</v>
      </c>
      <c r="G21" s="1">
        <f t="shared" ref="G21:G40" si="5">E21*(ABS(MOD(AT45-AU45+2.5,1)-0.5))</f>
        <v>0</v>
      </c>
      <c r="H21" s="1">
        <f t="shared" ref="H21:H39" si="6">MOD(AS45-AT45,1)</f>
        <v>0.5</v>
      </c>
      <c r="J21" s="2">
        <f t="shared" ref="J21:J39" si="7">R45</f>
        <v>-29.083400000000001</v>
      </c>
      <c r="K21" s="2">
        <f>R69</f>
        <v>-59.373399999999997</v>
      </c>
      <c r="L21" s="2">
        <f>AW69</f>
        <v>-23.089099999999998</v>
      </c>
      <c r="M21" s="2">
        <f>K21+L21</f>
        <v>-82.462499999999991</v>
      </c>
      <c r="N21" s="2"/>
      <c r="O21" s="2">
        <f>J21-J$21</f>
        <v>0</v>
      </c>
      <c r="P21" s="2">
        <f>K21-K$21</f>
        <v>0</v>
      </c>
      <c r="Q21" s="2">
        <f>L21-L$21</f>
        <v>0</v>
      </c>
      <c r="R21" s="2">
        <f>M21-M$21</f>
        <v>0</v>
      </c>
      <c r="T21" s="18">
        <f>Z47</f>
        <v>3.3439999999999999</v>
      </c>
      <c r="U21" s="18">
        <f t="shared" ref="U21:U39" si="8">V116</f>
        <v>11.597</v>
      </c>
      <c r="W21" s="2">
        <f>R92-R$92</f>
        <v>0</v>
      </c>
      <c r="X21" s="2">
        <f>O21-W21</f>
        <v>0</v>
      </c>
      <c r="Y21" s="2">
        <f>R21+X21</f>
        <v>0</v>
      </c>
      <c r="Z21" s="2"/>
      <c r="AA21" s="2">
        <f>R180+AW180</f>
        <v>-92.8613</v>
      </c>
      <c r="AB21" s="2">
        <f>AA21-AA$21</f>
        <v>0</v>
      </c>
      <c r="AD21" s="2">
        <f>R116+AW116</f>
        <v>-82.876100000000008</v>
      </c>
      <c r="AE21" s="2">
        <f>AD21-AD$21</f>
        <v>0</v>
      </c>
      <c r="AF21" s="2">
        <f>AE21+X21</f>
        <v>0</v>
      </c>
      <c r="AG21" s="1">
        <f>C21</f>
        <v>0</v>
      </c>
      <c r="AH21" s="2">
        <f>R140+AW140</f>
        <v>-82.594399999999993</v>
      </c>
      <c r="AI21" s="2">
        <f>AH21-AH$21</f>
        <v>0</v>
      </c>
      <c r="AJ21" s="2">
        <f t="shared" ref="AJ21:AJ40" si="9">J21-R230</f>
        <v>3.0099999999997351E-2</v>
      </c>
      <c r="AK21" s="2">
        <f>AI21+AJ21-AJ$21</f>
        <v>0</v>
      </c>
    </row>
    <row r="22" spans="1:37">
      <c r="B22" s="8" t="str">
        <f>Zn_PBE0!B46</f>
        <v>Zn_Zn_C_PBE0_031</v>
      </c>
      <c r="C22" s="1">
        <f t="shared" si="2"/>
        <v>3.125391509158202E-2</v>
      </c>
      <c r="D22" s="1">
        <f>Zn_PBE0!J46</f>
        <v>3.4394999999999998</v>
      </c>
      <c r="E22" s="1">
        <f t="shared" si="3"/>
        <v>4.4927999999999999</v>
      </c>
      <c r="F22" s="1">
        <f t="shared" si="4"/>
        <v>1.8501350400000297E-2</v>
      </c>
      <c r="G22" s="1">
        <f t="shared" si="5"/>
        <v>1.8101491200000271E-2</v>
      </c>
      <c r="H22" s="1">
        <f t="shared" si="6"/>
        <v>0.50037600000000004</v>
      </c>
      <c r="J22" s="2">
        <f t="shared" si="7"/>
        <v>-29.083600000000001</v>
      </c>
      <c r="L22" s="2"/>
      <c r="M22" s="2"/>
      <c r="N22" s="2"/>
      <c r="O22" s="2">
        <f t="shared" ref="O22:O37" si="10">J22-J$21</f>
        <v>-1.9999999999953388E-4</v>
      </c>
      <c r="P22" s="2"/>
      <c r="Q22" s="2"/>
      <c r="R22" s="2"/>
      <c r="T22" s="18">
        <f t="shared" ref="T22:T39" si="11">Z46</f>
        <v>3.3359999999999999</v>
      </c>
      <c r="U22" s="18">
        <f t="shared" si="8"/>
        <v>11.599</v>
      </c>
      <c r="W22" s="2">
        <f t="shared" ref="W22:W39" si="12">R93-R$92</f>
        <v>9.9999999999766942E-5</v>
      </c>
      <c r="X22" s="2">
        <f t="shared" ref="X22:X39" si="13">O22-W22</f>
        <v>-2.9999999999930083E-4</v>
      </c>
      <c r="Y22" s="2"/>
      <c r="Z22" s="2"/>
      <c r="AA22" s="2">
        <f t="shared" ref="AA22:AA40" si="14">R181+AW181</f>
        <v>-92.861599999999996</v>
      </c>
      <c r="AB22" s="2">
        <f t="shared" ref="AB22:AB40" si="15">AA22-AA$21</f>
        <v>-2.9999999999574811E-4</v>
      </c>
      <c r="AD22" s="2">
        <f t="shared" ref="AD22:AD39" si="16">R117+AW117</f>
        <v>-82.876000000000005</v>
      </c>
      <c r="AE22" s="2">
        <f t="shared" ref="AE22:AE39" si="17">AD22-AD$21</f>
        <v>1.0000000000331966E-4</v>
      </c>
      <c r="AF22" s="2">
        <f t="shared" ref="AF22:AF38" si="18">AE22+X22</f>
        <v>-1.9999999999598117E-4</v>
      </c>
      <c r="AH22" s="2"/>
      <c r="AI22" s="2"/>
      <c r="AJ22" s="2">
        <f t="shared" si="9"/>
        <v>3.0000000000001137E-2</v>
      </c>
      <c r="AK22" s="2"/>
    </row>
    <row r="23" spans="1:37">
      <c r="B23" s="8" t="str">
        <f>Zn_PBE0!B47</f>
        <v>Zn_Zn_C_PBE0_063</v>
      </c>
      <c r="C23" s="1">
        <f t="shared" si="2"/>
        <v>6.2499477987789251E-2</v>
      </c>
      <c r="D23" s="1">
        <f>Zn_PBE0!J47</f>
        <v>3.4378000000000002</v>
      </c>
      <c r="E23" s="1">
        <f t="shared" si="3"/>
        <v>4.4996999999999998</v>
      </c>
      <c r="F23" s="1">
        <f t="shared" si="4"/>
        <v>3.7244016899999906E-2</v>
      </c>
      <c r="G23" s="1">
        <f t="shared" si="5"/>
        <v>3.6267581999999798E-2</v>
      </c>
      <c r="H23" s="1">
        <f t="shared" si="6"/>
        <v>0.50079399999999996</v>
      </c>
      <c r="J23" s="2">
        <f t="shared" si="7"/>
        <v>-29.084</v>
      </c>
      <c r="L23" s="2"/>
      <c r="M23" s="2"/>
      <c r="N23" s="2"/>
      <c r="O23" s="2">
        <f t="shared" si="10"/>
        <v>-5.9999999999860165E-4</v>
      </c>
      <c r="P23" s="2"/>
      <c r="Q23" s="2"/>
      <c r="R23" s="2"/>
      <c r="T23" s="18">
        <f t="shared" si="11"/>
        <v>3.3439999999999999</v>
      </c>
      <c r="U23" s="18">
        <f t="shared" si="8"/>
        <v>11.609</v>
      </c>
      <c r="W23" s="2">
        <f t="shared" si="12"/>
        <v>3.0000000000285354E-4</v>
      </c>
      <c r="X23" s="2">
        <f t="shared" si="13"/>
        <v>-9.0000000000145519E-4</v>
      </c>
      <c r="Y23" s="2"/>
      <c r="Z23" s="2"/>
      <c r="AA23" s="2">
        <f t="shared" si="14"/>
        <v>-92.862300000000005</v>
      </c>
      <c r="AB23" s="2">
        <f t="shared" si="15"/>
        <v>-1.0000000000047748E-3</v>
      </c>
      <c r="AD23" s="2">
        <f t="shared" si="16"/>
        <v>-82.876599999999996</v>
      </c>
      <c r="AE23" s="2">
        <f t="shared" si="17"/>
        <v>-4.9999999998817657E-4</v>
      </c>
      <c r="AF23" s="2">
        <f t="shared" si="18"/>
        <v>-1.3999999999896318E-3</v>
      </c>
      <c r="AH23" s="2"/>
      <c r="AI23" s="2"/>
      <c r="AJ23" s="2">
        <f t="shared" si="9"/>
        <v>2.990000000000137E-2</v>
      </c>
      <c r="AK23" s="2"/>
    </row>
    <row r="24" spans="1:37">
      <c r="A24" s="8" t="s">
        <v>70</v>
      </c>
      <c r="B24" s="8" t="str">
        <f>Zn_PBE0!B48</f>
        <v>Zn_Zn_C_PBE0_125</v>
      </c>
      <c r="C24" s="1">
        <f t="shared" si="2"/>
        <v>0.12499895597557803</v>
      </c>
      <c r="D24" s="1">
        <f>Zn_PBE0!J48</f>
        <v>3.4287999999999998</v>
      </c>
      <c r="E24" s="1">
        <f t="shared" si="3"/>
        <v>4.5373000000000001</v>
      </c>
      <c r="F24" s="1">
        <f t="shared" si="4"/>
        <v>8.359975249999986E-2</v>
      </c>
      <c r="G24" s="1">
        <f t="shared" si="5"/>
        <v>7.9770271299999307E-2</v>
      </c>
      <c r="H24" s="1">
        <f t="shared" si="6"/>
        <v>0.50345899999999999</v>
      </c>
      <c r="J24" s="2">
        <f t="shared" si="7"/>
        <v>-29.086400000000001</v>
      </c>
      <c r="L24" s="2"/>
      <c r="M24" s="2"/>
      <c r="N24" s="2"/>
      <c r="O24" s="2">
        <f t="shared" si="10"/>
        <v>-3.0000000000001137E-3</v>
      </c>
      <c r="P24" s="2"/>
      <c r="Q24" s="2"/>
      <c r="R24" s="2"/>
      <c r="T24" s="18">
        <f t="shared" si="11"/>
        <v>3.3889999999999998</v>
      </c>
      <c r="U24" s="18">
        <f t="shared" si="8"/>
        <v>11.657</v>
      </c>
      <c r="W24" s="2">
        <f t="shared" si="12"/>
        <v>1.4000000000002899E-3</v>
      </c>
      <c r="X24" s="2">
        <f t="shared" si="13"/>
        <v>-4.4000000000004036E-3</v>
      </c>
      <c r="Y24" s="2"/>
      <c r="Z24" s="2"/>
      <c r="AA24" s="2">
        <f t="shared" si="14"/>
        <v>-92.863599999999991</v>
      </c>
      <c r="AB24" s="2">
        <f t="shared" si="15"/>
        <v>-2.299999999991087E-3</v>
      </c>
      <c r="AD24" s="2">
        <f t="shared" si="16"/>
        <v>-82.87469999999999</v>
      </c>
      <c r="AE24" s="2">
        <f t="shared" si="17"/>
        <v>1.4000000000180535E-3</v>
      </c>
      <c r="AF24" s="2">
        <f t="shared" si="18"/>
        <v>-2.9999999999823501E-3</v>
      </c>
      <c r="AG24" s="1">
        <f>C24</f>
        <v>0.12499895597557803</v>
      </c>
      <c r="AH24" s="2">
        <f>R143+AW143</f>
        <v>-82.596699999999998</v>
      </c>
      <c r="AI24" s="2">
        <f>AH24-AH$21</f>
        <v>-2.3000000000052978E-3</v>
      </c>
      <c r="AJ24" s="2">
        <f t="shared" si="9"/>
        <v>2.9499999999998749E-2</v>
      </c>
      <c r="AK24" s="2">
        <f>AI24+AJ24-AJ$21</f>
        <v>-2.9000000000038995E-3</v>
      </c>
    </row>
    <row r="25" spans="1:37">
      <c r="B25" s="8" t="str">
        <f>Zn_PBE0!B49</f>
        <v>Zn_Zn_C_PBE0_188</v>
      </c>
      <c r="C25" s="1">
        <f t="shared" si="2"/>
        <v>0.18749843396336729</v>
      </c>
      <c r="D25" s="1">
        <f>Zn_PBE0!J49</f>
        <v>3.4121999999999999</v>
      </c>
      <c r="E25" s="1">
        <f t="shared" si="3"/>
        <v>4.6062000000000003</v>
      </c>
      <c r="F25" s="1">
        <f t="shared" si="4"/>
        <v>0.13803860160000023</v>
      </c>
      <c r="G25" s="1">
        <f t="shared" si="5"/>
        <v>0.13171428900000068</v>
      </c>
      <c r="H25" s="1">
        <f t="shared" si="6"/>
        <v>0.50751900000000005</v>
      </c>
      <c r="J25" s="2">
        <f t="shared" si="7"/>
        <v>-29.0928</v>
      </c>
      <c r="L25" s="2"/>
      <c r="M25" s="2"/>
      <c r="N25" s="2"/>
      <c r="O25" s="2">
        <f t="shared" si="10"/>
        <v>-9.3999999999994088E-3</v>
      </c>
      <c r="P25" s="2"/>
      <c r="Q25" s="2"/>
      <c r="R25" s="2"/>
      <c r="T25" s="18">
        <f t="shared" si="11"/>
        <v>3.3719999999999999</v>
      </c>
      <c r="U25" s="18">
        <f t="shared" si="8"/>
        <v>11.693</v>
      </c>
      <c r="W25" s="2">
        <f t="shared" si="12"/>
        <v>1.200000000000756E-3</v>
      </c>
      <c r="X25" s="2">
        <f t="shared" si="13"/>
        <v>-1.0600000000000165E-2</v>
      </c>
      <c r="Y25" s="2"/>
      <c r="Z25" s="2"/>
      <c r="AA25" s="2">
        <f t="shared" si="14"/>
        <v>-92.871399999999994</v>
      </c>
      <c r="AB25" s="2">
        <f t="shared" si="15"/>
        <v>-1.0099999999994225E-2</v>
      </c>
      <c r="AD25" s="2">
        <f t="shared" si="16"/>
        <v>-82.871299999999991</v>
      </c>
      <c r="AE25" s="2">
        <f t="shared" si="17"/>
        <v>4.8000000000172349E-3</v>
      </c>
      <c r="AF25" s="2">
        <f t="shared" si="18"/>
        <v>-5.7999999999829299E-3</v>
      </c>
      <c r="AG25" s="1">
        <f>C25</f>
        <v>0.18749843396336729</v>
      </c>
      <c r="AH25" s="2">
        <f>R144+AW144</f>
        <v>-82.600200000000001</v>
      </c>
      <c r="AI25" s="2">
        <f>AH25-AH$21</f>
        <v>-5.8000000000077989E-3</v>
      </c>
      <c r="AJ25" s="2">
        <f t="shared" si="9"/>
        <v>2.8600000000000847E-2</v>
      </c>
      <c r="AK25" s="2">
        <f>AI25+AJ25-AJ$21</f>
        <v>-7.300000000004303E-3</v>
      </c>
    </row>
    <row r="26" spans="1:37">
      <c r="B26" s="8" t="str">
        <f>Zn_PBE0!B50</f>
        <v>Zn_Zn_C_PBE0_250</v>
      </c>
      <c r="C26" s="1">
        <f t="shared" si="2"/>
        <v>0.24999791195115653</v>
      </c>
      <c r="D26" s="1">
        <f>Zn_PBE0!J50</f>
        <v>3.3912</v>
      </c>
      <c r="E26" s="1">
        <f t="shared" si="3"/>
        <v>4.7076000000000002</v>
      </c>
      <c r="F26" s="1">
        <f t="shared" si="4"/>
        <v>0.20174419800000015</v>
      </c>
      <c r="G26" s="1">
        <f t="shared" si="5"/>
        <v>0.19044125039999996</v>
      </c>
      <c r="H26" s="1">
        <f t="shared" si="6"/>
        <v>0.51292300000000002</v>
      </c>
      <c r="J26" s="2">
        <f t="shared" si="7"/>
        <v>-29.1053</v>
      </c>
      <c r="L26" s="2"/>
      <c r="M26" s="2"/>
      <c r="N26" s="2"/>
      <c r="O26" s="2">
        <f t="shared" si="10"/>
        <v>-2.1899999999998698E-2</v>
      </c>
      <c r="P26" s="2"/>
      <c r="Q26" s="2"/>
      <c r="R26" s="2"/>
      <c r="T26" s="18">
        <f t="shared" si="11"/>
        <v>3.3290000000000002</v>
      </c>
      <c r="U26" s="18">
        <f t="shared" si="8"/>
        <v>11.646000000000001</v>
      </c>
      <c r="W26" s="2">
        <f t="shared" si="12"/>
        <v>-3.7999999999982492E-3</v>
      </c>
      <c r="X26" s="2">
        <f t="shared" si="13"/>
        <v>-1.8100000000000449E-2</v>
      </c>
      <c r="Y26" s="2"/>
      <c r="Z26" s="2"/>
      <c r="AA26" s="2">
        <f t="shared" si="14"/>
        <v>-92.884699999999995</v>
      </c>
      <c r="AB26" s="2">
        <f t="shared" si="15"/>
        <v>-2.3399999999995202E-2</v>
      </c>
      <c r="AD26" s="2">
        <f t="shared" si="16"/>
        <v>-82.872299999999996</v>
      </c>
      <c r="AE26" s="2">
        <f t="shared" si="17"/>
        <v>3.8000000000124601E-3</v>
      </c>
      <c r="AF26" s="2">
        <f t="shared" si="18"/>
        <v>-1.4299999999987989E-2</v>
      </c>
      <c r="AH26" s="2"/>
      <c r="AI26" s="2"/>
      <c r="AJ26" s="2">
        <f t="shared" si="9"/>
        <v>2.7400000000000091E-2</v>
      </c>
      <c r="AK26" s="2"/>
    </row>
    <row r="27" spans="1:37">
      <c r="B27" s="8" t="str">
        <f>Zn_PBE0!B51</f>
        <v>Zn_Zn_C_PBE0_313</v>
      </c>
      <c r="C27" s="1">
        <f t="shared" si="2"/>
        <v>0.31249738993894532</v>
      </c>
      <c r="D27" s="1">
        <f>Zn_PBE0!J51</f>
        <v>3.3761999999999999</v>
      </c>
      <c r="E27" s="1">
        <f t="shared" si="3"/>
        <v>4.7808999999999999</v>
      </c>
      <c r="F27" s="1">
        <f t="shared" si="4"/>
        <v>0.24925222149999968</v>
      </c>
      <c r="G27" s="1">
        <f t="shared" si="5"/>
        <v>0.23507685300000075</v>
      </c>
      <c r="H27" s="1">
        <f t="shared" si="6"/>
        <v>0.51471999999999996</v>
      </c>
      <c r="J27" s="2">
        <f t="shared" si="7"/>
        <v>-29.1234</v>
      </c>
      <c r="L27" s="2"/>
      <c r="M27" s="2"/>
      <c r="N27" s="2"/>
      <c r="O27" s="2">
        <f t="shared" si="10"/>
        <v>-3.9999999999999147E-2</v>
      </c>
      <c r="P27" s="2"/>
      <c r="Q27" s="2"/>
      <c r="R27" s="2"/>
      <c r="T27" s="18">
        <f t="shared" si="11"/>
        <v>3.3</v>
      </c>
      <c r="U27" s="18">
        <f t="shared" si="8"/>
        <v>11.612</v>
      </c>
      <c r="W27" s="2">
        <f t="shared" si="12"/>
        <v>-1.699999999999946E-2</v>
      </c>
      <c r="X27" s="2">
        <f t="shared" si="13"/>
        <v>-2.2999999999999687E-2</v>
      </c>
      <c r="Y27" s="2"/>
      <c r="Z27" s="2"/>
      <c r="AA27" s="2">
        <f t="shared" si="14"/>
        <v>-92.900999999999996</v>
      </c>
      <c r="AB27" s="2">
        <f t="shared" si="15"/>
        <v>-3.9699999999996294E-2</v>
      </c>
      <c r="AD27" s="2">
        <f t="shared" si="16"/>
        <v>-82.883099999999999</v>
      </c>
      <c r="AE27" s="2">
        <f t="shared" si="17"/>
        <v>-6.9999999999907914E-3</v>
      </c>
      <c r="AF27" s="2">
        <f t="shared" si="18"/>
        <v>-2.9999999999990479E-2</v>
      </c>
      <c r="AH27" s="2"/>
      <c r="AI27" s="2"/>
      <c r="AJ27" s="2">
        <f t="shared" si="9"/>
        <v>2.6499999999998636E-2</v>
      </c>
      <c r="AK27" s="2"/>
    </row>
    <row r="28" spans="1:37">
      <c r="B28" s="8" t="str">
        <f>Zn_PBE0!B52</f>
        <v>Zn_Zn_C_PBE0_375</v>
      </c>
      <c r="C28" s="1">
        <f t="shared" si="2"/>
        <v>0.37499686792673459</v>
      </c>
      <c r="D28" s="1">
        <f>Zn_PBE0!J52</f>
        <v>3.3643000000000001</v>
      </c>
      <c r="E28" s="1">
        <f t="shared" si="3"/>
        <v>4.8369999999999997</v>
      </c>
      <c r="F28" s="1">
        <f t="shared" si="4"/>
        <v>0.2888414549999998</v>
      </c>
      <c r="G28" s="1">
        <f t="shared" si="5"/>
        <v>0.27458197900000003</v>
      </c>
      <c r="H28" s="1">
        <f t="shared" si="6"/>
        <v>0.51481699999999997</v>
      </c>
      <c r="J28" s="2">
        <f t="shared" si="7"/>
        <v>-29.145</v>
      </c>
      <c r="L28" s="2"/>
      <c r="M28" s="2"/>
      <c r="N28" s="2"/>
      <c r="O28" s="2">
        <f t="shared" si="10"/>
        <v>-6.1599999999998545E-2</v>
      </c>
      <c r="P28" s="2"/>
      <c r="Q28" s="2"/>
      <c r="R28" s="2"/>
      <c r="T28" s="18">
        <f t="shared" si="11"/>
        <v>3.278</v>
      </c>
      <c r="U28" s="18">
        <f t="shared" si="8"/>
        <v>11.587999999999999</v>
      </c>
      <c r="W28" s="2">
        <f t="shared" si="12"/>
        <v>-3.5299999999999443E-2</v>
      </c>
      <c r="X28" s="2">
        <f t="shared" si="13"/>
        <v>-2.6299999999999102E-2</v>
      </c>
      <c r="Y28" s="2"/>
      <c r="Z28" s="2"/>
      <c r="AA28" s="2">
        <f t="shared" si="14"/>
        <v>-92.919499999999999</v>
      </c>
      <c r="AB28" s="2">
        <f t="shared" si="15"/>
        <v>-5.8199999999999363E-2</v>
      </c>
      <c r="AD28" s="2">
        <f t="shared" si="16"/>
        <v>-82.898499999999999</v>
      </c>
      <c r="AE28" s="2">
        <f t="shared" si="17"/>
        <v>-2.2399999999990428E-2</v>
      </c>
      <c r="AF28" s="2">
        <f t="shared" si="18"/>
        <v>-4.8699999999989529E-2</v>
      </c>
      <c r="AG28" s="1">
        <f>C28</f>
        <v>0.37499686792673459</v>
      </c>
      <c r="AH28" s="2">
        <f>R147+AW147</f>
        <v>-82.644900000000007</v>
      </c>
      <c r="AI28" s="2">
        <f>AH28-AH$21</f>
        <v>-5.0500000000013756E-2</v>
      </c>
      <c r="AJ28" s="2">
        <f t="shared" si="9"/>
        <v>2.5900000000000034E-2</v>
      </c>
      <c r="AK28" s="2">
        <f>AI28+AJ28-AJ$21</f>
        <v>-5.4700000000011073E-2</v>
      </c>
    </row>
    <row r="29" spans="1:37">
      <c r="B29" s="8" t="str">
        <f>Zn_PBE0!B53</f>
        <v>Zn_Zn_C_PBE0_438</v>
      </c>
      <c r="C29" s="1">
        <f t="shared" si="2"/>
        <v>0.4374963459145238</v>
      </c>
      <c r="D29" s="1">
        <f>Zn_PBE0!J53</f>
        <v>3.3532999999999999</v>
      </c>
      <c r="E29" s="1">
        <f t="shared" si="3"/>
        <v>4.8867000000000003</v>
      </c>
      <c r="F29" s="1">
        <f t="shared" si="4"/>
        <v>0.32495088990000015</v>
      </c>
      <c r="G29" s="1">
        <f t="shared" si="5"/>
        <v>0.31395092820000015</v>
      </c>
      <c r="H29" s="1">
        <f t="shared" si="6"/>
        <v>0.51411600000000002</v>
      </c>
      <c r="J29" s="2">
        <f t="shared" si="7"/>
        <v>-29.1691</v>
      </c>
      <c r="L29" s="2"/>
      <c r="M29" s="2"/>
      <c r="N29" s="2"/>
      <c r="O29" s="2">
        <f t="shared" si="10"/>
        <v>-8.5699999999999221E-2</v>
      </c>
      <c r="P29" s="2"/>
      <c r="Q29" s="2"/>
      <c r="R29" s="2"/>
      <c r="T29" s="18">
        <f t="shared" si="11"/>
        <v>3.26</v>
      </c>
      <c r="U29" s="18">
        <f t="shared" si="8"/>
        <v>11.568</v>
      </c>
      <c r="W29" s="2">
        <f t="shared" si="12"/>
        <v>-5.6699999999999307E-2</v>
      </c>
      <c r="X29" s="2">
        <f t="shared" si="13"/>
        <v>-2.8999999999999915E-2</v>
      </c>
      <c r="Y29" s="2"/>
      <c r="Z29" s="2"/>
      <c r="AA29" s="2">
        <f t="shared" si="14"/>
        <v>-92.943100000000001</v>
      </c>
      <c r="AB29" s="2">
        <f t="shared" si="15"/>
        <v>-8.1800000000001205E-2</v>
      </c>
      <c r="AD29" s="2">
        <f t="shared" si="16"/>
        <v>-82.918300000000002</v>
      </c>
      <c r="AE29" s="2">
        <f t="shared" si="17"/>
        <v>-4.219999999999402E-2</v>
      </c>
      <c r="AF29" s="2">
        <f t="shared" si="18"/>
        <v>-7.1199999999993935E-2</v>
      </c>
      <c r="AH29" s="2"/>
      <c r="AI29" s="2"/>
      <c r="AJ29" s="2">
        <f t="shared" si="9"/>
        <v>2.5300000000001432E-2</v>
      </c>
      <c r="AK29" s="2"/>
    </row>
    <row r="30" spans="1:37">
      <c r="B30" s="8" t="str">
        <f>Zn_PBE0!B54</f>
        <v>Zn_Zn_C_PBE0_500</v>
      </c>
      <c r="C30" s="1">
        <f t="shared" si="2"/>
        <v>0.49999582390231262</v>
      </c>
      <c r="D30" s="1">
        <f>Zn_PBE0!J54</f>
        <v>3.3429000000000002</v>
      </c>
      <c r="E30" s="1">
        <f t="shared" si="3"/>
        <v>4.9322999999999997</v>
      </c>
      <c r="F30" s="1">
        <f t="shared" si="4"/>
        <v>0.35968797749999981</v>
      </c>
      <c r="G30" s="1">
        <f t="shared" si="5"/>
        <v>0.35341409189999984</v>
      </c>
      <c r="H30" s="1">
        <f t="shared" si="6"/>
        <v>0.51306099999999999</v>
      </c>
      <c r="J30" s="2">
        <f t="shared" si="7"/>
        <v>-29.194700000000001</v>
      </c>
      <c r="L30" s="2"/>
      <c r="M30" s="2"/>
      <c r="N30" s="2"/>
      <c r="O30" s="2">
        <f t="shared" si="10"/>
        <v>-0.11129999999999995</v>
      </c>
      <c r="P30" s="2"/>
      <c r="Q30" s="2"/>
      <c r="R30" s="2"/>
      <c r="T30" s="18">
        <f t="shared" si="11"/>
        <v>3.2450000000000001</v>
      </c>
      <c r="U30" s="18">
        <f t="shared" si="8"/>
        <v>11.552</v>
      </c>
      <c r="W30" s="2">
        <f t="shared" si="12"/>
        <v>-7.9899999999998528E-2</v>
      </c>
      <c r="X30" s="2">
        <f t="shared" si="13"/>
        <v>-3.1400000000001427E-2</v>
      </c>
      <c r="Y30" s="2"/>
      <c r="Z30" s="2"/>
      <c r="AA30" s="2">
        <f t="shared" si="14"/>
        <v>-92.969300000000004</v>
      </c>
      <c r="AB30" s="2">
        <f t="shared" si="15"/>
        <v>-0.10800000000000409</v>
      </c>
      <c r="AD30" s="2">
        <f t="shared" si="16"/>
        <v>-82.94</v>
      </c>
      <c r="AE30" s="2">
        <f t="shared" si="17"/>
        <v>-6.3899999999989632E-2</v>
      </c>
      <c r="AF30" s="2">
        <f t="shared" si="18"/>
        <v>-9.5299999999991059E-2</v>
      </c>
      <c r="AH30" s="2"/>
      <c r="AI30" s="2"/>
      <c r="AJ30" s="2">
        <f t="shared" si="9"/>
        <v>2.4799999999999045E-2</v>
      </c>
      <c r="AK30" s="2"/>
    </row>
    <row r="31" spans="1:37">
      <c r="B31" s="8" t="str">
        <f>Zn_PBE0!B55</f>
        <v>Zn_Zn_C_PBE0_563</v>
      </c>
      <c r="C31" s="1">
        <f t="shared" si="2"/>
        <v>0.56249530189010188</v>
      </c>
      <c r="D31" s="1">
        <f>Zn_PBE0!J55</f>
        <v>3.3325</v>
      </c>
      <c r="E31" s="1">
        <f t="shared" si="3"/>
        <v>4.9751000000000003</v>
      </c>
      <c r="F31" s="1">
        <f t="shared" si="4"/>
        <v>0.39438115210000019</v>
      </c>
      <c r="G31" s="1">
        <f t="shared" si="5"/>
        <v>0.39149061899999965</v>
      </c>
      <c r="H31" s="1">
        <f t="shared" si="6"/>
        <v>0.51192400000000005</v>
      </c>
      <c r="J31" s="2">
        <f t="shared" si="7"/>
        <v>-29.220700000000001</v>
      </c>
      <c r="L31" s="2"/>
      <c r="M31" s="2"/>
      <c r="N31" s="2"/>
      <c r="O31" s="2">
        <f t="shared" si="10"/>
        <v>-0.13729999999999976</v>
      </c>
      <c r="P31" s="2"/>
      <c r="Q31" s="2"/>
      <c r="R31" s="2"/>
      <c r="T31" s="18">
        <f t="shared" si="11"/>
        <v>3.2320000000000002</v>
      </c>
      <c r="U31" s="18">
        <f t="shared" si="8"/>
        <v>11.538</v>
      </c>
      <c r="W31" s="2">
        <f t="shared" si="12"/>
        <v>-0.10389999999999944</v>
      </c>
      <c r="X31" s="2">
        <f t="shared" si="13"/>
        <v>-3.3400000000000318E-2</v>
      </c>
      <c r="Y31" s="2"/>
      <c r="Z31" s="2"/>
      <c r="AA31" s="2">
        <f t="shared" si="14"/>
        <v>-92.993300000000005</v>
      </c>
      <c r="AB31" s="2">
        <f t="shared" si="15"/>
        <v>-0.132000000000005</v>
      </c>
      <c r="AD31" s="2">
        <f t="shared" si="16"/>
        <v>-82.962299999999999</v>
      </c>
      <c r="AE31" s="2">
        <f t="shared" si="17"/>
        <v>-8.6199999999990951E-2</v>
      </c>
      <c r="AF31" s="2">
        <f t="shared" si="18"/>
        <v>-0.11959999999999127</v>
      </c>
      <c r="AH31" s="2"/>
      <c r="AI31" s="2"/>
      <c r="AJ31" s="2">
        <f t="shared" si="9"/>
        <v>2.4499999999999744E-2</v>
      </c>
      <c r="AK31" s="2"/>
    </row>
    <row r="32" spans="1:37">
      <c r="B32" s="8" t="str">
        <f>Zn_PBE0!B56</f>
        <v>Zn_Zn_C_PBE0_625</v>
      </c>
      <c r="C32" s="1">
        <f t="shared" si="2"/>
        <v>0.62499477987789109</v>
      </c>
      <c r="D32" s="1">
        <f>Zn_PBE0!J56</f>
        <v>3.3222</v>
      </c>
      <c r="E32" s="1">
        <f t="shared" si="3"/>
        <v>5.0162000000000004</v>
      </c>
      <c r="F32" s="1">
        <f t="shared" si="4"/>
        <v>0.42951212500000008</v>
      </c>
      <c r="G32" s="1">
        <f t="shared" si="5"/>
        <v>0.42416987199999989</v>
      </c>
      <c r="H32" s="1">
        <f t="shared" si="6"/>
        <v>0.510795</v>
      </c>
      <c r="J32" s="2">
        <f t="shared" si="7"/>
        <v>-29.246500000000001</v>
      </c>
      <c r="L32" s="2"/>
      <c r="M32" s="2"/>
      <c r="N32" s="2"/>
      <c r="O32" s="2">
        <f t="shared" si="10"/>
        <v>-0.16310000000000002</v>
      </c>
      <c r="P32" s="2"/>
      <c r="Q32" s="2"/>
      <c r="R32" s="2"/>
      <c r="T32" s="18">
        <f t="shared" si="11"/>
        <v>3.222</v>
      </c>
      <c r="U32" s="18">
        <f t="shared" si="8"/>
        <v>11.529</v>
      </c>
      <c r="W32" s="2">
        <f t="shared" si="12"/>
        <v>-0.12769999999999726</v>
      </c>
      <c r="X32" s="2">
        <f t="shared" si="13"/>
        <v>-3.5400000000002763E-2</v>
      </c>
      <c r="Y32" s="2"/>
      <c r="Z32" s="2"/>
      <c r="AA32" s="2">
        <f t="shared" si="14"/>
        <v>-93.018299999999996</v>
      </c>
      <c r="AB32" s="2">
        <f t="shared" si="15"/>
        <v>-0.15699999999999648</v>
      </c>
      <c r="AD32" s="2">
        <f t="shared" si="16"/>
        <v>-82.984700000000004</v>
      </c>
      <c r="AE32" s="2">
        <f t="shared" si="17"/>
        <v>-0.10859999999999559</v>
      </c>
      <c r="AF32" s="2">
        <f t="shared" si="18"/>
        <v>-0.14399999999999835</v>
      </c>
      <c r="AH32" s="2"/>
      <c r="AI32" s="2"/>
      <c r="AJ32" s="2">
        <f t="shared" si="9"/>
        <v>2.3999999999997357E-2</v>
      </c>
      <c r="AK32" s="2"/>
    </row>
    <row r="33" spans="1:63">
      <c r="B33" s="8" t="str">
        <f>Zn_PBE0!B57</f>
        <v>Zn_Zn_C_PBE0_688</v>
      </c>
      <c r="C33" s="1">
        <f t="shared" si="2"/>
        <v>0.6874942578656803</v>
      </c>
      <c r="D33" s="1">
        <f>Zn_PBE0!J57</f>
        <v>3.3123</v>
      </c>
      <c r="E33" s="1">
        <f t="shared" si="3"/>
        <v>5.0530999999999997</v>
      </c>
      <c r="F33" s="1">
        <f t="shared" si="4"/>
        <v>0.46185839310000004</v>
      </c>
      <c r="G33" s="1">
        <f t="shared" si="5"/>
        <v>0.45807867430000043</v>
      </c>
      <c r="H33" s="1">
        <f t="shared" si="6"/>
        <v>0.50908799999999998</v>
      </c>
      <c r="J33" s="2">
        <f t="shared" si="7"/>
        <v>-29.270900000000001</v>
      </c>
      <c r="L33" s="2"/>
      <c r="M33" s="2"/>
      <c r="N33" s="2"/>
      <c r="O33" s="2">
        <f t="shared" si="10"/>
        <v>-0.1875</v>
      </c>
      <c r="P33" s="2"/>
      <c r="Q33" s="2"/>
      <c r="R33" s="2"/>
      <c r="T33" s="18">
        <f t="shared" si="11"/>
        <v>3.2149999999999999</v>
      </c>
      <c r="U33" s="18">
        <f t="shared" si="8"/>
        <v>11.523</v>
      </c>
      <c r="W33" s="2">
        <f t="shared" si="12"/>
        <v>-0.15069999999999695</v>
      </c>
      <c r="X33" s="2">
        <f t="shared" si="13"/>
        <v>-3.6800000000003052E-2</v>
      </c>
      <c r="Y33" s="2"/>
      <c r="Z33" s="2"/>
      <c r="AA33" s="2">
        <f t="shared" si="14"/>
        <v>-93.040899999999993</v>
      </c>
      <c r="AB33" s="2">
        <f t="shared" si="15"/>
        <v>-0.17959999999999354</v>
      </c>
      <c r="AD33" s="2">
        <f t="shared" si="16"/>
        <v>-83.007800000000003</v>
      </c>
      <c r="AE33" s="2">
        <f t="shared" si="17"/>
        <v>-0.13169999999999504</v>
      </c>
      <c r="AF33" s="2">
        <f t="shared" si="18"/>
        <v>-0.1684999999999981</v>
      </c>
      <c r="AH33" s="2"/>
      <c r="AI33" s="2"/>
      <c r="AJ33" s="2">
        <f t="shared" si="9"/>
        <v>2.3799999999997823E-2</v>
      </c>
      <c r="AK33" s="2"/>
    </row>
    <row r="34" spans="1:63">
      <c r="B34" s="8" t="str">
        <f>Zn_PBE0!B58</f>
        <v>Zn_Zn_C_PBE0_750</v>
      </c>
      <c r="C34" s="1">
        <f t="shared" si="2"/>
        <v>0.74999373585346918</v>
      </c>
      <c r="D34" s="1">
        <f>Zn_PBE0!J58</f>
        <v>3.3022</v>
      </c>
      <c r="E34" s="1">
        <f t="shared" si="3"/>
        <v>5.0884</v>
      </c>
      <c r="F34" s="1">
        <f t="shared" si="4"/>
        <v>0.49403275600000007</v>
      </c>
      <c r="G34" s="1">
        <f t="shared" si="5"/>
        <v>0.49176332959999974</v>
      </c>
      <c r="H34" s="1">
        <f t="shared" si="6"/>
        <v>0.50729400000000002</v>
      </c>
      <c r="J34" s="2">
        <f t="shared" si="7"/>
        <v>-29.293299999999999</v>
      </c>
      <c r="L34" s="2"/>
      <c r="M34" s="2"/>
      <c r="N34" s="2"/>
      <c r="O34" s="2">
        <f t="shared" si="10"/>
        <v>-0.20989999999999753</v>
      </c>
      <c r="P34" s="2"/>
      <c r="Q34" s="2"/>
      <c r="R34" s="2"/>
      <c r="T34" s="18">
        <f t="shared" si="11"/>
        <v>3.2090000000000001</v>
      </c>
      <c r="U34" s="18">
        <f t="shared" si="8"/>
        <v>11.519</v>
      </c>
      <c r="W34" s="2">
        <f t="shared" si="12"/>
        <v>-0.17159999999999798</v>
      </c>
      <c r="X34" s="2">
        <f t="shared" si="13"/>
        <v>-3.8299999999999557E-2</v>
      </c>
      <c r="Y34" s="2"/>
      <c r="Z34" s="2"/>
      <c r="AA34" s="2">
        <f t="shared" si="14"/>
        <v>-93.063700000000011</v>
      </c>
      <c r="AB34" s="2">
        <f t="shared" si="15"/>
        <v>-0.20240000000001146</v>
      </c>
      <c r="AD34" s="2">
        <f t="shared" si="16"/>
        <v>-83.027100000000004</v>
      </c>
      <c r="AE34" s="2">
        <f t="shared" si="17"/>
        <v>-0.15099999999999625</v>
      </c>
      <c r="AF34" s="2">
        <f t="shared" si="18"/>
        <v>-0.1892999999999958</v>
      </c>
      <c r="AH34" s="2"/>
      <c r="AI34" s="2"/>
      <c r="AJ34" s="2">
        <f t="shared" si="9"/>
        <v>2.3400000000002308E-2</v>
      </c>
      <c r="AK34" s="2"/>
    </row>
    <row r="35" spans="1:63">
      <c r="B35" s="8" t="str">
        <f>Zn_PBE0!B59</f>
        <v>Zn_Zn_C_PBE0_813</v>
      </c>
      <c r="C35" s="1">
        <f t="shared" si="2"/>
        <v>0.81249321384125839</v>
      </c>
      <c r="D35" s="1">
        <f>Zn_PBE0!J59</f>
        <v>3.2919</v>
      </c>
      <c r="E35" s="1">
        <f t="shared" si="3"/>
        <v>5.1245000000000003</v>
      </c>
      <c r="F35" s="1">
        <f t="shared" si="4"/>
        <v>0.52699845550000013</v>
      </c>
      <c r="G35" s="1">
        <f t="shared" si="5"/>
        <v>0.5253893624999999</v>
      </c>
      <c r="H35" s="1">
        <f t="shared" si="6"/>
        <v>0.50556000000000001</v>
      </c>
      <c r="J35" s="2">
        <f t="shared" si="7"/>
        <v>-29.3127</v>
      </c>
      <c r="L35" s="2"/>
      <c r="M35" s="2"/>
      <c r="N35" s="2"/>
      <c r="O35" s="2">
        <f t="shared" si="10"/>
        <v>-0.22929999999999851</v>
      </c>
      <c r="P35" s="2"/>
      <c r="Q35" s="2"/>
      <c r="R35" s="2"/>
      <c r="T35" s="18">
        <f t="shared" si="11"/>
        <v>3.2010000000000001</v>
      </c>
      <c r="U35" s="18">
        <f t="shared" si="8"/>
        <v>11.513999999999999</v>
      </c>
      <c r="W35" s="2">
        <f t="shared" si="12"/>
        <v>-0.18949999999999889</v>
      </c>
      <c r="X35" s="2">
        <f t="shared" si="13"/>
        <v>-3.9799999999999613E-2</v>
      </c>
      <c r="Y35" s="2"/>
      <c r="Z35" s="2"/>
      <c r="AA35" s="2">
        <f t="shared" si="14"/>
        <v>-93.0839</v>
      </c>
      <c r="AB35" s="2">
        <f t="shared" si="15"/>
        <v>-0.22259999999999991</v>
      </c>
      <c r="AC35" s="9"/>
      <c r="AD35" s="2">
        <f t="shared" si="16"/>
        <v>-83.043400000000005</v>
      </c>
      <c r="AE35" s="2">
        <f t="shared" si="17"/>
        <v>-0.16729999999999734</v>
      </c>
      <c r="AF35" s="2">
        <f t="shared" si="18"/>
        <v>-0.20709999999999695</v>
      </c>
      <c r="AH35" s="2"/>
      <c r="AI35" s="2"/>
      <c r="AJ35" s="2">
        <f t="shared" si="9"/>
        <v>2.3299999999998988E-2</v>
      </c>
      <c r="AK35" s="2"/>
    </row>
    <row r="36" spans="1:63">
      <c r="B36" s="8" t="str">
        <f>Zn_PBE0!B60</f>
        <v>Zn_Zn_C_PBE0_875</v>
      </c>
      <c r="C36" s="1">
        <f t="shared" si="2"/>
        <v>0.8749926918290476</v>
      </c>
      <c r="D36" s="1">
        <f>Zn_PBE0!J60</f>
        <v>3.2810999999999999</v>
      </c>
      <c r="E36" s="1">
        <f t="shared" si="3"/>
        <v>5.1612</v>
      </c>
      <c r="F36" s="1">
        <f t="shared" si="4"/>
        <v>0.55991278200000028</v>
      </c>
      <c r="G36" s="1">
        <f t="shared" si="5"/>
        <v>0.5592934380000002</v>
      </c>
      <c r="H36" s="1">
        <f t="shared" si="6"/>
        <v>0.50372300000000003</v>
      </c>
      <c r="J36" s="2">
        <f t="shared" si="7"/>
        <v>-29.327999999999999</v>
      </c>
      <c r="L36" s="2"/>
      <c r="M36" s="2"/>
      <c r="N36" s="2"/>
      <c r="O36" s="2">
        <f t="shared" si="10"/>
        <v>-0.24459999999999837</v>
      </c>
      <c r="P36" s="2"/>
      <c r="Q36" s="2"/>
      <c r="R36" s="2"/>
      <c r="T36" s="18">
        <f t="shared" si="11"/>
        <v>3.1930000000000001</v>
      </c>
      <c r="U36" s="18">
        <f t="shared" si="8"/>
        <v>11.499000000000001</v>
      </c>
      <c r="W36" s="2">
        <f t="shared" si="12"/>
        <v>-0.2032999999999987</v>
      </c>
      <c r="X36" s="2">
        <f t="shared" si="13"/>
        <v>-4.129999999999967E-2</v>
      </c>
      <c r="Y36" s="2"/>
      <c r="Z36" s="2"/>
      <c r="AA36" s="2">
        <f t="shared" si="14"/>
        <v>-93.097700000000003</v>
      </c>
      <c r="AB36" s="2">
        <f t="shared" si="15"/>
        <v>-0.23640000000000327</v>
      </c>
      <c r="AD36" s="2">
        <f t="shared" si="16"/>
        <v>-83.057000000000002</v>
      </c>
      <c r="AE36" s="2">
        <f t="shared" si="17"/>
        <v>-0.18089999999999407</v>
      </c>
      <c r="AF36" s="2">
        <f t="shared" si="18"/>
        <v>-0.22219999999999374</v>
      </c>
      <c r="AH36" s="2"/>
      <c r="AI36" s="2"/>
      <c r="AJ36" s="2">
        <f t="shared" si="9"/>
        <v>2.2999999999999687E-2</v>
      </c>
      <c r="AK36" s="2"/>
    </row>
    <row r="37" spans="1:63">
      <c r="B37" s="8" t="str">
        <f>Zn_PBE0!B61</f>
        <v>Zn_Zn_C_PBE0_938</v>
      </c>
      <c r="C37" s="1">
        <f t="shared" si="2"/>
        <v>0.93750052201221123</v>
      </c>
      <c r="D37" s="1">
        <f>Zn_PBE0!J61</f>
        <v>3.2698</v>
      </c>
      <c r="E37" s="1">
        <f t="shared" si="3"/>
        <v>5.1999000000000004</v>
      </c>
      <c r="F37" s="1">
        <f t="shared" si="4"/>
        <v>0.59376618120000013</v>
      </c>
      <c r="G37" s="1">
        <f t="shared" si="5"/>
        <v>0.59337098880000005</v>
      </c>
      <c r="H37" s="1">
        <f t="shared" si="6"/>
        <v>0.501942</v>
      </c>
      <c r="J37" s="2">
        <f t="shared" si="7"/>
        <v>-29.338000000000001</v>
      </c>
      <c r="L37" s="2"/>
      <c r="M37" s="2"/>
      <c r="N37" s="2"/>
      <c r="O37" s="2">
        <f t="shared" si="10"/>
        <v>-0.25459999999999994</v>
      </c>
      <c r="P37" s="2"/>
      <c r="Q37" s="2"/>
      <c r="R37" s="2"/>
      <c r="T37" s="18">
        <f t="shared" si="11"/>
        <v>3.1819999999999999</v>
      </c>
      <c r="U37" s="18">
        <f t="shared" si="8"/>
        <v>11.475</v>
      </c>
      <c r="W37" s="2">
        <f t="shared" si="12"/>
        <v>-0.21180000000000021</v>
      </c>
      <c r="X37" s="2">
        <f t="shared" si="13"/>
        <v>-4.2799999999999727E-2</v>
      </c>
      <c r="Y37" s="2"/>
      <c r="Z37" s="2"/>
      <c r="AA37" s="2">
        <f t="shared" si="14"/>
        <v>-93.105999999999995</v>
      </c>
      <c r="AB37" s="2">
        <f t="shared" si="15"/>
        <v>-0.24469999999999459</v>
      </c>
      <c r="AD37" s="2">
        <f t="shared" si="16"/>
        <v>-83.063900000000004</v>
      </c>
      <c r="AE37" s="2">
        <f t="shared" si="17"/>
        <v>-0.18779999999999575</v>
      </c>
      <c r="AF37" s="2">
        <f t="shared" si="18"/>
        <v>-0.23059999999999548</v>
      </c>
      <c r="AH37" s="2"/>
      <c r="AI37" s="2"/>
      <c r="AJ37" s="2">
        <f t="shared" si="9"/>
        <v>2.2700000000000387E-2</v>
      </c>
      <c r="AK37" s="2">
        <f>AK40-AK39</f>
        <v>0.59340000000000259</v>
      </c>
    </row>
    <row r="38" spans="1:63">
      <c r="B38" s="8" t="str">
        <f>Zn_PBE0!B62</f>
        <v>Zn_Zn_C_PBE0_969</v>
      </c>
      <c r="C38" s="1">
        <f t="shared" si="2"/>
        <v>0.9687460849084184</v>
      </c>
      <c r="D38" s="1">
        <f>Zn_PBE0!J62</f>
        <v>3.2639</v>
      </c>
      <c r="E38" s="1">
        <f t="shared" si="3"/>
        <v>5.2190000000000003</v>
      </c>
      <c r="F38" s="1">
        <f t="shared" si="4"/>
        <v>0.61056559099999974</v>
      </c>
      <c r="G38" s="1">
        <f t="shared" si="5"/>
        <v>0.61034117399999999</v>
      </c>
      <c r="H38" s="1">
        <f t="shared" si="6"/>
        <v>0.50100199999999995</v>
      </c>
      <c r="J38" s="2">
        <f t="shared" si="7"/>
        <v>-29.340699999999998</v>
      </c>
      <c r="L38" s="2"/>
      <c r="M38" s="2"/>
      <c r="N38" s="2"/>
      <c r="O38" s="2">
        <f t="shared" ref="O38:R39" si="19">J38-J$21</f>
        <v>-0.2572999999999972</v>
      </c>
      <c r="P38" s="2"/>
      <c r="Q38" s="2"/>
      <c r="R38" s="2"/>
      <c r="T38" s="18">
        <f t="shared" si="11"/>
        <v>3.1760000000000002</v>
      </c>
      <c r="U38" s="18">
        <f t="shared" si="8"/>
        <v>11.465999999999999</v>
      </c>
      <c r="W38" s="2">
        <f t="shared" si="12"/>
        <v>-0.2137999999999991</v>
      </c>
      <c r="X38" s="2">
        <f t="shared" si="13"/>
        <v>-4.3499999999998096E-2</v>
      </c>
      <c r="Y38" s="2"/>
      <c r="Z38" s="2"/>
      <c r="AA38" s="2">
        <f t="shared" si="14"/>
        <v>-93.108399999999989</v>
      </c>
      <c r="AB38" s="2">
        <f t="shared" si="15"/>
        <v>-0.247099999999989</v>
      </c>
      <c r="AD38" s="2">
        <f t="shared" si="16"/>
        <v>-83.066299999999998</v>
      </c>
      <c r="AE38" s="2">
        <f t="shared" si="17"/>
        <v>-0.19019999999999015</v>
      </c>
      <c r="AF38" s="2">
        <f t="shared" si="18"/>
        <v>-0.23369999999998825</v>
      </c>
      <c r="AH38" s="2"/>
      <c r="AI38" s="2"/>
      <c r="AJ38" s="2">
        <f t="shared" si="9"/>
        <v>2.2500000000000853E-2</v>
      </c>
      <c r="AK38" s="2"/>
    </row>
    <row r="39" spans="1:63">
      <c r="A39" s="8" t="s">
        <v>12</v>
      </c>
      <c r="B39" s="8" t="str">
        <f>Zn_PBE0!B63</f>
        <v>Zn_Zn_C_PBE0_999</v>
      </c>
      <c r="C39" s="1">
        <f>(0.5-AV63)/(0.5-AV$63)</f>
        <v>1</v>
      </c>
      <c r="D39" s="1">
        <f>Zn_PBE0!J63</f>
        <v>3.2582</v>
      </c>
      <c r="E39" s="1">
        <f t="shared" si="3"/>
        <v>5.2385999999999999</v>
      </c>
      <c r="F39" s="1">
        <f t="shared" si="4"/>
        <v>0.62738521319999963</v>
      </c>
      <c r="G39" s="1">
        <f t="shared" si="5"/>
        <v>0.62718090780000013</v>
      </c>
      <c r="H39" s="1">
        <f t="shared" si="6"/>
        <v>0.50003299999999995</v>
      </c>
      <c r="J39" s="2">
        <f t="shared" si="7"/>
        <v>-29.3416</v>
      </c>
      <c r="K39" s="2">
        <f>R87</f>
        <v>-59.629199999999997</v>
      </c>
      <c r="L39" s="2">
        <f>AW87</f>
        <v>-23.016200000000001</v>
      </c>
      <c r="M39" s="2">
        <f>K39+L39</f>
        <v>-82.645399999999995</v>
      </c>
      <c r="N39" s="2"/>
      <c r="O39" s="2">
        <f t="shared" si="19"/>
        <v>-0.25819999999999865</v>
      </c>
      <c r="P39" s="2">
        <f t="shared" si="19"/>
        <v>-0.25580000000000069</v>
      </c>
      <c r="Q39" s="2">
        <f t="shared" si="19"/>
        <v>7.2899999999997078E-2</v>
      </c>
      <c r="R39" s="2">
        <f t="shared" si="19"/>
        <v>-0.18290000000000362</v>
      </c>
      <c r="T39" s="18">
        <f t="shared" si="11"/>
        <v>3.169</v>
      </c>
      <c r="U39" s="18">
        <f t="shared" si="8"/>
        <v>11.457000000000001</v>
      </c>
      <c r="W39" s="2">
        <f t="shared" si="12"/>
        <v>-0.21399999999999864</v>
      </c>
      <c r="X39" s="2">
        <f t="shared" si="13"/>
        <v>-4.4200000000000017E-2</v>
      </c>
      <c r="Y39" s="2">
        <f>R39+X39</f>
        <v>-0.22710000000000363</v>
      </c>
      <c r="Z39" s="2"/>
      <c r="AA39" s="2">
        <f t="shared" si="14"/>
        <v>-93.109700000000004</v>
      </c>
      <c r="AB39" s="2">
        <f t="shared" si="15"/>
        <v>-0.24840000000000373</v>
      </c>
      <c r="AD39" s="2">
        <f t="shared" si="16"/>
        <v>-83.066699999999997</v>
      </c>
      <c r="AE39" s="2">
        <f t="shared" si="17"/>
        <v>-0.19059999999998922</v>
      </c>
      <c r="AF39" s="2">
        <f>AE39+X39</f>
        <v>-0.23479999999998924</v>
      </c>
      <c r="AG39" s="1">
        <f>C39</f>
        <v>1</v>
      </c>
      <c r="AH39" s="2">
        <f>R158+AW158</f>
        <v>-82.831800000000001</v>
      </c>
      <c r="AI39" s="2">
        <f>AH39-AH$21</f>
        <v>-0.23740000000000805</v>
      </c>
      <c r="AJ39" s="2">
        <f t="shared" si="9"/>
        <v>2.2400000000001086E-2</v>
      </c>
      <c r="AK39" s="2">
        <f>AI39+AJ39-AJ$21</f>
        <v>-0.24510000000000431</v>
      </c>
    </row>
    <row r="40" spans="1:63">
      <c r="A40" s="8" t="s">
        <v>826</v>
      </c>
      <c r="B40" s="8" t="str">
        <f>Zn_PBE0!B64</f>
        <v>Zn_Zn_C_PBE0_ver</v>
      </c>
      <c r="C40" s="1">
        <f>(0.5-AV64)/(0.5-AV$63)</f>
        <v>0</v>
      </c>
      <c r="D40" s="1">
        <f>Zn_PBE0!J64</f>
        <v>3.2582</v>
      </c>
      <c r="E40" s="1">
        <f>L64</f>
        <v>5.2385999999999999</v>
      </c>
      <c r="F40" s="1">
        <f t="shared" si="4"/>
        <v>0</v>
      </c>
      <c r="G40" s="1">
        <f t="shared" si="5"/>
        <v>0</v>
      </c>
      <c r="H40" s="1">
        <f>MOD(AS64-AT64,1)</f>
        <v>0.5</v>
      </c>
      <c r="J40" s="2">
        <f>R64</f>
        <v>-28.793299999999999</v>
      </c>
      <c r="L40" s="2"/>
      <c r="M40" s="2"/>
      <c r="N40" s="2"/>
      <c r="O40" s="2">
        <f>J40-J$21</f>
        <v>0.29010000000000247</v>
      </c>
      <c r="P40" s="2"/>
      <c r="Q40" s="2"/>
      <c r="R40" s="2"/>
      <c r="T40" s="18">
        <f>Z64</f>
        <v>3.3090000000000002</v>
      </c>
      <c r="U40" s="18">
        <f>V135</f>
        <v>11.646000000000001</v>
      </c>
      <c r="W40" s="2">
        <f>R111-R$92</f>
        <v>0.34299999999999997</v>
      </c>
      <c r="X40" s="2">
        <f>O40-W40</f>
        <v>-5.2899999999997505E-2</v>
      </c>
      <c r="Y40" s="2"/>
      <c r="Z40" s="2"/>
      <c r="AA40" s="2">
        <f t="shared" si="14"/>
        <v>-92.523799999999994</v>
      </c>
      <c r="AB40" s="2">
        <f t="shared" si="15"/>
        <v>0.33750000000000568</v>
      </c>
      <c r="AD40" s="2">
        <f>R135+AW135</f>
        <v>-82.468699999999998</v>
      </c>
      <c r="AE40" s="2">
        <f>AD40-AD$21</f>
        <v>0.40740000000000975</v>
      </c>
      <c r="AF40" s="2">
        <f>AE40+X40</f>
        <v>0.35450000000001225</v>
      </c>
      <c r="AG40" s="1">
        <f>C40</f>
        <v>0</v>
      </c>
      <c r="AH40" s="2">
        <f>R159+AW159</f>
        <v>-82.236699999999999</v>
      </c>
      <c r="AI40" s="2">
        <f>AH40-AH$21</f>
        <v>0.35769999999999413</v>
      </c>
      <c r="AJ40" s="2">
        <f t="shared" si="9"/>
        <v>2.0700000000001495E-2</v>
      </c>
      <c r="AK40" s="2">
        <f>AI40+AJ40-AJ$21</f>
        <v>0.34829999999999828</v>
      </c>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243</v>
      </c>
      <c r="C45" s="20">
        <v>4</v>
      </c>
      <c r="D45" s="20">
        <v>520</v>
      </c>
      <c r="E45" s="20">
        <v>0</v>
      </c>
      <c r="F45" s="20">
        <v>6</v>
      </c>
      <c r="G45" s="20">
        <v>6</v>
      </c>
      <c r="H45" s="20">
        <v>4</v>
      </c>
      <c r="I45" s="19">
        <v>21.5</v>
      </c>
      <c r="J45" s="1">
        <v>3.44</v>
      </c>
      <c r="K45" s="1">
        <v>3.44</v>
      </c>
      <c r="L45" s="1">
        <v>4.49</v>
      </c>
      <c r="M45" s="18">
        <v>46.014000000000003</v>
      </c>
      <c r="N45" s="8">
        <v>36</v>
      </c>
      <c r="O45" s="8">
        <v>26</v>
      </c>
      <c r="P45" s="8">
        <v>20</v>
      </c>
      <c r="Q45" s="8">
        <v>1</v>
      </c>
      <c r="R45" s="2">
        <v>-29.083400000000001</v>
      </c>
      <c r="S45" s="8" t="s">
        <v>16</v>
      </c>
      <c r="T45" s="8">
        <v>-0.27900000000000003</v>
      </c>
      <c r="U45" s="8">
        <v>3.0550000000000002</v>
      </c>
      <c r="V45" s="8">
        <v>3.3340000000000001</v>
      </c>
      <c r="W45" s="8" t="s">
        <v>16</v>
      </c>
      <c r="X45" s="8">
        <v>-0.27900000000000003</v>
      </c>
      <c r="Y45" s="8">
        <v>3.0550000000000002</v>
      </c>
      <c r="Z45" s="8">
        <v>3.3340000000000001</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8.2000000000000003E-2</v>
      </c>
      <c r="AR45" s="8">
        <v>0.32500000000000001</v>
      </c>
      <c r="AS45" s="8">
        <v>0.5</v>
      </c>
      <c r="AT45" s="8">
        <v>0</v>
      </c>
      <c r="AU45" s="8">
        <v>0</v>
      </c>
      <c r="AV45" s="8">
        <v>0.5</v>
      </c>
    </row>
    <row r="46" spans="1:63">
      <c r="B46" s="8" t="s">
        <v>244</v>
      </c>
      <c r="C46" s="20">
        <v>4</v>
      </c>
      <c r="D46" s="20">
        <v>520</v>
      </c>
      <c r="E46" s="20">
        <v>0</v>
      </c>
      <c r="F46" s="20">
        <v>6</v>
      </c>
      <c r="G46" s="20">
        <v>6</v>
      </c>
      <c r="H46" s="20">
        <v>4</v>
      </c>
      <c r="I46" s="19">
        <v>21.5</v>
      </c>
      <c r="J46" s="1">
        <v>3.4394999999999998</v>
      </c>
      <c r="K46" s="1">
        <v>3.4394999999999998</v>
      </c>
      <c r="L46" s="1">
        <v>4.4927999999999999</v>
      </c>
      <c r="M46" s="18">
        <v>46.03</v>
      </c>
      <c r="N46" s="8">
        <v>36</v>
      </c>
      <c r="O46" s="8">
        <v>26</v>
      </c>
      <c r="P46" s="8">
        <v>20</v>
      </c>
      <c r="Q46" s="8">
        <v>1</v>
      </c>
      <c r="R46" s="2">
        <v>-29.083600000000001</v>
      </c>
      <c r="S46" s="8" t="s">
        <v>16</v>
      </c>
      <c r="T46" s="8">
        <v>-0.28499999999999998</v>
      </c>
      <c r="U46" s="8">
        <v>3.0510000000000002</v>
      </c>
      <c r="V46" s="8">
        <v>3.3359999999999999</v>
      </c>
      <c r="W46" s="8" t="s">
        <v>16</v>
      </c>
      <c r="X46" s="8">
        <v>-0.28499999999999998</v>
      </c>
      <c r="Y46" s="8">
        <v>3.0510000000000002</v>
      </c>
      <c r="Z46" s="8">
        <v>3.3359999999999999</v>
      </c>
      <c r="AA46" s="8">
        <v>1.4200000000000001E-2</v>
      </c>
      <c r="AB46" s="8">
        <v>0</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8.1000000000000003E-2</v>
      </c>
      <c r="AR46" s="8">
        <v>0.32500000000000001</v>
      </c>
      <c r="AS46" s="8">
        <v>0.50037600000000004</v>
      </c>
      <c r="AT46" s="8">
        <v>0</v>
      </c>
      <c r="AU46" s="8">
        <v>0.99597100000000005</v>
      </c>
      <c r="AV46" s="8">
        <v>0.49625799999999998</v>
      </c>
    </row>
    <row r="47" spans="1:63">
      <c r="B47" s="8" t="s">
        <v>245</v>
      </c>
      <c r="C47" s="20">
        <v>4</v>
      </c>
      <c r="D47" s="20">
        <v>520</v>
      </c>
      <c r="E47" s="20">
        <v>0</v>
      </c>
      <c r="F47" s="20">
        <v>6</v>
      </c>
      <c r="G47" s="20">
        <v>6</v>
      </c>
      <c r="H47" s="20">
        <v>4</v>
      </c>
      <c r="I47" s="19">
        <v>21.5</v>
      </c>
      <c r="J47" s="1">
        <v>3.4378000000000002</v>
      </c>
      <c r="K47" s="1">
        <v>3.4378000000000002</v>
      </c>
      <c r="L47" s="1">
        <v>4.4996999999999998</v>
      </c>
      <c r="M47" s="18">
        <v>46.055</v>
      </c>
      <c r="N47" s="8">
        <v>36</v>
      </c>
      <c r="O47" s="8">
        <v>26</v>
      </c>
      <c r="P47" s="8">
        <v>20</v>
      </c>
      <c r="Q47" s="8">
        <v>1</v>
      </c>
      <c r="R47" s="2">
        <v>-29.084</v>
      </c>
      <c r="S47" s="8" t="s">
        <v>16</v>
      </c>
      <c r="T47" s="8">
        <v>-0.29799999999999999</v>
      </c>
      <c r="U47" s="8">
        <v>3.0459999999999998</v>
      </c>
      <c r="V47" s="8">
        <v>3.3439999999999999</v>
      </c>
      <c r="W47" s="8" t="s">
        <v>16</v>
      </c>
      <c r="X47" s="8">
        <v>-0.29799999999999999</v>
      </c>
      <c r="Y47" s="8">
        <v>3.0459999999999998</v>
      </c>
      <c r="Z47" s="8">
        <v>3.3439999999999999</v>
      </c>
      <c r="AA47" s="8">
        <v>3.0800000000000001E-2</v>
      </c>
      <c r="AB47" s="8">
        <v>1E-4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8.2000000000000003E-2</v>
      </c>
      <c r="AR47" s="8">
        <v>0.32300000000000001</v>
      </c>
      <c r="AS47" s="8">
        <v>0.50079399999999996</v>
      </c>
      <c r="AT47" s="8">
        <v>0</v>
      </c>
      <c r="AU47" s="8">
        <v>0.99194000000000004</v>
      </c>
      <c r="AV47" s="8">
        <v>0.49251699999999998</v>
      </c>
    </row>
    <row r="48" spans="1:63">
      <c r="B48" s="8" t="s">
        <v>246</v>
      </c>
      <c r="C48" s="20">
        <v>4</v>
      </c>
      <c r="D48" s="20">
        <v>520</v>
      </c>
      <c r="E48" s="20">
        <v>0</v>
      </c>
      <c r="F48" s="20">
        <v>6</v>
      </c>
      <c r="G48" s="20">
        <v>6</v>
      </c>
      <c r="H48" s="20">
        <v>4</v>
      </c>
      <c r="I48" s="19">
        <v>21.5</v>
      </c>
      <c r="J48" s="1">
        <v>3.4287999999999998</v>
      </c>
      <c r="K48" s="1">
        <v>3.4287999999999998</v>
      </c>
      <c r="L48" s="1">
        <v>4.5373000000000001</v>
      </c>
      <c r="M48" s="18">
        <v>46.197000000000003</v>
      </c>
      <c r="N48" s="8">
        <v>36</v>
      </c>
      <c r="O48" s="8">
        <v>26</v>
      </c>
      <c r="P48" s="8">
        <v>20</v>
      </c>
      <c r="Q48" s="8">
        <v>1</v>
      </c>
      <c r="R48" s="2">
        <v>-29.086400000000001</v>
      </c>
      <c r="S48" s="8" t="s">
        <v>16</v>
      </c>
      <c r="T48" s="8">
        <v>-0.372</v>
      </c>
      <c r="U48" s="8">
        <v>3.0169999999999999</v>
      </c>
      <c r="V48" s="8">
        <v>3.3889999999999998</v>
      </c>
      <c r="W48" s="8" t="s">
        <v>16</v>
      </c>
      <c r="X48" s="8">
        <v>-0.372</v>
      </c>
      <c r="Y48" s="8">
        <v>3.0169999999999999</v>
      </c>
      <c r="Z48" s="8">
        <v>3.3889999999999998</v>
      </c>
      <c r="AA48" s="8">
        <v>0.11360000000000001</v>
      </c>
      <c r="AB48" s="8">
        <v>1E-4</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8.2000000000000003E-2</v>
      </c>
      <c r="AR48" s="8">
        <v>0.316</v>
      </c>
      <c r="AS48" s="8">
        <v>0.50345899999999999</v>
      </c>
      <c r="AT48" s="8">
        <v>0</v>
      </c>
      <c r="AU48" s="8">
        <v>0.98241900000000004</v>
      </c>
      <c r="AV48" s="8">
        <v>0.48503400000000002</v>
      </c>
    </row>
    <row r="49" spans="2:48">
      <c r="B49" s="8" t="s">
        <v>247</v>
      </c>
      <c r="C49" s="20">
        <v>4</v>
      </c>
      <c r="D49" s="20">
        <v>520</v>
      </c>
      <c r="E49" s="20">
        <v>0</v>
      </c>
      <c r="F49" s="20">
        <v>6</v>
      </c>
      <c r="G49" s="20">
        <v>6</v>
      </c>
      <c r="H49" s="20">
        <v>4</v>
      </c>
      <c r="I49" s="19">
        <v>21.6</v>
      </c>
      <c r="J49" s="1">
        <v>3.4121999999999999</v>
      </c>
      <c r="K49" s="1">
        <v>3.4121999999999999</v>
      </c>
      <c r="L49" s="1">
        <v>4.6062000000000003</v>
      </c>
      <c r="M49" s="18">
        <v>46.445</v>
      </c>
      <c r="N49" s="8">
        <v>36</v>
      </c>
      <c r="O49" s="8">
        <v>26</v>
      </c>
      <c r="P49" s="8">
        <v>20</v>
      </c>
      <c r="Q49" s="8">
        <v>1</v>
      </c>
      <c r="R49" s="2">
        <v>-29.0928</v>
      </c>
      <c r="S49" s="8" t="s">
        <v>61</v>
      </c>
      <c r="T49" s="8">
        <v>-0.40100000000000002</v>
      </c>
      <c r="U49" s="8">
        <v>2.9710000000000001</v>
      </c>
      <c r="V49" s="8">
        <v>3.3719999999999999</v>
      </c>
      <c r="W49" s="8" t="s">
        <v>61</v>
      </c>
      <c r="X49" s="8">
        <v>-0.40100000000000002</v>
      </c>
      <c r="Y49" s="8">
        <v>2.9710000000000001</v>
      </c>
      <c r="Z49" s="8">
        <v>3.3719999999999999</v>
      </c>
      <c r="AA49" s="8">
        <v>0.26229999999999998</v>
      </c>
      <c r="AB49" s="8">
        <v>8.0000000000000004E-4</v>
      </c>
      <c r="AC49" s="8" t="s">
        <v>17</v>
      </c>
      <c r="AD49" s="8" t="s">
        <v>17</v>
      </c>
      <c r="AE49" s="8">
        <v>0</v>
      </c>
      <c r="AF49" s="8">
        <v>0</v>
      </c>
      <c r="AG49" s="8">
        <v>0</v>
      </c>
      <c r="AH49" s="8">
        <v>0</v>
      </c>
      <c r="AI49" s="8">
        <v>0</v>
      </c>
      <c r="AJ49" s="8">
        <v>0</v>
      </c>
      <c r="AK49" s="8">
        <v>0</v>
      </c>
      <c r="AL49" s="8">
        <v>0</v>
      </c>
      <c r="AM49" s="8">
        <v>0</v>
      </c>
      <c r="AN49" s="8">
        <v>0</v>
      </c>
      <c r="AO49" s="8">
        <v>0</v>
      </c>
      <c r="AP49" s="8">
        <v>0</v>
      </c>
      <c r="AQ49" s="8">
        <v>8.2000000000000003E-2</v>
      </c>
      <c r="AR49" s="8">
        <v>0.32400000000000001</v>
      </c>
      <c r="AS49" s="8">
        <v>0.50751900000000005</v>
      </c>
      <c r="AT49" s="8">
        <v>0</v>
      </c>
      <c r="AU49" s="8">
        <v>0.97140499999999996</v>
      </c>
      <c r="AV49" s="8">
        <v>0.477551</v>
      </c>
    </row>
    <row r="50" spans="2:48">
      <c r="B50" s="8" t="s">
        <v>248</v>
      </c>
      <c r="C50" s="20">
        <v>4</v>
      </c>
      <c r="D50" s="20">
        <v>520</v>
      </c>
      <c r="E50" s="20">
        <v>0</v>
      </c>
      <c r="F50" s="20">
        <v>6</v>
      </c>
      <c r="G50" s="20">
        <v>6</v>
      </c>
      <c r="H50" s="20">
        <v>4</v>
      </c>
      <c r="I50" s="19">
        <v>21.6</v>
      </c>
      <c r="J50" s="1">
        <v>3.3912</v>
      </c>
      <c r="K50" s="1">
        <v>3.3912</v>
      </c>
      <c r="L50" s="1">
        <v>4.7076000000000002</v>
      </c>
      <c r="M50" s="18">
        <v>46.887</v>
      </c>
      <c r="N50" s="8">
        <v>36</v>
      </c>
      <c r="O50" s="8">
        <v>26</v>
      </c>
      <c r="P50" s="8">
        <v>20</v>
      </c>
      <c r="Q50" s="8">
        <v>1</v>
      </c>
      <c r="R50" s="2">
        <v>-29.1053</v>
      </c>
      <c r="S50" s="8" t="s">
        <v>61</v>
      </c>
      <c r="T50" s="8">
        <v>-0.439</v>
      </c>
      <c r="U50" s="8">
        <v>2.89</v>
      </c>
      <c r="V50" s="8">
        <v>3.3290000000000002</v>
      </c>
      <c r="W50" s="8" t="s">
        <v>61</v>
      </c>
      <c r="X50" s="8">
        <v>-0.439</v>
      </c>
      <c r="Y50" s="8">
        <v>2.89</v>
      </c>
      <c r="Z50" s="8">
        <v>3.3290000000000002</v>
      </c>
      <c r="AA50" s="8">
        <v>0.45429999999999998</v>
      </c>
      <c r="AB50" s="8">
        <v>2.0000000000000001E-4</v>
      </c>
      <c r="AC50" s="8" t="s">
        <v>17</v>
      </c>
      <c r="AD50" s="8" t="s">
        <v>17</v>
      </c>
      <c r="AE50" s="8">
        <v>0</v>
      </c>
      <c r="AF50" s="8">
        <v>0</v>
      </c>
      <c r="AG50" s="8">
        <v>0</v>
      </c>
      <c r="AH50" s="8">
        <v>0</v>
      </c>
      <c r="AI50" s="8">
        <v>0</v>
      </c>
      <c r="AJ50" s="8">
        <v>0</v>
      </c>
      <c r="AK50" s="8">
        <v>0</v>
      </c>
      <c r="AL50" s="8">
        <v>0</v>
      </c>
      <c r="AM50" s="8">
        <v>0</v>
      </c>
      <c r="AN50" s="8">
        <v>0</v>
      </c>
      <c r="AO50" s="8">
        <v>0</v>
      </c>
      <c r="AP50" s="8">
        <v>0</v>
      </c>
      <c r="AQ50" s="8">
        <v>0.08</v>
      </c>
      <c r="AR50" s="8">
        <v>0.32500000000000001</v>
      </c>
      <c r="AS50" s="8">
        <v>0.51292300000000002</v>
      </c>
      <c r="AT50" s="8">
        <v>0</v>
      </c>
      <c r="AU50" s="8">
        <v>0.95954600000000001</v>
      </c>
      <c r="AV50" s="8">
        <v>0.47006799999999999</v>
      </c>
    </row>
    <row r="51" spans="2:48">
      <c r="B51" s="8" t="s">
        <v>249</v>
      </c>
      <c r="C51" s="20">
        <v>4</v>
      </c>
      <c r="D51" s="20">
        <v>520</v>
      </c>
      <c r="E51" s="20">
        <v>0</v>
      </c>
      <c r="F51" s="20">
        <v>6</v>
      </c>
      <c r="G51" s="20">
        <v>6</v>
      </c>
      <c r="H51" s="20">
        <v>4</v>
      </c>
      <c r="I51" s="19">
        <v>21.7</v>
      </c>
      <c r="J51" s="1">
        <v>3.3761999999999999</v>
      </c>
      <c r="K51" s="1">
        <v>3.3761999999999999</v>
      </c>
      <c r="L51" s="1">
        <v>4.7808999999999999</v>
      </c>
      <c r="M51" s="18">
        <v>47.195999999999998</v>
      </c>
      <c r="N51" s="8">
        <v>36</v>
      </c>
      <c r="O51" s="8">
        <v>26</v>
      </c>
      <c r="P51" s="8">
        <v>20</v>
      </c>
      <c r="Q51" s="8">
        <v>1</v>
      </c>
      <c r="R51" s="2">
        <v>-29.1234</v>
      </c>
      <c r="S51" s="8" t="s">
        <v>61</v>
      </c>
      <c r="T51" s="8">
        <v>-0.46500000000000002</v>
      </c>
      <c r="U51" s="8">
        <v>2.835</v>
      </c>
      <c r="V51" s="8">
        <v>3.3</v>
      </c>
      <c r="W51" s="8" t="s">
        <v>61</v>
      </c>
      <c r="X51" s="8">
        <v>-0.46500000000000002</v>
      </c>
      <c r="Y51" s="8">
        <v>2.835</v>
      </c>
      <c r="Z51" s="8">
        <v>3.3</v>
      </c>
      <c r="AA51" s="8">
        <v>0.56520000000000004</v>
      </c>
      <c r="AB51" s="8">
        <v>2.9999999999999997E-4</v>
      </c>
      <c r="AC51" s="8" t="s">
        <v>17</v>
      </c>
      <c r="AD51" s="8" t="s">
        <v>17</v>
      </c>
      <c r="AE51" s="8">
        <v>0</v>
      </c>
      <c r="AF51" s="8">
        <v>0</v>
      </c>
      <c r="AG51" s="8">
        <v>0</v>
      </c>
      <c r="AH51" s="8">
        <v>0</v>
      </c>
      <c r="AI51" s="8">
        <v>0</v>
      </c>
      <c r="AJ51" s="8">
        <v>0</v>
      </c>
      <c r="AK51" s="8">
        <v>0</v>
      </c>
      <c r="AL51" s="8">
        <v>0</v>
      </c>
      <c r="AM51" s="8">
        <v>0</v>
      </c>
      <c r="AN51" s="8">
        <v>0</v>
      </c>
      <c r="AO51" s="8">
        <v>0</v>
      </c>
      <c r="AP51" s="8">
        <v>0</v>
      </c>
      <c r="AQ51" s="8">
        <v>8.1000000000000003E-2</v>
      </c>
      <c r="AR51" s="8">
        <v>0.32500000000000001</v>
      </c>
      <c r="AS51" s="8">
        <v>0.51471999999999996</v>
      </c>
      <c r="AT51" s="8">
        <v>0</v>
      </c>
      <c r="AU51" s="8">
        <v>0.95082999999999995</v>
      </c>
      <c r="AV51" s="8">
        <v>0.46258500000000002</v>
      </c>
    </row>
    <row r="52" spans="2:48">
      <c r="B52" s="8" t="s">
        <v>250</v>
      </c>
      <c r="C52" s="20">
        <v>4</v>
      </c>
      <c r="D52" s="20">
        <v>520</v>
      </c>
      <c r="E52" s="20">
        <v>0</v>
      </c>
      <c r="F52" s="20">
        <v>6</v>
      </c>
      <c r="G52" s="20">
        <v>6</v>
      </c>
      <c r="H52" s="20">
        <v>4</v>
      </c>
      <c r="I52" s="19">
        <v>21.7</v>
      </c>
      <c r="J52" s="1">
        <v>3.3643000000000001</v>
      </c>
      <c r="K52" s="1">
        <v>3.3643000000000001</v>
      </c>
      <c r="L52" s="1">
        <v>4.8369999999999997</v>
      </c>
      <c r="M52" s="18">
        <v>47.412999999999997</v>
      </c>
      <c r="N52" s="8">
        <v>36</v>
      </c>
      <c r="O52" s="8">
        <v>26</v>
      </c>
      <c r="P52" s="8">
        <v>20</v>
      </c>
      <c r="Q52" s="8">
        <v>1</v>
      </c>
      <c r="R52" s="2">
        <v>-29.145</v>
      </c>
      <c r="S52" s="8" t="s">
        <v>61</v>
      </c>
      <c r="T52" s="8">
        <v>-0.48199999999999998</v>
      </c>
      <c r="U52" s="8">
        <v>2.7970000000000002</v>
      </c>
      <c r="V52" s="8">
        <v>3.278</v>
      </c>
      <c r="W52" s="8" t="s">
        <v>61</v>
      </c>
      <c r="X52" s="8">
        <v>-0.48199999999999998</v>
      </c>
      <c r="Y52" s="8">
        <v>2.7970000000000002</v>
      </c>
      <c r="Z52" s="8">
        <v>3.278</v>
      </c>
      <c r="AA52" s="8">
        <v>0.63329999999999997</v>
      </c>
      <c r="AB52" s="8">
        <v>1.8E-3</v>
      </c>
      <c r="AC52" s="8" t="s">
        <v>17</v>
      </c>
      <c r="AD52" s="8" t="s">
        <v>17</v>
      </c>
      <c r="AE52" s="8">
        <v>0</v>
      </c>
      <c r="AF52" s="8">
        <v>0</v>
      </c>
      <c r="AG52" s="8">
        <v>0</v>
      </c>
      <c r="AH52" s="8">
        <v>0</v>
      </c>
      <c r="AI52" s="8">
        <v>0</v>
      </c>
      <c r="AJ52" s="8">
        <v>0</v>
      </c>
      <c r="AK52" s="8">
        <v>0</v>
      </c>
      <c r="AL52" s="8">
        <v>0</v>
      </c>
      <c r="AM52" s="8">
        <v>0</v>
      </c>
      <c r="AN52" s="8">
        <v>0</v>
      </c>
      <c r="AO52" s="8">
        <v>0</v>
      </c>
      <c r="AP52" s="8">
        <v>0</v>
      </c>
      <c r="AQ52" s="8">
        <v>8.1000000000000003E-2</v>
      </c>
      <c r="AR52" s="8">
        <v>0.32400000000000001</v>
      </c>
      <c r="AS52" s="8">
        <v>0.51481699999999997</v>
      </c>
      <c r="AT52" s="8">
        <v>0</v>
      </c>
      <c r="AU52" s="8">
        <v>0.94323299999999999</v>
      </c>
      <c r="AV52" s="8">
        <v>0.45510200000000001</v>
      </c>
    </row>
    <row r="53" spans="2:48">
      <c r="B53" s="8" t="s">
        <v>251</v>
      </c>
      <c r="C53" s="20">
        <v>4</v>
      </c>
      <c r="D53" s="20">
        <v>520</v>
      </c>
      <c r="E53" s="20">
        <v>0</v>
      </c>
      <c r="F53" s="20">
        <v>6</v>
      </c>
      <c r="G53" s="20">
        <v>6</v>
      </c>
      <c r="H53" s="20">
        <v>4</v>
      </c>
      <c r="I53" s="19">
        <v>21.7</v>
      </c>
      <c r="J53" s="1">
        <v>3.3532999999999999</v>
      </c>
      <c r="K53" s="1">
        <v>3.3532999999999999</v>
      </c>
      <c r="L53" s="1">
        <v>4.8867000000000003</v>
      </c>
      <c r="M53" s="18">
        <v>47.588000000000001</v>
      </c>
      <c r="N53" s="8">
        <v>36</v>
      </c>
      <c r="O53" s="8">
        <v>26</v>
      </c>
      <c r="P53" s="8">
        <v>20</v>
      </c>
      <c r="Q53" s="8">
        <v>1</v>
      </c>
      <c r="R53" s="2">
        <v>-29.1691</v>
      </c>
      <c r="S53" s="8" t="s">
        <v>61</v>
      </c>
      <c r="T53" s="8">
        <v>-0.495</v>
      </c>
      <c r="U53" s="8">
        <v>2.7650000000000001</v>
      </c>
      <c r="V53" s="8">
        <v>3.26</v>
      </c>
      <c r="W53" s="8" t="s">
        <v>61</v>
      </c>
      <c r="X53" s="8">
        <v>-0.495</v>
      </c>
      <c r="Y53" s="8">
        <v>2.7650000000000001</v>
      </c>
      <c r="Z53" s="8">
        <v>3.26</v>
      </c>
      <c r="AA53" s="8">
        <v>0.67210000000000003</v>
      </c>
      <c r="AB53" s="8">
        <v>5.0000000000000001E-4</v>
      </c>
      <c r="AC53" s="8" t="s">
        <v>17</v>
      </c>
      <c r="AD53" s="8" t="s">
        <v>17</v>
      </c>
      <c r="AE53" s="8">
        <v>0</v>
      </c>
      <c r="AF53" s="8">
        <v>0</v>
      </c>
      <c r="AG53" s="8">
        <v>0</v>
      </c>
      <c r="AH53" s="8">
        <v>0</v>
      </c>
      <c r="AI53" s="8">
        <v>0</v>
      </c>
      <c r="AJ53" s="8">
        <v>0</v>
      </c>
      <c r="AK53" s="8">
        <v>0</v>
      </c>
      <c r="AL53" s="8">
        <v>0</v>
      </c>
      <c r="AM53" s="8">
        <v>0</v>
      </c>
      <c r="AN53" s="8">
        <v>0</v>
      </c>
      <c r="AO53" s="8">
        <v>0</v>
      </c>
      <c r="AP53" s="8">
        <v>0</v>
      </c>
      <c r="AQ53" s="8">
        <v>0.08</v>
      </c>
      <c r="AR53" s="8">
        <v>0.32900000000000001</v>
      </c>
      <c r="AS53" s="8">
        <v>0.51411600000000002</v>
      </c>
      <c r="AT53" s="8">
        <v>0</v>
      </c>
      <c r="AU53" s="8">
        <v>0.93575399999999997</v>
      </c>
      <c r="AV53" s="8">
        <v>0.44761899999999999</v>
      </c>
    </row>
    <row r="54" spans="2:48">
      <c r="B54" s="8" t="s">
        <v>252</v>
      </c>
      <c r="C54" s="20">
        <v>4</v>
      </c>
      <c r="D54" s="20">
        <v>520</v>
      </c>
      <c r="E54" s="20">
        <v>0</v>
      </c>
      <c r="F54" s="20">
        <v>6</v>
      </c>
      <c r="G54" s="20">
        <v>6</v>
      </c>
      <c r="H54" s="20">
        <v>4</v>
      </c>
      <c r="I54" s="19">
        <v>21.8</v>
      </c>
      <c r="J54" s="1">
        <v>3.3429000000000002</v>
      </c>
      <c r="K54" s="1">
        <v>3.3429000000000002</v>
      </c>
      <c r="L54" s="1">
        <v>4.9322999999999997</v>
      </c>
      <c r="M54" s="18">
        <v>47.732999999999997</v>
      </c>
      <c r="N54" s="8">
        <v>36</v>
      </c>
      <c r="O54" s="8">
        <v>26</v>
      </c>
      <c r="P54" s="8">
        <v>20</v>
      </c>
      <c r="Q54" s="8">
        <v>1</v>
      </c>
      <c r="R54" s="2">
        <v>-29.194700000000001</v>
      </c>
      <c r="S54" s="8" t="s">
        <v>61</v>
      </c>
      <c r="T54" s="8">
        <v>-0.50700000000000001</v>
      </c>
      <c r="U54" s="8">
        <v>2.7389999999999999</v>
      </c>
      <c r="V54" s="8">
        <v>3.2450000000000001</v>
      </c>
      <c r="W54" s="8" t="s">
        <v>61</v>
      </c>
      <c r="X54" s="8">
        <v>-0.50700000000000001</v>
      </c>
      <c r="Y54" s="8">
        <v>2.7389999999999999</v>
      </c>
      <c r="Z54" s="8">
        <v>3.2450000000000001</v>
      </c>
      <c r="AA54" s="8">
        <v>0.69830000000000003</v>
      </c>
      <c r="AB54" s="8">
        <v>4.0000000000000002E-4</v>
      </c>
      <c r="AC54" s="8" t="s">
        <v>17</v>
      </c>
      <c r="AD54" s="8" t="s">
        <v>17</v>
      </c>
      <c r="AE54" s="8">
        <v>0</v>
      </c>
      <c r="AF54" s="8">
        <v>0</v>
      </c>
      <c r="AG54" s="8">
        <v>0</v>
      </c>
      <c r="AH54" s="8">
        <v>0</v>
      </c>
      <c r="AI54" s="8">
        <v>0</v>
      </c>
      <c r="AJ54" s="8">
        <v>0</v>
      </c>
      <c r="AK54" s="8">
        <v>0</v>
      </c>
      <c r="AL54" s="8">
        <v>0</v>
      </c>
      <c r="AM54" s="8">
        <v>0</v>
      </c>
      <c r="AN54" s="8">
        <v>0</v>
      </c>
      <c r="AO54" s="8">
        <v>0</v>
      </c>
      <c r="AP54" s="8">
        <v>0</v>
      </c>
      <c r="AQ54" s="8">
        <v>0.08</v>
      </c>
      <c r="AR54" s="8">
        <v>0.32500000000000001</v>
      </c>
      <c r="AS54" s="8">
        <v>0.51306099999999999</v>
      </c>
      <c r="AT54" s="8">
        <v>0</v>
      </c>
      <c r="AU54" s="8">
        <v>0.92834700000000003</v>
      </c>
      <c r="AV54" s="8">
        <v>0.44013600000000003</v>
      </c>
    </row>
    <row r="55" spans="2:48">
      <c r="B55" s="8" t="s">
        <v>253</v>
      </c>
      <c r="C55" s="20">
        <v>4</v>
      </c>
      <c r="D55" s="20">
        <v>520</v>
      </c>
      <c r="E55" s="20">
        <v>0</v>
      </c>
      <c r="F55" s="20">
        <v>6</v>
      </c>
      <c r="G55" s="20">
        <v>6</v>
      </c>
      <c r="H55" s="20">
        <v>4</v>
      </c>
      <c r="I55" s="19">
        <v>21.8</v>
      </c>
      <c r="J55" s="1">
        <v>3.3325</v>
      </c>
      <c r="K55" s="1">
        <v>3.3325</v>
      </c>
      <c r="L55" s="1">
        <v>4.9751000000000003</v>
      </c>
      <c r="M55" s="18">
        <v>47.85</v>
      </c>
      <c r="N55" s="8">
        <v>36</v>
      </c>
      <c r="O55" s="8">
        <v>26</v>
      </c>
      <c r="P55" s="8">
        <v>20</v>
      </c>
      <c r="Q55" s="8">
        <v>1</v>
      </c>
      <c r="R55" s="2">
        <v>-29.220700000000001</v>
      </c>
      <c r="S55" s="8" t="s">
        <v>61</v>
      </c>
      <c r="T55" s="8">
        <v>-0.51600000000000001</v>
      </c>
      <c r="U55" s="8">
        <v>2.7160000000000002</v>
      </c>
      <c r="V55" s="8">
        <v>3.2320000000000002</v>
      </c>
      <c r="W55" s="8" t="s">
        <v>61</v>
      </c>
      <c r="X55" s="8">
        <v>-0.51600000000000001</v>
      </c>
      <c r="Y55" s="8">
        <v>2.7160000000000002</v>
      </c>
      <c r="Z55" s="8">
        <v>3.2320000000000002</v>
      </c>
      <c r="AA55" s="8">
        <v>0.70950000000000002</v>
      </c>
      <c r="AB55" s="8">
        <v>2.9999999999999997E-4</v>
      </c>
      <c r="AC55" s="8" t="s">
        <v>17</v>
      </c>
      <c r="AD55" s="8" t="s">
        <v>17</v>
      </c>
      <c r="AE55" s="8">
        <v>0</v>
      </c>
      <c r="AF55" s="8">
        <v>0</v>
      </c>
      <c r="AG55" s="8">
        <v>0</v>
      </c>
      <c r="AH55" s="8">
        <v>0</v>
      </c>
      <c r="AI55" s="8">
        <v>0</v>
      </c>
      <c r="AJ55" s="8">
        <v>0</v>
      </c>
      <c r="AK55" s="8">
        <v>0</v>
      </c>
      <c r="AL55" s="8">
        <v>0</v>
      </c>
      <c r="AM55" s="8">
        <v>0</v>
      </c>
      <c r="AN55" s="8">
        <v>0</v>
      </c>
      <c r="AO55" s="8">
        <v>0</v>
      </c>
      <c r="AP55" s="8">
        <v>0</v>
      </c>
      <c r="AQ55" s="8">
        <v>0.08</v>
      </c>
      <c r="AR55" s="8">
        <v>0.32600000000000001</v>
      </c>
      <c r="AS55" s="8">
        <v>0.51192400000000005</v>
      </c>
      <c r="AT55" s="8">
        <v>0</v>
      </c>
      <c r="AU55" s="8">
        <v>0.92130999999999996</v>
      </c>
      <c r="AV55" s="8">
        <v>0.43265300000000001</v>
      </c>
    </row>
    <row r="56" spans="2:48">
      <c r="B56" s="8" t="s">
        <v>254</v>
      </c>
      <c r="C56" s="20">
        <v>4</v>
      </c>
      <c r="D56" s="20">
        <v>520</v>
      </c>
      <c r="E56" s="20">
        <v>0</v>
      </c>
      <c r="F56" s="20">
        <v>6</v>
      </c>
      <c r="G56" s="20">
        <v>6</v>
      </c>
      <c r="H56" s="20">
        <v>4</v>
      </c>
      <c r="I56" s="19">
        <v>21.8</v>
      </c>
      <c r="J56" s="1">
        <v>3.3222</v>
      </c>
      <c r="K56" s="1">
        <v>3.3222</v>
      </c>
      <c r="L56" s="1">
        <v>5.0162000000000004</v>
      </c>
      <c r="M56" s="18">
        <v>47.945999999999998</v>
      </c>
      <c r="N56" s="8">
        <v>36</v>
      </c>
      <c r="O56" s="8">
        <v>26</v>
      </c>
      <c r="P56" s="8">
        <v>20</v>
      </c>
      <c r="Q56" s="8">
        <v>1</v>
      </c>
      <c r="R56" s="2">
        <v>-29.246500000000001</v>
      </c>
      <c r="S56" s="8" t="s">
        <v>61</v>
      </c>
      <c r="T56" s="8">
        <v>-0.52500000000000002</v>
      </c>
      <c r="U56" s="8">
        <v>2.6970000000000001</v>
      </c>
      <c r="V56" s="8">
        <v>3.222</v>
      </c>
      <c r="W56" s="8" t="s">
        <v>61</v>
      </c>
      <c r="X56" s="8">
        <v>-0.52500000000000002</v>
      </c>
      <c r="Y56" s="8">
        <v>2.6970000000000001</v>
      </c>
      <c r="Z56" s="8">
        <v>3.222</v>
      </c>
      <c r="AA56" s="8">
        <v>0.67490000000000006</v>
      </c>
      <c r="AB56" s="8">
        <v>1E-3</v>
      </c>
      <c r="AC56" s="8" t="s">
        <v>17</v>
      </c>
      <c r="AD56" s="8" t="s">
        <v>17</v>
      </c>
      <c r="AE56" s="8">
        <v>0</v>
      </c>
      <c r="AF56" s="8">
        <v>0</v>
      </c>
      <c r="AG56" s="8">
        <v>0</v>
      </c>
      <c r="AH56" s="8">
        <v>0</v>
      </c>
      <c r="AI56" s="8">
        <v>0</v>
      </c>
      <c r="AJ56" s="8">
        <v>0</v>
      </c>
      <c r="AK56" s="8">
        <v>0</v>
      </c>
      <c r="AL56" s="8">
        <v>0</v>
      </c>
      <c r="AM56" s="8">
        <v>0</v>
      </c>
      <c r="AN56" s="8">
        <v>0</v>
      </c>
      <c r="AO56" s="8">
        <v>0</v>
      </c>
      <c r="AP56" s="8">
        <v>0</v>
      </c>
      <c r="AQ56" s="8">
        <v>0.08</v>
      </c>
      <c r="AR56" s="8">
        <v>0.32700000000000001</v>
      </c>
      <c r="AS56" s="8">
        <v>0.510795</v>
      </c>
      <c r="AT56" s="8">
        <v>0</v>
      </c>
      <c r="AU56" s="8">
        <v>0.91544000000000003</v>
      </c>
      <c r="AV56" s="8">
        <v>0.42516999999999999</v>
      </c>
    </row>
    <row r="57" spans="2:48">
      <c r="B57" s="8" t="s">
        <v>255</v>
      </c>
      <c r="C57" s="20">
        <v>4</v>
      </c>
      <c r="D57" s="20">
        <v>520</v>
      </c>
      <c r="E57" s="20">
        <v>0</v>
      </c>
      <c r="F57" s="20">
        <v>6</v>
      </c>
      <c r="G57" s="20">
        <v>6</v>
      </c>
      <c r="H57" s="20">
        <v>4</v>
      </c>
      <c r="I57" s="19">
        <v>21.8</v>
      </c>
      <c r="J57" s="1">
        <v>3.3123</v>
      </c>
      <c r="K57" s="1">
        <v>3.3123</v>
      </c>
      <c r="L57" s="1">
        <v>5.0530999999999997</v>
      </c>
      <c r="M57" s="18">
        <v>48.01</v>
      </c>
      <c r="N57" s="8">
        <v>36</v>
      </c>
      <c r="O57" s="8">
        <v>26</v>
      </c>
      <c r="P57" s="8">
        <v>20</v>
      </c>
      <c r="Q57" s="8">
        <v>1</v>
      </c>
      <c r="R57" s="2">
        <v>-29.270900000000001</v>
      </c>
      <c r="S57" s="8" t="s">
        <v>61</v>
      </c>
      <c r="T57" s="8">
        <v>-0.53200000000000003</v>
      </c>
      <c r="U57" s="8">
        <v>2.6829999999999998</v>
      </c>
      <c r="V57" s="8">
        <v>3.2149999999999999</v>
      </c>
      <c r="W57" s="8" t="s">
        <v>61</v>
      </c>
      <c r="X57" s="8">
        <v>-0.53200000000000003</v>
      </c>
      <c r="Y57" s="8">
        <v>2.6829999999999998</v>
      </c>
      <c r="Z57" s="8">
        <v>3.2149999999999999</v>
      </c>
      <c r="AA57" s="8">
        <v>0.62639999999999996</v>
      </c>
      <c r="AB57" s="8">
        <v>8.9999999999999998E-4</v>
      </c>
      <c r="AC57" s="8" t="s">
        <v>17</v>
      </c>
      <c r="AD57" s="8" t="s">
        <v>17</v>
      </c>
      <c r="AE57" s="8">
        <v>0</v>
      </c>
      <c r="AF57" s="8">
        <v>0</v>
      </c>
      <c r="AG57" s="8">
        <v>0</v>
      </c>
      <c r="AH57" s="8">
        <v>0</v>
      </c>
      <c r="AI57" s="8">
        <v>0</v>
      </c>
      <c r="AJ57" s="8">
        <v>0</v>
      </c>
      <c r="AK57" s="8">
        <v>0</v>
      </c>
      <c r="AL57" s="8">
        <v>0</v>
      </c>
      <c r="AM57" s="8">
        <v>0</v>
      </c>
      <c r="AN57" s="8">
        <v>0</v>
      </c>
      <c r="AO57" s="8">
        <v>0</v>
      </c>
      <c r="AP57" s="8">
        <v>0</v>
      </c>
      <c r="AQ57" s="8">
        <v>8.7999999999999995E-2</v>
      </c>
      <c r="AR57" s="8">
        <v>0.32500000000000001</v>
      </c>
      <c r="AS57" s="8">
        <v>0.50908799999999998</v>
      </c>
      <c r="AT57" s="8">
        <v>0</v>
      </c>
      <c r="AU57" s="8">
        <v>0.90934700000000002</v>
      </c>
      <c r="AV57" s="8">
        <v>0.41768699999999997</v>
      </c>
    </row>
    <row r="58" spans="2:48">
      <c r="B58" s="8" t="s">
        <v>256</v>
      </c>
      <c r="C58" s="20">
        <v>4</v>
      </c>
      <c r="D58" s="20">
        <v>520</v>
      </c>
      <c r="E58" s="20">
        <v>0</v>
      </c>
      <c r="F58" s="20">
        <v>6</v>
      </c>
      <c r="G58" s="20">
        <v>6</v>
      </c>
      <c r="H58" s="20">
        <v>4</v>
      </c>
      <c r="I58" s="19">
        <v>21.8</v>
      </c>
      <c r="J58" s="1">
        <v>3.3022</v>
      </c>
      <c r="K58" s="1">
        <v>3.3022</v>
      </c>
      <c r="L58" s="1">
        <v>5.0884</v>
      </c>
      <c r="M58" s="18">
        <v>48.052999999999997</v>
      </c>
      <c r="N58" s="8">
        <v>36</v>
      </c>
      <c r="O58" s="8">
        <v>26</v>
      </c>
      <c r="P58" s="8">
        <v>20</v>
      </c>
      <c r="Q58" s="8">
        <v>1</v>
      </c>
      <c r="R58" s="2">
        <v>-29.293299999999999</v>
      </c>
      <c r="S58" s="8" t="s">
        <v>61</v>
      </c>
      <c r="T58" s="8">
        <v>-0.53600000000000003</v>
      </c>
      <c r="U58" s="8">
        <v>2.6720000000000002</v>
      </c>
      <c r="V58" s="8">
        <v>3.2090000000000001</v>
      </c>
      <c r="W58" s="8" t="s">
        <v>61</v>
      </c>
      <c r="X58" s="8">
        <v>-0.53600000000000003</v>
      </c>
      <c r="Y58" s="8">
        <v>2.6720000000000002</v>
      </c>
      <c r="Z58" s="8">
        <v>3.2090000000000001</v>
      </c>
      <c r="AA58" s="8">
        <v>0.5544</v>
      </c>
      <c r="AB58" s="8">
        <v>2.9999999999999997E-4</v>
      </c>
      <c r="AC58" s="8" t="s">
        <v>17</v>
      </c>
      <c r="AD58" s="8" t="s">
        <v>17</v>
      </c>
      <c r="AE58" s="8">
        <v>0</v>
      </c>
      <c r="AF58" s="8">
        <v>0</v>
      </c>
      <c r="AG58" s="8">
        <v>0</v>
      </c>
      <c r="AH58" s="8">
        <v>0</v>
      </c>
      <c r="AI58" s="8">
        <v>0</v>
      </c>
      <c r="AJ58" s="8">
        <v>0</v>
      </c>
      <c r="AK58" s="8">
        <v>0</v>
      </c>
      <c r="AL58" s="8">
        <v>0</v>
      </c>
      <c r="AM58" s="8">
        <v>0</v>
      </c>
      <c r="AN58" s="8">
        <v>0</v>
      </c>
      <c r="AO58" s="8">
        <v>0</v>
      </c>
      <c r="AP58" s="8">
        <v>0</v>
      </c>
      <c r="AQ58" s="8">
        <v>8.6999999999999994E-2</v>
      </c>
      <c r="AR58" s="8">
        <v>0.32300000000000001</v>
      </c>
      <c r="AS58" s="8">
        <v>0.50729400000000002</v>
      </c>
      <c r="AT58" s="8">
        <v>0</v>
      </c>
      <c r="AU58" s="8">
        <v>0.90335600000000005</v>
      </c>
      <c r="AV58" s="8">
        <v>0.41020400000000001</v>
      </c>
    </row>
    <row r="59" spans="2:48">
      <c r="B59" s="8" t="s">
        <v>257</v>
      </c>
      <c r="C59" s="20">
        <v>4</v>
      </c>
      <c r="D59" s="20">
        <v>520</v>
      </c>
      <c r="E59" s="20">
        <v>0</v>
      </c>
      <c r="F59" s="20">
        <v>6</v>
      </c>
      <c r="G59" s="20">
        <v>6</v>
      </c>
      <c r="H59" s="20">
        <v>4</v>
      </c>
      <c r="I59" s="19">
        <v>21.8</v>
      </c>
      <c r="J59" s="1">
        <v>3.2919</v>
      </c>
      <c r="K59" s="1">
        <v>3.2919</v>
      </c>
      <c r="L59" s="1">
        <v>5.1245000000000003</v>
      </c>
      <c r="M59" s="18">
        <v>48.094000000000001</v>
      </c>
      <c r="N59" s="8">
        <v>36</v>
      </c>
      <c r="O59" s="8">
        <v>26</v>
      </c>
      <c r="P59" s="8">
        <v>20</v>
      </c>
      <c r="Q59" s="8">
        <v>1</v>
      </c>
      <c r="R59" s="2">
        <v>-29.3127</v>
      </c>
      <c r="S59" s="8" t="s">
        <v>61</v>
      </c>
      <c r="T59" s="8">
        <v>-0.54100000000000004</v>
      </c>
      <c r="U59" s="8">
        <v>2.66</v>
      </c>
      <c r="V59" s="8">
        <v>3.2010000000000001</v>
      </c>
      <c r="W59" s="8" t="s">
        <v>61</v>
      </c>
      <c r="X59" s="8">
        <v>-0.54100000000000004</v>
      </c>
      <c r="Y59" s="8">
        <v>2.66</v>
      </c>
      <c r="Z59" s="8">
        <v>3.2010000000000001</v>
      </c>
      <c r="AA59" s="8">
        <v>0.4572</v>
      </c>
      <c r="AB59" s="8">
        <v>2.0000000000000001E-4</v>
      </c>
      <c r="AC59" s="8" t="s">
        <v>17</v>
      </c>
      <c r="AD59" s="8" t="s">
        <v>17</v>
      </c>
      <c r="AE59" s="8">
        <v>0</v>
      </c>
      <c r="AF59" s="8">
        <v>0</v>
      </c>
      <c r="AG59" s="8">
        <v>0</v>
      </c>
      <c r="AH59" s="8">
        <v>0</v>
      </c>
      <c r="AI59" s="8">
        <v>0</v>
      </c>
      <c r="AJ59" s="8">
        <v>0</v>
      </c>
      <c r="AK59" s="8">
        <v>0</v>
      </c>
      <c r="AL59" s="8">
        <v>0</v>
      </c>
      <c r="AM59" s="8">
        <v>0</v>
      </c>
      <c r="AN59" s="8">
        <v>0</v>
      </c>
      <c r="AO59" s="8">
        <v>0</v>
      </c>
      <c r="AP59" s="8">
        <v>0</v>
      </c>
      <c r="AQ59" s="8">
        <v>8.5999999999999993E-2</v>
      </c>
      <c r="AR59" s="8">
        <v>0.32500000000000001</v>
      </c>
      <c r="AS59" s="8">
        <v>0.50556000000000001</v>
      </c>
      <c r="AT59" s="8">
        <v>0</v>
      </c>
      <c r="AU59" s="8">
        <v>0.89747500000000002</v>
      </c>
      <c r="AV59" s="8">
        <v>0.402721</v>
      </c>
    </row>
    <row r="60" spans="2:48">
      <c r="B60" s="8" t="s">
        <v>258</v>
      </c>
      <c r="C60" s="20">
        <v>4</v>
      </c>
      <c r="D60" s="20">
        <v>520</v>
      </c>
      <c r="E60" s="20">
        <v>0</v>
      </c>
      <c r="F60" s="20">
        <v>6</v>
      </c>
      <c r="G60" s="20">
        <v>6</v>
      </c>
      <c r="H60" s="20">
        <v>4</v>
      </c>
      <c r="I60" s="19">
        <v>21.8</v>
      </c>
      <c r="J60" s="1">
        <v>3.2810999999999999</v>
      </c>
      <c r="K60" s="1">
        <v>3.2810999999999999</v>
      </c>
      <c r="L60" s="1">
        <v>5.1612</v>
      </c>
      <c r="M60" s="18">
        <v>48.12</v>
      </c>
      <c r="N60" s="8">
        <v>36</v>
      </c>
      <c r="O60" s="8">
        <v>26</v>
      </c>
      <c r="P60" s="8">
        <v>20</v>
      </c>
      <c r="Q60" s="8">
        <v>1</v>
      </c>
      <c r="R60" s="2">
        <v>-29.327999999999999</v>
      </c>
      <c r="S60" s="8" t="s">
        <v>61</v>
      </c>
      <c r="T60" s="8">
        <v>-0.54400000000000004</v>
      </c>
      <c r="U60" s="8">
        <v>2.649</v>
      </c>
      <c r="V60" s="8">
        <v>3.1930000000000001</v>
      </c>
      <c r="W60" s="8" t="s">
        <v>61</v>
      </c>
      <c r="X60" s="8">
        <v>-0.54400000000000004</v>
      </c>
      <c r="Y60" s="8">
        <v>2.649</v>
      </c>
      <c r="Z60" s="8">
        <v>3.1930000000000001</v>
      </c>
      <c r="AA60" s="8">
        <v>0.33510000000000001</v>
      </c>
      <c r="AB60" s="8">
        <v>2.5000000000000001E-3</v>
      </c>
      <c r="AC60" s="8" t="s">
        <v>17</v>
      </c>
      <c r="AD60" s="8" t="s">
        <v>17</v>
      </c>
      <c r="AE60" s="8">
        <v>0</v>
      </c>
      <c r="AF60" s="8">
        <v>0</v>
      </c>
      <c r="AG60" s="8">
        <v>0</v>
      </c>
      <c r="AH60" s="8">
        <v>0</v>
      </c>
      <c r="AI60" s="8">
        <v>0</v>
      </c>
      <c r="AJ60" s="8">
        <v>0</v>
      </c>
      <c r="AK60" s="8">
        <v>0</v>
      </c>
      <c r="AL60" s="8">
        <v>0</v>
      </c>
      <c r="AM60" s="8">
        <v>0</v>
      </c>
      <c r="AN60" s="8">
        <v>0</v>
      </c>
      <c r="AO60" s="8">
        <v>0</v>
      </c>
      <c r="AP60" s="8">
        <v>0</v>
      </c>
      <c r="AQ60" s="8">
        <v>8.6999999999999994E-2</v>
      </c>
      <c r="AR60" s="8">
        <v>0.32600000000000001</v>
      </c>
      <c r="AS60" s="8">
        <v>0.50372300000000003</v>
      </c>
      <c r="AT60" s="8">
        <v>0</v>
      </c>
      <c r="AU60" s="8">
        <v>0.89163499999999996</v>
      </c>
      <c r="AV60" s="8">
        <v>0.39523799999999998</v>
      </c>
    </row>
    <row r="61" spans="2:48">
      <c r="B61" s="8" t="s">
        <v>259</v>
      </c>
      <c r="C61" s="20">
        <v>4</v>
      </c>
      <c r="D61" s="20">
        <v>520</v>
      </c>
      <c r="E61" s="20">
        <v>0</v>
      </c>
      <c r="F61" s="20">
        <v>6</v>
      </c>
      <c r="G61" s="20">
        <v>6</v>
      </c>
      <c r="H61" s="20">
        <v>4</v>
      </c>
      <c r="I61" s="19">
        <v>21.8</v>
      </c>
      <c r="J61" s="1">
        <v>3.2698</v>
      </c>
      <c r="K61" s="1">
        <v>3.2698</v>
      </c>
      <c r="L61" s="1">
        <v>5.1999000000000004</v>
      </c>
      <c r="M61" s="18">
        <v>48.146999999999998</v>
      </c>
      <c r="N61" s="8">
        <v>36</v>
      </c>
      <c r="O61" s="8">
        <v>26</v>
      </c>
      <c r="P61" s="8">
        <v>20</v>
      </c>
      <c r="Q61" s="8">
        <v>1</v>
      </c>
      <c r="R61" s="2">
        <v>-29.338000000000001</v>
      </c>
      <c r="S61" s="8" t="s">
        <v>61</v>
      </c>
      <c r="T61" s="8">
        <v>-0.54600000000000004</v>
      </c>
      <c r="U61" s="8">
        <v>2.6360000000000001</v>
      </c>
      <c r="V61" s="8">
        <v>3.1819999999999999</v>
      </c>
      <c r="W61" s="8" t="s">
        <v>61</v>
      </c>
      <c r="X61" s="8">
        <v>-0.54600000000000004</v>
      </c>
      <c r="Y61" s="8">
        <v>2.6360000000000001</v>
      </c>
      <c r="Z61" s="8">
        <v>3.1819999999999999</v>
      </c>
      <c r="AA61" s="8">
        <v>0.18429999999999999</v>
      </c>
      <c r="AB61" s="8">
        <v>2.0999999999999999E-3</v>
      </c>
      <c r="AC61" s="8" t="s">
        <v>17</v>
      </c>
      <c r="AD61" s="8" t="s">
        <v>17</v>
      </c>
      <c r="AE61" s="8">
        <v>0</v>
      </c>
      <c r="AF61" s="8">
        <v>0</v>
      </c>
      <c r="AG61" s="8">
        <v>0</v>
      </c>
      <c r="AH61" s="8">
        <v>0</v>
      </c>
      <c r="AI61" s="8">
        <v>0</v>
      </c>
      <c r="AJ61" s="8">
        <v>0</v>
      </c>
      <c r="AK61" s="8">
        <v>0</v>
      </c>
      <c r="AL61" s="8">
        <v>0</v>
      </c>
      <c r="AM61" s="8">
        <v>0</v>
      </c>
      <c r="AN61" s="8">
        <v>0</v>
      </c>
      <c r="AO61" s="8">
        <v>0</v>
      </c>
      <c r="AP61" s="8">
        <v>0</v>
      </c>
      <c r="AQ61" s="8">
        <v>8.6999999999999994E-2</v>
      </c>
      <c r="AR61" s="8">
        <v>0.32200000000000001</v>
      </c>
      <c r="AS61" s="8">
        <v>0.501942</v>
      </c>
      <c r="AT61" s="8">
        <v>0</v>
      </c>
      <c r="AU61" s="8">
        <v>0.88588800000000001</v>
      </c>
      <c r="AV61" s="8">
        <v>0.38775399999999999</v>
      </c>
    </row>
    <row r="62" spans="2:48">
      <c r="B62" s="8" t="s">
        <v>260</v>
      </c>
      <c r="C62" s="20">
        <v>4</v>
      </c>
      <c r="D62" s="20">
        <v>520</v>
      </c>
      <c r="E62" s="20">
        <v>0</v>
      </c>
      <c r="F62" s="20">
        <v>6</v>
      </c>
      <c r="G62" s="20">
        <v>6</v>
      </c>
      <c r="H62" s="20">
        <v>4</v>
      </c>
      <c r="I62" s="19">
        <v>21.8</v>
      </c>
      <c r="J62" s="1">
        <v>3.2639</v>
      </c>
      <c r="K62" s="1">
        <v>3.2639</v>
      </c>
      <c r="L62" s="1">
        <v>5.2190000000000003</v>
      </c>
      <c r="M62" s="18">
        <v>48.149000000000001</v>
      </c>
      <c r="N62" s="8">
        <v>36</v>
      </c>
      <c r="O62" s="8">
        <v>26</v>
      </c>
      <c r="P62" s="8">
        <v>20</v>
      </c>
      <c r="Q62" s="8">
        <v>1</v>
      </c>
      <c r="R62" s="2">
        <v>-29.340699999999998</v>
      </c>
      <c r="S62" s="8" t="s">
        <v>61</v>
      </c>
      <c r="T62" s="8">
        <v>-0.54400000000000004</v>
      </c>
      <c r="U62" s="8">
        <v>2.6320000000000001</v>
      </c>
      <c r="V62" s="8">
        <v>3.1760000000000002</v>
      </c>
      <c r="W62" s="8" t="s">
        <v>61</v>
      </c>
      <c r="X62" s="8">
        <v>-0.54400000000000004</v>
      </c>
      <c r="Y62" s="8">
        <v>2.6320000000000001</v>
      </c>
      <c r="Z62" s="8">
        <v>3.1760000000000002</v>
      </c>
      <c r="AA62" s="8">
        <v>9.6500000000000002E-2</v>
      </c>
      <c r="AB62" s="8">
        <v>6.9999999999999999E-4</v>
      </c>
      <c r="AC62" s="8" t="s">
        <v>17</v>
      </c>
      <c r="AD62" s="8" t="s">
        <v>17</v>
      </c>
      <c r="AE62" s="8">
        <v>0</v>
      </c>
      <c r="AF62" s="8">
        <v>0</v>
      </c>
      <c r="AG62" s="8">
        <v>0</v>
      </c>
      <c r="AH62" s="8">
        <v>0</v>
      </c>
      <c r="AI62" s="8">
        <v>0</v>
      </c>
      <c r="AJ62" s="8">
        <v>0</v>
      </c>
      <c r="AK62" s="8">
        <v>0</v>
      </c>
      <c r="AL62" s="8">
        <v>0</v>
      </c>
      <c r="AM62" s="8">
        <v>0</v>
      </c>
      <c r="AN62" s="8">
        <v>0</v>
      </c>
      <c r="AO62" s="8">
        <v>0</v>
      </c>
      <c r="AP62" s="8">
        <v>0</v>
      </c>
      <c r="AQ62" s="8">
        <v>8.6999999999999994E-2</v>
      </c>
      <c r="AR62" s="8">
        <v>0.32200000000000001</v>
      </c>
      <c r="AS62" s="8">
        <v>0.50100199999999995</v>
      </c>
      <c r="AT62" s="8">
        <v>0</v>
      </c>
      <c r="AU62" s="8">
        <v>0.88305400000000001</v>
      </c>
      <c r="AV62" s="8">
        <v>0.38401299999999999</v>
      </c>
    </row>
    <row r="63" spans="2:48">
      <c r="B63" s="8" t="s">
        <v>261</v>
      </c>
      <c r="C63" s="20">
        <v>4</v>
      </c>
      <c r="D63" s="20">
        <v>520</v>
      </c>
      <c r="E63" s="20">
        <v>0</v>
      </c>
      <c r="F63" s="20">
        <v>6</v>
      </c>
      <c r="G63" s="20">
        <v>6</v>
      </c>
      <c r="H63" s="20">
        <v>4</v>
      </c>
      <c r="I63" s="19">
        <v>21.8</v>
      </c>
      <c r="J63" s="1">
        <v>3.2582</v>
      </c>
      <c r="K63" s="1">
        <v>3.2582</v>
      </c>
      <c r="L63" s="1">
        <v>5.2385999999999999</v>
      </c>
      <c r="M63" s="18">
        <v>48.162999999999997</v>
      </c>
      <c r="N63" s="8">
        <v>36</v>
      </c>
      <c r="O63" s="8">
        <v>26</v>
      </c>
      <c r="P63" s="8">
        <v>20</v>
      </c>
      <c r="Q63" s="8">
        <v>1</v>
      </c>
      <c r="R63" s="2">
        <v>-29.3416</v>
      </c>
      <c r="S63" s="8" t="s">
        <v>61</v>
      </c>
      <c r="T63" s="8">
        <v>-0.54500000000000004</v>
      </c>
      <c r="U63" s="8">
        <v>2.6240000000000001</v>
      </c>
      <c r="V63" s="8">
        <v>3.169</v>
      </c>
      <c r="W63" s="8" t="s">
        <v>61</v>
      </c>
      <c r="X63" s="8">
        <v>-0.54500000000000004</v>
      </c>
      <c r="Y63" s="8">
        <v>2.6240000000000001</v>
      </c>
      <c r="Z63" s="8">
        <v>3.169</v>
      </c>
      <c r="AA63" s="8">
        <v>2.5000000000000001E-3</v>
      </c>
      <c r="AB63" s="8">
        <v>5.0000000000000001E-4</v>
      </c>
      <c r="AC63" s="8" t="s">
        <v>17</v>
      </c>
      <c r="AD63" s="8" t="s">
        <v>17</v>
      </c>
      <c r="AE63" s="8">
        <v>0</v>
      </c>
      <c r="AF63" s="8">
        <v>0</v>
      </c>
      <c r="AG63" s="8">
        <v>0</v>
      </c>
      <c r="AH63" s="8">
        <v>0</v>
      </c>
      <c r="AI63" s="8">
        <v>0</v>
      </c>
      <c r="AJ63" s="8">
        <v>0</v>
      </c>
      <c r="AK63" s="8">
        <v>0</v>
      </c>
      <c r="AL63" s="8">
        <v>0</v>
      </c>
      <c r="AM63" s="8">
        <v>0</v>
      </c>
      <c r="AN63" s="8">
        <v>0</v>
      </c>
      <c r="AO63" s="8">
        <v>0</v>
      </c>
      <c r="AP63" s="8">
        <v>0</v>
      </c>
      <c r="AQ63" s="8">
        <v>8.6999999999999994E-2</v>
      </c>
      <c r="AR63" s="8">
        <v>0.32500000000000001</v>
      </c>
      <c r="AS63" s="8">
        <v>0.50003299999999995</v>
      </c>
      <c r="AT63" s="8">
        <v>0</v>
      </c>
      <c r="AU63" s="8">
        <v>0.88027699999999998</v>
      </c>
      <c r="AV63" s="8">
        <v>0.38027100000000003</v>
      </c>
    </row>
    <row r="64" spans="2:48">
      <c r="B64" s="8" t="s">
        <v>844</v>
      </c>
      <c r="C64" s="20">
        <v>4</v>
      </c>
      <c r="D64" s="20">
        <v>520</v>
      </c>
      <c r="E64" s="20">
        <v>0</v>
      </c>
      <c r="F64" s="20">
        <v>6</v>
      </c>
      <c r="G64" s="20">
        <v>6</v>
      </c>
      <c r="H64" s="20">
        <v>4</v>
      </c>
      <c r="I64" s="19">
        <v>21.8</v>
      </c>
      <c r="J64" s="1">
        <v>3.2582</v>
      </c>
      <c r="K64" s="1">
        <v>3.2582</v>
      </c>
      <c r="L64" s="1">
        <v>5.2385999999999999</v>
      </c>
      <c r="M64" s="18">
        <v>48.162999999999997</v>
      </c>
      <c r="N64" s="8">
        <v>36</v>
      </c>
      <c r="O64" s="8">
        <v>26</v>
      </c>
      <c r="P64" s="8">
        <v>20</v>
      </c>
      <c r="Q64" s="8">
        <v>1</v>
      </c>
      <c r="R64" s="2">
        <v>-28.793299999999999</v>
      </c>
      <c r="S64" s="8" t="s">
        <v>61</v>
      </c>
      <c r="T64" s="8">
        <v>-0.39800000000000002</v>
      </c>
      <c r="U64" s="8">
        <v>2.911</v>
      </c>
      <c r="V64" s="8">
        <v>3.3090000000000002</v>
      </c>
      <c r="W64" s="8" t="s">
        <v>61</v>
      </c>
      <c r="X64" s="8">
        <v>-0.39800000000000002</v>
      </c>
      <c r="Y64" s="8">
        <v>2.911</v>
      </c>
      <c r="Z64" s="8">
        <v>3.3090000000000002</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8.5000000000000006E-2</v>
      </c>
      <c r="AR64" s="8">
        <v>0.32700000000000001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645</v>
      </c>
      <c r="C69" s="20">
        <v>4</v>
      </c>
      <c r="D69" s="20">
        <v>400</v>
      </c>
      <c r="E69" s="20">
        <v>0</v>
      </c>
      <c r="F69" s="20">
        <v>3</v>
      </c>
      <c r="G69" s="20">
        <v>3</v>
      </c>
      <c r="H69" s="20">
        <v>2</v>
      </c>
      <c r="I69" s="19">
        <v>10.8</v>
      </c>
      <c r="J69" s="1">
        <v>3.44</v>
      </c>
      <c r="K69" s="1">
        <v>3.44</v>
      </c>
      <c r="L69" s="1">
        <v>4.49</v>
      </c>
      <c r="M69" s="18">
        <v>46.014000000000003</v>
      </c>
      <c r="N69" s="8">
        <v>36</v>
      </c>
      <c r="O69" s="8">
        <v>864</v>
      </c>
      <c r="P69" s="8">
        <v>1</v>
      </c>
      <c r="Q69" s="8">
        <v>1</v>
      </c>
      <c r="R69" s="2">
        <v>-59.373399999999997</v>
      </c>
      <c r="S69" s="8" t="s">
        <v>16</v>
      </c>
      <c r="T69" s="8">
        <v>-4.0380000000000003</v>
      </c>
      <c r="U69" s="8">
        <v>7.4470000000000001</v>
      </c>
      <c r="V69" s="8">
        <v>11.484999999999999</v>
      </c>
      <c r="W69" s="8" t="s">
        <v>16</v>
      </c>
      <c r="X69" s="8">
        <v>-4.0380000000000003</v>
      </c>
      <c r="Y69" s="8">
        <v>7.4470000000000001</v>
      </c>
      <c r="Z69" s="8">
        <v>11.484999999999999</v>
      </c>
      <c r="AA69" s="8">
        <v>0</v>
      </c>
      <c r="AB69" s="8">
        <v>2.0000000000000001E-4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1.0999999999999999E-2</v>
      </c>
      <c r="AR69" s="8">
        <v>0.307</v>
      </c>
      <c r="AS69" s="8">
        <v>0.5</v>
      </c>
      <c r="AT69" s="8">
        <v>0</v>
      </c>
      <c r="AU69" s="8">
        <v>0</v>
      </c>
      <c r="AV69" s="8">
        <v>0.5</v>
      </c>
      <c r="AW69" s="2">
        <v>-23.089099999999998</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646</v>
      </c>
      <c r="C87" s="20">
        <v>4</v>
      </c>
      <c r="D87" s="20">
        <v>400</v>
      </c>
      <c r="E87" s="20">
        <v>0</v>
      </c>
      <c r="F87" s="20">
        <v>3</v>
      </c>
      <c r="G87" s="20">
        <v>3</v>
      </c>
      <c r="H87" s="20">
        <v>2</v>
      </c>
      <c r="I87" s="19">
        <v>10.9</v>
      </c>
      <c r="J87" s="1">
        <v>3.2582</v>
      </c>
      <c r="K87" s="1">
        <v>3.2582</v>
      </c>
      <c r="L87" s="1">
        <v>5.2385999999999999</v>
      </c>
      <c r="M87" s="18">
        <v>48.162999999999997</v>
      </c>
      <c r="N87" s="8">
        <v>36</v>
      </c>
      <c r="O87" s="8">
        <v>864</v>
      </c>
      <c r="P87" s="8">
        <v>1</v>
      </c>
      <c r="Q87" s="8">
        <v>1</v>
      </c>
      <c r="R87" s="2">
        <v>-59.629199999999997</v>
      </c>
      <c r="S87" s="8" t="s">
        <v>61</v>
      </c>
      <c r="T87" s="8">
        <v>-4.3209999999999997</v>
      </c>
      <c r="U87" s="8">
        <v>6.9889999999999999</v>
      </c>
      <c r="V87" s="8">
        <v>11.31</v>
      </c>
      <c r="W87" s="8" t="s">
        <v>61</v>
      </c>
      <c r="X87" s="8">
        <v>-4.3209999999999997</v>
      </c>
      <c r="Y87" s="8">
        <v>6.9889999999999999</v>
      </c>
      <c r="Z87" s="8">
        <v>11.31</v>
      </c>
      <c r="AA87" s="8">
        <v>1.6299999999999999E-2</v>
      </c>
      <c r="AB87" s="8">
        <v>6.0000000000000001E-3</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0.309</v>
      </c>
      <c r="AS87" s="8">
        <v>0.50003299999999995</v>
      </c>
      <c r="AT87" s="8">
        <v>0</v>
      </c>
      <c r="AU87" s="8">
        <v>0.88027699999999998</v>
      </c>
      <c r="AV87" s="8">
        <v>0.38027100000000003</v>
      </c>
      <c r="AW87" s="2">
        <v>-23.016200000000001</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B92" s="8" t="s">
        <v>333</v>
      </c>
      <c r="C92" s="20">
        <v>4</v>
      </c>
      <c r="D92" s="20">
        <v>520</v>
      </c>
      <c r="E92" s="20">
        <v>0</v>
      </c>
      <c r="F92" s="20">
        <v>3</v>
      </c>
      <c r="G92" s="20">
        <v>3</v>
      </c>
      <c r="H92" s="20">
        <v>2</v>
      </c>
      <c r="I92" s="19">
        <v>10.8</v>
      </c>
      <c r="J92" s="1">
        <v>3.44</v>
      </c>
      <c r="K92" s="1">
        <v>3.44</v>
      </c>
      <c r="L92" s="1">
        <v>4.49</v>
      </c>
      <c r="M92" s="18">
        <v>46.014000000000003</v>
      </c>
      <c r="N92" s="8">
        <v>36</v>
      </c>
      <c r="O92" s="8">
        <v>26</v>
      </c>
      <c r="P92" s="8">
        <v>20</v>
      </c>
      <c r="Q92" s="8">
        <v>1</v>
      </c>
      <c r="R92" s="2">
        <v>-29.161000000000001</v>
      </c>
      <c r="S92" s="8" t="s">
        <v>16</v>
      </c>
      <c r="T92" s="8">
        <v>-0.28399999999999997</v>
      </c>
      <c r="U92" s="8">
        <v>3.1480000000000001</v>
      </c>
      <c r="V92" s="8">
        <v>3.4319999999999999</v>
      </c>
      <c r="W92" s="8" t="s">
        <v>16</v>
      </c>
      <c r="X92" s="8">
        <v>-0.28399999999999997</v>
      </c>
      <c r="Y92" s="8">
        <v>3.1480000000000001</v>
      </c>
      <c r="Z92" s="8">
        <v>3.4319999999999999</v>
      </c>
      <c r="AA92" s="8">
        <v>0</v>
      </c>
      <c r="AB92" s="8">
        <v>0</v>
      </c>
      <c r="AC92" s="8" t="s">
        <v>17</v>
      </c>
      <c r="AD92" s="8" t="s">
        <v>17</v>
      </c>
      <c r="AE92" s="8">
        <v>0.33333000000000002</v>
      </c>
      <c r="AF92" s="8">
        <v>0.33333000000000002</v>
      </c>
      <c r="AG92" s="8">
        <v>0.5</v>
      </c>
      <c r="AH92" s="8">
        <v>0</v>
      </c>
      <c r="AI92" s="8">
        <v>0</v>
      </c>
      <c r="AJ92" s="8">
        <v>0</v>
      </c>
      <c r="AK92" s="8">
        <v>0.33333000000000002</v>
      </c>
      <c r="AL92" s="8">
        <v>0.33333000000000002</v>
      </c>
      <c r="AM92" s="8">
        <v>0.5</v>
      </c>
      <c r="AN92" s="8">
        <v>0</v>
      </c>
      <c r="AO92" s="8">
        <v>0</v>
      </c>
      <c r="AP92" s="8">
        <v>0</v>
      </c>
      <c r="AQ92" s="8">
        <v>5.0000000000000001E-3</v>
      </c>
      <c r="AR92" s="8">
        <v>0.30399999999999999</v>
      </c>
      <c r="AS92" s="8">
        <v>0.5</v>
      </c>
      <c r="AT92" s="8">
        <v>0</v>
      </c>
      <c r="AU92" s="8">
        <v>0</v>
      </c>
      <c r="AV92" s="8">
        <v>0.5</v>
      </c>
      <c r="AW92" s="2"/>
    </row>
    <row r="93" spans="1:63">
      <c r="B93" s="8" t="s">
        <v>334</v>
      </c>
      <c r="C93" s="20">
        <v>4</v>
      </c>
      <c r="D93" s="20">
        <v>520</v>
      </c>
      <c r="E93" s="20">
        <v>0</v>
      </c>
      <c r="F93" s="20">
        <v>3</v>
      </c>
      <c r="G93" s="20">
        <v>3</v>
      </c>
      <c r="H93" s="20">
        <v>2</v>
      </c>
      <c r="I93" s="19">
        <v>10.8</v>
      </c>
      <c r="J93" s="1">
        <v>3.4394999999999998</v>
      </c>
      <c r="K93" s="1">
        <v>3.4394999999999998</v>
      </c>
      <c r="L93" s="1">
        <v>4.4927999999999999</v>
      </c>
      <c r="M93" s="18">
        <v>46.03</v>
      </c>
      <c r="N93" s="8">
        <v>36</v>
      </c>
      <c r="O93" s="8">
        <v>26</v>
      </c>
      <c r="P93" s="8">
        <v>20</v>
      </c>
      <c r="Q93" s="8">
        <v>1</v>
      </c>
      <c r="R93" s="2">
        <v>-29.160900000000002</v>
      </c>
      <c r="S93" s="8" t="s">
        <v>16</v>
      </c>
      <c r="T93" s="8">
        <v>-0.28999999999999998</v>
      </c>
      <c r="U93" s="8">
        <v>3.1440000000000001</v>
      </c>
      <c r="V93" s="8">
        <v>3.4350000000000001</v>
      </c>
      <c r="W93" s="8" t="s">
        <v>16</v>
      </c>
      <c r="X93" s="8">
        <v>-0.28999999999999998</v>
      </c>
      <c r="Y93" s="8">
        <v>3.1440000000000001</v>
      </c>
      <c r="Z93" s="8">
        <v>3.4350000000000001</v>
      </c>
      <c r="AA93" s="8">
        <v>1.4500000000000001E-2</v>
      </c>
      <c r="AB93" s="8">
        <v>0</v>
      </c>
      <c r="AC93" s="8" t="s">
        <v>17</v>
      </c>
      <c r="AD93" s="8" t="s">
        <v>17</v>
      </c>
      <c r="AE93" s="8">
        <v>0.33333000000000002</v>
      </c>
      <c r="AF93" s="8">
        <v>0.33333000000000002</v>
      </c>
      <c r="AG93" s="8">
        <v>0.5</v>
      </c>
      <c r="AH93" s="8">
        <v>0</v>
      </c>
      <c r="AI93" s="8">
        <v>0</v>
      </c>
      <c r="AJ93" s="8">
        <v>0</v>
      </c>
      <c r="AK93" s="8">
        <v>0.33333000000000002</v>
      </c>
      <c r="AL93" s="8">
        <v>0.33333000000000002</v>
      </c>
      <c r="AM93" s="8">
        <v>0.5</v>
      </c>
      <c r="AN93" s="8">
        <v>0</v>
      </c>
      <c r="AO93" s="8">
        <v>0</v>
      </c>
      <c r="AP93" s="8">
        <v>0</v>
      </c>
      <c r="AQ93" s="8">
        <v>6.0000000000000001E-3</v>
      </c>
      <c r="AR93" s="8">
        <v>0.30399999999999999</v>
      </c>
      <c r="AS93" s="8">
        <v>0.50037600000000004</v>
      </c>
      <c r="AT93" s="8">
        <v>0</v>
      </c>
      <c r="AU93" s="8">
        <v>0.99597100000000005</v>
      </c>
      <c r="AV93" s="8">
        <v>0.49625799999999998</v>
      </c>
      <c r="AW93" s="2"/>
    </row>
    <row r="94" spans="1:63">
      <c r="B94" s="8" t="s">
        <v>335</v>
      </c>
      <c r="C94" s="20">
        <v>4</v>
      </c>
      <c r="D94" s="20">
        <v>520</v>
      </c>
      <c r="E94" s="20">
        <v>0</v>
      </c>
      <c r="F94" s="20">
        <v>3</v>
      </c>
      <c r="G94" s="20">
        <v>3</v>
      </c>
      <c r="H94" s="20">
        <v>2</v>
      </c>
      <c r="I94" s="19">
        <v>10.8</v>
      </c>
      <c r="J94" s="1">
        <v>3.4378000000000002</v>
      </c>
      <c r="K94" s="1">
        <v>3.4378000000000002</v>
      </c>
      <c r="L94" s="1">
        <v>4.4996999999999998</v>
      </c>
      <c r="M94" s="18">
        <v>46.055</v>
      </c>
      <c r="N94" s="8">
        <v>36</v>
      </c>
      <c r="O94" s="8">
        <v>26</v>
      </c>
      <c r="P94" s="8">
        <v>23</v>
      </c>
      <c r="Q94" s="8">
        <v>1</v>
      </c>
      <c r="R94" s="2">
        <v>-29.160699999999999</v>
      </c>
      <c r="S94" s="8" t="s">
        <v>16</v>
      </c>
      <c r="T94" s="8">
        <v>-0.30399999999999999</v>
      </c>
      <c r="U94" s="8">
        <v>3.1389999999999998</v>
      </c>
      <c r="V94" s="8">
        <v>3.4430000000000001</v>
      </c>
      <c r="W94" s="8" t="s">
        <v>16</v>
      </c>
      <c r="X94" s="8">
        <v>-0.30399999999999999</v>
      </c>
      <c r="Y94" s="8">
        <v>3.1389999999999998</v>
      </c>
      <c r="Z94" s="8">
        <v>3.4430000000000001</v>
      </c>
      <c r="AA94" s="8">
        <v>3.1399999999999997E-2</v>
      </c>
      <c r="AB94" s="8">
        <v>1E-4</v>
      </c>
      <c r="AC94" s="8" t="s">
        <v>17</v>
      </c>
      <c r="AD94" s="8" t="s">
        <v>17</v>
      </c>
      <c r="AE94" s="8">
        <v>0.33333000000000002</v>
      </c>
      <c r="AF94" s="8">
        <v>0.33333000000000002</v>
      </c>
      <c r="AG94" s="8">
        <v>0.5</v>
      </c>
      <c r="AH94" s="8">
        <v>0</v>
      </c>
      <c r="AI94" s="8">
        <v>0</v>
      </c>
      <c r="AJ94" s="8">
        <v>0</v>
      </c>
      <c r="AK94" s="8">
        <v>0.33333000000000002</v>
      </c>
      <c r="AL94" s="8">
        <v>0.33333000000000002</v>
      </c>
      <c r="AM94" s="8">
        <v>0.5</v>
      </c>
      <c r="AN94" s="8">
        <v>0</v>
      </c>
      <c r="AO94" s="8">
        <v>0</v>
      </c>
      <c r="AP94" s="8">
        <v>0</v>
      </c>
      <c r="AQ94" s="8">
        <v>6.0000000000000001E-3</v>
      </c>
      <c r="AR94" s="8">
        <v>0.30399999999999999</v>
      </c>
      <c r="AS94" s="8">
        <v>0.50079399999999996</v>
      </c>
      <c r="AT94" s="8">
        <v>0</v>
      </c>
      <c r="AU94" s="8">
        <v>0.99194000000000004</v>
      </c>
      <c r="AV94" s="8">
        <v>0.49251699999999998</v>
      </c>
      <c r="AW94" s="2"/>
    </row>
    <row r="95" spans="1:63">
      <c r="B95" s="8" t="s">
        <v>336</v>
      </c>
      <c r="C95" s="20">
        <v>4</v>
      </c>
      <c r="D95" s="20">
        <v>520</v>
      </c>
      <c r="E95" s="20">
        <v>0</v>
      </c>
      <c r="F95" s="20">
        <v>3</v>
      </c>
      <c r="G95" s="20">
        <v>3</v>
      </c>
      <c r="H95" s="20">
        <v>2</v>
      </c>
      <c r="I95" s="19">
        <v>10.8</v>
      </c>
      <c r="J95" s="1">
        <v>3.4287999999999998</v>
      </c>
      <c r="K95" s="1">
        <v>3.4287999999999998</v>
      </c>
      <c r="L95" s="1">
        <v>4.5373000000000001</v>
      </c>
      <c r="M95" s="18">
        <v>46.197000000000003</v>
      </c>
      <c r="N95" s="8">
        <v>36</v>
      </c>
      <c r="O95" s="8">
        <v>26</v>
      </c>
      <c r="P95" s="8">
        <v>20</v>
      </c>
      <c r="Q95" s="8">
        <v>1</v>
      </c>
      <c r="R95" s="2">
        <v>-29.159600000000001</v>
      </c>
      <c r="S95" s="8" t="s">
        <v>16</v>
      </c>
      <c r="T95" s="8">
        <v>-0.375</v>
      </c>
      <c r="U95" s="8">
        <v>3.1120000000000001</v>
      </c>
      <c r="V95" s="8">
        <v>3.4870000000000001</v>
      </c>
      <c r="W95" s="8" t="s">
        <v>16</v>
      </c>
      <c r="X95" s="8">
        <v>-0.375</v>
      </c>
      <c r="Y95" s="8">
        <v>3.1120000000000001</v>
      </c>
      <c r="Z95" s="8">
        <v>3.4870000000000001</v>
      </c>
      <c r="AA95" s="8">
        <v>0.1147</v>
      </c>
      <c r="AB95" s="8">
        <v>0</v>
      </c>
      <c r="AC95" s="8" t="s">
        <v>17</v>
      </c>
      <c r="AD95" s="8" t="s">
        <v>17</v>
      </c>
      <c r="AE95" s="8">
        <v>0.33333000000000002</v>
      </c>
      <c r="AF95" s="8">
        <v>0.33333000000000002</v>
      </c>
      <c r="AG95" s="8">
        <v>0.5</v>
      </c>
      <c r="AH95" s="8">
        <v>0</v>
      </c>
      <c r="AI95" s="8">
        <v>0</v>
      </c>
      <c r="AJ95" s="8">
        <v>0</v>
      </c>
      <c r="AK95" s="8">
        <v>0.33333000000000002</v>
      </c>
      <c r="AL95" s="8">
        <v>0.33333000000000002</v>
      </c>
      <c r="AM95" s="8">
        <v>0.5</v>
      </c>
      <c r="AN95" s="8">
        <v>0</v>
      </c>
      <c r="AO95" s="8">
        <v>0</v>
      </c>
      <c r="AP95" s="8">
        <v>0</v>
      </c>
      <c r="AQ95" s="8">
        <v>5.0000000000000001E-3</v>
      </c>
      <c r="AR95" s="8">
        <v>0.30199999999999999</v>
      </c>
      <c r="AS95" s="8">
        <v>0.50345899999999999</v>
      </c>
      <c r="AT95" s="8">
        <v>0</v>
      </c>
      <c r="AU95" s="8">
        <v>0.98241900000000004</v>
      </c>
      <c r="AV95" s="8">
        <v>0.48503400000000002</v>
      </c>
      <c r="AW95" s="2"/>
    </row>
    <row r="96" spans="1:63">
      <c r="B96" s="8" t="s">
        <v>337</v>
      </c>
      <c r="C96" s="20">
        <v>4</v>
      </c>
      <c r="D96" s="20">
        <v>520</v>
      </c>
      <c r="E96" s="20">
        <v>0</v>
      </c>
      <c r="F96" s="20">
        <v>3</v>
      </c>
      <c r="G96" s="20">
        <v>3</v>
      </c>
      <c r="H96" s="20">
        <v>2</v>
      </c>
      <c r="I96" s="19">
        <v>10.8</v>
      </c>
      <c r="J96" s="1">
        <v>3.4121999999999999</v>
      </c>
      <c r="K96" s="1">
        <v>3.4121999999999999</v>
      </c>
      <c r="L96" s="1">
        <v>4.6062000000000003</v>
      </c>
      <c r="M96" s="18">
        <v>46.445</v>
      </c>
      <c r="N96" s="8">
        <v>36</v>
      </c>
      <c r="O96" s="8">
        <v>26</v>
      </c>
      <c r="P96" s="8">
        <v>20</v>
      </c>
      <c r="Q96" s="8">
        <v>1</v>
      </c>
      <c r="R96" s="2">
        <v>-29.159800000000001</v>
      </c>
      <c r="S96" s="8" t="s">
        <v>61</v>
      </c>
      <c r="T96" s="8">
        <v>-0.42899999999999999</v>
      </c>
      <c r="U96" s="8">
        <v>3.0670000000000002</v>
      </c>
      <c r="V96" s="8">
        <v>3.496</v>
      </c>
      <c r="W96" s="8" t="s">
        <v>61</v>
      </c>
      <c r="X96" s="8">
        <v>-0.42899999999999999</v>
      </c>
      <c r="Y96" s="8">
        <v>3.0670000000000002</v>
      </c>
      <c r="Z96" s="8">
        <v>3.496</v>
      </c>
      <c r="AA96" s="8">
        <v>0.2621</v>
      </c>
      <c r="AB96" s="8">
        <v>8.9999999999999998E-4</v>
      </c>
      <c r="AC96" s="8" t="s">
        <v>17</v>
      </c>
      <c r="AD96" s="8" t="s">
        <v>17</v>
      </c>
      <c r="AE96" s="8">
        <v>0</v>
      </c>
      <c r="AF96" s="8">
        <v>0</v>
      </c>
      <c r="AG96" s="8">
        <v>0</v>
      </c>
      <c r="AH96" s="8">
        <v>0</v>
      </c>
      <c r="AI96" s="8">
        <v>0</v>
      </c>
      <c r="AJ96" s="8">
        <v>0</v>
      </c>
      <c r="AK96" s="8">
        <v>0</v>
      </c>
      <c r="AL96" s="8">
        <v>0</v>
      </c>
      <c r="AM96" s="8">
        <v>0</v>
      </c>
      <c r="AN96" s="8">
        <v>0</v>
      </c>
      <c r="AO96" s="8">
        <v>0</v>
      </c>
      <c r="AP96" s="8">
        <v>0</v>
      </c>
      <c r="AQ96" s="8">
        <v>5.0000000000000001E-3</v>
      </c>
      <c r="AR96" s="8">
        <v>0.29199999999999998</v>
      </c>
      <c r="AS96" s="8">
        <v>0.50751900000000005</v>
      </c>
      <c r="AT96" s="8">
        <v>0</v>
      </c>
      <c r="AU96" s="8">
        <v>0.97140499999999996</v>
      </c>
      <c r="AV96" s="8">
        <v>0.477551</v>
      </c>
      <c r="AW96" s="2"/>
    </row>
    <row r="97" spans="1:49">
      <c r="B97" s="8" t="s">
        <v>338</v>
      </c>
      <c r="C97" s="20">
        <v>4</v>
      </c>
      <c r="D97" s="20">
        <v>520</v>
      </c>
      <c r="E97" s="20">
        <v>0</v>
      </c>
      <c r="F97" s="20">
        <v>3</v>
      </c>
      <c r="G97" s="20">
        <v>3</v>
      </c>
      <c r="H97" s="20">
        <v>2</v>
      </c>
      <c r="I97" s="19">
        <v>10.8</v>
      </c>
      <c r="J97" s="1">
        <v>3.3912</v>
      </c>
      <c r="K97" s="1">
        <v>3.3912</v>
      </c>
      <c r="L97" s="1">
        <v>4.7076000000000002</v>
      </c>
      <c r="M97" s="18">
        <v>46.887</v>
      </c>
      <c r="N97" s="8">
        <v>36</v>
      </c>
      <c r="O97" s="8">
        <v>26</v>
      </c>
      <c r="P97" s="8">
        <v>21</v>
      </c>
      <c r="Q97" s="8">
        <v>1</v>
      </c>
      <c r="R97" s="2">
        <v>-29.1648</v>
      </c>
      <c r="S97" s="8" t="s">
        <v>61</v>
      </c>
      <c r="T97" s="8">
        <v>-0.46600000000000003</v>
      </c>
      <c r="U97" s="8">
        <v>2.988</v>
      </c>
      <c r="V97" s="8">
        <v>3.4540000000000002</v>
      </c>
      <c r="W97" s="8" t="s">
        <v>61</v>
      </c>
      <c r="X97" s="8">
        <v>-0.46600000000000003</v>
      </c>
      <c r="Y97" s="8">
        <v>2.988</v>
      </c>
      <c r="Z97" s="8">
        <v>3.4540000000000002</v>
      </c>
      <c r="AA97" s="8">
        <v>0.45379999999999998</v>
      </c>
      <c r="AB97" s="8">
        <v>2.0000000000000001E-4</v>
      </c>
      <c r="AC97" s="8" t="s">
        <v>17</v>
      </c>
      <c r="AD97" s="8" t="s">
        <v>17</v>
      </c>
      <c r="AE97" s="8">
        <v>0</v>
      </c>
      <c r="AF97" s="8">
        <v>0</v>
      </c>
      <c r="AG97" s="8">
        <v>0</v>
      </c>
      <c r="AH97" s="8">
        <v>0</v>
      </c>
      <c r="AI97" s="8">
        <v>0</v>
      </c>
      <c r="AJ97" s="8">
        <v>0</v>
      </c>
      <c r="AK97" s="8">
        <v>0</v>
      </c>
      <c r="AL97" s="8">
        <v>0</v>
      </c>
      <c r="AM97" s="8">
        <v>0</v>
      </c>
      <c r="AN97" s="8">
        <v>0</v>
      </c>
      <c r="AO97" s="8">
        <v>0</v>
      </c>
      <c r="AP97" s="8">
        <v>0</v>
      </c>
      <c r="AQ97" s="8">
        <v>5.0000000000000001E-3</v>
      </c>
      <c r="AR97" s="8">
        <v>0.30199999999999999</v>
      </c>
      <c r="AS97" s="8">
        <v>0.51292300000000002</v>
      </c>
      <c r="AT97" s="8">
        <v>0</v>
      </c>
      <c r="AU97" s="8">
        <v>0.95954600000000001</v>
      </c>
      <c r="AV97" s="8">
        <v>0.47006799999999999</v>
      </c>
      <c r="AW97" s="2"/>
    </row>
    <row r="98" spans="1:49">
      <c r="B98" s="8" t="s">
        <v>339</v>
      </c>
      <c r="C98" s="20">
        <v>4</v>
      </c>
      <c r="D98" s="20">
        <v>520</v>
      </c>
      <c r="E98" s="20">
        <v>0</v>
      </c>
      <c r="F98" s="20">
        <v>3</v>
      </c>
      <c r="G98" s="20">
        <v>3</v>
      </c>
      <c r="H98" s="20">
        <v>2</v>
      </c>
      <c r="I98" s="19">
        <v>10.8</v>
      </c>
      <c r="J98" s="1">
        <v>3.3761999999999999</v>
      </c>
      <c r="K98" s="1">
        <v>3.3761999999999999</v>
      </c>
      <c r="L98" s="1">
        <v>4.7808999999999999</v>
      </c>
      <c r="M98" s="18">
        <v>47.195999999999998</v>
      </c>
      <c r="N98" s="8">
        <v>36</v>
      </c>
      <c r="O98" s="8">
        <v>26</v>
      </c>
      <c r="P98" s="8">
        <v>20</v>
      </c>
      <c r="Q98" s="8">
        <v>1</v>
      </c>
      <c r="R98" s="2">
        <v>-29.178000000000001</v>
      </c>
      <c r="S98" s="8" t="s">
        <v>61</v>
      </c>
      <c r="T98" s="8">
        <v>-0.49099999999999999</v>
      </c>
      <c r="U98" s="8">
        <v>2.9340000000000002</v>
      </c>
      <c r="V98" s="8">
        <v>3.4249999999999998</v>
      </c>
      <c r="W98" s="8" t="s">
        <v>61</v>
      </c>
      <c r="X98" s="8">
        <v>-0.49099999999999999</v>
      </c>
      <c r="Y98" s="8">
        <v>2.9340000000000002</v>
      </c>
      <c r="Z98" s="8">
        <v>3.4249999999999998</v>
      </c>
      <c r="AA98" s="8">
        <v>0.56869999999999998</v>
      </c>
      <c r="AB98" s="8">
        <v>2.0000000000000001E-4</v>
      </c>
      <c r="AC98" s="8" t="s">
        <v>17</v>
      </c>
      <c r="AD98" s="8" t="s">
        <v>17</v>
      </c>
      <c r="AE98" s="8">
        <v>0</v>
      </c>
      <c r="AF98" s="8">
        <v>0</v>
      </c>
      <c r="AG98" s="8">
        <v>0</v>
      </c>
      <c r="AH98" s="8">
        <v>0</v>
      </c>
      <c r="AI98" s="8">
        <v>0</v>
      </c>
      <c r="AJ98" s="8">
        <v>0</v>
      </c>
      <c r="AK98" s="8">
        <v>0</v>
      </c>
      <c r="AL98" s="8">
        <v>0</v>
      </c>
      <c r="AM98" s="8">
        <v>0</v>
      </c>
      <c r="AN98" s="8">
        <v>0</v>
      </c>
      <c r="AO98" s="8">
        <v>0</v>
      </c>
      <c r="AP98" s="8">
        <v>0</v>
      </c>
      <c r="AQ98" s="8">
        <v>5.0000000000000001E-3</v>
      </c>
      <c r="AR98" s="8">
        <v>0.30399999999999999</v>
      </c>
      <c r="AS98" s="8">
        <v>0.51471999999999996</v>
      </c>
      <c r="AT98" s="8">
        <v>0</v>
      </c>
      <c r="AU98" s="8">
        <v>0.95082999999999995</v>
      </c>
      <c r="AV98" s="8">
        <v>0.46258500000000002</v>
      </c>
      <c r="AW98" s="2"/>
    </row>
    <row r="99" spans="1:49">
      <c r="B99" s="8" t="s">
        <v>340</v>
      </c>
      <c r="C99" s="20">
        <v>4</v>
      </c>
      <c r="D99" s="20">
        <v>520</v>
      </c>
      <c r="E99" s="20">
        <v>0</v>
      </c>
      <c r="F99" s="20">
        <v>3</v>
      </c>
      <c r="G99" s="20">
        <v>3</v>
      </c>
      <c r="H99" s="20">
        <v>2</v>
      </c>
      <c r="I99" s="19">
        <v>10.9</v>
      </c>
      <c r="J99" s="1">
        <v>3.3643000000000001</v>
      </c>
      <c r="K99" s="1">
        <v>3.3643000000000001</v>
      </c>
      <c r="L99" s="1">
        <v>4.8369999999999997</v>
      </c>
      <c r="M99" s="18">
        <v>47.412999999999997</v>
      </c>
      <c r="N99" s="8">
        <v>36</v>
      </c>
      <c r="O99" s="8">
        <v>26</v>
      </c>
      <c r="P99" s="8">
        <v>21</v>
      </c>
      <c r="Q99" s="8">
        <v>1</v>
      </c>
      <c r="R99" s="2">
        <v>-29.196300000000001</v>
      </c>
      <c r="S99" s="8" t="s">
        <v>61</v>
      </c>
      <c r="T99" s="8">
        <v>-0.50700000000000001</v>
      </c>
      <c r="U99" s="8">
        <v>2.8959999999999999</v>
      </c>
      <c r="V99" s="8">
        <v>3.4039999999999999</v>
      </c>
      <c r="W99" s="8" t="s">
        <v>61</v>
      </c>
      <c r="X99" s="8">
        <v>-0.50700000000000001</v>
      </c>
      <c r="Y99" s="8">
        <v>2.8959999999999999</v>
      </c>
      <c r="Z99" s="8">
        <v>3.4039999999999999</v>
      </c>
      <c r="AA99" s="8">
        <v>0.63790000000000002</v>
      </c>
      <c r="AB99" s="8">
        <v>1.9E-3</v>
      </c>
      <c r="AC99" s="8" t="s">
        <v>17</v>
      </c>
      <c r="AD99" s="8" t="s">
        <v>17</v>
      </c>
      <c r="AE99" s="8">
        <v>0</v>
      </c>
      <c r="AF99" s="8">
        <v>0</v>
      </c>
      <c r="AG99" s="8">
        <v>0</v>
      </c>
      <c r="AH99" s="8">
        <v>0</v>
      </c>
      <c r="AI99" s="8">
        <v>0</v>
      </c>
      <c r="AJ99" s="8">
        <v>0</v>
      </c>
      <c r="AK99" s="8">
        <v>0</v>
      </c>
      <c r="AL99" s="8">
        <v>0</v>
      </c>
      <c r="AM99" s="8">
        <v>0</v>
      </c>
      <c r="AN99" s="8">
        <v>0</v>
      </c>
      <c r="AO99" s="8">
        <v>0</v>
      </c>
      <c r="AP99" s="8">
        <v>0</v>
      </c>
      <c r="AQ99" s="8">
        <v>5.0000000000000001E-3</v>
      </c>
      <c r="AR99" s="8">
        <v>0.29399999999999998</v>
      </c>
      <c r="AS99" s="8">
        <v>0.51481699999999997</v>
      </c>
      <c r="AT99" s="8">
        <v>0</v>
      </c>
      <c r="AU99" s="8">
        <v>0.94323299999999999</v>
      </c>
      <c r="AV99" s="8">
        <v>0.45510200000000001</v>
      </c>
      <c r="AW99" s="2"/>
    </row>
    <row r="100" spans="1:49">
      <c r="B100" s="8" t="s">
        <v>341</v>
      </c>
      <c r="C100" s="20">
        <v>4</v>
      </c>
      <c r="D100" s="20">
        <v>520</v>
      </c>
      <c r="E100" s="20">
        <v>0</v>
      </c>
      <c r="F100" s="20">
        <v>3</v>
      </c>
      <c r="G100" s="20">
        <v>3</v>
      </c>
      <c r="H100" s="20">
        <v>2</v>
      </c>
      <c r="I100" s="19">
        <v>10.9</v>
      </c>
      <c r="J100" s="1">
        <v>3.3532999999999999</v>
      </c>
      <c r="K100" s="1">
        <v>3.3532999999999999</v>
      </c>
      <c r="L100" s="1">
        <v>4.8867000000000003</v>
      </c>
      <c r="M100" s="18">
        <v>47.588000000000001</v>
      </c>
      <c r="N100" s="8">
        <v>36</v>
      </c>
      <c r="O100" s="8">
        <v>26</v>
      </c>
      <c r="P100" s="8">
        <v>21</v>
      </c>
      <c r="Q100" s="8">
        <v>1</v>
      </c>
      <c r="R100" s="2">
        <v>-29.217700000000001</v>
      </c>
      <c r="S100" s="8" t="s">
        <v>61</v>
      </c>
      <c r="T100" s="8">
        <v>-0.52</v>
      </c>
      <c r="U100" s="8">
        <v>2.8660000000000001</v>
      </c>
      <c r="V100" s="8">
        <v>3.3860000000000001</v>
      </c>
      <c r="W100" s="8" t="s">
        <v>61</v>
      </c>
      <c r="X100" s="8">
        <v>-0.52</v>
      </c>
      <c r="Y100" s="8">
        <v>2.8660000000000001</v>
      </c>
      <c r="Z100" s="8">
        <v>3.3860000000000001</v>
      </c>
      <c r="AA100" s="8">
        <v>0.67779999999999996</v>
      </c>
      <c r="AB100" s="8">
        <v>6.9999999999999999E-4</v>
      </c>
      <c r="AC100" s="8" t="s">
        <v>17</v>
      </c>
      <c r="AD100" s="8" t="s">
        <v>17</v>
      </c>
      <c r="AE100" s="8">
        <v>0</v>
      </c>
      <c r="AF100" s="8">
        <v>0</v>
      </c>
      <c r="AG100" s="8">
        <v>0</v>
      </c>
      <c r="AH100" s="8">
        <v>0</v>
      </c>
      <c r="AI100" s="8">
        <v>0</v>
      </c>
      <c r="AJ100" s="8">
        <v>0</v>
      </c>
      <c r="AK100" s="8">
        <v>0</v>
      </c>
      <c r="AL100" s="8">
        <v>0</v>
      </c>
      <c r="AM100" s="8">
        <v>0</v>
      </c>
      <c r="AN100" s="8">
        <v>0</v>
      </c>
      <c r="AO100" s="8">
        <v>0</v>
      </c>
      <c r="AP100" s="8">
        <v>0</v>
      </c>
      <c r="AQ100" s="8">
        <v>5.0000000000000001E-3</v>
      </c>
      <c r="AR100" s="8">
        <v>0.30299999999999999</v>
      </c>
      <c r="AS100" s="8">
        <v>0.51411600000000002</v>
      </c>
      <c r="AT100" s="8">
        <v>0</v>
      </c>
      <c r="AU100" s="8">
        <v>0.93575399999999997</v>
      </c>
      <c r="AV100" s="8">
        <v>0.44761899999999999</v>
      </c>
      <c r="AW100" s="2"/>
    </row>
    <row r="101" spans="1:49">
      <c r="B101" s="8" t="s">
        <v>342</v>
      </c>
      <c r="C101" s="20">
        <v>4</v>
      </c>
      <c r="D101" s="20">
        <v>520</v>
      </c>
      <c r="E101" s="20">
        <v>0</v>
      </c>
      <c r="F101" s="20">
        <v>3</v>
      </c>
      <c r="G101" s="20">
        <v>3</v>
      </c>
      <c r="H101" s="20">
        <v>2</v>
      </c>
      <c r="I101" s="19">
        <v>10.9</v>
      </c>
      <c r="J101" s="1">
        <v>3.3429000000000002</v>
      </c>
      <c r="K101" s="1">
        <v>3.3429000000000002</v>
      </c>
      <c r="L101" s="1">
        <v>4.9322999999999997</v>
      </c>
      <c r="M101" s="18">
        <v>47.732999999999997</v>
      </c>
      <c r="N101" s="8">
        <v>36</v>
      </c>
      <c r="O101" s="8">
        <v>26</v>
      </c>
      <c r="P101" s="8">
        <v>21</v>
      </c>
      <c r="Q101" s="8">
        <v>1</v>
      </c>
      <c r="R101" s="2">
        <v>-29.2409</v>
      </c>
      <c r="S101" s="8" t="s">
        <v>61</v>
      </c>
      <c r="T101" s="8">
        <v>-0.53100000000000003</v>
      </c>
      <c r="U101" s="8">
        <v>2.84</v>
      </c>
      <c r="V101" s="8">
        <v>3.371</v>
      </c>
      <c r="W101" s="8" t="s">
        <v>61</v>
      </c>
      <c r="X101" s="8">
        <v>-0.53100000000000003</v>
      </c>
      <c r="Y101" s="8">
        <v>2.84</v>
      </c>
      <c r="Z101" s="8">
        <v>3.371</v>
      </c>
      <c r="AA101" s="8">
        <v>0.7006</v>
      </c>
      <c r="AB101" s="8">
        <v>2.0000000000000001E-4</v>
      </c>
      <c r="AC101" s="8" t="s">
        <v>17</v>
      </c>
      <c r="AD101" s="8" t="s">
        <v>17</v>
      </c>
      <c r="AE101" s="8">
        <v>0</v>
      </c>
      <c r="AF101" s="8">
        <v>0</v>
      </c>
      <c r="AG101" s="8">
        <v>0</v>
      </c>
      <c r="AH101" s="8">
        <v>0</v>
      </c>
      <c r="AI101" s="8">
        <v>0</v>
      </c>
      <c r="AJ101" s="8">
        <v>0</v>
      </c>
      <c r="AK101" s="8">
        <v>0</v>
      </c>
      <c r="AL101" s="8">
        <v>0</v>
      </c>
      <c r="AM101" s="8">
        <v>0</v>
      </c>
      <c r="AN101" s="8">
        <v>0</v>
      </c>
      <c r="AO101" s="8">
        <v>0</v>
      </c>
      <c r="AP101" s="8">
        <v>0</v>
      </c>
      <c r="AQ101" s="8">
        <v>6.0000000000000001E-3</v>
      </c>
      <c r="AR101" s="8">
        <v>0.30399999999999999</v>
      </c>
      <c r="AS101" s="8">
        <v>0.51306099999999999</v>
      </c>
      <c r="AT101" s="8">
        <v>0</v>
      </c>
      <c r="AU101" s="8">
        <v>0.92834700000000003</v>
      </c>
      <c r="AV101" s="8">
        <v>0.44013600000000003</v>
      </c>
      <c r="AW101" s="2"/>
    </row>
    <row r="102" spans="1:49">
      <c r="B102" s="8" t="s">
        <v>343</v>
      </c>
      <c r="C102" s="20">
        <v>4</v>
      </c>
      <c r="D102" s="20">
        <v>520</v>
      </c>
      <c r="E102" s="20">
        <v>0</v>
      </c>
      <c r="F102" s="20">
        <v>3</v>
      </c>
      <c r="G102" s="20">
        <v>3</v>
      </c>
      <c r="H102" s="20">
        <v>2</v>
      </c>
      <c r="I102" s="19">
        <v>10.9</v>
      </c>
      <c r="J102" s="1">
        <v>3.3325</v>
      </c>
      <c r="K102" s="1">
        <v>3.3325</v>
      </c>
      <c r="L102" s="1">
        <v>4.9751000000000003</v>
      </c>
      <c r="M102" s="18">
        <v>47.85</v>
      </c>
      <c r="N102" s="8">
        <v>36</v>
      </c>
      <c r="O102" s="8">
        <v>26</v>
      </c>
      <c r="P102" s="8">
        <v>21</v>
      </c>
      <c r="Q102" s="8">
        <v>1</v>
      </c>
      <c r="R102" s="2">
        <v>-29.264900000000001</v>
      </c>
      <c r="S102" s="8" t="s">
        <v>61</v>
      </c>
      <c r="T102" s="8">
        <v>-0.54</v>
      </c>
      <c r="U102" s="8">
        <v>2.8180000000000001</v>
      </c>
      <c r="V102" s="8">
        <v>3.3580000000000001</v>
      </c>
      <c r="W102" s="8" t="s">
        <v>61</v>
      </c>
      <c r="X102" s="8">
        <v>-0.54</v>
      </c>
      <c r="Y102" s="8">
        <v>2.8180000000000001</v>
      </c>
      <c r="Z102" s="8">
        <v>3.3580000000000001</v>
      </c>
      <c r="AA102" s="8">
        <v>0.71289999999999998</v>
      </c>
      <c r="AB102" s="8">
        <v>5.0000000000000001E-4</v>
      </c>
      <c r="AC102" s="8" t="s">
        <v>17</v>
      </c>
      <c r="AD102" s="8" t="s">
        <v>17</v>
      </c>
      <c r="AE102" s="8">
        <v>0</v>
      </c>
      <c r="AF102" s="8">
        <v>0</v>
      </c>
      <c r="AG102" s="8">
        <v>0</v>
      </c>
      <c r="AH102" s="8">
        <v>0</v>
      </c>
      <c r="AI102" s="8">
        <v>0</v>
      </c>
      <c r="AJ102" s="8">
        <v>0</v>
      </c>
      <c r="AK102" s="8">
        <v>0</v>
      </c>
      <c r="AL102" s="8">
        <v>0</v>
      </c>
      <c r="AM102" s="8">
        <v>0</v>
      </c>
      <c r="AN102" s="8">
        <v>0</v>
      </c>
      <c r="AO102" s="8">
        <v>0</v>
      </c>
      <c r="AP102" s="8">
        <v>0</v>
      </c>
      <c r="AQ102" s="8">
        <v>5.0000000000000001E-3</v>
      </c>
      <c r="AR102" s="8">
        <v>0.29399999999999998</v>
      </c>
      <c r="AS102" s="8">
        <v>0.51192400000000005</v>
      </c>
      <c r="AT102" s="8">
        <v>0</v>
      </c>
      <c r="AU102" s="8">
        <v>0.92130999999999996</v>
      </c>
      <c r="AV102" s="8">
        <v>0.43265300000000001</v>
      </c>
      <c r="AW102" s="2"/>
    </row>
    <row r="103" spans="1:49">
      <c r="B103" s="8" t="s">
        <v>344</v>
      </c>
      <c r="C103" s="20">
        <v>4</v>
      </c>
      <c r="D103" s="20">
        <v>520</v>
      </c>
      <c r="E103" s="20">
        <v>0</v>
      </c>
      <c r="F103" s="20">
        <v>3</v>
      </c>
      <c r="G103" s="20">
        <v>3</v>
      </c>
      <c r="H103" s="20">
        <v>2</v>
      </c>
      <c r="I103" s="19">
        <v>10.9</v>
      </c>
      <c r="J103" s="1">
        <v>3.3222</v>
      </c>
      <c r="K103" s="1">
        <v>3.3222</v>
      </c>
      <c r="L103" s="1">
        <v>5.0162000000000004</v>
      </c>
      <c r="M103" s="18">
        <v>47.945999999999998</v>
      </c>
      <c r="N103" s="8">
        <v>36</v>
      </c>
      <c r="O103" s="8">
        <v>26</v>
      </c>
      <c r="P103" s="8">
        <v>21</v>
      </c>
      <c r="Q103" s="8">
        <v>1</v>
      </c>
      <c r="R103" s="2">
        <v>-29.288699999999999</v>
      </c>
      <c r="S103" s="8" t="s">
        <v>61</v>
      </c>
      <c r="T103" s="8">
        <v>-0.54900000000000004</v>
      </c>
      <c r="U103" s="8">
        <v>2.8</v>
      </c>
      <c r="V103" s="8">
        <v>3.3479999999999999</v>
      </c>
      <c r="W103" s="8" t="s">
        <v>61</v>
      </c>
      <c r="X103" s="8">
        <v>-0.54900000000000004</v>
      </c>
      <c r="Y103" s="8">
        <v>2.8</v>
      </c>
      <c r="Z103" s="8">
        <v>3.3479999999999999</v>
      </c>
      <c r="AA103" s="8">
        <v>0.6835</v>
      </c>
      <c r="AB103" s="8">
        <v>8.0000000000000004E-4</v>
      </c>
      <c r="AC103" s="8" t="s">
        <v>17</v>
      </c>
      <c r="AD103" s="8" t="s">
        <v>17</v>
      </c>
      <c r="AE103" s="8">
        <v>0</v>
      </c>
      <c r="AF103" s="8">
        <v>0</v>
      </c>
      <c r="AG103" s="8">
        <v>0</v>
      </c>
      <c r="AH103" s="8">
        <v>0</v>
      </c>
      <c r="AI103" s="8">
        <v>0</v>
      </c>
      <c r="AJ103" s="8">
        <v>0</v>
      </c>
      <c r="AK103" s="8">
        <v>0</v>
      </c>
      <c r="AL103" s="8">
        <v>0</v>
      </c>
      <c r="AM103" s="8">
        <v>0</v>
      </c>
      <c r="AN103" s="8">
        <v>0</v>
      </c>
      <c r="AO103" s="8">
        <v>0</v>
      </c>
      <c r="AP103" s="8">
        <v>0</v>
      </c>
      <c r="AQ103" s="8">
        <v>5.0000000000000001E-3</v>
      </c>
      <c r="AR103" s="8">
        <v>0.30399999999999999</v>
      </c>
      <c r="AS103" s="8">
        <v>0.510795</v>
      </c>
      <c r="AT103" s="8">
        <v>0</v>
      </c>
      <c r="AU103" s="8">
        <v>0.91544000000000003</v>
      </c>
      <c r="AV103" s="8">
        <v>0.42516999999999999</v>
      </c>
      <c r="AW103" s="2"/>
    </row>
    <row r="104" spans="1:49">
      <c r="B104" s="8" t="s">
        <v>345</v>
      </c>
      <c r="C104" s="20">
        <v>4</v>
      </c>
      <c r="D104" s="20">
        <v>520</v>
      </c>
      <c r="E104" s="20">
        <v>0</v>
      </c>
      <c r="F104" s="20">
        <v>3</v>
      </c>
      <c r="G104" s="20">
        <v>3</v>
      </c>
      <c r="H104" s="20">
        <v>2</v>
      </c>
      <c r="I104" s="19">
        <v>10.9</v>
      </c>
      <c r="J104" s="1">
        <v>3.3123</v>
      </c>
      <c r="K104" s="1">
        <v>3.3123</v>
      </c>
      <c r="L104" s="1">
        <v>5.0530999999999997</v>
      </c>
      <c r="M104" s="18">
        <v>48.01</v>
      </c>
      <c r="N104" s="8">
        <v>36</v>
      </c>
      <c r="O104" s="8">
        <v>26</v>
      </c>
      <c r="P104" s="8">
        <v>20</v>
      </c>
      <c r="Q104" s="8">
        <v>1</v>
      </c>
      <c r="R104" s="2">
        <v>-29.311699999999998</v>
      </c>
      <c r="S104" s="8" t="s">
        <v>61</v>
      </c>
      <c r="T104" s="8">
        <v>-0.55500000000000005</v>
      </c>
      <c r="U104" s="8">
        <v>2.786</v>
      </c>
      <c r="V104" s="8">
        <v>3.3410000000000002</v>
      </c>
      <c r="W104" s="8" t="s">
        <v>61</v>
      </c>
      <c r="X104" s="8">
        <v>-0.55500000000000005</v>
      </c>
      <c r="Y104" s="8">
        <v>2.786</v>
      </c>
      <c r="Z104" s="8">
        <v>3.3410000000000002</v>
      </c>
      <c r="AA104" s="8">
        <v>0.63529999999999998</v>
      </c>
      <c r="AB104" s="8">
        <v>6.9999999999999999E-4</v>
      </c>
      <c r="AC104" s="8" t="s">
        <v>17</v>
      </c>
      <c r="AD104" s="8" t="s">
        <v>17</v>
      </c>
      <c r="AE104" s="8">
        <v>0</v>
      </c>
      <c r="AF104" s="8">
        <v>0</v>
      </c>
      <c r="AG104" s="8">
        <v>0</v>
      </c>
      <c r="AH104" s="8">
        <v>0</v>
      </c>
      <c r="AI104" s="8">
        <v>0</v>
      </c>
      <c r="AJ104" s="8">
        <v>0</v>
      </c>
      <c r="AK104" s="8">
        <v>0</v>
      </c>
      <c r="AL104" s="8">
        <v>0</v>
      </c>
      <c r="AM104" s="8">
        <v>0</v>
      </c>
      <c r="AN104" s="8">
        <v>0</v>
      </c>
      <c r="AO104" s="8">
        <v>0</v>
      </c>
      <c r="AP104" s="8">
        <v>0</v>
      </c>
      <c r="AQ104" s="8">
        <v>5.0000000000000001E-3</v>
      </c>
      <c r="AR104" s="8">
        <v>0.30499999999999999</v>
      </c>
      <c r="AS104" s="8">
        <v>0.50908799999999998</v>
      </c>
      <c r="AT104" s="8">
        <v>0</v>
      </c>
      <c r="AU104" s="8">
        <v>0.90934700000000002</v>
      </c>
      <c r="AV104" s="8">
        <v>0.41768699999999997</v>
      </c>
      <c r="AW104" s="2"/>
    </row>
    <row r="105" spans="1:49">
      <c r="B105" s="8" t="s">
        <v>346</v>
      </c>
      <c r="C105" s="20">
        <v>4</v>
      </c>
      <c r="D105" s="20">
        <v>520</v>
      </c>
      <c r="E105" s="20">
        <v>0</v>
      </c>
      <c r="F105" s="20">
        <v>3</v>
      </c>
      <c r="G105" s="20">
        <v>3</v>
      </c>
      <c r="H105" s="20">
        <v>2</v>
      </c>
      <c r="I105" s="19">
        <v>10.9</v>
      </c>
      <c r="J105" s="1">
        <v>3.3022</v>
      </c>
      <c r="K105" s="1">
        <v>3.3022</v>
      </c>
      <c r="L105" s="1">
        <v>5.0884</v>
      </c>
      <c r="M105" s="18">
        <v>48.052999999999997</v>
      </c>
      <c r="N105" s="8">
        <v>36</v>
      </c>
      <c r="O105" s="8">
        <v>26</v>
      </c>
      <c r="P105" s="8">
        <v>21</v>
      </c>
      <c r="Q105" s="8">
        <v>1</v>
      </c>
      <c r="R105" s="2">
        <v>-29.332599999999999</v>
      </c>
      <c r="S105" s="8" t="s">
        <v>61</v>
      </c>
      <c r="T105" s="8">
        <v>-0.55900000000000005</v>
      </c>
      <c r="U105" s="8">
        <v>2.7759999999999998</v>
      </c>
      <c r="V105" s="8">
        <v>3.335</v>
      </c>
      <c r="W105" s="8" t="s">
        <v>61</v>
      </c>
      <c r="X105" s="8">
        <v>-0.55900000000000005</v>
      </c>
      <c r="Y105" s="8">
        <v>2.7759999999999998</v>
      </c>
      <c r="Z105" s="8">
        <v>3.335</v>
      </c>
      <c r="AA105" s="8">
        <v>0.56240000000000001</v>
      </c>
      <c r="AB105" s="8">
        <v>4.0000000000000002E-4</v>
      </c>
      <c r="AC105" s="8" t="s">
        <v>17</v>
      </c>
      <c r="AD105" s="8" t="s">
        <v>17</v>
      </c>
      <c r="AE105" s="8">
        <v>0</v>
      </c>
      <c r="AF105" s="8">
        <v>0</v>
      </c>
      <c r="AG105" s="8">
        <v>0</v>
      </c>
      <c r="AH105" s="8">
        <v>0</v>
      </c>
      <c r="AI105" s="8">
        <v>0</v>
      </c>
      <c r="AJ105" s="8">
        <v>0</v>
      </c>
      <c r="AK105" s="8">
        <v>0</v>
      </c>
      <c r="AL105" s="8">
        <v>0</v>
      </c>
      <c r="AM105" s="8">
        <v>0</v>
      </c>
      <c r="AN105" s="8">
        <v>0</v>
      </c>
      <c r="AO105" s="8">
        <v>0</v>
      </c>
      <c r="AP105" s="8">
        <v>0</v>
      </c>
      <c r="AQ105" s="8">
        <v>6.0000000000000001E-3</v>
      </c>
      <c r="AR105" s="8">
        <v>0.29299999999999998</v>
      </c>
      <c r="AS105" s="8">
        <v>0.50729400000000002</v>
      </c>
      <c r="AT105" s="8">
        <v>0</v>
      </c>
      <c r="AU105" s="8">
        <v>0.90335600000000005</v>
      </c>
      <c r="AV105" s="8">
        <v>0.41020400000000001</v>
      </c>
      <c r="AW105" s="2"/>
    </row>
    <row r="106" spans="1:49">
      <c r="B106" s="8" t="s">
        <v>347</v>
      </c>
      <c r="C106" s="20">
        <v>4</v>
      </c>
      <c r="D106" s="20">
        <v>520</v>
      </c>
      <c r="E106" s="20">
        <v>0</v>
      </c>
      <c r="F106" s="20">
        <v>3</v>
      </c>
      <c r="G106" s="20">
        <v>3</v>
      </c>
      <c r="H106" s="20">
        <v>2</v>
      </c>
      <c r="I106" s="19">
        <v>10.9</v>
      </c>
      <c r="J106" s="1">
        <v>3.2919</v>
      </c>
      <c r="K106" s="1">
        <v>3.2919</v>
      </c>
      <c r="L106" s="1">
        <v>5.1245000000000003</v>
      </c>
      <c r="M106" s="18">
        <v>48.094000000000001</v>
      </c>
      <c r="N106" s="8">
        <v>36</v>
      </c>
      <c r="O106" s="8">
        <v>26</v>
      </c>
      <c r="P106" s="8">
        <v>21</v>
      </c>
      <c r="Q106" s="8">
        <v>1</v>
      </c>
      <c r="R106" s="2">
        <v>-29.3505</v>
      </c>
      <c r="S106" s="8" t="s">
        <v>61</v>
      </c>
      <c r="T106" s="8">
        <v>-0.56299999999999994</v>
      </c>
      <c r="U106" s="8">
        <v>2.7639999999999998</v>
      </c>
      <c r="V106" s="8">
        <v>3.3279999999999998</v>
      </c>
      <c r="W106" s="8" t="s">
        <v>61</v>
      </c>
      <c r="X106" s="8">
        <v>-0.56299999999999994</v>
      </c>
      <c r="Y106" s="8">
        <v>2.7639999999999998</v>
      </c>
      <c r="Z106" s="8">
        <v>3.3279999999999998</v>
      </c>
      <c r="AA106" s="8">
        <v>0.46760000000000002</v>
      </c>
      <c r="AB106" s="8">
        <v>5.0000000000000001E-4</v>
      </c>
      <c r="AC106" s="8" t="s">
        <v>17</v>
      </c>
      <c r="AD106" s="8" t="s">
        <v>17</v>
      </c>
      <c r="AE106" s="8">
        <v>0</v>
      </c>
      <c r="AF106" s="8">
        <v>0</v>
      </c>
      <c r="AG106" s="8">
        <v>0</v>
      </c>
      <c r="AH106" s="8">
        <v>0</v>
      </c>
      <c r="AI106" s="8">
        <v>0</v>
      </c>
      <c r="AJ106" s="8">
        <v>0</v>
      </c>
      <c r="AK106" s="8">
        <v>0</v>
      </c>
      <c r="AL106" s="8">
        <v>0</v>
      </c>
      <c r="AM106" s="8">
        <v>0</v>
      </c>
      <c r="AN106" s="8">
        <v>0</v>
      </c>
      <c r="AO106" s="8">
        <v>0</v>
      </c>
      <c r="AP106" s="8">
        <v>0</v>
      </c>
      <c r="AQ106" s="8">
        <v>6.0000000000000001E-3</v>
      </c>
      <c r="AR106" s="8">
        <v>0.30299999999999999</v>
      </c>
      <c r="AS106" s="8">
        <v>0.50556000000000001</v>
      </c>
      <c r="AT106" s="8">
        <v>0</v>
      </c>
      <c r="AU106" s="8">
        <v>0.89747500000000002</v>
      </c>
      <c r="AV106" s="8">
        <v>0.402721</v>
      </c>
      <c r="AW106" s="2"/>
    </row>
    <row r="107" spans="1:49">
      <c r="B107" s="8" t="s">
        <v>348</v>
      </c>
      <c r="C107" s="20">
        <v>4</v>
      </c>
      <c r="D107" s="20">
        <v>520</v>
      </c>
      <c r="E107" s="20">
        <v>0</v>
      </c>
      <c r="F107" s="20">
        <v>3</v>
      </c>
      <c r="G107" s="20">
        <v>3</v>
      </c>
      <c r="H107" s="20">
        <v>2</v>
      </c>
      <c r="I107" s="19">
        <v>10.9</v>
      </c>
      <c r="J107" s="1">
        <v>3.2810999999999999</v>
      </c>
      <c r="K107" s="1">
        <v>3.2810999999999999</v>
      </c>
      <c r="L107" s="1">
        <v>5.1612</v>
      </c>
      <c r="M107" s="18">
        <v>48.12</v>
      </c>
      <c r="N107" s="8">
        <v>36</v>
      </c>
      <c r="O107" s="8">
        <v>26</v>
      </c>
      <c r="P107" s="8">
        <v>21</v>
      </c>
      <c r="Q107" s="8">
        <v>1</v>
      </c>
      <c r="R107" s="2">
        <v>-29.3643</v>
      </c>
      <c r="S107" s="8" t="s">
        <v>61</v>
      </c>
      <c r="T107" s="8">
        <v>-0.56499999999999995</v>
      </c>
      <c r="U107" s="8">
        <v>2.754</v>
      </c>
      <c r="V107" s="8">
        <v>3.32</v>
      </c>
      <c r="W107" s="8" t="s">
        <v>61</v>
      </c>
      <c r="X107" s="8">
        <v>-0.56499999999999995</v>
      </c>
      <c r="Y107" s="8">
        <v>2.754</v>
      </c>
      <c r="Z107" s="8">
        <v>3.32</v>
      </c>
      <c r="AA107" s="8">
        <v>0.34620000000000001</v>
      </c>
      <c r="AB107" s="8">
        <v>2.2000000000000001E-3</v>
      </c>
      <c r="AC107" s="8" t="s">
        <v>17</v>
      </c>
      <c r="AD107" s="8" t="s">
        <v>17</v>
      </c>
      <c r="AE107" s="8">
        <v>0</v>
      </c>
      <c r="AF107" s="8">
        <v>0</v>
      </c>
      <c r="AG107" s="8">
        <v>0</v>
      </c>
      <c r="AH107" s="8">
        <v>0</v>
      </c>
      <c r="AI107" s="8">
        <v>0</v>
      </c>
      <c r="AJ107" s="8">
        <v>0</v>
      </c>
      <c r="AK107" s="8">
        <v>0</v>
      </c>
      <c r="AL107" s="8">
        <v>0</v>
      </c>
      <c r="AM107" s="8">
        <v>0</v>
      </c>
      <c r="AN107" s="8">
        <v>0</v>
      </c>
      <c r="AO107" s="8">
        <v>0</v>
      </c>
      <c r="AP107" s="8">
        <v>0</v>
      </c>
      <c r="AQ107" s="8">
        <v>6.0000000000000001E-3</v>
      </c>
      <c r="AR107" s="8">
        <v>0.30599999999999999</v>
      </c>
      <c r="AS107" s="8">
        <v>0.50372300000000003</v>
      </c>
      <c r="AT107" s="8">
        <v>0</v>
      </c>
      <c r="AU107" s="8">
        <v>0.89163499999999996</v>
      </c>
      <c r="AV107" s="8">
        <v>0.39523799999999998</v>
      </c>
      <c r="AW107" s="2"/>
    </row>
    <row r="108" spans="1:49">
      <c r="B108" s="8" t="s">
        <v>349</v>
      </c>
      <c r="C108" s="20">
        <v>4</v>
      </c>
      <c r="D108" s="20">
        <v>520</v>
      </c>
      <c r="E108" s="20">
        <v>0</v>
      </c>
      <c r="F108" s="20">
        <v>3</v>
      </c>
      <c r="G108" s="20">
        <v>3</v>
      </c>
      <c r="H108" s="20">
        <v>2</v>
      </c>
      <c r="I108" s="19">
        <v>10.9</v>
      </c>
      <c r="J108" s="1">
        <v>3.2698</v>
      </c>
      <c r="K108" s="1">
        <v>3.2698</v>
      </c>
      <c r="L108" s="1">
        <v>5.1999000000000004</v>
      </c>
      <c r="M108" s="18">
        <v>48.146999999999998</v>
      </c>
      <c r="N108" s="8">
        <v>36</v>
      </c>
      <c r="O108" s="8">
        <v>26</v>
      </c>
      <c r="P108" s="8">
        <v>23</v>
      </c>
      <c r="Q108" s="8">
        <v>1</v>
      </c>
      <c r="R108" s="2">
        <v>-29.372800000000002</v>
      </c>
      <c r="S108" s="8" t="s">
        <v>61</v>
      </c>
      <c r="T108" s="8">
        <v>-0.56699999999999995</v>
      </c>
      <c r="U108" s="8">
        <v>2.742</v>
      </c>
      <c r="V108" s="8">
        <v>3.3090000000000002</v>
      </c>
      <c r="W108" s="8" t="s">
        <v>61</v>
      </c>
      <c r="X108" s="8">
        <v>-0.56699999999999995</v>
      </c>
      <c r="Y108" s="8">
        <v>2.742</v>
      </c>
      <c r="Z108" s="8">
        <v>3.3090000000000002</v>
      </c>
      <c r="AA108" s="8">
        <v>0.1971</v>
      </c>
      <c r="AB108" s="8">
        <v>2.0999999999999999E-3</v>
      </c>
      <c r="AC108" s="8" t="s">
        <v>17</v>
      </c>
      <c r="AD108" s="8" t="s">
        <v>17</v>
      </c>
      <c r="AE108" s="8">
        <v>0</v>
      </c>
      <c r="AF108" s="8">
        <v>0</v>
      </c>
      <c r="AG108" s="8">
        <v>0</v>
      </c>
      <c r="AH108" s="8">
        <v>0</v>
      </c>
      <c r="AI108" s="8">
        <v>0</v>
      </c>
      <c r="AJ108" s="8">
        <v>0</v>
      </c>
      <c r="AK108" s="8">
        <v>0</v>
      </c>
      <c r="AL108" s="8">
        <v>0</v>
      </c>
      <c r="AM108" s="8">
        <v>0</v>
      </c>
      <c r="AN108" s="8">
        <v>0</v>
      </c>
      <c r="AO108" s="8">
        <v>0</v>
      </c>
      <c r="AP108" s="8">
        <v>0</v>
      </c>
      <c r="AQ108" s="8">
        <v>6.0000000000000001E-3</v>
      </c>
      <c r="AR108" s="8">
        <v>0.309</v>
      </c>
      <c r="AS108" s="8">
        <v>0.501942</v>
      </c>
      <c r="AT108" s="8">
        <v>0</v>
      </c>
      <c r="AU108" s="8">
        <v>0.88588800000000001</v>
      </c>
      <c r="AV108" s="8">
        <v>0.38775399999999999</v>
      </c>
      <c r="AW108" s="2"/>
    </row>
    <row r="109" spans="1:49">
      <c r="B109" s="8" t="s">
        <v>350</v>
      </c>
      <c r="C109" s="20">
        <v>4</v>
      </c>
      <c r="D109" s="20">
        <v>520</v>
      </c>
      <c r="E109" s="20">
        <v>0</v>
      </c>
      <c r="F109" s="20">
        <v>3</v>
      </c>
      <c r="G109" s="20">
        <v>3</v>
      </c>
      <c r="H109" s="20">
        <v>2</v>
      </c>
      <c r="I109" s="19">
        <v>10.9</v>
      </c>
      <c r="J109" s="1">
        <v>3.2639</v>
      </c>
      <c r="K109" s="1">
        <v>3.2639</v>
      </c>
      <c r="L109" s="1">
        <v>5.2190000000000003</v>
      </c>
      <c r="M109" s="18">
        <v>48.149000000000001</v>
      </c>
      <c r="N109" s="8">
        <v>36</v>
      </c>
      <c r="O109" s="8">
        <v>26</v>
      </c>
      <c r="P109" s="8">
        <v>21</v>
      </c>
      <c r="Q109" s="8">
        <v>1</v>
      </c>
      <c r="R109" s="2">
        <v>-29.3748</v>
      </c>
      <c r="S109" s="8" t="s">
        <v>61</v>
      </c>
      <c r="T109" s="8">
        <v>-0.56499999999999995</v>
      </c>
      <c r="U109" s="8">
        <v>2.738</v>
      </c>
      <c r="V109" s="8">
        <v>3.3029999999999999</v>
      </c>
      <c r="W109" s="8" t="s">
        <v>61</v>
      </c>
      <c r="X109" s="8">
        <v>-0.56499999999999995</v>
      </c>
      <c r="Y109" s="8">
        <v>2.738</v>
      </c>
      <c r="Z109" s="8">
        <v>3.3029999999999999</v>
      </c>
      <c r="AA109" s="8">
        <v>0.11020000000000001</v>
      </c>
      <c r="AB109" s="8">
        <v>5.0000000000000001E-4</v>
      </c>
      <c r="AC109" s="8" t="s">
        <v>17</v>
      </c>
      <c r="AD109" s="8" t="s">
        <v>17</v>
      </c>
      <c r="AE109" s="8">
        <v>0</v>
      </c>
      <c r="AF109" s="8">
        <v>0</v>
      </c>
      <c r="AG109" s="8">
        <v>0</v>
      </c>
      <c r="AH109" s="8">
        <v>0</v>
      </c>
      <c r="AI109" s="8">
        <v>0</v>
      </c>
      <c r="AJ109" s="8">
        <v>0</v>
      </c>
      <c r="AK109" s="8">
        <v>0</v>
      </c>
      <c r="AL109" s="8">
        <v>0</v>
      </c>
      <c r="AM109" s="8">
        <v>0</v>
      </c>
      <c r="AN109" s="8">
        <v>0</v>
      </c>
      <c r="AO109" s="8">
        <v>0</v>
      </c>
      <c r="AP109" s="8">
        <v>0</v>
      </c>
      <c r="AQ109" s="8">
        <v>6.0000000000000001E-3</v>
      </c>
      <c r="AR109" s="8">
        <v>0.30199999999999999</v>
      </c>
      <c r="AS109" s="8">
        <v>0.50100199999999995</v>
      </c>
      <c r="AT109" s="8">
        <v>0</v>
      </c>
      <c r="AU109" s="8">
        <v>0.88305400000000001</v>
      </c>
      <c r="AV109" s="8">
        <v>0.38401299999999999</v>
      </c>
      <c r="AW109" s="2"/>
    </row>
    <row r="110" spans="1:49">
      <c r="B110" s="8" t="s">
        <v>351</v>
      </c>
      <c r="C110" s="20">
        <v>4</v>
      </c>
      <c r="D110" s="20">
        <v>520</v>
      </c>
      <c r="E110" s="20">
        <v>0</v>
      </c>
      <c r="F110" s="20">
        <v>3</v>
      </c>
      <c r="G110" s="20">
        <v>3</v>
      </c>
      <c r="H110" s="20">
        <v>2</v>
      </c>
      <c r="I110" s="19">
        <v>10.9</v>
      </c>
      <c r="J110" s="1">
        <v>3.2582</v>
      </c>
      <c r="K110" s="1">
        <v>3.2582</v>
      </c>
      <c r="L110" s="1">
        <v>5.2385999999999999</v>
      </c>
      <c r="M110" s="18">
        <v>48.162999999999997</v>
      </c>
      <c r="N110" s="8">
        <v>36</v>
      </c>
      <c r="O110" s="8">
        <v>26</v>
      </c>
      <c r="P110" s="8">
        <v>20</v>
      </c>
      <c r="Q110" s="8">
        <v>1</v>
      </c>
      <c r="R110" s="2">
        <v>-29.375</v>
      </c>
      <c r="S110" s="8" t="s">
        <v>61</v>
      </c>
      <c r="T110" s="8">
        <v>-0.56499999999999995</v>
      </c>
      <c r="U110" s="8">
        <v>2.7309999999999999</v>
      </c>
      <c r="V110" s="8">
        <v>3.2959999999999998</v>
      </c>
      <c r="W110" s="8" t="s">
        <v>61</v>
      </c>
      <c r="X110" s="8">
        <v>-0.56499999999999995</v>
      </c>
      <c r="Y110" s="8">
        <v>2.7309999999999999</v>
      </c>
      <c r="Z110" s="8">
        <v>3.2959999999999998</v>
      </c>
      <c r="AA110" s="8">
        <v>1.49E-2</v>
      </c>
      <c r="AB110" s="8">
        <v>8.0000000000000004E-4</v>
      </c>
      <c r="AC110" s="8" t="s">
        <v>17</v>
      </c>
      <c r="AD110" s="8" t="s">
        <v>17</v>
      </c>
      <c r="AE110" s="8">
        <v>0</v>
      </c>
      <c r="AF110" s="8">
        <v>0</v>
      </c>
      <c r="AG110" s="8">
        <v>0</v>
      </c>
      <c r="AH110" s="8">
        <v>0</v>
      </c>
      <c r="AI110" s="8">
        <v>0</v>
      </c>
      <c r="AJ110" s="8">
        <v>0</v>
      </c>
      <c r="AK110" s="8">
        <v>0</v>
      </c>
      <c r="AL110" s="8">
        <v>0</v>
      </c>
      <c r="AM110" s="8">
        <v>0</v>
      </c>
      <c r="AN110" s="8">
        <v>0</v>
      </c>
      <c r="AO110" s="8">
        <v>0</v>
      </c>
      <c r="AP110" s="8">
        <v>0</v>
      </c>
      <c r="AQ110" s="8">
        <v>5.0000000000000001E-3</v>
      </c>
      <c r="AR110" s="8">
        <v>0.29899999999999999</v>
      </c>
      <c r="AS110" s="8">
        <v>0.50003299999999995</v>
      </c>
      <c r="AT110" s="8">
        <v>0</v>
      </c>
      <c r="AU110" s="8">
        <v>0.88027699999999998</v>
      </c>
      <c r="AV110" s="8">
        <v>0.38027100000000003</v>
      </c>
      <c r="AW110" s="2"/>
    </row>
    <row r="111" spans="1:49">
      <c r="B111" s="8" t="s">
        <v>849</v>
      </c>
      <c r="C111" s="20">
        <v>4</v>
      </c>
      <c r="D111" s="20">
        <v>520</v>
      </c>
      <c r="E111" s="20">
        <v>0</v>
      </c>
      <c r="F111" s="20">
        <v>3</v>
      </c>
      <c r="G111" s="20">
        <v>3</v>
      </c>
      <c r="H111" s="20">
        <v>2</v>
      </c>
      <c r="I111" s="19">
        <v>10.9</v>
      </c>
      <c r="J111" s="1">
        <v>3.2582</v>
      </c>
      <c r="K111" s="1">
        <v>3.2582</v>
      </c>
      <c r="L111" s="1">
        <v>5.2385999999999999</v>
      </c>
      <c r="M111" s="18">
        <v>48.162999999999997</v>
      </c>
      <c r="N111" s="8">
        <v>36</v>
      </c>
      <c r="O111" s="8">
        <v>26</v>
      </c>
      <c r="P111" s="8">
        <v>21</v>
      </c>
      <c r="Q111" s="8">
        <v>1</v>
      </c>
      <c r="R111" s="2">
        <v>-28.818000000000001</v>
      </c>
      <c r="S111" s="8" t="s">
        <v>61</v>
      </c>
      <c r="T111" s="8">
        <v>-0.42199999999999999</v>
      </c>
      <c r="U111" s="8">
        <v>3.0070000000000001</v>
      </c>
      <c r="V111" s="8">
        <v>3.4289999999999998</v>
      </c>
      <c r="W111" s="8" t="s">
        <v>61</v>
      </c>
      <c r="X111" s="8">
        <v>-0.42199999999999999</v>
      </c>
      <c r="Y111" s="8">
        <v>3.0070000000000001</v>
      </c>
      <c r="Z111" s="8">
        <v>3.4289999999999998</v>
      </c>
      <c r="AA111" s="8">
        <v>0</v>
      </c>
      <c r="AB111" s="8">
        <v>0</v>
      </c>
      <c r="AC111" s="8" t="s">
        <v>17</v>
      </c>
      <c r="AD111" s="8" t="s">
        <v>17</v>
      </c>
      <c r="AE111" s="8">
        <v>0</v>
      </c>
      <c r="AF111" s="8">
        <v>0</v>
      </c>
      <c r="AG111" s="8">
        <v>0</v>
      </c>
      <c r="AH111" s="8">
        <v>0</v>
      </c>
      <c r="AI111" s="8">
        <v>0</v>
      </c>
      <c r="AJ111" s="8">
        <v>0</v>
      </c>
      <c r="AK111" s="8">
        <v>0</v>
      </c>
      <c r="AL111" s="8">
        <v>0</v>
      </c>
      <c r="AM111" s="8">
        <v>0</v>
      </c>
      <c r="AN111" s="8">
        <v>0</v>
      </c>
      <c r="AO111" s="8">
        <v>0</v>
      </c>
      <c r="AP111" s="8">
        <v>0</v>
      </c>
      <c r="AQ111" s="8">
        <v>5.0000000000000001E-3</v>
      </c>
      <c r="AR111" s="8">
        <v>0.30099999999999999</v>
      </c>
      <c r="AS111" s="8">
        <v>0.5</v>
      </c>
      <c r="AT111" s="8">
        <v>0</v>
      </c>
      <c r="AU111" s="8">
        <v>0</v>
      </c>
      <c r="AV111" s="8">
        <v>0.5</v>
      </c>
      <c r="AW111" s="2"/>
    </row>
    <row r="112" spans="1:49">
      <c r="A112" s="64" t="s">
        <v>718</v>
      </c>
      <c r="C112" s="20"/>
      <c r="D112" s="20"/>
      <c r="E112" s="20"/>
      <c r="F112" s="20"/>
      <c r="G112" s="20"/>
      <c r="H112" s="20"/>
      <c r="R112" s="2"/>
      <c r="AW112" s="2"/>
    </row>
    <row r="113" spans="1:63">
      <c r="A113" s="4"/>
      <c r="B113" s="4" t="s">
        <v>18</v>
      </c>
      <c r="C113" s="21" t="s">
        <v>19</v>
      </c>
      <c r="D113" s="21" t="s">
        <v>20</v>
      </c>
      <c r="E113" s="21" t="s">
        <v>21</v>
      </c>
      <c r="F113" s="110" t="s">
        <v>22</v>
      </c>
      <c r="G113" s="110"/>
      <c r="H113" s="110"/>
      <c r="I113" s="12" t="s">
        <v>23</v>
      </c>
      <c r="J113" s="106" t="s">
        <v>24</v>
      </c>
      <c r="K113" s="106"/>
      <c r="L113" s="106"/>
      <c r="M113" s="12" t="s">
        <v>25</v>
      </c>
      <c r="N113" s="4" t="s">
        <v>26</v>
      </c>
      <c r="O113" s="4" t="s">
        <v>3</v>
      </c>
      <c r="P113" s="4" t="s">
        <v>27</v>
      </c>
      <c r="Q113" s="4" t="s">
        <v>28</v>
      </c>
      <c r="R113" s="6" t="s">
        <v>29</v>
      </c>
      <c r="S113" s="4" t="s">
        <v>30</v>
      </c>
      <c r="T113" s="4"/>
      <c r="U113" s="4"/>
      <c r="V113" s="4"/>
      <c r="W113" s="4" t="s">
        <v>31</v>
      </c>
      <c r="X113" s="4"/>
      <c r="Y113" s="4"/>
      <c r="Z113" s="4"/>
      <c r="AA113" s="5" t="s">
        <v>32</v>
      </c>
      <c r="AB113" s="5" t="s">
        <v>33</v>
      </c>
      <c r="AC113" s="5" t="s">
        <v>34</v>
      </c>
      <c r="AD113" s="13" t="s">
        <v>35</v>
      </c>
      <c r="AE113" s="4" t="s">
        <v>36</v>
      </c>
      <c r="AF113" s="4"/>
      <c r="AG113" s="4"/>
      <c r="AH113" s="4" t="s">
        <v>37</v>
      </c>
      <c r="AI113" s="4"/>
      <c r="AJ113" s="4"/>
      <c r="AK113" s="4" t="s">
        <v>38</v>
      </c>
      <c r="AL113" s="4"/>
      <c r="AM113" s="4"/>
      <c r="AN113" s="4" t="s">
        <v>39</v>
      </c>
      <c r="AO113" s="4"/>
      <c r="AP113" s="4"/>
      <c r="AQ113" s="12" t="s">
        <v>40</v>
      </c>
      <c r="AR113" s="12" t="s">
        <v>41</v>
      </c>
      <c r="AS113" s="107" t="s">
        <v>62</v>
      </c>
      <c r="AT113" s="107"/>
      <c r="AU113" s="107"/>
      <c r="AV113" s="107"/>
      <c r="AW113" s="6" t="s">
        <v>10</v>
      </c>
      <c r="AX113" s="4"/>
      <c r="AY113" s="4"/>
      <c r="AZ113" s="4"/>
      <c r="BA113" s="4"/>
      <c r="BB113" s="4"/>
      <c r="BC113" s="4"/>
      <c r="BD113" s="4"/>
      <c r="BE113" s="4"/>
      <c r="BF113" s="12"/>
      <c r="BG113" s="12"/>
      <c r="BH113" s="4"/>
      <c r="BI113" s="4"/>
      <c r="BJ113" s="12"/>
      <c r="BK113" s="12"/>
    </row>
    <row r="114" spans="1:63">
      <c r="B114" s="4"/>
      <c r="C114" s="21"/>
      <c r="D114" s="21"/>
      <c r="E114" s="21"/>
      <c r="F114" s="21" t="s">
        <v>2</v>
      </c>
      <c r="G114" s="21" t="s">
        <v>46</v>
      </c>
      <c r="H114" s="21" t="s">
        <v>0</v>
      </c>
      <c r="I114" s="12"/>
      <c r="J114" s="5" t="s">
        <v>2</v>
      </c>
      <c r="K114" s="5" t="s">
        <v>46</v>
      </c>
      <c r="L114" s="5" t="s">
        <v>0</v>
      </c>
      <c r="M114" s="12"/>
      <c r="N114" s="4"/>
      <c r="O114" s="4"/>
      <c r="P114" s="4"/>
      <c r="Q114" s="4"/>
      <c r="R114" s="6"/>
      <c r="S114" s="4" t="s">
        <v>47</v>
      </c>
      <c r="T114" s="4" t="s">
        <v>48</v>
      </c>
      <c r="U114" s="4" t="s">
        <v>49</v>
      </c>
      <c r="V114" s="4" t="s">
        <v>50</v>
      </c>
      <c r="W114" s="4" t="s">
        <v>47</v>
      </c>
      <c r="X114" s="4" t="s">
        <v>48</v>
      </c>
      <c r="Y114" s="4" t="s">
        <v>49</v>
      </c>
      <c r="Z114" s="4" t="s">
        <v>50</v>
      </c>
      <c r="AA114" s="14" t="s">
        <v>51</v>
      </c>
      <c r="AB114" s="14" t="s">
        <v>51</v>
      </c>
      <c r="AC114" s="14" t="s">
        <v>52</v>
      </c>
      <c r="AD114" s="13" t="s">
        <v>52</v>
      </c>
      <c r="AE114" s="5" t="s">
        <v>2</v>
      </c>
      <c r="AF114" s="5" t="s">
        <v>46</v>
      </c>
      <c r="AG114" s="5" t="s">
        <v>0</v>
      </c>
      <c r="AH114" s="5" t="s">
        <v>2</v>
      </c>
      <c r="AI114" s="5" t="s">
        <v>46</v>
      </c>
      <c r="AJ114" s="5" t="s">
        <v>0</v>
      </c>
      <c r="AK114" s="5" t="s">
        <v>2</v>
      </c>
      <c r="AL114" s="5" t="s">
        <v>46</v>
      </c>
      <c r="AM114" s="5" t="s">
        <v>0</v>
      </c>
      <c r="AN114" s="5" t="s">
        <v>2</v>
      </c>
      <c r="AO114" s="5" t="s">
        <v>46</v>
      </c>
      <c r="AP114" s="5" t="s">
        <v>0</v>
      </c>
      <c r="AQ114" s="12" t="s">
        <v>53</v>
      </c>
      <c r="AR114" s="12" t="s">
        <v>54</v>
      </c>
      <c r="AS114" s="12" t="s">
        <v>63</v>
      </c>
      <c r="AT114" s="12" t="s">
        <v>63</v>
      </c>
      <c r="AU114" s="12" t="s">
        <v>64</v>
      </c>
      <c r="AV114" s="12" t="s">
        <v>64</v>
      </c>
      <c r="AW114" s="6"/>
      <c r="AX114" s="4"/>
      <c r="AY114" s="4"/>
      <c r="AZ114" s="4"/>
      <c r="BA114" s="4"/>
      <c r="BB114" s="4"/>
      <c r="BC114" s="4"/>
      <c r="BD114" s="4"/>
      <c r="BE114" s="4"/>
      <c r="BF114" s="12"/>
      <c r="BG114" s="12"/>
      <c r="BH114" s="4"/>
      <c r="BI114" s="4"/>
      <c r="BJ114" s="12"/>
      <c r="BK114" s="12"/>
    </row>
    <row r="115" spans="1:63" s="20" customFormat="1">
      <c r="A115" s="21"/>
      <c r="B115" s="21">
        <v>2</v>
      </c>
      <c r="C115" s="21">
        <v>3</v>
      </c>
      <c r="D115" s="21">
        <v>4</v>
      </c>
      <c r="E115" s="21">
        <v>5</v>
      </c>
      <c r="F115" s="21">
        <v>6</v>
      </c>
      <c r="G115" s="21">
        <v>7</v>
      </c>
      <c r="H115" s="21">
        <v>8</v>
      </c>
      <c r="I115" s="21">
        <v>9</v>
      </c>
      <c r="J115" s="21">
        <v>10</v>
      </c>
      <c r="K115" s="21">
        <v>11</v>
      </c>
      <c r="L115" s="21">
        <v>12</v>
      </c>
      <c r="M115" s="21">
        <v>13</v>
      </c>
      <c r="N115" s="21">
        <v>14</v>
      </c>
      <c r="O115" s="21">
        <v>15</v>
      </c>
      <c r="P115" s="21">
        <v>16</v>
      </c>
      <c r="Q115" s="21">
        <v>17</v>
      </c>
      <c r="R115" s="21">
        <v>18</v>
      </c>
      <c r="S115" s="21">
        <v>19</v>
      </c>
      <c r="T115" s="21">
        <v>20</v>
      </c>
      <c r="U115" s="21">
        <v>21</v>
      </c>
      <c r="V115" s="21">
        <v>22</v>
      </c>
      <c r="W115" s="21">
        <v>23</v>
      </c>
      <c r="X115" s="21">
        <v>24</v>
      </c>
      <c r="Y115" s="21">
        <v>25</v>
      </c>
      <c r="Z115" s="21">
        <v>26</v>
      </c>
      <c r="AA115" s="21">
        <v>27</v>
      </c>
      <c r="AB115" s="21">
        <v>28</v>
      </c>
      <c r="AC115" s="21">
        <v>29</v>
      </c>
      <c r="AD115" s="21">
        <v>30</v>
      </c>
      <c r="AE115" s="21">
        <v>31</v>
      </c>
      <c r="AF115" s="21">
        <v>32</v>
      </c>
      <c r="AG115" s="21">
        <v>33</v>
      </c>
      <c r="AH115" s="21">
        <v>34</v>
      </c>
      <c r="AI115" s="21">
        <v>35</v>
      </c>
      <c r="AJ115" s="21">
        <v>36</v>
      </c>
      <c r="AK115" s="21">
        <v>37</v>
      </c>
      <c r="AL115" s="21">
        <v>38</v>
      </c>
      <c r="AM115" s="21">
        <v>39</v>
      </c>
      <c r="AN115" s="21">
        <v>40</v>
      </c>
      <c r="AO115" s="21">
        <v>41</v>
      </c>
      <c r="AP115" s="21">
        <v>42</v>
      </c>
      <c r="AQ115" s="21">
        <v>43</v>
      </c>
      <c r="AR115" s="21">
        <v>44</v>
      </c>
      <c r="AS115" s="21">
        <v>45</v>
      </c>
      <c r="AT115" s="21">
        <v>46</v>
      </c>
      <c r="AU115" s="21">
        <v>47</v>
      </c>
      <c r="AV115" s="21">
        <v>48</v>
      </c>
      <c r="AW115" s="21">
        <v>49</v>
      </c>
      <c r="AX115" s="21"/>
      <c r="AY115" s="21"/>
      <c r="AZ115" s="21"/>
      <c r="BA115" s="21"/>
      <c r="BB115" s="21"/>
      <c r="BC115" s="21"/>
      <c r="BD115" s="21"/>
      <c r="BE115" s="21"/>
      <c r="BF115" s="21"/>
      <c r="BG115" s="21"/>
      <c r="BH115" s="21"/>
      <c r="BI115" s="21"/>
      <c r="BJ115" s="21"/>
      <c r="BK115" s="21"/>
    </row>
    <row r="116" spans="1:63">
      <c r="B116" s="8" t="s">
        <v>645</v>
      </c>
      <c r="C116" s="20">
        <v>4</v>
      </c>
      <c r="D116" s="20">
        <v>520</v>
      </c>
      <c r="E116" s="20">
        <v>0</v>
      </c>
      <c r="F116" s="20">
        <v>3</v>
      </c>
      <c r="G116" s="20">
        <v>3</v>
      </c>
      <c r="H116" s="20">
        <v>2</v>
      </c>
      <c r="I116" s="19">
        <v>10.8</v>
      </c>
      <c r="J116" s="1">
        <v>3.44</v>
      </c>
      <c r="K116" s="1">
        <v>3.44</v>
      </c>
      <c r="L116" s="1">
        <v>4.49</v>
      </c>
      <c r="M116" s="18">
        <v>46.014000000000003</v>
      </c>
      <c r="N116" s="8">
        <v>36</v>
      </c>
      <c r="O116" s="8">
        <v>1248</v>
      </c>
      <c r="P116" s="8">
        <v>1</v>
      </c>
      <c r="Q116" s="8">
        <v>1</v>
      </c>
      <c r="R116" s="2">
        <v>-59.286700000000003</v>
      </c>
      <c r="S116" s="8" t="s">
        <v>16</v>
      </c>
      <c r="T116" s="8">
        <v>-4.1470000000000002</v>
      </c>
      <c r="U116" s="8">
        <v>7.45</v>
      </c>
      <c r="V116" s="8">
        <v>11.597</v>
      </c>
      <c r="W116" s="8" t="s">
        <v>16</v>
      </c>
      <c r="X116" s="8">
        <v>-4.1470000000000002</v>
      </c>
      <c r="Y116" s="8">
        <v>7.45</v>
      </c>
      <c r="Z116" s="8">
        <v>11.597</v>
      </c>
      <c r="AA116" s="8">
        <v>0</v>
      </c>
      <c r="AB116" s="8">
        <v>0</v>
      </c>
      <c r="AC116" s="8" t="s">
        <v>17</v>
      </c>
      <c r="AD116" s="8" t="s">
        <v>17</v>
      </c>
      <c r="AE116" s="8">
        <v>0.33333000000000002</v>
      </c>
      <c r="AF116" s="8">
        <v>0.33333000000000002</v>
      </c>
      <c r="AG116" s="8">
        <v>0.5</v>
      </c>
      <c r="AH116" s="8">
        <v>0</v>
      </c>
      <c r="AI116" s="8">
        <v>0</v>
      </c>
      <c r="AJ116" s="8">
        <v>0</v>
      </c>
      <c r="AK116" s="8">
        <v>0.33333000000000002</v>
      </c>
      <c r="AL116" s="8">
        <v>0.33333000000000002</v>
      </c>
      <c r="AM116" s="8">
        <v>0.5</v>
      </c>
      <c r="AN116" s="8">
        <v>0</v>
      </c>
      <c r="AO116" s="8">
        <v>0</v>
      </c>
      <c r="AP116" s="8">
        <v>0</v>
      </c>
      <c r="AQ116" s="8">
        <v>1.4E-2</v>
      </c>
      <c r="AR116" s="8">
        <v>0.379</v>
      </c>
      <c r="AS116" s="8">
        <v>0.5</v>
      </c>
      <c r="AT116" s="8">
        <v>0</v>
      </c>
      <c r="AU116" s="8">
        <v>0</v>
      </c>
      <c r="AV116" s="8">
        <v>0.5</v>
      </c>
      <c r="AW116" s="2">
        <v>-23.589400000000001</v>
      </c>
    </row>
    <row r="117" spans="1:63">
      <c r="B117" s="8" t="s">
        <v>765</v>
      </c>
      <c r="C117" s="20">
        <v>4</v>
      </c>
      <c r="D117" s="20">
        <v>520</v>
      </c>
      <c r="E117" s="20">
        <v>0</v>
      </c>
      <c r="F117" s="20">
        <v>3</v>
      </c>
      <c r="G117" s="20">
        <v>3</v>
      </c>
      <c r="H117" s="20">
        <v>2</v>
      </c>
      <c r="I117" s="19">
        <v>10.8</v>
      </c>
      <c r="J117" s="1">
        <v>3.4394999999999998</v>
      </c>
      <c r="K117" s="1">
        <v>3.4394999999999998</v>
      </c>
      <c r="L117" s="1">
        <v>4.4927999999999999</v>
      </c>
      <c r="M117" s="18">
        <v>46.03</v>
      </c>
      <c r="N117" s="8">
        <v>36</v>
      </c>
      <c r="O117" s="8">
        <v>1248</v>
      </c>
      <c r="P117" s="8">
        <v>1</v>
      </c>
      <c r="Q117" s="8">
        <v>1</v>
      </c>
      <c r="R117" s="2">
        <v>-59.286900000000003</v>
      </c>
      <c r="S117" s="8" t="s">
        <v>16</v>
      </c>
      <c r="T117" s="8">
        <v>-4.1539999999999999</v>
      </c>
      <c r="U117" s="8">
        <v>7.4459999999999997</v>
      </c>
      <c r="V117" s="8">
        <v>11.599</v>
      </c>
      <c r="W117" s="8" t="s">
        <v>16</v>
      </c>
      <c r="X117" s="8">
        <v>-4.1539999999999999</v>
      </c>
      <c r="Y117" s="8">
        <v>7.4459999999999997</v>
      </c>
      <c r="Z117" s="8">
        <v>11.599</v>
      </c>
      <c r="AA117" s="8">
        <v>1.55E-2</v>
      </c>
      <c r="AB117" s="8">
        <v>1E-4</v>
      </c>
      <c r="AC117" s="8" t="s">
        <v>17</v>
      </c>
      <c r="AD117" s="8" t="s">
        <v>17</v>
      </c>
      <c r="AE117" s="8">
        <v>0.33333000000000002</v>
      </c>
      <c r="AF117" s="8">
        <v>0.33333000000000002</v>
      </c>
      <c r="AG117" s="8">
        <v>0.5</v>
      </c>
      <c r="AH117" s="8">
        <v>0</v>
      </c>
      <c r="AI117" s="8">
        <v>0</v>
      </c>
      <c r="AJ117" s="8">
        <v>0</v>
      </c>
      <c r="AK117" s="8">
        <v>0.33333000000000002</v>
      </c>
      <c r="AL117" s="8">
        <v>0.33333000000000002</v>
      </c>
      <c r="AM117" s="8">
        <v>0.5</v>
      </c>
      <c r="AN117" s="8">
        <v>0</v>
      </c>
      <c r="AO117" s="8">
        <v>0</v>
      </c>
      <c r="AP117" s="8">
        <v>0</v>
      </c>
      <c r="AQ117" s="8">
        <v>1.4E-2</v>
      </c>
      <c r="AR117" s="8">
        <v>0.377</v>
      </c>
      <c r="AS117" s="8">
        <v>0.50037600000000004</v>
      </c>
      <c r="AT117" s="8">
        <v>0</v>
      </c>
      <c r="AU117" s="8">
        <v>0.99597100000000005</v>
      </c>
      <c r="AV117" s="8">
        <v>0.49625799999999998</v>
      </c>
      <c r="AW117" s="2">
        <v>-23.589099999999998</v>
      </c>
    </row>
    <row r="118" spans="1:63">
      <c r="B118" s="8" t="s">
        <v>766</v>
      </c>
      <c r="C118" s="20">
        <v>4</v>
      </c>
      <c r="D118" s="20">
        <v>520</v>
      </c>
      <c r="E118" s="20">
        <v>0</v>
      </c>
      <c r="F118" s="20">
        <v>3</v>
      </c>
      <c r="G118" s="20">
        <v>3</v>
      </c>
      <c r="H118" s="20">
        <v>2</v>
      </c>
      <c r="I118" s="19">
        <v>10.8</v>
      </c>
      <c r="J118" s="1">
        <v>3.4378000000000002</v>
      </c>
      <c r="K118" s="1">
        <v>3.4378000000000002</v>
      </c>
      <c r="L118" s="1">
        <v>4.4996999999999998</v>
      </c>
      <c r="M118" s="18">
        <v>46.055</v>
      </c>
      <c r="N118" s="8">
        <v>36</v>
      </c>
      <c r="O118" s="8">
        <v>1248</v>
      </c>
      <c r="P118" s="8">
        <v>1</v>
      </c>
      <c r="Q118" s="8">
        <v>1</v>
      </c>
      <c r="R118" s="2">
        <v>-59.287300000000002</v>
      </c>
      <c r="S118" s="8" t="s">
        <v>16</v>
      </c>
      <c r="T118" s="8">
        <v>-4.1680000000000001</v>
      </c>
      <c r="U118" s="8">
        <v>7.4409999999999998</v>
      </c>
      <c r="V118" s="8">
        <v>11.609</v>
      </c>
      <c r="W118" s="8" t="s">
        <v>16</v>
      </c>
      <c r="X118" s="8">
        <v>-4.1680000000000001</v>
      </c>
      <c r="Y118" s="8">
        <v>7.4409999999999998</v>
      </c>
      <c r="Z118" s="8">
        <v>11.609</v>
      </c>
      <c r="AA118" s="8">
        <v>3.3599999999999998E-2</v>
      </c>
      <c r="AB118" s="8">
        <v>8.0000000000000004E-4</v>
      </c>
      <c r="AC118" s="8" t="s">
        <v>17</v>
      </c>
      <c r="AD118" s="8" t="s">
        <v>17</v>
      </c>
      <c r="AE118" s="8">
        <v>0.33333000000000002</v>
      </c>
      <c r="AF118" s="8">
        <v>0.33333000000000002</v>
      </c>
      <c r="AG118" s="8">
        <v>0.5</v>
      </c>
      <c r="AH118" s="8">
        <v>0</v>
      </c>
      <c r="AI118" s="8">
        <v>0</v>
      </c>
      <c r="AJ118" s="8">
        <v>0</v>
      </c>
      <c r="AK118" s="8">
        <v>0.33333000000000002</v>
      </c>
      <c r="AL118" s="8">
        <v>0.33333000000000002</v>
      </c>
      <c r="AM118" s="8">
        <v>0.5</v>
      </c>
      <c r="AN118" s="8">
        <v>0</v>
      </c>
      <c r="AO118" s="8">
        <v>0</v>
      </c>
      <c r="AP118" s="8">
        <v>0</v>
      </c>
      <c r="AQ118" s="8">
        <v>1.4E-2</v>
      </c>
      <c r="AR118" s="8">
        <v>0.379</v>
      </c>
      <c r="AS118" s="8">
        <v>0.50079399999999996</v>
      </c>
      <c r="AT118" s="8">
        <v>0</v>
      </c>
      <c r="AU118" s="8">
        <v>0.99194000000000004</v>
      </c>
      <c r="AV118" s="8">
        <v>0.49251699999999998</v>
      </c>
      <c r="AW118" s="2">
        <v>-23.589300000000001</v>
      </c>
    </row>
    <row r="119" spans="1:63">
      <c r="B119" s="8" t="s">
        <v>668</v>
      </c>
      <c r="C119" s="20">
        <v>4</v>
      </c>
      <c r="D119" s="20">
        <v>520</v>
      </c>
      <c r="E119" s="20">
        <v>0</v>
      </c>
      <c r="F119" s="20">
        <v>3</v>
      </c>
      <c r="G119" s="20">
        <v>3</v>
      </c>
      <c r="H119" s="20">
        <v>2</v>
      </c>
      <c r="I119" s="19">
        <v>10.8</v>
      </c>
      <c r="J119" s="1">
        <v>3.4287999999999998</v>
      </c>
      <c r="K119" s="1">
        <v>3.4287999999999998</v>
      </c>
      <c r="L119" s="1">
        <v>4.5373000000000001</v>
      </c>
      <c r="M119" s="18">
        <v>46.197000000000003</v>
      </c>
      <c r="N119" s="8">
        <v>36</v>
      </c>
      <c r="O119" s="8">
        <v>1248</v>
      </c>
      <c r="P119" s="8">
        <v>1</v>
      </c>
      <c r="Q119" s="8">
        <v>1</v>
      </c>
      <c r="R119" s="2">
        <v>-59.289299999999997</v>
      </c>
      <c r="S119" s="8" t="s">
        <v>16</v>
      </c>
      <c r="T119" s="8">
        <v>-4.2450000000000001</v>
      </c>
      <c r="U119" s="8">
        <v>7.4119999999999999</v>
      </c>
      <c r="V119" s="8">
        <v>11.657</v>
      </c>
      <c r="W119" s="8" t="s">
        <v>16</v>
      </c>
      <c r="X119" s="8">
        <v>-4.2450000000000001</v>
      </c>
      <c r="Y119" s="8">
        <v>7.4119999999999999</v>
      </c>
      <c r="Z119" s="8">
        <v>11.657</v>
      </c>
      <c r="AA119" s="8">
        <v>0.1241</v>
      </c>
      <c r="AB119" s="8">
        <v>8.0000000000000004E-4</v>
      </c>
      <c r="AC119" s="8" t="s">
        <v>17</v>
      </c>
      <c r="AD119" s="8" t="s">
        <v>17</v>
      </c>
      <c r="AE119" s="8">
        <v>0.33333000000000002</v>
      </c>
      <c r="AF119" s="8">
        <v>0.33333000000000002</v>
      </c>
      <c r="AG119" s="8">
        <v>0.5</v>
      </c>
      <c r="AH119" s="8">
        <v>0</v>
      </c>
      <c r="AI119" s="8">
        <v>0</v>
      </c>
      <c r="AJ119" s="8">
        <v>0</v>
      </c>
      <c r="AK119" s="8">
        <v>0.33333000000000002</v>
      </c>
      <c r="AL119" s="8">
        <v>0.33333000000000002</v>
      </c>
      <c r="AM119" s="8">
        <v>0.5</v>
      </c>
      <c r="AN119" s="8">
        <v>0</v>
      </c>
      <c r="AO119" s="8">
        <v>0</v>
      </c>
      <c r="AP119" s="8">
        <v>0</v>
      </c>
      <c r="AQ119" s="8">
        <v>1.4999999999999999E-2</v>
      </c>
      <c r="AR119" s="8">
        <v>0.377</v>
      </c>
      <c r="AS119" s="8">
        <v>0.50345899999999999</v>
      </c>
      <c r="AT119" s="8">
        <v>0</v>
      </c>
      <c r="AU119" s="8">
        <v>0.98241900000000004</v>
      </c>
      <c r="AV119" s="8">
        <v>0.48503400000000002</v>
      </c>
      <c r="AW119" s="2">
        <v>-23.5854</v>
      </c>
    </row>
    <row r="120" spans="1:63">
      <c r="B120" s="8" t="s">
        <v>669</v>
      </c>
      <c r="C120" s="20">
        <v>4</v>
      </c>
      <c r="D120" s="20">
        <v>520</v>
      </c>
      <c r="E120" s="20">
        <v>0</v>
      </c>
      <c r="F120" s="20">
        <v>3</v>
      </c>
      <c r="G120" s="20">
        <v>3</v>
      </c>
      <c r="H120" s="20">
        <v>2</v>
      </c>
      <c r="I120" s="19">
        <v>10.8</v>
      </c>
      <c r="J120" s="1">
        <v>3.4121999999999999</v>
      </c>
      <c r="K120" s="1">
        <v>3.4121999999999999</v>
      </c>
      <c r="L120" s="1">
        <v>4.6062000000000003</v>
      </c>
      <c r="M120" s="18">
        <v>46.445</v>
      </c>
      <c r="N120" s="8">
        <v>36</v>
      </c>
      <c r="O120" s="8">
        <v>1248</v>
      </c>
      <c r="P120" s="8">
        <v>1</v>
      </c>
      <c r="Q120" s="8">
        <v>1</v>
      </c>
      <c r="R120" s="2">
        <v>-59.294499999999999</v>
      </c>
      <c r="S120" s="8" t="s">
        <v>61</v>
      </c>
      <c r="T120" s="8">
        <v>-4.327</v>
      </c>
      <c r="U120" s="8">
        <v>7.3659999999999997</v>
      </c>
      <c r="V120" s="8">
        <v>11.693</v>
      </c>
      <c r="W120" s="8" t="s">
        <v>61</v>
      </c>
      <c r="X120" s="8">
        <v>-4.327</v>
      </c>
      <c r="Y120" s="8">
        <v>7.3659999999999997</v>
      </c>
      <c r="Z120" s="8">
        <v>11.693</v>
      </c>
      <c r="AA120" s="8">
        <v>0.2863</v>
      </c>
      <c r="AB120" s="8">
        <v>2.9999999999999997E-4</v>
      </c>
      <c r="AC120" s="8" t="s">
        <v>17</v>
      </c>
      <c r="AD120" s="8" t="s">
        <v>17</v>
      </c>
      <c r="AE120" s="8">
        <v>0</v>
      </c>
      <c r="AF120" s="8">
        <v>0</v>
      </c>
      <c r="AG120" s="8">
        <v>0</v>
      </c>
      <c r="AH120" s="8">
        <v>0</v>
      </c>
      <c r="AI120" s="8">
        <v>0</v>
      </c>
      <c r="AJ120" s="8">
        <v>0</v>
      </c>
      <c r="AK120" s="8">
        <v>0</v>
      </c>
      <c r="AL120" s="8">
        <v>0</v>
      </c>
      <c r="AM120" s="8">
        <v>0</v>
      </c>
      <c r="AN120" s="8">
        <v>0</v>
      </c>
      <c r="AO120" s="8">
        <v>0</v>
      </c>
      <c r="AP120" s="8">
        <v>0</v>
      </c>
      <c r="AQ120" s="8">
        <v>1.4E-2</v>
      </c>
      <c r="AR120" s="8">
        <v>0.377</v>
      </c>
      <c r="AS120" s="8">
        <v>0.50751900000000005</v>
      </c>
      <c r="AT120" s="8">
        <v>0</v>
      </c>
      <c r="AU120" s="8">
        <v>0.97140499999999996</v>
      </c>
      <c r="AV120" s="8">
        <v>0.477551</v>
      </c>
      <c r="AW120" s="2">
        <v>-23.576799999999999</v>
      </c>
    </row>
    <row r="121" spans="1:63">
      <c r="B121" s="8" t="s">
        <v>670</v>
      </c>
      <c r="C121" s="20">
        <v>4</v>
      </c>
      <c r="D121" s="20">
        <v>520</v>
      </c>
      <c r="E121" s="20">
        <v>0</v>
      </c>
      <c r="F121" s="20">
        <v>3</v>
      </c>
      <c r="G121" s="20">
        <v>3</v>
      </c>
      <c r="H121" s="20">
        <v>2</v>
      </c>
      <c r="I121" s="19">
        <v>10.8</v>
      </c>
      <c r="J121" s="1">
        <v>3.3912</v>
      </c>
      <c r="K121" s="1">
        <v>3.3912</v>
      </c>
      <c r="L121" s="1">
        <v>4.7076000000000002</v>
      </c>
      <c r="M121" s="18">
        <v>46.887</v>
      </c>
      <c r="N121" s="8">
        <v>36</v>
      </c>
      <c r="O121" s="8">
        <v>1248</v>
      </c>
      <c r="P121" s="8">
        <v>1</v>
      </c>
      <c r="Q121" s="8">
        <v>1</v>
      </c>
      <c r="R121" s="2">
        <v>-59.306899999999999</v>
      </c>
      <c r="S121" s="8" t="s">
        <v>61</v>
      </c>
      <c r="T121" s="8">
        <v>-4.3680000000000003</v>
      </c>
      <c r="U121" s="8">
        <v>7.2779999999999996</v>
      </c>
      <c r="V121" s="8">
        <v>11.646000000000001</v>
      </c>
      <c r="W121" s="8" t="s">
        <v>61</v>
      </c>
      <c r="X121" s="8">
        <v>-4.3680000000000003</v>
      </c>
      <c r="Y121" s="8">
        <v>7.2779999999999996</v>
      </c>
      <c r="Z121" s="8">
        <v>11.646000000000001</v>
      </c>
      <c r="AA121" s="8">
        <v>0.496</v>
      </c>
      <c r="AB121" s="8">
        <v>1E-4</v>
      </c>
      <c r="AC121" s="8" t="s">
        <v>17</v>
      </c>
      <c r="AD121" s="8" t="s">
        <v>17</v>
      </c>
      <c r="AE121" s="8">
        <v>0</v>
      </c>
      <c r="AF121" s="8">
        <v>0</v>
      </c>
      <c r="AG121" s="8">
        <v>0</v>
      </c>
      <c r="AH121" s="8">
        <v>0</v>
      </c>
      <c r="AI121" s="8">
        <v>0</v>
      </c>
      <c r="AJ121" s="8">
        <v>0</v>
      </c>
      <c r="AK121" s="8">
        <v>0</v>
      </c>
      <c r="AL121" s="8">
        <v>0</v>
      </c>
      <c r="AM121" s="8">
        <v>0</v>
      </c>
      <c r="AN121" s="8">
        <v>0</v>
      </c>
      <c r="AO121" s="8">
        <v>0</v>
      </c>
      <c r="AP121" s="8">
        <v>0</v>
      </c>
      <c r="AQ121" s="8">
        <v>1.4E-2</v>
      </c>
      <c r="AR121" s="8">
        <v>0.378</v>
      </c>
      <c r="AS121" s="8">
        <v>0.51292300000000002</v>
      </c>
      <c r="AT121" s="8">
        <v>0</v>
      </c>
      <c r="AU121" s="8">
        <v>0.95954600000000001</v>
      </c>
      <c r="AV121" s="8">
        <v>0.47006799999999999</v>
      </c>
      <c r="AW121" s="2">
        <v>-23.5654</v>
      </c>
    </row>
    <row r="122" spans="1:63">
      <c r="B122" s="8" t="s">
        <v>767</v>
      </c>
      <c r="C122" s="20">
        <v>4</v>
      </c>
      <c r="D122" s="20">
        <v>520</v>
      </c>
      <c r="E122" s="20">
        <v>0</v>
      </c>
      <c r="F122" s="20">
        <v>3</v>
      </c>
      <c r="G122" s="20">
        <v>3</v>
      </c>
      <c r="H122" s="20">
        <v>2</v>
      </c>
      <c r="I122" s="19">
        <v>10.8</v>
      </c>
      <c r="J122" s="1">
        <v>3.3761999999999999</v>
      </c>
      <c r="K122" s="1">
        <v>3.3761999999999999</v>
      </c>
      <c r="L122" s="1">
        <v>4.7808999999999999</v>
      </c>
      <c r="M122" s="18">
        <v>47.195999999999998</v>
      </c>
      <c r="N122" s="8">
        <v>36</v>
      </c>
      <c r="O122" s="8">
        <v>1248</v>
      </c>
      <c r="P122" s="8">
        <v>1</v>
      </c>
      <c r="Q122" s="8">
        <v>1</v>
      </c>
      <c r="R122" s="2">
        <v>-59.325699999999998</v>
      </c>
      <c r="S122" s="8" t="s">
        <v>61</v>
      </c>
      <c r="T122" s="8">
        <v>-4.3949999999999996</v>
      </c>
      <c r="U122" s="8">
        <v>7.2169999999999996</v>
      </c>
      <c r="V122" s="8">
        <v>11.612</v>
      </c>
      <c r="W122" s="8" t="s">
        <v>61</v>
      </c>
      <c r="X122" s="8">
        <v>-4.3949999999999996</v>
      </c>
      <c r="Y122" s="8">
        <v>7.2169999999999996</v>
      </c>
      <c r="Z122" s="8">
        <v>11.612</v>
      </c>
      <c r="AA122" s="8">
        <v>0.62270000000000003</v>
      </c>
      <c r="AB122" s="8">
        <v>8.0000000000000004E-4</v>
      </c>
      <c r="AC122" s="8" t="s">
        <v>17</v>
      </c>
      <c r="AD122" s="8" t="s">
        <v>17</v>
      </c>
      <c r="AE122" s="8">
        <v>0</v>
      </c>
      <c r="AF122" s="8">
        <v>0</v>
      </c>
      <c r="AG122" s="8">
        <v>0</v>
      </c>
      <c r="AH122" s="8">
        <v>0</v>
      </c>
      <c r="AI122" s="8">
        <v>0</v>
      </c>
      <c r="AJ122" s="8">
        <v>0</v>
      </c>
      <c r="AK122" s="8">
        <v>0</v>
      </c>
      <c r="AL122" s="8">
        <v>0</v>
      </c>
      <c r="AM122" s="8">
        <v>0</v>
      </c>
      <c r="AN122" s="8">
        <v>0</v>
      </c>
      <c r="AO122" s="8">
        <v>0</v>
      </c>
      <c r="AP122" s="8">
        <v>0</v>
      </c>
      <c r="AQ122" s="8">
        <v>1.4E-2</v>
      </c>
      <c r="AR122" s="8">
        <v>0.378</v>
      </c>
      <c r="AS122" s="8">
        <v>0.51471999999999996</v>
      </c>
      <c r="AT122" s="8">
        <v>0</v>
      </c>
      <c r="AU122" s="8">
        <v>0.95082999999999995</v>
      </c>
      <c r="AV122" s="8">
        <v>0.46258500000000002</v>
      </c>
      <c r="AW122" s="2">
        <v>-23.557400000000001</v>
      </c>
    </row>
    <row r="123" spans="1:63">
      <c r="B123" s="8" t="s">
        <v>726</v>
      </c>
      <c r="C123" s="20">
        <v>4</v>
      </c>
      <c r="D123" s="20">
        <v>520</v>
      </c>
      <c r="E123" s="20">
        <v>0</v>
      </c>
      <c r="F123" s="20">
        <v>3</v>
      </c>
      <c r="G123" s="20">
        <v>3</v>
      </c>
      <c r="H123" s="20">
        <v>2</v>
      </c>
      <c r="I123" s="19">
        <v>10.9</v>
      </c>
      <c r="J123" s="1">
        <v>3.3643000000000001</v>
      </c>
      <c r="K123" s="1">
        <v>3.3643000000000001</v>
      </c>
      <c r="L123" s="1">
        <v>4.8369999999999997</v>
      </c>
      <c r="M123" s="18">
        <v>47.412999999999997</v>
      </c>
      <c r="N123" s="8">
        <v>36</v>
      </c>
      <c r="O123" s="8">
        <v>1248</v>
      </c>
      <c r="P123" s="8">
        <v>1</v>
      </c>
      <c r="Q123" s="8">
        <v>1</v>
      </c>
      <c r="R123" s="2">
        <v>-59.348500000000001</v>
      </c>
      <c r="S123" s="8" t="s">
        <v>61</v>
      </c>
      <c r="T123" s="8">
        <v>-4.4130000000000003</v>
      </c>
      <c r="U123" s="8">
        <v>7.1749999999999998</v>
      </c>
      <c r="V123" s="8">
        <v>11.587999999999999</v>
      </c>
      <c r="W123" s="8" t="s">
        <v>61</v>
      </c>
      <c r="X123" s="8">
        <v>-4.4130000000000003</v>
      </c>
      <c r="Y123" s="8">
        <v>7.1749999999999998</v>
      </c>
      <c r="Z123" s="8">
        <v>11.587999999999999</v>
      </c>
      <c r="AA123" s="8">
        <v>0.69889999999999997</v>
      </c>
      <c r="AB123" s="8">
        <v>2.9999999999999997E-4</v>
      </c>
      <c r="AC123" s="8" t="s">
        <v>17</v>
      </c>
      <c r="AD123" s="8" t="s">
        <v>17</v>
      </c>
      <c r="AE123" s="8">
        <v>0</v>
      </c>
      <c r="AF123" s="8">
        <v>0</v>
      </c>
      <c r="AG123" s="8">
        <v>0</v>
      </c>
      <c r="AH123" s="8">
        <v>0</v>
      </c>
      <c r="AI123" s="8">
        <v>0</v>
      </c>
      <c r="AJ123" s="8">
        <v>0</v>
      </c>
      <c r="AK123" s="8">
        <v>0</v>
      </c>
      <c r="AL123" s="8">
        <v>0</v>
      </c>
      <c r="AM123" s="8">
        <v>0</v>
      </c>
      <c r="AN123" s="8">
        <v>0</v>
      </c>
      <c r="AO123" s="8">
        <v>0</v>
      </c>
      <c r="AP123" s="8">
        <v>0</v>
      </c>
      <c r="AQ123" s="8">
        <v>1.4E-2</v>
      </c>
      <c r="AR123" s="8">
        <v>0.378</v>
      </c>
      <c r="AS123" s="8">
        <v>0.51481699999999997</v>
      </c>
      <c r="AT123" s="8">
        <v>0</v>
      </c>
      <c r="AU123" s="8">
        <v>0.94323299999999999</v>
      </c>
      <c r="AV123" s="8">
        <v>0.45510200000000001</v>
      </c>
      <c r="AW123" s="2">
        <v>-23.55</v>
      </c>
    </row>
    <row r="124" spans="1:63">
      <c r="B124" s="8" t="s">
        <v>768</v>
      </c>
      <c r="C124" s="20">
        <v>4</v>
      </c>
      <c r="D124" s="20">
        <v>520</v>
      </c>
      <c r="E124" s="20">
        <v>0</v>
      </c>
      <c r="F124" s="20">
        <v>3</v>
      </c>
      <c r="G124" s="20">
        <v>3</v>
      </c>
      <c r="H124" s="20">
        <v>2</v>
      </c>
      <c r="I124" s="19">
        <v>10.9</v>
      </c>
      <c r="J124" s="1">
        <v>3.3532999999999999</v>
      </c>
      <c r="K124" s="1">
        <v>3.3532999999999999</v>
      </c>
      <c r="L124" s="1">
        <v>4.8867000000000003</v>
      </c>
      <c r="M124" s="18">
        <v>47.588000000000001</v>
      </c>
      <c r="N124" s="8">
        <v>36</v>
      </c>
      <c r="O124" s="8">
        <v>1248</v>
      </c>
      <c r="P124" s="8">
        <v>1</v>
      </c>
      <c r="Q124" s="8">
        <v>1</v>
      </c>
      <c r="R124" s="2">
        <v>-59.374099999999999</v>
      </c>
      <c r="S124" s="8" t="s">
        <v>61</v>
      </c>
      <c r="T124" s="8">
        <v>-4.4279999999999999</v>
      </c>
      <c r="U124" s="8">
        <v>7.14</v>
      </c>
      <c r="V124" s="8">
        <v>11.568</v>
      </c>
      <c r="W124" s="8" t="s">
        <v>61</v>
      </c>
      <c r="X124" s="8">
        <v>-4.4279999999999999</v>
      </c>
      <c r="Y124" s="8">
        <v>7.14</v>
      </c>
      <c r="Z124" s="8">
        <v>11.568</v>
      </c>
      <c r="AA124" s="8">
        <v>0.74099999999999999</v>
      </c>
      <c r="AB124" s="8">
        <v>6.9999999999999999E-4</v>
      </c>
      <c r="AC124" s="8" t="s">
        <v>17</v>
      </c>
      <c r="AD124" s="8" t="s">
        <v>17</v>
      </c>
      <c r="AE124" s="8">
        <v>0</v>
      </c>
      <c r="AF124" s="8">
        <v>0</v>
      </c>
      <c r="AG124" s="8">
        <v>0</v>
      </c>
      <c r="AH124" s="8">
        <v>0</v>
      </c>
      <c r="AI124" s="8">
        <v>0</v>
      </c>
      <c r="AJ124" s="8">
        <v>0</v>
      </c>
      <c r="AK124" s="8">
        <v>0</v>
      </c>
      <c r="AL124" s="8">
        <v>0</v>
      </c>
      <c r="AM124" s="8">
        <v>0</v>
      </c>
      <c r="AN124" s="8">
        <v>0</v>
      </c>
      <c r="AO124" s="8">
        <v>0</v>
      </c>
      <c r="AP124" s="8">
        <v>0</v>
      </c>
      <c r="AQ124" s="8">
        <v>1.4E-2</v>
      </c>
      <c r="AR124" s="8">
        <v>0.378</v>
      </c>
      <c r="AS124" s="8">
        <v>0.51411600000000002</v>
      </c>
      <c r="AT124" s="8">
        <v>0</v>
      </c>
      <c r="AU124" s="8">
        <v>0.93575399999999997</v>
      </c>
      <c r="AV124" s="8">
        <v>0.44761899999999999</v>
      </c>
      <c r="AW124" s="2">
        <v>-23.5442</v>
      </c>
    </row>
    <row r="125" spans="1:63">
      <c r="B125" s="8" t="s">
        <v>769</v>
      </c>
      <c r="C125" s="20">
        <v>4</v>
      </c>
      <c r="D125" s="20">
        <v>520</v>
      </c>
      <c r="E125" s="20">
        <v>0</v>
      </c>
      <c r="F125" s="20">
        <v>3</v>
      </c>
      <c r="G125" s="20">
        <v>3</v>
      </c>
      <c r="H125" s="20">
        <v>2</v>
      </c>
      <c r="I125" s="19">
        <v>10.9</v>
      </c>
      <c r="J125" s="1">
        <v>3.3429000000000002</v>
      </c>
      <c r="K125" s="1">
        <v>3.3429000000000002</v>
      </c>
      <c r="L125" s="1">
        <v>4.9322999999999997</v>
      </c>
      <c r="M125" s="18">
        <v>47.732999999999997</v>
      </c>
      <c r="N125" s="8">
        <v>36</v>
      </c>
      <c r="O125" s="8">
        <v>1248</v>
      </c>
      <c r="P125" s="8">
        <v>1</v>
      </c>
      <c r="Q125" s="8">
        <v>1</v>
      </c>
      <c r="R125" s="2">
        <v>-59.401200000000003</v>
      </c>
      <c r="S125" s="8" t="s">
        <v>61</v>
      </c>
      <c r="T125" s="8">
        <v>-4.4420000000000002</v>
      </c>
      <c r="U125" s="8">
        <v>7.11</v>
      </c>
      <c r="V125" s="8">
        <v>11.552</v>
      </c>
      <c r="W125" s="8" t="s">
        <v>61</v>
      </c>
      <c r="X125" s="8">
        <v>-4.4420000000000002</v>
      </c>
      <c r="Y125" s="8">
        <v>7.11</v>
      </c>
      <c r="Z125" s="8">
        <v>11.552</v>
      </c>
      <c r="AA125" s="8">
        <v>0.77259999999999995</v>
      </c>
      <c r="AB125" s="8">
        <v>8.9999999999999998E-4</v>
      </c>
      <c r="AC125" s="8" t="s">
        <v>17</v>
      </c>
      <c r="AD125" s="8" t="s">
        <v>17</v>
      </c>
      <c r="AE125" s="8">
        <v>0</v>
      </c>
      <c r="AF125" s="8">
        <v>0</v>
      </c>
      <c r="AG125" s="8">
        <v>0</v>
      </c>
      <c r="AH125" s="8">
        <v>0</v>
      </c>
      <c r="AI125" s="8">
        <v>0</v>
      </c>
      <c r="AJ125" s="8">
        <v>0</v>
      </c>
      <c r="AK125" s="8">
        <v>0</v>
      </c>
      <c r="AL125" s="8">
        <v>0</v>
      </c>
      <c r="AM125" s="8">
        <v>0</v>
      </c>
      <c r="AN125" s="8">
        <v>0</v>
      </c>
      <c r="AO125" s="8">
        <v>0</v>
      </c>
      <c r="AP125" s="8">
        <v>0</v>
      </c>
      <c r="AQ125" s="8">
        <v>1.4E-2</v>
      </c>
      <c r="AR125" s="8">
        <v>0.38300000000000001</v>
      </c>
      <c r="AS125" s="8">
        <v>0.51306099999999999</v>
      </c>
      <c r="AT125" s="8">
        <v>0</v>
      </c>
      <c r="AU125" s="8">
        <v>0.92834700000000003</v>
      </c>
      <c r="AV125" s="8">
        <v>0.44013600000000003</v>
      </c>
      <c r="AW125" s="2">
        <v>-23.538799999999998</v>
      </c>
    </row>
    <row r="126" spans="1:63">
      <c r="B126" s="8" t="s">
        <v>770</v>
      </c>
      <c r="C126" s="20">
        <v>4</v>
      </c>
      <c r="D126" s="20">
        <v>520</v>
      </c>
      <c r="E126" s="20">
        <v>0</v>
      </c>
      <c r="F126" s="20">
        <v>3</v>
      </c>
      <c r="G126" s="20">
        <v>3</v>
      </c>
      <c r="H126" s="20">
        <v>2</v>
      </c>
      <c r="I126" s="19">
        <v>10.9</v>
      </c>
      <c r="J126" s="1">
        <v>3.3325</v>
      </c>
      <c r="K126" s="1">
        <v>3.3325</v>
      </c>
      <c r="L126" s="1">
        <v>4.9751000000000003</v>
      </c>
      <c r="M126" s="18">
        <v>47.85</v>
      </c>
      <c r="N126" s="8">
        <v>36</v>
      </c>
      <c r="O126" s="8">
        <v>1248</v>
      </c>
      <c r="P126" s="8">
        <v>1</v>
      </c>
      <c r="Q126" s="8">
        <v>1</v>
      </c>
      <c r="R126" s="2">
        <v>-59.428699999999999</v>
      </c>
      <c r="S126" s="8" t="s">
        <v>61</v>
      </c>
      <c r="T126" s="8">
        <v>-4.4530000000000003</v>
      </c>
      <c r="U126" s="8">
        <v>7.085</v>
      </c>
      <c r="V126" s="8">
        <v>11.538</v>
      </c>
      <c r="W126" s="8" t="s">
        <v>61</v>
      </c>
      <c r="X126" s="8">
        <v>-4.4530000000000003</v>
      </c>
      <c r="Y126" s="8">
        <v>7.085</v>
      </c>
      <c r="Z126" s="8">
        <v>11.538</v>
      </c>
      <c r="AA126" s="8">
        <v>0.78820000000000001</v>
      </c>
      <c r="AB126" s="8">
        <v>8.0000000000000004E-4</v>
      </c>
      <c r="AC126" s="8" t="s">
        <v>17</v>
      </c>
      <c r="AD126" s="8" t="s">
        <v>17</v>
      </c>
      <c r="AE126" s="8">
        <v>0</v>
      </c>
      <c r="AF126" s="8">
        <v>0</v>
      </c>
      <c r="AG126" s="8">
        <v>0</v>
      </c>
      <c r="AH126" s="8">
        <v>0</v>
      </c>
      <c r="AI126" s="8">
        <v>0</v>
      </c>
      <c r="AJ126" s="8">
        <v>0</v>
      </c>
      <c r="AK126" s="8">
        <v>0</v>
      </c>
      <c r="AL126" s="8">
        <v>0</v>
      </c>
      <c r="AM126" s="8">
        <v>0</v>
      </c>
      <c r="AN126" s="8">
        <v>0</v>
      </c>
      <c r="AO126" s="8">
        <v>0</v>
      </c>
      <c r="AP126" s="8">
        <v>0</v>
      </c>
      <c r="AQ126" s="8">
        <v>1.4E-2</v>
      </c>
      <c r="AR126" s="8">
        <v>0.38400000000000001</v>
      </c>
      <c r="AS126" s="8">
        <v>0.51192400000000005</v>
      </c>
      <c r="AT126" s="8">
        <v>0</v>
      </c>
      <c r="AU126" s="8">
        <v>0.92130999999999996</v>
      </c>
      <c r="AV126" s="8">
        <v>0.43265300000000001</v>
      </c>
      <c r="AW126" s="2">
        <v>-23.5336</v>
      </c>
    </row>
    <row r="127" spans="1:63">
      <c r="B127" s="8" t="s">
        <v>771</v>
      </c>
      <c r="C127" s="20">
        <v>4</v>
      </c>
      <c r="D127" s="20">
        <v>520</v>
      </c>
      <c r="E127" s="20">
        <v>0</v>
      </c>
      <c r="F127" s="20">
        <v>3</v>
      </c>
      <c r="G127" s="20">
        <v>3</v>
      </c>
      <c r="H127" s="20">
        <v>2</v>
      </c>
      <c r="I127" s="19">
        <v>10.9</v>
      </c>
      <c r="J127" s="1">
        <v>3.3222</v>
      </c>
      <c r="K127" s="1">
        <v>3.3222</v>
      </c>
      <c r="L127" s="1">
        <v>5.0162000000000004</v>
      </c>
      <c r="M127" s="18">
        <v>47.945999999999998</v>
      </c>
      <c r="N127" s="8">
        <v>36</v>
      </c>
      <c r="O127" s="8">
        <v>1248</v>
      </c>
      <c r="P127" s="8">
        <v>1</v>
      </c>
      <c r="Q127" s="8">
        <v>1</v>
      </c>
      <c r="R127" s="2">
        <v>-59.4557</v>
      </c>
      <c r="S127" s="8" t="s">
        <v>61</v>
      </c>
      <c r="T127" s="8">
        <v>-4.4640000000000004</v>
      </c>
      <c r="U127" s="8">
        <v>7.0650000000000004</v>
      </c>
      <c r="V127" s="8">
        <v>11.529</v>
      </c>
      <c r="W127" s="8" t="s">
        <v>61</v>
      </c>
      <c r="X127" s="8">
        <v>-4.4640000000000004</v>
      </c>
      <c r="Y127" s="8">
        <v>7.0650000000000004</v>
      </c>
      <c r="Z127" s="8">
        <v>11.529</v>
      </c>
      <c r="AA127" s="8">
        <v>0.74629999999999996</v>
      </c>
      <c r="AB127" s="8">
        <v>1.4E-3</v>
      </c>
      <c r="AC127" s="8" t="s">
        <v>17</v>
      </c>
      <c r="AD127" s="8" t="s">
        <v>17</v>
      </c>
      <c r="AE127" s="8">
        <v>0</v>
      </c>
      <c r="AF127" s="8">
        <v>0</v>
      </c>
      <c r="AG127" s="8">
        <v>0</v>
      </c>
      <c r="AH127" s="8">
        <v>0</v>
      </c>
      <c r="AI127" s="8">
        <v>0</v>
      </c>
      <c r="AJ127" s="8">
        <v>0</v>
      </c>
      <c r="AK127" s="8">
        <v>0</v>
      </c>
      <c r="AL127" s="8">
        <v>0</v>
      </c>
      <c r="AM127" s="8">
        <v>0</v>
      </c>
      <c r="AN127" s="8">
        <v>0</v>
      </c>
      <c r="AO127" s="8">
        <v>0</v>
      </c>
      <c r="AP127" s="8">
        <v>0</v>
      </c>
      <c r="AQ127" s="8">
        <v>1.4E-2</v>
      </c>
      <c r="AR127" s="8">
        <v>0.38500000000000001</v>
      </c>
      <c r="AS127" s="8">
        <v>0.510795</v>
      </c>
      <c r="AT127" s="8">
        <v>0</v>
      </c>
      <c r="AU127" s="8">
        <v>0.91544000000000003</v>
      </c>
      <c r="AV127" s="8">
        <v>0.42516999999999999</v>
      </c>
      <c r="AW127" s="2">
        <v>-23.529</v>
      </c>
    </row>
    <row r="128" spans="1:63">
      <c r="B128" s="8" t="s">
        <v>772</v>
      </c>
      <c r="C128" s="20">
        <v>4</v>
      </c>
      <c r="D128" s="20">
        <v>520</v>
      </c>
      <c r="E128" s="20">
        <v>0</v>
      </c>
      <c r="F128" s="20">
        <v>3</v>
      </c>
      <c r="G128" s="20">
        <v>3</v>
      </c>
      <c r="H128" s="20">
        <v>2</v>
      </c>
      <c r="I128" s="19">
        <v>10.9</v>
      </c>
      <c r="J128" s="1">
        <v>3.3123</v>
      </c>
      <c r="K128" s="1">
        <v>3.3123</v>
      </c>
      <c r="L128" s="1">
        <v>5.0530999999999997</v>
      </c>
      <c r="M128" s="18">
        <v>48.01</v>
      </c>
      <c r="N128" s="8">
        <v>36</v>
      </c>
      <c r="O128" s="8">
        <v>1248</v>
      </c>
      <c r="P128" s="8">
        <v>1</v>
      </c>
      <c r="Q128" s="8">
        <v>1</v>
      </c>
      <c r="R128" s="2">
        <v>-59.481400000000001</v>
      </c>
      <c r="S128" s="8" t="s">
        <v>61</v>
      </c>
      <c r="T128" s="8">
        <v>-4.4729999999999999</v>
      </c>
      <c r="U128" s="8">
        <v>7.0510000000000002</v>
      </c>
      <c r="V128" s="8">
        <v>11.523</v>
      </c>
      <c r="W128" s="8" t="s">
        <v>61</v>
      </c>
      <c r="X128" s="8">
        <v>-4.4729999999999999</v>
      </c>
      <c r="Y128" s="8">
        <v>7.0510000000000002</v>
      </c>
      <c r="Z128" s="8">
        <v>11.523</v>
      </c>
      <c r="AA128" s="8">
        <v>0.69420000000000004</v>
      </c>
      <c r="AB128" s="8">
        <v>2.0000000000000001E-4</v>
      </c>
      <c r="AC128" s="8" t="s">
        <v>17</v>
      </c>
      <c r="AD128" s="8" t="s">
        <v>17</v>
      </c>
      <c r="AE128" s="8">
        <v>0</v>
      </c>
      <c r="AF128" s="8">
        <v>0</v>
      </c>
      <c r="AG128" s="8">
        <v>0</v>
      </c>
      <c r="AH128" s="8">
        <v>0</v>
      </c>
      <c r="AI128" s="8">
        <v>0</v>
      </c>
      <c r="AJ128" s="8">
        <v>0</v>
      </c>
      <c r="AK128" s="8">
        <v>0</v>
      </c>
      <c r="AL128" s="8">
        <v>0</v>
      </c>
      <c r="AM128" s="8">
        <v>0</v>
      </c>
      <c r="AN128" s="8">
        <v>0</v>
      </c>
      <c r="AO128" s="8">
        <v>0</v>
      </c>
      <c r="AP128" s="8">
        <v>0</v>
      </c>
      <c r="AQ128" s="8">
        <v>1.4999999999999999E-2</v>
      </c>
      <c r="AR128" s="8">
        <v>0.38300000000000001</v>
      </c>
      <c r="AS128" s="8">
        <v>0.50908799999999998</v>
      </c>
      <c r="AT128" s="8">
        <v>0</v>
      </c>
      <c r="AU128" s="8">
        <v>0.90934700000000002</v>
      </c>
      <c r="AV128" s="8">
        <v>0.41768699999999997</v>
      </c>
      <c r="AW128" s="2">
        <v>-23.526399999999999</v>
      </c>
    </row>
    <row r="129" spans="1:63">
      <c r="B129" s="8" t="s">
        <v>773</v>
      </c>
      <c r="C129" s="20">
        <v>4</v>
      </c>
      <c r="D129" s="20">
        <v>520</v>
      </c>
      <c r="E129" s="20">
        <v>0</v>
      </c>
      <c r="F129" s="20">
        <v>3</v>
      </c>
      <c r="G129" s="20">
        <v>3</v>
      </c>
      <c r="H129" s="20">
        <v>2</v>
      </c>
      <c r="I129" s="19">
        <v>10.9</v>
      </c>
      <c r="J129" s="1">
        <v>3.3022</v>
      </c>
      <c r="K129" s="1">
        <v>3.3022</v>
      </c>
      <c r="L129" s="1">
        <v>5.0884</v>
      </c>
      <c r="M129" s="18">
        <v>48.052999999999997</v>
      </c>
      <c r="N129" s="8">
        <v>36</v>
      </c>
      <c r="O129" s="8">
        <v>1248</v>
      </c>
      <c r="P129" s="8">
        <v>1</v>
      </c>
      <c r="Q129" s="8">
        <v>1</v>
      </c>
      <c r="R129" s="2">
        <v>-59.504300000000001</v>
      </c>
      <c r="S129" s="8" t="s">
        <v>61</v>
      </c>
      <c r="T129" s="8">
        <v>-4.4800000000000004</v>
      </c>
      <c r="U129" s="8">
        <v>7.04</v>
      </c>
      <c r="V129" s="8">
        <v>11.519</v>
      </c>
      <c r="W129" s="8" t="s">
        <v>61</v>
      </c>
      <c r="X129" s="8">
        <v>-4.4800000000000004</v>
      </c>
      <c r="Y129" s="8">
        <v>7.04</v>
      </c>
      <c r="Z129" s="8">
        <v>11.519</v>
      </c>
      <c r="AA129" s="8">
        <v>0.61539999999999995</v>
      </c>
      <c r="AB129" s="8">
        <v>1E-4</v>
      </c>
      <c r="AC129" s="8" t="s">
        <v>17</v>
      </c>
      <c r="AD129" s="8" t="s">
        <v>17</v>
      </c>
      <c r="AE129" s="8">
        <v>0</v>
      </c>
      <c r="AF129" s="8">
        <v>0</v>
      </c>
      <c r="AG129" s="8">
        <v>0</v>
      </c>
      <c r="AH129" s="8">
        <v>0</v>
      </c>
      <c r="AI129" s="8">
        <v>0</v>
      </c>
      <c r="AJ129" s="8">
        <v>0</v>
      </c>
      <c r="AK129" s="8">
        <v>0</v>
      </c>
      <c r="AL129" s="8">
        <v>0</v>
      </c>
      <c r="AM129" s="8">
        <v>0</v>
      </c>
      <c r="AN129" s="8">
        <v>0</v>
      </c>
      <c r="AO129" s="8">
        <v>0</v>
      </c>
      <c r="AP129" s="8">
        <v>0</v>
      </c>
      <c r="AQ129" s="8">
        <v>1.4999999999999999E-2</v>
      </c>
      <c r="AR129" s="8">
        <v>0.38300000000000001</v>
      </c>
      <c r="AS129" s="8">
        <v>0.50729400000000002</v>
      </c>
      <c r="AT129" s="8">
        <v>0</v>
      </c>
      <c r="AU129" s="8">
        <v>0.90335600000000005</v>
      </c>
      <c r="AV129" s="8">
        <v>0.41020400000000001</v>
      </c>
      <c r="AW129" s="2">
        <v>-23.5228</v>
      </c>
    </row>
    <row r="130" spans="1:63">
      <c r="B130" s="8" t="s">
        <v>774</v>
      </c>
      <c r="C130" s="20">
        <v>4</v>
      </c>
      <c r="D130" s="20">
        <v>520</v>
      </c>
      <c r="E130" s="20">
        <v>0</v>
      </c>
      <c r="F130" s="20">
        <v>3</v>
      </c>
      <c r="G130" s="20">
        <v>3</v>
      </c>
      <c r="H130" s="20">
        <v>2</v>
      </c>
      <c r="I130" s="19">
        <v>10.9</v>
      </c>
      <c r="J130" s="1">
        <v>3.2919</v>
      </c>
      <c r="K130" s="1">
        <v>3.2919</v>
      </c>
      <c r="L130" s="1">
        <v>5.1245000000000003</v>
      </c>
      <c r="M130" s="18">
        <v>48.094000000000001</v>
      </c>
      <c r="N130" s="8">
        <v>36</v>
      </c>
      <c r="O130" s="8">
        <v>1248</v>
      </c>
      <c r="P130" s="8">
        <v>1</v>
      </c>
      <c r="Q130" s="8">
        <v>1</v>
      </c>
      <c r="R130" s="2">
        <v>-59.523600000000002</v>
      </c>
      <c r="S130" s="8" t="s">
        <v>61</v>
      </c>
      <c r="T130" s="8">
        <v>-4.4859999999999998</v>
      </c>
      <c r="U130" s="8">
        <v>7.0279999999999996</v>
      </c>
      <c r="V130" s="8">
        <v>11.513999999999999</v>
      </c>
      <c r="W130" s="8" t="s">
        <v>61</v>
      </c>
      <c r="X130" s="8">
        <v>-4.4859999999999998</v>
      </c>
      <c r="Y130" s="8">
        <v>7.0279999999999996</v>
      </c>
      <c r="Z130" s="8">
        <v>11.513999999999999</v>
      </c>
      <c r="AA130" s="8">
        <v>0.50590000000000002</v>
      </c>
      <c r="AB130" s="8">
        <v>1E-4</v>
      </c>
      <c r="AC130" s="8" t="s">
        <v>17</v>
      </c>
      <c r="AD130" s="8" t="s">
        <v>17</v>
      </c>
      <c r="AE130" s="8">
        <v>0</v>
      </c>
      <c r="AF130" s="8">
        <v>0</v>
      </c>
      <c r="AG130" s="8">
        <v>0</v>
      </c>
      <c r="AH130" s="8">
        <v>0</v>
      </c>
      <c r="AI130" s="8">
        <v>0</v>
      </c>
      <c r="AJ130" s="8">
        <v>0</v>
      </c>
      <c r="AK130" s="8">
        <v>0</v>
      </c>
      <c r="AL130" s="8">
        <v>0</v>
      </c>
      <c r="AM130" s="8">
        <v>0</v>
      </c>
      <c r="AN130" s="8">
        <v>0</v>
      </c>
      <c r="AO130" s="8">
        <v>0</v>
      </c>
      <c r="AP130" s="8">
        <v>0</v>
      </c>
      <c r="AQ130" s="8">
        <v>1.4999999999999999E-2</v>
      </c>
      <c r="AR130" s="8">
        <v>0.38200000000000001</v>
      </c>
      <c r="AS130" s="8">
        <v>0.50556000000000001</v>
      </c>
      <c r="AT130" s="8">
        <v>0</v>
      </c>
      <c r="AU130" s="8">
        <v>0.89747500000000002</v>
      </c>
      <c r="AV130" s="8">
        <v>0.402721</v>
      </c>
      <c r="AW130" s="2">
        <v>-23.5198</v>
      </c>
    </row>
    <row r="131" spans="1:63">
      <c r="B131" s="8" t="s">
        <v>775</v>
      </c>
      <c r="C131" s="20">
        <v>4</v>
      </c>
      <c r="D131" s="20">
        <v>520</v>
      </c>
      <c r="E131" s="20">
        <v>0</v>
      </c>
      <c r="F131" s="20">
        <v>3</v>
      </c>
      <c r="G131" s="20">
        <v>3</v>
      </c>
      <c r="H131" s="20">
        <v>2</v>
      </c>
      <c r="I131" s="19">
        <v>10.9</v>
      </c>
      <c r="J131" s="1">
        <v>3.2810999999999999</v>
      </c>
      <c r="K131" s="1">
        <v>3.2810999999999999</v>
      </c>
      <c r="L131" s="1">
        <v>5.1612</v>
      </c>
      <c r="M131" s="18">
        <v>48.12</v>
      </c>
      <c r="N131" s="8">
        <v>36</v>
      </c>
      <c r="O131" s="8">
        <v>1248</v>
      </c>
      <c r="P131" s="8">
        <v>1</v>
      </c>
      <c r="Q131" s="8">
        <v>1</v>
      </c>
      <c r="R131" s="2">
        <v>-59.538200000000003</v>
      </c>
      <c r="S131" s="8" t="s">
        <v>61</v>
      </c>
      <c r="T131" s="8">
        <v>-4.4800000000000004</v>
      </c>
      <c r="U131" s="8">
        <v>7.0190000000000001</v>
      </c>
      <c r="V131" s="8">
        <v>11.499000000000001</v>
      </c>
      <c r="W131" s="8" t="s">
        <v>61</v>
      </c>
      <c r="X131" s="8">
        <v>-4.4800000000000004</v>
      </c>
      <c r="Y131" s="8">
        <v>7.0190000000000001</v>
      </c>
      <c r="Z131" s="8">
        <v>11.499000000000001</v>
      </c>
      <c r="AA131" s="8">
        <v>0.36799999999999999</v>
      </c>
      <c r="AB131" s="8">
        <v>1.1000000000000001E-3</v>
      </c>
      <c r="AC131" s="8" t="s">
        <v>17</v>
      </c>
      <c r="AD131" s="8" t="s">
        <v>17</v>
      </c>
      <c r="AE131" s="8">
        <v>0</v>
      </c>
      <c r="AF131" s="8">
        <v>0</v>
      </c>
      <c r="AG131" s="8">
        <v>0</v>
      </c>
      <c r="AH131" s="8">
        <v>0</v>
      </c>
      <c r="AI131" s="8">
        <v>0</v>
      </c>
      <c r="AJ131" s="8">
        <v>0</v>
      </c>
      <c r="AK131" s="8">
        <v>0</v>
      </c>
      <c r="AL131" s="8">
        <v>0</v>
      </c>
      <c r="AM131" s="8">
        <v>0</v>
      </c>
      <c r="AN131" s="8">
        <v>0</v>
      </c>
      <c r="AO131" s="8">
        <v>0</v>
      </c>
      <c r="AP131" s="8">
        <v>0</v>
      </c>
      <c r="AQ131" s="8">
        <v>1.4999999999999999E-2</v>
      </c>
      <c r="AR131" s="8">
        <v>0.38200000000000001</v>
      </c>
      <c r="AS131" s="8">
        <v>0.50372300000000003</v>
      </c>
      <c r="AT131" s="8">
        <v>0</v>
      </c>
      <c r="AU131" s="8">
        <v>0.89163499999999996</v>
      </c>
      <c r="AV131" s="8">
        <v>0.39523799999999998</v>
      </c>
      <c r="AW131" s="2">
        <v>-23.518799999999999</v>
      </c>
    </row>
    <row r="132" spans="1:63">
      <c r="B132" s="8" t="s">
        <v>776</v>
      </c>
      <c r="C132" s="20">
        <v>4</v>
      </c>
      <c r="D132" s="20">
        <v>520</v>
      </c>
      <c r="E132" s="20">
        <v>0</v>
      </c>
      <c r="F132" s="20">
        <v>3</v>
      </c>
      <c r="G132" s="20">
        <v>3</v>
      </c>
      <c r="H132" s="20">
        <v>2</v>
      </c>
      <c r="I132" s="19">
        <v>10.9</v>
      </c>
      <c r="J132" s="1">
        <v>3.2698</v>
      </c>
      <c r="K132" s="1">
        <v>3.2698</v>
      </c>
      <c r="L132" s="1">
        <v>5.1999000000000004</v>
      </c>
      <c r="M132" s="18">
        <v>48.146999999999998</v>
      </c>
      <c r="N132" s="8">
        <v>36</v>
      </c>
      <c r="O132" s="8">
        <v>1248</v>
      </c>
      <c r="P132" s="8">
        <v>1</v>
      </c>
      <c r="Q132" s="8">
        <v>1</v>
      </c>
      <c r="R132" s="2">
        <v>-59.546300000000002</v>
      </c>
      <c r="S132" s="8" t="s">
        <v>61</v>
      </c>
      <c r="T132" s="8">
        <v>-4.468</v>
      </c>
      <c r="U132" s="8">
        <v>7.0069999999999997</v>
      </c>
      <c r="V132" s="8">
        <v>11.475</v>
      </c>
      <c r="W132" s="8" t="s">
        <v>61</v>
      </c>
      <c r="X132" s="8">
        <v>-4.468</v>
      </c>
      <c r="Y132" s="8">
        <v>7.0069999999999997</v>
      </c>
      <c r="Z132" s="8">
        <v>11.475</v>
      </c>
      <c r="AA132" s="8">
        <v>0.19600000000000001</v>
      </c>
      <c r="AB132" s="8">
        <v>5.0000000000000001E-4</v>
      </c>
      <c r="AC132" s="8" t="s">
        <v>17</v>
      </c>
      <c r="AD132" s="8" t="s">
        <v>17</v>
      </c>
      <c r="AE132" s="8">
        <v>0</v>
      </c>
      <c r="AF132" s="8">
        <v>0</v>
      </c>
      <c r="AG132" s="8">
        <v>0</v>
      </c>
      <c r="AH132" s="8">
        <v>0</v>
      </c>
      <c r="AI132" s="8">
        <v>0</v>
      </c>
      <c r="AJ132" s="8">
        <v>0</v>
      </c>
      <c r="AK132" s="8">
        <v>0</v>
      </c>
      <c r="AL132" s="8">
        <v>0</v>
      </c>
      <c r="AM132" s="8">
        <v>0</v>
      </c>
      <c r="AN132" s="8">
        <v>0</v>
      </c>
      <c r="AO132" s="8">
        <v>0</v>
      </c>
      <c r="AP132" s="8">
        <v>0</v>
      </c>
      <c r="AQ132" s="8">
        <v>1.4999999999999999E-2</v>
      </c>
      <c r="AR132" s="8">
        <v>0.38</v>
      </c>
      <c r="AS132" s="8">
        <v>0.501942</v>
      </c>
      <c r="AT132" s="8">
        <v>0</v>
      </c>
      <c r="AU132" s="8">
        <v>0.88588800000000001</v>
      </c>
      <c r="AV132" s="8">
        <v>0.38775399999999999</v>
      </c>
      <c r="AW132" s="2">
        <v>-23.517600000000002</v>
      </c>
    </row>
    <row r="133" spans="1:63">
      <c r="B133" s="8" t="s">
        <v>777</v>
      </c>
      <c r="C133" s="20">
        <v>4</v>
      </c>
      <c r="D133" s="20">
        <v>520</v>
      </c>
      <c r="E133" s="20">
        <v>0</v>
      </c>
      <c r="F133" s="20">
        <v>3</v>
      </c>
      <c r="G133" s="20">
        <v>3</v>
      </c>
      <c r="H133" s="20">
        <v>2</v>
      </c>
      <c r="I133" s="19">
        <v>10.9</v>
      </c>
      <c r="J133" s="1">
        <v>3.2639</v>
      </c>
      <c r="K133" s="1">
        <v>3.2639</v>
      </c>
      <c r="L133" s="1">
        <v>5.2190000000000003</v>
      </c>
      <c r="M133" s="18">
        <v>48.149000000000001</v>
      </c>
      <c r="N133" s="8">
        <v>36</v>
      </c>
      <c r="O133" s="8">
        <v>1248</v>
      </c>
      <c r="P133" s="8">
        <v>1</v>
      </c>
      <c r="Q133" s="8">
        <v>1</v>
      </c>
      <c r="R133" s="2">
        <v>-59.547699999999999</v>
      </c>
      <c r="S133" s="8" t="s">
        <v>61</v>
      </c>
      <c r="T133" s="8">
        <v>-4.4619999999999997</v>
      </c>
      <c r="U133" s="8">
        <v>7.0039999999999996</v>
      </c>
      <c r="V133" s="8">
        <v>11.465999999999999</v>
      </c>
      <c r="W133" s="8" t="s">
        <v>61</v>
      </c>
      <c r="X133" s="8">
        <v>-4.4619999999999997</v>
      </c>
      <c r="Y133" s="8">
        <v>7.0039999999999996</v>
      </c>
      <c r="Z133" s="8">
        <v>11.465999999999999</v>
      </c>
      <c r="AA133" s="8">
        <v>9.64E-2</v>
      </c>
      <c r="AB133" s="8">
        <v>4.0000000000000002E-4</v>
      </c>
      <c r="AC133" s="8" t="s">
        <v>17</v>
      </c>
      <c r="AD133" s="8" t="s">
        <v>17</v>
      </c>
      <c r="AE133" s="8">
        <v>0</v>
      </c>
      <c r="AF133" s="8">
        <v>0</v>
      </c>
      <c r="AG133" s="8">
        <v>0</v>
      </c>
      <c r="AH133" s="8">
        <v>0</v>
      </c>
      <c r="AI133" s="8">
        <v>0</v>
      </c>
      <c r="AJ133" s="8">
        <v>0</v>
      </c>
      <c r="AK133" s="8">
        <v>0</v>
      </c>
      <c r="AL133" s="8">
        <v>0</v>
      </c>
      <c r="AM133" s="8">
        <v>0</v>
      </c>
      <c r="AN133" s="8">
        <v>0</v>
      </c>
      <c r="AO133" s="8">
        <v>0</v>
      </c>
      <c r="AP133" s="8">
        <v>0</v>
      </c>
      <c r="AQ133" s="8">
        <v>1.4999999999999999E-2</v>
      </c>
      <c r="AR133" s="8">
        <v>0.36099999999999999</v>
      </c>
      <c r="AS133" s="8">
        <v>0.50100199999999995</v>
      </c>
      <c r="AT133" s="8">
        <v>0</v>
      </c>
      <c r="AU133" s="8">
        <v>0.88305400000000001</v>
      </c>
      <c r="AV133" s="8">
        <v>0.38401299999999999</v>
      </c>
      <c r="AW133" s="2">
        <v>-23.518599999999999</v>
      </c>
    </row>
    <row r="134" spans="1:63">
      <c r="B134" s="8" t="s">
        <v>646</v>
      </c>
      <c r="C134" s="20">
        <v>4</v>
      </c>
      <c r="D134" s="20">
        <v>520</v>
      </c>
      <c r="E134" s="20">
        <v>0</v>
      </c>
      <c r="F134" s="20">
        <v>3</v>
      </c>
      <c r="G134" s="20">
        <v>3</v>
      </c>
      <c r="H134" s="20">
        <v>2</v>
      </c>
      <c r="I134" s="19">
        <v>10.9</v>
      </c>
      <c r="J134" s="1">
        <v>3.2582</v>
      </c>
      <c r="K134" s="1">
        <v>3.2582</v>
      </c>
      <c r="L134" s="1">
        <v>5.2385999999999999</v>
      </c>
      <c r="M134" s="18">
        <v>48.162999999999997</v>
      </c>
      <c r="N134" s="8">
        <v>36</v>
      </c>
      <c r="O134" s="8">
        <v>1248</v>
      </c>
      <c r="P134" s="8">
        <v>1</v>
      </c>
      <c r="Q134" s="8">
        <v>1</v>
      </c>
      <c r="R134" s="2">
        <v>-59.5471</v>
      </c>
      <c r="S134" s="8" t="s">
        <v>61</v>
      </c>
      <c r="T134" s="8">
        <v>-4.46</v>
      </c>
      <c r="U134" s="8">
        <v>6.9969999999999999</v>
      </c>
      <c r="V134" s="8">
        <v>11.457000000000001</v>
      </c>
      <c r="W134" s="8" t="s">
        <v>61</v>
      </c>
      <c r="X134" s="8">
        <v>-4.46</v>
      </c>
      <c r="Y134" s="8">
        <v>6.9969999999999999</v>
      </c>
      <c r="Z134" s="8">
        <v>11.457000000000001</v>
      </c>
      <c r="AA134" s="8">
        <v>1.6299999999999999E-2</v>
      </c>
      <c r="AB134" s="8">
        <v>2.9999999999999997E-4</v>
      </c>
      <c r="AC134" s="8" t="s">
        <v>17</v>
      </c>
      <c r="AD134" s="8" t="s">
        <v>17</v>
      </c>
      <c r="AE134" s="8">
        <v>0</v>
      </c>
      <c r="AF134" s="8">
        <v>0</v>
      </c>
      <c r="AG134" s="8">
        <v>0</v>
      </c>
      <c r="AH134" s="8">
        <v>0</v>
      </c>
      <c r="AI134" s="8">
        <v>0</v>
      </c>
      <c r="AJ134" s="8">
        <v>0</v>
      </c>
      <c r="AK134" s="8">
        <v>0</v>
      </c>
      <c r="AL134" s="8">
        <v>0</v>
      </c>
      <c r="AM134" s="8">
        <v>0</v>
      </c>
      <c r="AN134" s="8">
        <v>0</v>
      </c>
      <c r="AO134" s="8">
        <v>0</v>
      </c>
      <c r="AP134" s="8">
        <v>0</v>
      </c>
      <c r="AQ134" s="8">
        <v>1.4999999999999999E-2</v>
      </c>
      <c r="AR134" s="8">
        <v>0.38200000000000001</v>
      </c>
      <c r="AS134" s="8">
        <v>0.50003299999999995</v>
      </c>
      <c r="AT134" s="8">
        <v>0</v>
      </c>
      <c r="AU134" s="8">
        <v>0.88027699999999998</v>
      </c>
      <c r="AV134" s="8">
        <v>0.38027100000000003</v>
      </c>
      <c r="AW134" s="2">
        <v>-23.519600000000001</v>
      </c>
    </row>
    <row r="135" spans="1:63">
      <c r="B135" s="8" t="s">
        <v>848</v>
      </c>
      <c r="C135" s="20">
        <v>4</v>
      </c>
      <c r="D135" s="20">
        <v>520</v>
      </c>
      <c r="E135" s="20">
        <v>0</v>
      </c>
      <c r="F135" s="20">
        <v>3</v>
      </c>
      <c r="G135" s="20">
        <v>3</v>
      </c>
      <c r="H135" s="20">
        <v>2</v>
      </c>
      <c r="I135" s="19">
        <v>10.9</v>
      </c>
      <c r="J135" s="1">
        <v>3.2582</v>
      </c>
      <c r="K135" s="1">
        <v>3.2582</v>
      </c>
      <c r="L135" s="1">
        <v>5.2385999999999999</v>
      </c>
      <c r="M135" s="18">
        <v>48.162999999999997</v>
      </c>
      <c r="N135" s="8">
        <v>36</v>
      </c>
      <c r="O135" s="8">
        <v>1248</v>
      </c>
      <c r="P135" s="8">
        <v>1</v>
      </c>
      <c r="Q135" s="8">
        <v>1</v>
      </c>
      <c r="R135" s="2">
        <v>-58.935499999999998</v>
      </c>
      <c r="S135" s="8" t="s">
        <v>61</v>
      </c>
      <c r="T135" s="8">
        <v>-4.4039999999999999</v>
      </c>
      <c r="U135" s="8">
        <v>7.2430000000000003</v>
      </c>
      <c r="V135" s="8">
        <v>11.646000000000001</v>
      </c>
      <c r="W135" s="8" t="s">
        <v>61</v>
      </c>
      <c r="X135" s="8">
        <v>-4.4039999999999999</v>
      </c>
      <c r="Y135" s="8">
        <v>7.2430000000000003</v>
      </c>
      <c r="Z135" s="8">
        <v>11.646000000000001</v>
      </c>
      <c r="AA135" s="8">
        <v>0</v>
      </c>
      <c r="AB135" s="8">
        <v>0</v>
      </c>
      <c r="AC135" s="8" t="s">
        <v>17</v>
      </c>
      <c r="AD135" s="8" t="s">
        <v>17</v>
      </c>
      <c r="AE135" s="8">
        <v>0</v>
      </c>
      <c r="AF135" s="8">
        <v>0</v>
      </c>
      <c r="AG135" s="8">
        <v>0</v>
      </c>
      <c r="AH135" s="8">
        <v>0</v>
      </c>
      <c r="AI135" s="8">
        <v>0</v>
      </c>
      <c r="AJ135" s="8">
        <v>0</v>
      </c>
      <c r="AK135" s="8">
        <v>0</v>
      </c>
      <c r="AL135" s="8">
        <v>0</v>
      </c>
      <c r="AM135" s="8">
        <v>0</v>
      </c>
      <c r="AN135" s="8">
        <v>0</v>
      </c>
      <c r="AO135" s="8">
        <v>0</v>
      </c>
      <c r="AP135" s="8">
        <v>0</v>
      </c>
      <c r="AQ135" s="8">
        <v>1.4999999999999999E-2</v>
      </c>
      <c r="AR135" s="8">
        <v>0.38500000000000001</v>
      </c>
      <c r="AS135" s="8">
        <v>0.5</v>
      </c>
      <c r="AT135" s="8">
        <v>0</v>
      </c>
      <c r="AU135" s="8">
        <v>0</v>
      </c>
      <c r="AV135" s="8">
        <v>0.5</v>
      </c>
      <c r="AW135" s="2">
        <v>-23.533200000000001</v>
      </c>
    </row>
    <row r="136" spans="1:63">
      <c r="A136" s="64" t="s">
        <v>676</v>
      </c>
      <c r="C136" s="20"/>
      <c r="D136" s="20"/>
      <c r="E136" s="20"/>
      <c r="F136" s="20"/>
      <c r="G136" s="20"/>
      <c r="H136" s="20"/>
      <c r="R136" s="2"/>
      <c r="AW136" s="2"/>
    </row>
    <row r="137" spans="1:63">
      <c r="A137" s="4"/>
      <c r="B137" s="4" t="s">
        <v>18</v>
      </c>
      <c r="C137" s="21" t="s">
        <v>19</v>
      </c>
      <c r="D137" s="21" t="s">
        <v>20</v>
      </c>
      <c r="E137" s="21" t="s">
        <v>21</v>
      </c>
      <c r="F137" s="21" t="s">
        <v>22</v>
      </c>
      <c r="G137" s="21"/>
      <c r="H137" s="21"/>
      <c r="I137" s="12" t="s">
        <v>23</v>
      </c>
      <c r="J137" s="106" t="s">
        <v>24</v>
      </c>
      <c r="K137" s="106"/>
      <c r="L137" s="106"/>
      <c r="M137" s="12" t="s">
        <v>25</v>
      </c>
      <c r="N137" s="4" t="s">
        <v>26</v>
      </c>
      <c r="O137" s="4" t="s">
        <v>3</v>
      </c>
      <c r="P137" s="4" t="s">
        <v>27</v>
      </c>
      <c r="Q137" s="4" t="s">
        <v>28</v>
      </c>
      <c r="R137" s="6" t="s">
        <v>29</v>
      </c>
      <c r="S137" s="4" t="s">
        <v>30</v>
      </c>
      <c r="T137" s="4"/>
      <c r="U137" s="4"/>
      <c r="V137" s="5"/>
      <c r="W137" s="4" t="s">
        <v>31</v>
      </c>
      <c r="X137" s="4"/>
      <c r="Y137" s="4"/>
      <c r="Z137" s="5"/>
      <c r="AA137" s="5" t="s">
        <v>32</v>
      </c>
      <c r="AB137" s="5" t="s">
        <v>33</v>
      </c>
      <c r="AC137" s="5" t="s">
        <v>34</v>
      </c>
      <c r="AD137" s="13" t="s">
        <v>35</v>
      </c>
      <c r="AE137" s="4" t="s">
        <v>36</v>
      </c>
      <c r="AF137" s="4"/>
      <c r="AG137" s="4"/>
      <c r="AH137" s="4" t="s">
        <v>37</v>
      </c>
      <c r="AI137" s="4"/>
      <c r="AJ137" s="4"/>
      <c r="AK137" s="4" t="s">
        <v>38</v>
      </c>
      <c r="AL137" s="4"/>
      <c r="AM137" s="4"/>
      <c r="AN137" s="4" t="s">
        <v>39</v>
      </c>
      <c r="AO137" s="4"/>
      <c r="AP137" s="4"/>
      <c r="AQ137" s="12" t="s">
        <v>40</v>
      </c>
      <c r="AR137" s="12" t="s">
        <v>41</v>
      </c>
      <c r="AS137" s="107" t="s">
        <v>62</v>
      </c>
      <c r="AT137" s="107"/>
      <c r="AU137" s="107"/>
      <c r="AV137" s="107"/>
      <c r="AW137" s="6" t="s">
        <v>10</v>
      </c>
      <c r="AX137" s="4"/>
      <c r="AY137" s="4"/>
      <c r="AZ137" s="4"/>
      <c r="BA137" s="4"/>
      <c r="BB137" s="4"/>
      <c r="BC137" s="4"/>
      <c r="BD137" s="4"/>
      <c r="BE137" s="4"/>
      <c r="BF137" s="12"/>
      <c r="BG137" s="12"/>
      <c r="BH137" s="4"/>
      <c r="BI137" s="4"/>
      <c r="BJ137" s="12"/>
      <c r="BK137" s="12"/>
    </row>
    <row r="138" spans="1:63">
      <c r="B138" s="4"/>
      <c r="C138" s="21"/>
      <c r="D138" s="21"/>
      <c r="E138" s="21"/>
      <c r="F138" s="21" t="s">
        <v>2</v>
      </c>
      <c r="G138" s="21" t="s">
        <v>46</v>
      </c>
      <c r="H138" s="21" t="s">
        <v>0</v>
      </c>
      <c r="I138" s="12"/>
      <c r="J138" s="5" t="s">
        <v>2</v>
      </c>
      <c r="K138" s="5" t="s">
        <v>46</v>
      </c>
      <c r="L138" s="5" t="s">
        <v>0</v>
      </c>
      <c r="M138" s="12"/>
      <c r="N138" s="4"/>
      <c r="O138" s="4"/>
      <c r="P138" s="4"/>
      <c r="Q138" s="4"/>
      <c r="R138" s="6"/>
      <c r="S138" s="4" t="s">
        <v>47</v>
      </c>
      <c r="T138" s="4" t="s">
        <v>48</v>
      </c>
      <c r="U138" s="4" t="s">
        <v>49</v>
      </c>
      <c r="V138" s="5" t="s">
        <v>50</v>
      </c>
      <c r="W138" s="4" t="s">
        <v>47</v>
      </c>
      <c r="X138" s="4" t="s">
        <v>48</v>
      </c>
      <c r="Y138" s="4" t="s">
        <v>49</v>
      </c>
      <c r="Z138" s="5" t="s">
        <v>50</v>
      </c>
      <c r="AA138" s="14" t="s">
        <v>51</v>
      </c>
      <c r="AB138" s="14" t="s">
        <v>51</v>
      </c>
      <c r="AC138" s="14" t="s">
        <v>52</v>
      </c>
      <c r="AD138" s="13" t="s">
        <v>52</v>
      </c>
      <c r="AE138" s="5" t="s">
        <v>2</v>
      </c>
      <c r="AF138" s="5" t="s">
        <v>46</v>
      </c>
      <c r="AG138" s="5" t="s">
        <v>0</v>
      </c>
      <c r="AH138" s="5" t="s">
        <v>2</v>
      </c>
      <c r="AI138" s="5" t="s">
        <v>46</v>
      </c>
      <c r="AJ138" s="5" t="s">
        <v>0</v>
      </c>
      <c r="AK138" s="5" t="s">
        <v>2</v>
      </c>
      <c r="AL138" s="5" t="s">
        <v>46</v>
      </c>
      <c r="AM138" s="5" t="s">
        <v>0</v>
      </c>
      <c r="AN138" s="5" t="s">
        <v>2</v>
      </c>
      <c r="AO138" s="5" t="s">
        <v>46</v>
      </c>
      <c r="AP138" s="5" t="s">
        <v>0</v>
      </c>
      <c r="AQ138" s="12" t="s">
        <v>53</v>
      </c>
      <c r="AR138" s="12" t="s">
        <v>54</v>
      </c>
      <c r="AS138" s="12" t="s">
        <v>63</v>
      </c>
      <c r="AT138" s="12" t="s">
        <v>63</v>
      </c>
      <c r="AU138" s="12" t="s">
        <v>64</v>
      </c>
      <c r="AV138" s="12" t="s">
        <v>64</v>
      </c>
      <c r="AW138" s="6"/>
      <c r="AX138" s="4"/>
      <c r="AY138" s="4"/>
      <c r="AZ138" s="4"/>
      <c r="BA138" s="4"/>
      <c r="BB138" s="4"/>
      <c r="BC138" s="4"/>
      <c r="BD138" s="4"/>
      <c r="BE138" s="4"/>
      <c r="BF138" s="12"/>
      <c r="BG138" s="12"/>
      <c r="BH138" s="4"/>
      <c r="BI138" s="4"/>
      <c r="BJ138" s="12"/>
      <c r="BK138" s="12"/>
    </row>
    <row r="139" spans="1:63" s="20" customFormat="1">
      <c r="A139" s="21"/>
      <c r="B139" s="21">
        <v>2</v>
      </c>
      <c r="C139" s="21">
        <v>3</v>
      </c>
      <c r="D139" s="21">
        <v>4</v>
      </c>
      <c r="E139" s="21">
        <v>5</v>
      </c>
      <c r="F139" s="21">
        <v>6</v>
      </c>
      <c r="G139" s="21">
        <v>7</v>
      </c>
      <c r="H139" s="21">
        <v>8</v>
      </c>
      <c r="I139" s="21">
        <v>9</v>
      </c>
      <c r="J139" s="21">
        <v>10</v>
      </c>
      <c r="K139" s="21">
        <v>11</v>
      </c>
      <c r="L139" s="21">
        <v>12</v>
      </c>
      <c r="M139" s="21">
        <v>13</v>
      </c>
      <c r="N139" s="21">
        <v>14</v>
      </c>
      <c r="O139" s="21">
        <v>15</v>
      </c>
      <c r="P139" s="21">
        <v>16</v>
      </c>
      <c r="Q139" s="21">
        <v>17</v>
      </c>
      <c r="R139" s="21">
        <v>18</v>
      </c>
      <c r="S139" s="21">
        <v>19</v>
      </c>
      <c r="T139" s="21">
        <v>20</v>
      </c>
      <c r="U139" s="21">
        <v>21</v>
      </c>
      <c r="V139" s="21">
        <v>22</v>
      </c>
      <c r="W139" s="21">
        <v>23</v>
      </c>
      <c r="X139" s="21">
        <v>24</v>
      </c>
      <c r="Y139" s="21">
        <v>25</v>
      </c>
      <c r="Z139" s="21">
        <v>26</v>
      </c>
      <c r="AA139" s="21">
        <v>27</v>
      </c>
      <c r="AB139" s="21">
        <v>28</v>
      </c>
      <c r="AC139" s="21">
        <v>29</v>
      </c>
      <c r="AD139" s="21">
        <v>30</v>
      </c>
      <c r="AE139" s="21">
        <v>31</v>
      </c>
      <c r="AF139" s="21">
        <v>32</v>
      </c>
      <c r="AG139" s="21">
        <v>33</v>
      </c>
      <c r="AH139" s="21">
        <v>34</v>
      </c>
      <c r="AI139" s="21">
        <v>35</v>
      </c>
      <c r="AJ139" s="21">
        <v>36</v>
      </c>
      <c r="AK139" s="21">
        <v>37</v>
      </c>
      <c r="AL139" s="21">
        <v>38</v>
      </c>
      <c r="AM139" s="21">
        <v>39</v>
      </c>
      <c r="AN139" s="21">
        <v>40</v>
      </c>
      <c r="AO139" s="21">
        <v>41</v>
      </c>
      <c r="AP139" s="21">
        <v>42</v>
      </c>
      <c r="AQ139" s="21">
        <v>43</v>
      </c>
      <c r="AR139" s="21">
        <v>44</v>
      </c>
      <c r="AS139" s="21">
        <v>45</v>
      </c>
      <c r="AT139" s="21">
        <v>46</v>
      </c>
      <c r="AU139" s="21">
        <v>47</v>
      </c>
      <c r="AV139" s="21">
        <v>48</v>
      </c>
      <c r="AW139" s="21">
        <v>49</v>
      </c>
      <c r="AX139" s="21"/>
      <c r="AY139" s="21"/>
      <c r="AZ139" s="21"/>
      <c r="BA139" s="21"/>
      <c r="BB139" s="21"/>
      <c r="BC139" s="21"/>
      <c r="BD139" s="21"/>
      <c r="BE139" s="21"/>
      <c r="BF139" s="21"/>
      <c r="BG139" s="21"/>
      <c r="BH139" s="21"/>
      <c r="BI139" s="21"/>
      <c r="BJ139" s="21"/>
      <c r="BK139" s="21"/>
    </row>
    <row r="140" spans="1:63">
      <c r="B140" s="8" t="s">
        <v>645</v>
      </c>
      <c r="C140" s="20">
        <v>4</v>
      </c>
      <c r="D140" s="20">
        <v>520</v>
      </c>
      <c r="E140" s="20">
        <v>0</v>
      </c>
      <c r="F140" s="20">
        <v>4</v>
      </c>
      <c r="G140" s="20">
        <v>4</v>
      </c>
      <c r="H140" s="20">
        <v>3</v>
      </c>
      <c r="I140" s="19">
        <v>14.9</v>
      </c>
      <c r="J140" s="1">
        <v>3.44</v>
      </c>
      <c r="K140" s="1">
        <v>3.44</v>
      </c>
      <c r="L140" s="1">
        <v>4.49</v>
      </c>
      <c r="M140" s="18">
        <v>46.014000000000003</v>
      </c>
      <c r="N140" s="8">
        <v>36</v>
      </c>
      <c r="O140" s="8">
        <v>1248</v>
      </c>
      <c r="P140" s="8">
        <v>1</v>
      </c>
      <c r="Q140" s="1">
        <v>1</v>
      </c>
      <c r="R140" s="2">
        <v>-58.975499999999997</v>
      </c>
      <c r="S140" s="8" t="s">
        <v>61</v>
      </c>
      <c r="T140" s="8">
        <v>-4.218</v>
      </c>
      <c r="U140" s="8">
        <v>7.3620000000000001</v>
      </c>
      <c r="V140" s="8">
        <v>11.579000000000001</v>
      </c>
      <c r="W140" s="8" t="s">
        <v>61</v>
      </c>
      <c r="X140" s="8">
        <v>-4.218</v>
      </c>
      <c r="Y140" s="8">
        <v>7.3620000000000001</v>
      </c>
      <c r="Z140" s="8">
        <v>11.579000000000001</v>
      </c>
      <c r="AA140" s="8">
        <v>0</v>
      </c>
      <c r="AB140" s="8">
        <v>0</v>
      </c>
      <c r="AC140" s="8" t="s">
        <v>17</v>
      </c>
      <c r="AD140" s="8" t="s">
        <v>17</v>
      </c>
      <c r="AE140" s="8">
        <v>0</v>
      </c>
      <c r="AF140" s="8">
        <v>0</v>
      </c>
      <c r="AG140" s="8">
        <v>0</v>
      </c>
      <c r="AH140" s="8">
        <v>0</v>
      </c>
      <c r="AI140" s="8">
        <v>0</v>
      </c>
      <c r="AJ140" s="8">
        <v>0</v>
      </c>
      <c r="AK140" s="8">
        <v>0</v>
      </c>
      <c r="AL140" s="8">
        <v>0</v>
      </c>
      <c r="AM140" s="8">
        <v>0</v>
      </c>
      <c r="AN140" s="8">
        <v>0</v>
      </c>
      <c r="AO140" s="8">
        <v>0</v>
      </c>
      <c r="AP140" s="8">
        <v>0</v>
      </c>
      <c r="AQ140" s="8">
        <v>3.4000000000000002E-2</v>
      </c>
      <c r="AR140" s="8">
        <v>0.39500000000000002</v>
      </c>
      <c r="AS140" s="8">
        <v>0.5</v>
      </c>
      <c r="AT140" s="8">
        <v>0</v>
      </c>
      <c r="AU140" s="8">
        <v>0</v>
      </c>
      <c r="AV140" s="8">
        <v>0.5</v>
      </c>
      <c r="AW140" s="2">
        <v>-23.6189</v>
      </c>
      <c r="AZ140" s="2"/>
    </row>
    <row r="141" spans="1:63">
      <c r="C141" s="20"/>
      <c r="D141" s="20"/>
      <c r="E141" s="20"/>
      <c r="F141" s="20"/>
      <c r="G141" s="20"/>
      <c r="H141" s="20"/>
      <c r="J141" s="1"/>
      <c r="K141" s="1"/>
      <c r="L141" s="1"/>
      <c r="M141" s="18"/>
      <c r="R141" s="2"/>
      <c r="AW141" s="2"/>
    </row>
    <row r="142" spans="1:63">
      <c r="C142" s="20"/>
      <c r="D142" s="20"/>
      <c r="E142" s="20"/>
      <c r="F142" s="20"/>
      <c r="G142" s="20"/>
      <c r="H142" s="20"/>
      <c r="J142" s="1"/>
      <c r="K142" s="1"/>
      <c r="L142" s="1"/>
      <c r="M142" s="18"/>
      <c r="R142" s="2"/>
      <c r="AW142" s="2"/>
    </row>
    <row r="143" spans="1:63">
      <c r="B143" s="8" t="s">
        <v>668</v>
      </c>
      <c r="C143" s="20">
        <v>4</v>
      </c>
      <c r="D143" s="20">
        <v>520</v>
      </c>
      <c r="E143" s="20">
        <v>0</v>
      </c>
      <c r="F143" s="20">
        <v>4</v>
      </c>
      <c r="G143" s="20">
        <v>4</v>
      </c>
      <c r="H143" s="20">
        <v>3</v>
      </c>
      <c r="I143" s="19">
        <v>14.9</v>
      </c>
      <c r="J143" s="1">
        <v>3.4287999999999998</v>
      </c>
      <c r="K143" s="1">
        <v>3.4287999999999998</v>
      </c>
      <c r="L143" s="1">
        <v>4.5373000000000001</v>
      </c>
      <c r="M143" s="18">
        <v>46.197000000000003</v>
      </c>
      <c r="N143" s="8">
        <v>36</v>
      </c>
      <c r="O143" s="8">
        <v>1248</v>
      </c>
      <c r="P143" s="8">
        <v>1</v>
      </c>
      <c r="Q143" s="8">
        <v>1</v>
      </c>
      <c r="R143" s="2">
        <v>-58.980899999999998</v>
      </c>
      <c r="S143" s="8" t="s">
        <v>61</v>
      </c>
      <c r="T143" s="8">
        <v>-4.2320000000000002</v>
      </c>
      <c r="U143" s="8">
        <v>7.3239999999999998</v>
      </c>
      <c r="V143" s="8">
        <v>11.555</v>
      </c>
      <c r="W143" s="8" t="s">
        <v>61</v>
      </c>
      <c r="X143" s="8">
        <v>-4.2320000000000002</v>
      </c>
      <c r="Y143" s="8">
        <v>7.3239999999999998</v>
      </c>
      <c r="Z143" s="8">
        <v>11.555</v>
      </c>
      <c r="AA143" s="8">
        <v>0.12429999999999999</v>
      </c>
      <c r="AB143" s="8">
        <v>8.0000000000000004E-4</v>
      </c>
      <c r="AC143" s="8" t="s">
        <v>17</v>
      </c>
      <c r="AD143" s="8" t="s">
        <v>17</v>
      </c>
      <c r="AE143" s="8">
        <v>0</v>
      </c>
      <c r="AF143" s="8">
        <v>0</v>
      </c>
      <c r="AG143" s="8">
        <v>0</v>
      </c>
      <c r="AH143" s="8">
        <v>0</v>
      </c>
      <c r="AI143" s="8">
        <v>0</v>
      </c>
      <c r="AJ143" s="8">
        <v>0</v>
      </c>
      <c r="AK143" s="8">
        <v>0</v>
      </c>
      <c r="AL143" s="8">
        <v>0</v>
      </c>
      <c r="AM143" s="8">
        <v>0</v>
      </c>
      <c r="AN143" s="8">
        <v>0</v>
      </c>
      <c r="AO143" s="8">
        <v>0</v>
      </c>
      <c r="AP143" s="8">
        <v>0</v>
      </c>
      <c r="AQ143" s="8">
        <v>5.0999999999999997E-2</v>
      </c>
      <c r="AR143" s="8">
        <v>0.39800000000000002</v>
      </c>
      <c r="AS143" s="8">
        <v>0.50345899999999999</v>
      </c>
      <c r="AT143" s="8">
        <v>0</v>
      </c>
      <c r="AU143" s="8">
        <v>0.98241900000000004</v>
      </c>
      <c r="AV143" s="8">
        <v>0.48503400000000002</v>
      </c>
      <c r="AW143" s="2">
        <v>-23.6158</v>
      </c>
    </row>
    <row r="144" spans="1:63">
      <c r="B144" s="8" t="s">
        <v>669</v>
      </c>
      <c r="C144" s="20">
        <v>4</v>
      </c>
      <c r="D144" s="20">
        <v>520</v>
      </c>
      <c r="E144" s="20">
        <v>0</v>
      </c>
      <c r="F144" s="20">
        <v>4</v>
      </c>
      <c r="G144" s="20">
        <v>4</v>
      </c>
      <c r="H144" s="20">
        <v>3</v>
      </c>
      <c r="I144" s="19">
        <v>15</v>
      </c>
      <c r="J144" s="1">
        <v>3.4121999999999999</v>
      </c>
      <c r="K144" s="1">
        <v>3.4121999999999999</v>
      </c>
      <c r="L144" s="1">
        <v>4.6062000000000003</v>
      </c>
      <c r="M144" s="18">
        <v>46.445</v>
      </c>
      <c r="N144" s="8">
        <v>36</v>
      </c>
      <c r="O144" s="8">
        <v>1248</v>
      </c>
      <c r="P144" s="8">
        <v>1</v>
      </c>
      <c r="Q144" s="1">
        <v>1</v>
      </c>
      <c r="R144" s="2">
        <v>-58.990400000000001</v>
      </c>
      <c r="S144" s="8" t="s">
        <v>61</v>
      </c>
      <c r="T144" s="8">
        <v>-4.1210000000000004</v>
      </c>
      <c r="U144" s="8">
        <v>7.2770000000000001</v>
      </c>
      <c r="V144" s="8">
        <v>11.398</v>
      </c>
      <c r="W144" s="8" t="s">
        <v>61</v>
      </c>
      <c r="X144" s="8">
        <v>-4.1210000000000004</v>
      </c>
      <c r="Y144" s="8">
        <v>7.2770000000000001</v>
      </c>
      <c r="Z144" s="8">
        <v>11.398</v>
      </c>
      <c r="AA144" s="8">
        <v>0.28760000000000002</v>
      </c>
      <c r="AB144" s="8">
        <v>1E-3</v>
      </c>
      <c r="AC144" s="8" t="s">
        <v>17</v>
      </c>
      <c r="AD144" s="8" t="s">
        <v>17</v>
      </c>
      <c r="AE144" s="8">
        <v>0</v>
      </c>
      <c r="AF144" s="8">
        <v>0</v>
      </c>
      <c r="AG144" s="8">
        <v>0</v>
      </c>
      <c r="AH144" s="8">
        <v>0</v>
      </c>
      <c r="AI144" s="8">
        <v>0</v>
      </c>
      <c r="AJ144" s="8">
        <v>0</v>
      </c>
      <c r="AK144" s="8">
        <v>0</v>
      </c>
      <c r="AL144" s="8">
        <v>0</v>
      </c>
      <c r="AM144" s="8">
        <v>0</v>
      </c>
      <c r="AN144" s="8">
        <v>0</v>
      </c>
      <c r="AO144" s="8">
        <v>0</v>
      </c>
      <c r="AP144" s="8">
        <v>0</v>
      </c>
      <c r="AQ144" s="8">
        <v>0.05</v>
      </c>
      <c r="AR144" s="8">
        <v>0.39200000000000002</v>
      </c>
      <c r="AS144" s="8">
        <v>0.50751900000000005</v>
      </c>
      <c r="AT144" s="8">
        <v>0</v>
      </c>
      <c r="AU144" s="8">
        <v>0.97140499999999996</v>
      </c>
      <c r="AV144" s="8">
        <v>0.477551</v>
      </c>
      <c r="AW144" s="2">
        <v>-23.6098</v>
      </c>
      <c r="AZ144" s="2"/>
    </row>
    <row r="145" spans="1:52">
      <c r="C145" s="20"/>
      <c r="D145" s="20"/>
      <c r="E145" s="20"/>
      <c r="F145" s="20"/>
      <c r="G145" s="20"/>
      <c r="H145" s="20"/>
      <c r="J145" s="1"/>
      <c r="K145" s="1"/>
      <c r="L145" s="1"/>
      <c r="M145" s="18"/>
      <c r="R145" s="2"/>
      <c r="AW145" s="2"/>
    </row>
    <row r="146" spans="1:52">
      <c r="C146" s="20"/>
      <c r="D146" s="20"/>
      <c r="E146" s="20"/>
      <c r="F146" s="20"/>
      <c r="G146" s="20"/>
      <c r="H146" s="20"/>
      <c r="J146" s="1"/>
      <c r="K146" s="1"/>
      <c r="L146" s="1"/>
      <c r="M146" s="18"/>
      <c r="R146" s="2"/>
      <c r="AW146" s="2"/>
    </row>
    <row r="147" spans="1:52">
      <c r="B147" s="8" t="s">
        <v>726</v>
      </c>
      <c r="C147" s="20">
        <v>4</v>
      </c>
      <c r="D147" s="20">
        <v>520</v>
      </c>
      <c r="E147" s="20">
        <v>0</v>
      </c>
      <c r="F147" s="20">
        <v>4</v>
      </c>
      <c r="G147" s="20">
        <v>4</v>
      </c>
      <c r="H147" s="20">
        <v>3</v>
      </c>
      <c r="I147" s="19">
        <v>15.1</v>
      </c>
      <c r="J147" s="1">
        <v>3.3643000000000001</v>
      </c>
      <c r="K147" s="1">
        <v>3.3643000000000001</v>
      </c>
      <c r="L147" s="1">
        <v>4.8369999999999997</v>
      </c>
      <c r="M147" s="18">
        <v>47.412999999999997</v>
      </c>
      <c r="N147" s="8">
        <v>36</v>
      </c>
      <c r="O147" s="8">
        <v>1248</v>
      </c>
      <c r="P147" s="8">
        <v>1</v>
      </c>
      <c r="Q147" s="8">
        <v>1</v>
      </c>
      <c r="R147" s="2">
        <v>-59.0565</v>
      </c>
      <c r="S147" s="8" t="s">
        <v>61</v>
      </c>
      <c r="T147" s="8">
        <v>-4.3330000000000002</v>
      </c>
      <c r="U147" s="8">
        <v>7.0810000000000004</v>
      </c>
      <c r="V147" s="8">
        <v>11.414999999999999</v>
      </c>
      <c r="W147" s="8" t="s">
        <v>61</v>
      </c>
      <c r="X147" s="8">
        <v>-4.3330000000000002</v>
      </c>
      <c r="Y147" s="8">
        <v>7.0810000000000004</v>
      </c>
      <c r="Z147" s="8">
        <v>11.414999999999999</v>
      </c>
      <c r="AA147" s="8">
        <v>0.69720000000000004</v>
      </c>
      <c r="AB147" s="8">
        <v>2.0000000000000001E-4</v>
      </c>
      <c r="AC147" s="8" t="s">
        <v>17</v>
      </c>
      <c r="AD147" s="8" t="s">
        <v>17</v>
      </c>
      <c r="AE147" s="8">
        <v>0</v>
      </c>
      <c r="AF147" s="8">
        <v>0</v>
      </c>
      <c r="AG147" s="8">
        <v>0</v>
      </c>
      <c r="AH147" s="8">
        <v>0</v>
      </c>
      <c r="AI147" s="8">
        <v>0</v>
      </c>
      <c r="AJ147" s="8">
        <v>0</v>
      </c>
      <c r="AK147" s="8">
        <v>0</v>
      </c>
      <c r="AL147" s="8">
        <v>0</v>
      </c>
      <c r="AM147" s="8">
        <v>0</v>
      </c>
      <c r="AN147" s="8">
        <v>0</v>
      </c>
      <c r="AO147" s="8">
        <v>0</v>
      </c>
      <c r="AP147" s="8">
        <v>0</v>
      </c>
      <c r="AQ147" s="8">
        <v>0.05</v>
      </c>
      <c r="AR147" s="8">
        <v>0.40200000000000002</v>
      </c>
      <c r="AS147" s="8">
        <v>0.51481699999999997</v>
      </c>
      <c r="AT147" s="8">
        <v>0</v>
      </c>
      <c r="AU147" s="8">
        <v>0.94323299999999999</v>
      </c>
      <c r="AV147" s="8">
        <v>0.45510200000000001</v>
      </c>
      <c r="AW147" s="2">
        <v>-23.5884</v>
      </c>
    </row>
    <row r="148" spans="1:52">
      <c r="C148" s="20"/>
      <c r="D148" s="20"/>
      <c r="E148" s="20"/>
      <c r="F148" s="20"/>
      <c r="G148" s="20"/>
      <c r="H148" s="20"/>
      <c r="J148" s="1"/>
      <c r="K148" s="1"/>
      <c r="L148" s="1"/>
      <c r="M148" s="18"/>
      <c r="R148" s="2"/>
      <c r="AW148" s="2"/>
    </row>
    <row r="149" spans="1:52">
      <c r="C149" s="20"/>
      <c r="D149" s="20"/>
      <c r="E149" s="20"/>
      <c r="F149" s="20"/>
      <c r="G149" s="20"/>
      <c r="H149" s="20"/>
      <c r="J149" s="1"/>
      <c r="K149" s="1"/>
      <c r="L149" s="1"/>
      <c r="M149" s="18"/>
      <c r="R149" s="2"/>
      <c r="AW149" s="2"/>
    </row>
    <row r="150" spans="1:52">
      <c r="C150" s="20"/>
      <c r="D150" s="20"/>
      <c r="E150" s="20"/>
      <c r="F150" s="20"/>
      <c r="G150" s="20"/>
      <c r="H150" s="20"/>
      <c r="J150" s="1"/>
      <c r="K150" s="1"/>
      <c r="L150" s="1"/>
      <c r="M150" s="18"/>
      <c r="R150" s="2"/>
      <c r="AW150" s="2"/>
    </row>
    <row r="151" spans="1:52">
      <c r="C151" s="20"/>
      <c r="D151" s="20"/>
      <c r="E151" s="20"/>
      <c r="F151" s="20"/>
      <c r="G151" s="20"/>
      <c r="H151" s="20"/>
      <c r="J151" s="1"/>
      <c r="K151" s="1"/>
      <c r="L151" s="1"/>
      <c r="M151" s="18"/>
      <c r="R151" s="2"/>
      <c r="AW151" s="2"/>
    </row>
    <row r="152" spans="1:52">
      <c r="C152" s="20"/>
      <c r="D152" s="20"/>
      <c r="E152" s="20"/>
      <c r="F152" s="20"/>
      <c r="G152" s="20"/>
      <c r="H152" s="20"/>
      <c r="J152" s="1"/>
      <c r="K152" s="1"/>
      <c r="L152" s="1"/>
      <c r="M152" s="18"/>
      <c r="R152" s="2"/>
      <c r="AW152" s="2"/>
    </row>
    <row r="153" spans="1:52">
      <c r="C153" s="20"/>
      <c r="D153" s="20"/>
      <c r="E153" s="20"/>
      <c r="F153" s="20"/>
      <c r="G153" s="20"/>
      <c r="H153" s="20"/>
      <c r="J153" s="1"/>
      <c r="K153" s="1"/>
      <c r="L153" s="1"/>
      <c r="M153" s="18"/>
      <c r="R153" s="2"/>
      <c r="AW153" s="2"/>
    </row>
    <row r="154" spans="1:52">
      <c r="C154" s="20"/>
      <c r="D154" s="20"/>
      <c r="E154" s="20"/>
      <c r="F154" s="20"/>
      <c r="G154" s="20"/>
      <c r="H154" s="20"/>
      <c r="J154" s="1"/>
      <c r="K154" s="1"/>
      <c r="L154" s="1"/>
      <c r="M154" s="18"/>
      <c r="R154" s="2"/>
      <c r="AW154" s="2"/>
    </row>
    <row r="155" spans="1:52">
      <c r="C155" s="20"/>
      <c r="D155" s="20"/>
      <c r="E155" s="20"/>
      <c r="F155" s="20"/>
      <c r="G155" s="20"/>
      <c r="H155" s="20"/>
      <c r="J155" s="1"/>
      <c r="K155" s="1"/>
      <c r="L155" s="1"/>
      <c r="M155" s="18"/>
      <c r="R155" s="2"/>
      <c r="AW155" s="2"/>
    </row>
    <row r="156" spans="1:52">
      <c r="C156" s="20"/>
      <c r="D156" s="20"/>
      <c r="E156" s="20"/>
      <c r="F156" s="20"/>
      <c r="G156" s="20"/>
      <c r="H156" s="20"/>
      <c r="J156" s="1"/>
      <c r="K156" s="1"/>
      <c r="L156" s="1"/>
      <c r="M156" s="18"/>
      <c r="Q156" s="1"/>
      <c r="R156" s="2"/>
      <c r="AW156" s="2"/>
      <c r="AZ156" s="2"/>
    </row>
    <row r="157" spans="1:52">
      <c r="C157" s="20"/>
      <c r="D157" s="20"/>
      <c r="E157" s="20"/>
      <c r="F157" s="20"/>
      <c r="G157" s="20"/>
      <c r="H157" s="20"/>
      <c r="J157" s="1"/>
      <c r="K157" s="1"/>
      <c r="L157" s="1"/>
      <c r="M157" s="18"/>
      <c r="R157" s="2"/>
      <c r="AW157" s="2"/>
    </row>
    <row r="158" spans="1:52">
      <c r="B158" s="8" t="s">
        <v>646</v>
      </c>
      <c r="C158" s="20">
        <v>4</v>
      </c>
      <c r="D158" s="20">
        <v>520</v>
      </c>
      <c r="E158" s="20">
        <v>0</v>
      </c>
      <c r="F158" s="20">
        <v>4</v>
      </c>
      <c r="G158" s="20">
        <v>4</v>
      </c>
      <c r="H158" s="20">
        <v>3</v>
      </c>
      <c r="I158" s="19">
        <v>15.1</v>
      </c>
      <c r="J158" s="1">
        <v>3.2582</v>
      </c>
      <c r="K158" s="1">
        <v>3.2582</v>
      </c>
      <c r="L158" s="1">
        <v>5.2385999999999999</v>
      </c>
      <c r="M158" s="18">
        <v>48.162999999999997</v>
      </c>
      <c r="N158" s="8">
        <v>36</v>
      </c>
      <c r="O158" s="8">
        <v>1248</v>
      </c>
      <c r="P158" s="8">
        <v>1</v>
      </c>
      <c r="Q158" s="8">
        <v>1</v>
      </c>
      <c r="R158" s="2">
        <v>-59.268900000000002</v>
      </c>
      <c r="S158" s="8" t="s">
        <v>61</v>
      </c>
      <c r="T158" s="8">
        <v>-4.2119999999999997</v>
      </c>
      <c r="U158" s="8">
        <v>6.8970000000000002</v>
      </c>
      <c r="V158" s="8">
        <v>11.109</v>
      </c>
      <c r="W158" s="8" t="s">
        <v>61</v>
      </c>
      <c r="X158" s="8">
        <v>-4.2119999999999997</v>
      </c>
      <c r="Y158" s="8">
        <v>6.8970000000000002</v>
      </c>
      <c r="Z158" s="8">
        <v>11.109</v>
      </c>
      <c r="AA158" s="8">
        <v>2.2800000000000001E-2</v>
      </c>
      <c r="AB158" s="8">
        <v>4.0000000000000001E-3</v>
      </c>
      <c r="AC158" s="8" t="s">
        <v>17</v>
      </c>
      <c r="AD158" s="8" t="s">
        <v>17</v>
      </c>
      <c r="AE158" s="8">
        <v>0</v>
      </c>
      <c r="AF158" s="8">
        <v>0</v>
      </c>
      <c r="AG158" s="8">
        <v>0</v>
      </c>
      <c r="AH158" s="8">
        <v>0</v>
      </c>
      <c r="AI158" s="8">
        <v>0</v>
      </c>
      <c r="AJ158" s="8">
        <v>0</v>
      </c>
      <c r="AK158" s="8">
        <v>0</v>
      </c>
      <c r="AL158" s="8">
        <v>0</v>
      </c>
      <c r="AM158" s="8">
        <v>0</v>
      </c>
      <c r="AN158" s="8">
        <v>0</v>
      </c>
      <c r="AO158" s="8">
        <v>0</v>
      </c>
      <c r="AP158" s="8">
        <v>0</v>
      </c>
      <c r="AQ158" s="8">
        <v>5.2999999999999999E-2</v>
      </c>
      <c r="AR158" s="8">
        <v>0.40400000000000003</v>
      </c>
      <c r="AS158" s="8">
        <v>0.50003299999999995</v>
      </c>
      <c r="AT158" s="8">
        <v>0</v>
      </c>
      <c r="AU158" s="8">
        <v>0.88027699999999998</v>
      </c>
      <c r="AV158" s="8">
        <v>0.38027100000000003</v>
      </c>
      <c r="AW158" s="2">
        <v>-23.562899999999999</v>
      </c>
    </row>
    <row r="159" spans="1:52">
      <c r="B159" s="8" t="s">
        <v>848</v>
      </c>
      <c r="C159" s="20">
        <v>4</v>
      </c>
      <c r="D159" s="20">
        <v>520</v>
      </c>
      <c r="E159" s="20">
        <v>0</v>
      </c>
      <c r="F159" s="20">
        <v>4</v>
      </c>
      <c r="G159" s="20">
        <v>4</v>
      </c>
      <c r="H159" s="20">
        <v>3</v>
      </c>
      <c r="I159" s="19">
        <v>15.1</v>
      </c>
      <c r="J159" s="1">
        <v>3.2582</v>
      </c>
      <c r="K159" s="1">
        <v>3.2582</v>
      </c>
      <c r="L159" s="1">
        <v>5.2385999999999999</v>
      </c>
      <c r="M159" s="18">
        <v>48.162999999999997</v>
      </c>
      <c r="N159" s="8">
        <v>36</v>
      </c>
      <c r="O159" s="8">
        <v>1248</v>
      </c>
      <c r="P159" s="8">
        <v>1</v>
      </c>
      <c r="Q159" s="8">
        <v>1</v>
      </c>
      <c r="R159" s="2">
        <v>-58.6616</v>
      </c>
      <c r="S159" s="8" t="s">
        <v>61</v>
      </c>
      <c r="T159" s="8">
        <v>-4.1779999999999999</v>
      </c>
      <c r="U159" s="8">
        <v>7.1529999999999996</v>
      </c>
      <c r="V159" s="8">
        <v>11.331</v>
      </c>
      <c r="W159" s="8" t="s">
        <v>61</v>
      </c>
      <c r="X159" s="8">
        <v>-4.1779999999999999</v>
      </c>
      <c r="Y159" s="8">
        <v>7.1529999999999996</v>
      </c>
      <c r="Z159" s="8">
        <v>11.331</v>
      </c>
      <c r="AA159" s="8">
        <v>0</v>
      </c>
      <c r="AB159" s="8">
        <v>0</v>
      </c>
      <c r="AC159" s="8" t="s">
        <v>17</v>
      </c>
      <c r="AD159" s="8" t="s">
        <v>17</v>
      </c>
      <c r="AE159" s="8">
        <v>0</v>
      </c>
      <c r="AF159" s="8">
        <v>0</v>
      </c>
      <c r="AG159" s="8">
        <v>0</v>
      </c>
      <c r="AH159" s="8">
        <v>0</v>
      </c>
      <c r="AI159" s="8">
        <v>0</v>
      </c>
      <c r="AJ159" s="8">
        <v>0</v>
      </c>
      <c r="AK159" s="8">
        <v>0</v>
      </c>
      <c r="AL159" s="8">
        <v>0</v>
      </c>
      <c r="AM159" s="8">
        <v>0</v>
      </c>
      <c r="AN159" s="8">
        <v>0</v>
      </c>
      <c r="AO159" s="8">
        <v>0</v>
      </c>
      <c r="AP159" s="8">
        <v>0</v>
      </c>
      <c r="AQ159" s="8">
        <v>3.5999999999999997E-2</v>
      </c>
      <c r="AR159" s="8">
        <v>0.40100000000000002</v>
      </c>
      <c r="AS159" s="8">
        <v>0.5</v>
      </c>
      <c r="AT159" s="8">
        <v>0</v>
      </c>
      <c r="AU159" s="8">
        <v>0</v>
      </c>
      <c r="AV159" s="8">
        <v>0.5</v>
      </c>
      <c r="AW159" s="2">
        <v>-23.575099999999999</v>
      </c>
    </row>
    <row r="160" spans="1:52">
      <c r="A160" s="64" t="s">
        <v>782</v>
      </c>
      <c r="C160" s="20"/>
      <c r="D160" s="20"/>
      <c r="E160" s="20"/>
      <c r="F160" s="20"/>
      <c r="G160" s="20"/>
      <c r="H160" s="20"/>
      <c r="R160" s="2"/>
      <c r="AW160" s="2"/>
    </row>
    <row r="161" spans="1:63">
      <c r="A161" s="4"/>
      <c r="B161" s="4" t="s">
        <v>18</v>
      </c>
      <c r="C161" s="21" t="s">
        <v>19</v>
      </c>
      <c r="D161" s="21" t="s">
        <v>20</v>
      </c>
      <c r="E161" s="21" t="s">
        <v>21</v>
      </c>
      <c r="F161" s="21" t="s">
        <v>22</v>
      </c>
      <c r="G161" s="21"/>
      <c r="H161" s="21"/>
      <c r="I161" s="12" t="s">
        <v>23</v>
      </c>
      <c r="J161" s="106" t="s">
        <v>24</v>
      </c>
      <c r="K161" s="106"/>
      <c r="L161" s="106"/>
      <c r="M161" s="12" t="s">
        <v>25</v>
      </c>
      <c r="N161" s="4" t="s">
        <v>26</v>
      </c>
      <c r="O161" s="4" t="s">
        <v>3</v>
      </c>
      <c r="P161" s="4" t="s">
        <v>27</v>
      </c>
      <c r="Q161" s="4" t="s">
        <v>28</v>
      </c>
      <c r="R161" s="6" t="s">
        <v>29</v>
      </c>
      <c r="S161" s="4" t="s">
        <v>30</v>
      </c>
      <c r="T161" s="4"/>
      <c r="U161" s="4"/>
      <c r="V161" s="5"/>
      <c r="W161" s="4" t="s">
        <v>31</v>
      </c>
      <c r="X161" s="4"/>
      <c r="Y161" s="4"/>
      <c r="Z161" s="5"/>
      <c r="AA161" s="5" t="s">
        <v>32</v>
      </c>
      <c r="AB161" s="5" t="s">
        <v>33</v>
      </c>
      <c r="AC161" s="5" t="s">
        <v>34</v>
      </c>
      <c r="AD161" s="13" t="s">
        <v>35</v>
      </c>
      <c r="AE161" s="4" t="s">
        <v>36</v>
      </c>
      <c r="AF161" s="4"/>
      <c r="AG161" s="4"/>
      <c r="AH161" s="4" t="s">
        <v>37</v>
      </c>
      <c r="AI161" s="4"/>
      <c r="AJ161" s="4"/>
      <c r="AK161" s="4" t="s">
        <v>38</v>
      </c>
      <c r="AL161" s="4"/>
      <c r="AM161" s="4"/>
      <c r="AN161" s="4" t="s">
        <v>39</v>
      </c>
      <c r="AO161" s="4"/>
      <c r="AP161" s="4"/>
      <c r="AQ161" s="12" t="s">
        <v>40</v>
      </c>
      <c r="AR161" s="12" t="s">
        <v>41</v>
      </c>
      <c r="AS161" s="107" t="s">
        <v>62</v>
      </c>
      <c r="AT161" s="107"/>
      <c r="AU161" s="107"/>
      <c r="AV161" s="107"/>
      <c r="AW161" s="6" t="s">
        <v>786</v>
      </c>
      <c r="AX161" s="4" t="s">
        <v>785</v>
      </c>
      <c r="AY161" s="4" t="s">
        <v>656</v>
      </c>
      <c r="AZ161" s="4"/>
      <c r="BA161" s="4"/>
      <c r="BB161" s="4"/>
      <c r="BC161" s="4"/>
      <c r="BD161" s="4"/>
      <c r="BE161" s="4"/>
      <c r="BF161" s="12"/>
      <c r="BG161" s="12"/>
      <c r="BH161" s="4"/>
      <c r="BI161" s="4"/>
      <c r="BJ161" s="12"/>
      <c r="BK161" s="12"/>
    </row>
    <row r="162" spans="1:63">
      <c r="B162" s="4"/>
      <c r="C162" s="21"/>
      <c r="D162" s="21"/>
      <c r="E162" s="21"/>
      <c r="F162" s="21" t="s">
        <v>2</v>
      </c>
      <c r="G162" s="21" t="s">
        <v>46</v>
      </c>
      <c r="H162" s="21" t="s">
        <v>0</v>
      </c>
      <c r="I162" s="12"/>
      <c r="J162" s="5" t="s">
        <v>2</v>
      </c>
      <c r="K162" s="5" t="s">
        <v>46</v>
      </c>
      <c r="L162" s="5" t="s">
        <v>0</v>
      </c>
      <c r="M162" s="12"/>
      <c r="N162" s="4"/>
      <c r="O162" s="4"/>
      <c r="P162" s="4"/>
      <c r="Q162" s="4"/>
      <c r="R162" s="6"/>
      <c r="S162" s="4" t="s">
        <v>47</v>
      </c>
      <c r="T162" s="4" t="s">
        <v>48</v>
      </c>
      <c r="U162" s="4" t="s">
        <v>49</v>
      </c>
      <c r="V162" s="5" t="s">
        <v>50</v>
      </c>
      <c r="W162" s="4" t="s">
        <v>47</v>
      </c>
      <c r="X162" s="5" t="s">
        <v>48</v>
      </c>
      <c r="Y162" s="5" t="s">
        <v>49</v>
      </c>
      <c r="Z162" s="5" t="s">
        <v>50</v>
      </c>
      <c r="AA162" s="14" t="s">
        <v>51</v>
      </c>
      <c r="AB162" s="14" t="s">
        <v>51</v>
      </c>
      <c r="AC162" s="14" t="s">
        <v>52</v>
      </c>
      <c r="AD162" s="13" t="s">
        <v>52</v>
      </c>
      <c r="AE162" s="5" t="s">
        <v>2</v>
      </c>
      <c r="AF162" s="5" t="s">
        <v>46</v>
      </c>
      <c r="AG162" s="5" t="s">
        <v>0</v>
      </c>
      <c r="AH162" s="5" t="s">
        <v>2</v>
      </c>
      <c r="AI162" s="5" t="s">
        <v>46</v>
      </c>
      <c r="AJ162" s="5" t="s">
        <v>0</v>
      </c>
      <c r="AK162" s="5" t="s">
        <v>2</v>
      </c>
      <c r="AL162" s="5" t="s">
        <v>46</v>
      </c>
      <c r="AM162" s="5" t="s">
        <v>0</v>
      </c>
      <c r="AN162" s="5" t="s">
        <v>2</v>
      </c>
      <c r="AO162" s="5" t="s">
        <v>46</v>
      </c>
      <c r="AP162" s="5" t="s">
        <v>0</v>
      </c>
      <c r="AQ162" s="12" t="s">
        <v>53</v>
      </c>
      <c r="AR162" s="12" t="s">
        <v>54</v>
      </c>
      <c r="AS162" s="12" t="s">
        <v>63</v>
      </c>
      <c r="AT162" s="12" t="s">
        <v>63</v>
      </c>
      <c r="AU162" s="12" t="s">
        <v>64</v>
      </c>
      <c r="AV162" s="12" t="s">
        <v>64</v>
      </c>
      <c r="AW162" s="6"/>
      <c r="AX162" s="4"/>
      <c r="AY162" s="4"/>
      <c r="AZ162" s="4"/>
      <c r="BA162" s="4"/>
      <c r="BB162" s="4"/>
      <c r="BC162" s="4"/>
      <c r="BD162" s="4"/>
      <c r="BE162" s="4"/>
      <c r="BF162" s="12"/>
      <c r="BG162" s="12"/>
      <c r="BH162" s="4"/>
      <c r="BI162" s="4"/>
      <c r="BJ162" s="12"/>
      <c r="BK162" s="12"/>
    </row>
    <row r="163" spans="1:63" s="20" customFormat="1">
      <c r="A163" s="21"/>
      <c r="B163" s="21">
        <v>2</v>
      </c>
      <c r="C163" s="21">
        <v>3</v>
      </c>
      <c r="D163" s="21">
        <v>4</v>
      </c>
      <c r="E163" s="21">
        <v>5</v>
      </c>
      <c r="F163" s="21">
        <v>6</v>
      </c>
      <c r="G163" s="21">
        <v>7</v>
      </c>
      <c r="H163" s="21">
        <v>8</v>
      </c>
      <c r="I163" s="21">
        <v>9</v>
      </c>
      <c r="J163" s="21">
        <v>10</v>
      </c>
      <c r="K163" s="21">
        <v>11</v>
      </c>
      <c r="L163" s="21">
        <v>12</v>
      </c>
      <c r="M163" s="21">
        <v>13</v>
      </c>
      <c r="N163" s="21">
        <v>14</v>
      </c>
      <c r="O163" s="21">
        <v>15</v>
      </c>
      <c r="P163" s="21">
        <v>16</v>
      </c>
      <c r="Q163" s="21">
        <v>17</v>
      </c>
      <c r="R163" s="21">
        <v>18</v>
      </c>
      <c r="S163" s="21">
        <v>19</v>
      </c>
      <c r="T163" s="21">
        <v>20</v>
      </c>
      <c r="U163" s="21">
        <v>21</v>
      </c>
      <c r="V163" s="21">
        <v>22</v>
      </c>
      <c r="W163" s="21">
        <v>23</v>
      </c>
      <c r="X163" s="21">
        <v>24</v>
      </c>
      <c r="Y163" s="21">
        <v>25</v>
      </c>
      <c r="Z163" s="21">
        <v>26</v>
      </c>
      <c r="AA163" s="21">
        <v>27</v>
      </c>
      <c r="AB163" s="21">
        <v>28</v>
      </c>
      <c r="AC163" s="21">
        <v>29</v>
      </c>
      <c r="AD163" s="21">
        <v>30</v>
      </c>
      <c r="AE163" s="21">
        <v>31</v>
      </c>
      <c r="AF163" s="21">
        <v>32</v>
      </c>
      <c r="AG163" s="21">
        <v>33</v>
      </c>
      <c r="AH163" s="21">
        <v>34</v>
      </c>
      <c r="AI163" s="21">
        <v>35</v>
      </c>
      <c r="AJ163" s="21">
        <v>36</v>
      </c>
      <c r="AK163" s="21">
        <v>37</v>
      </c>
      <c r="AL163" s="21">
        <v>38</v>
      </c>
      <c r="AM163" s="21">
        <v>39</v>
      </c>
      <c r="AN163" s="21">
        <v>40</v>
      </c>
      <c r="AO163" s="21">
        <v>41</v>
      </c>
      <c r="AP163" s="21">
        <v>42</v>
      </c>
      <c r="AQ163" s="21">
        <v>43</v>
      </c>
      <c r="AR163" s="21">
        <v>44</v>
      </c>
      <c r="AS163" s="21">
        <v>45</v>
      </c>
      <c r="AT163" s="21">
        <v>46</v>
      </c>
      <c r="AU163" s="21">
        <v>47</v>
      </c>
      <c r="AV163" s="21">
        <v>48</v>
      </c>
      <c r="AW163" s="21">
        <v>49</v>
      </c>
      <c r="AX163" s="21"/>
      <c r="AY163" s="21"/>
      <c r="AZ163" s="21"/>
      <c r="BA163" s="21"/>
      <c r="BB163" s="21"/>
      <c r="BC163" s="21"/>
      <c r="BD163" s="21"/>
      <c r="BE163" s="21"/>
      <c r="BF163" s="21"/>
      <c r="BG163" s="21"/>
      <c r="BH163" s="21"/>
      <c r="BI163" s="21"/>
      <c r="BJ163" s="21"/>
      <c r="BK163" s="21"/>
    </row>
    <row r="164" spans="1:63">
      <c r="B164" s="8" t="s">
        <v>783</v>
      </c>
      <c r="C164" s="20">
        <v>4</v>
      </c>
      <c r="D164" s="20">
        <v>520</v>
      </c>
      <c r="E164" s="20">
        <v>0</v>
      </c>
      <c r="F164" s="20">
        <v>3</v>
      </c>
      <c r="G164" s="20">
        <v>3</v>
      </c>
      <c r="H164" s="20">
        <v>2</v>
      </c>
      <c r="I164" s="19">
        <v>10.8</v>
      </c>
      <c r="J164" s="1">
        <v>3.44</v>
      </c>
      <c r="K164" s="1">
        <v>3.44</v>
      </c>
      <c r="L164" s="1">
        <v>4.49</v>
      </c>
      <c r="M164" s="18">
        <v>46.014000000000003</v>
      </c>
      <c r="N164" s="8">
        <v>36</v>
      </c>
      <c r="O164" s="8">
        <v>26</v>
      </c>
      <c r="P164" s="8">
        <v>1</v>
      </c>
      <c r="Q164" s="8">
        <v>1</v>
      </c>
      <c r="R164" s="2">
        <v>-55.831200000000003</v>
      </c>
      <c r="S164" s="8" t="s">
        <v>16</v>
      </c>
      <c r="T164" s="1">
        <v>-4.891</v>
      </c>
      <c r="U164" s="1">
        <v>6.4610000000000003</v>
      </c>
      <c r="V164" s="1">
        <v>11.352</v>
      </c>
      <c r="W164" s="8" t="s">
        <v>16</v>
      </c>
      <c r="X164" s="1">
        <v>-4.891</v>
      </c>
      <c r="Y164" s="1">
        <v>6.4610000000000003</v>
      </c>
      <c r="Z164" s="1">
        <v>11.352</v>
      </c>
      <c r="AA164" s="8">
        <v>-1</v>
      </c>
      <c r="AB164" s="8">
        <v>-1</v>
      </c>
      <c r="AC164" s="8" t="s">
        <v>17</v>
      </c>
      <c r="AD164" s="8" t="s">
        <v>17</v>
      </c>
      <c r="AE164" s="8">
        <v>0.33333000000000002</v>
      </c>
      <c r="AF164" s="8">
        <v>0.33333000000000002</v>
      </c>
      <c r="AG164" s="8">
        <v>0.5</v>
      </c>
      <c r="AH164" s="8">
        <v>0</v>
      </c>
      <c r="AI164" s="8">
        <v>0</v>
      </c>
      <c r="AJ164" s="8">
        <v>0</v>
      </c>
      <c r="AK164" s="8">
        <v>0.33333000000000002</v>
      </c>
      <c r="AL164" s="8">
        <v>0.33333000000000002</v>
      </c>
      <c r="AM164" s="8">
        <v>0.5</v>
      </c>
      <c r="AN164" s="8">
        <v>0</v>
      </c>
      <c r="AO164" s="8">
        <v>0</v>
      </c>
      <c r="AP164" s="8">
        <v>0</v>
      </c>
      <c r="AQ164" s="8">
        <v>1E-3</v>
      </c>
      <c r="AR164" s="8">
        <v>0.27600000000000002</v>
      </c>
      <c r="AS164" s="8">
        <v>0.5</v>
      </c>
      <c r="AT164" s="8">
        <v>0</v>
      </c>
      <c r="AU164" s="8">
        <v>0</v>
      </c>
      <c r="AV164" s="8">
        <v>0.5</v>
      </c>
      <c r="AW164" s="2">
        <v>-37.196300000000001</v>
      </c>
      <c r="AX164" s="2">
        <f>R164+AW164</f>
        <v>-93.027500000000003</v>
      </c>
      <c r="AY164" s="2">
        <f>AX164-AX$164</f>
        <v>0</v>
      </c>
    </row>
    <row r="165" spans="1:63">
      <c r="B165" s="8" t="s">
        <v>791</v>
      </c>
      <c r="C165" s="20">
        <v>4</v>
      </c>
      <c r="D165" s="20">
        <v>520</v>
      </c>
      <c r="E165" s="20">
        <v>0</v>
      </c>
      <c r="F165" s="20">
        <v>3</v>
      </c>
      <c r="G165" s="20">
        <v>3</v>
      </c>
      <c r="H165" s="20">
        <v>2</v>
      </c>
      <c r="I165" s="19">
        <v>10.8</v>
      </c>
      <c r="J165" s="1">
        <v>3.4287999999999998</v>
      </c>
      <c r="K165" s="1">
        <v>3.4287999999999998</v>
      </c>
      <c r="L165" s="1">
        <v>4.5373000000000001</v>
      </c>
      <c r="M165" s="18">
        <v>46.197000000000003</v>
      </c>
      <c r="N165" s="8">
        <v>36</v>
      </c>
      <c r="O165" s="8">
        <v>26</v>
      </c>
      <c r="P165" s="8">
        <v>1</v>
      </c>
      <c r="Q165" s="8">
        <v>1</v>
      </c>
      <c r="R165" s="2">
        <v>-55.836100000000002</v>
      </c>
      <c r="S165" s="8" t="s">
        <v>16</v>
      </c>
      <c r="T165" s="1">
        <v>-4.9889999999999999</v>
      </c>
      <c r="U165" s="1">
        <v>6.4160000000000004</v>
      </c>
      <c r="V165" s="1">
        <v>11.404999999999999</v>
      </c>
      <c r="W165" s="8" t="s">
        <v>16</v>
      </c>
      <c r="X165" s="1">
        <v>-4.9889999999999999</v>
      </c>
      <c r="Y165" s="1">
        <v>6.4160000000000004</v>
      </c>
      <c r="Z165" s="1">
        <v>11.404999999999999</v>
      </c>
      <c r="AA165" s="8">
        <v>-1</v>
      </c>
      <c r="AB165" s="8">
        <v>-1</v>
      </c>
      <c r="AC165" s="8" t="s">
        <v>17</v>
      </c>
      <c r="AD165" s="8" t="s">
        <v>17</v>
      </c>
      <c r="AE165" s="8">
        <v>0.33333000000000002</v>
      </c>
      <c r="AF165" s="8">
        <v>0.33333000000000002</v>
      </c>
      <c r="AG165" s="8">
        <v>0.5</v>
      </c>
      <c r="AH165" s="8">
        <v>0</v>
      </c>
      <c r="AI165" s="8">
        <v>0</v>
      </c>
      <c r="AJ165" s="8">
        <v>0</v>
      </c>
      <c r="AK165" s="8">
        <v>0.33333000000000002</v>
      </c>
      <c r="AL165" s="8">
        <v>0.33333000000000002</v>
      </c>
      <c r="AM165" s="8">
        <v>0.5</v>
      </c>
      <c r="AN165" s="8">
        <v>0</v>
      </c>
      <c r="AO165" s="8">
        <v>0</v>
      </c>
      <c r="AP165" s="8">
        <v>0</v>
      </c>
      <c r="AQ165" s="8">
        <v>1E-3</v>
      </c>
      <c r="AR165" s="8">
        <v>0.27400000000000002</v>
      </c>
      <c r="AS165" s="8">
        <v>0.50345899999999999</v>
      </c>
      <c r="AT165" s="8">
        <v>0</v>
      </c>
      <c r="AU165" s="8">
        <v>0.98241900000000004</v>
      </c>
      <c r="AV165" s="8">
        <v>0.48503400000000002</v>
      </c>
      <c r="AW165" s="2">
        <v>-37.194200000000002</v>
      </c>
      <c r="AX165" s="2">
        <f>R165+AW165</f>
        <v>-93.030300000000011</v>
      </c>
      <c r="AY165" s="2">
        <f>AX165-AX$164</f>
        <v>-2.8000000000076852E-3</v>
      </c>
    </row>
    <row r="166" spans="1:63">
      <c r="B166" s="8" t="s">
        <v>784</v>
      </c>
      <c r="C166" s="20">
        <v>4</v>
      </c>
      <c r="D166" s="20">
        <v>520</v>
      </c>
      <c r="E166" s="20">
        <v>0</v>
      </c>
      <c r="F166" s="20">
        <v>3</v>
      </c>
      <c r="G166" s="20">
        <v>3</v>
      </c>
      <c r="H166" s="20">
        <v>2</v>
      </c>
      <c r="I166" s="19">
        <v>10.9</v>
      </c>
      <c r="J166" s="1">
        <v>3.2582</v>
      </c>
      <c r="K166" s="1">
        <v>3.2582</v>
      </c>
      <c r="L166" s="1">
        <v>5.2385999999999999</v>
      </c>
      <c r="M166" s="18">
        <v>48.162999999999997</v>
      </c>
      <c r="N166" s="8">
        <v>36</v>
      </c>
      <c r="O166" s="8">
        <v>26</v>
      </c>
      <c r="P166" s="8">
        <v>1</v>
      </c>
      <c r="Q166" s="8">
        <v>1</v>
      </c>
      <c r="R166" s="2">
        <v>-56.220599999999997</v>
      </c>
      <c r="S166" s="8" t="s">
        <v>61</v>
      </c>
      <c r="T166" s="1">
        <v>-5.52</v>
      </c>
      <c r="U166" s="1">
        <v>6.1239999999999997</v>
      </c>
      <c r="V166" s="1">
        <v>11.644</v>
      </c>
      <c r="W166" s="8" t="s">
        <v>61</v>
      </c>
      <c r="X166" s="1">
        <v>-5.52</v>
      </c>
      <c r="Y166" s="1">
        <v>6.1239999999999997</v>
      </c>
      <c r="Z166" s="1">
        <v>11.644</v>
      </c>
      <c r="AA166" s="8">
        <v>-1</v>
      </c>
      <c r="AB166" s="8">
        <v>-1</v>
      </c>
      <c r="AC166" s="8" t="s">
        <v>17</v>
      </c>
      <c r="AD166" s="8" t="s">
        <v>17</v>
      </c>
      <c r="AE166" s="8">
        <v>0</v>
      </c>
      <c r="AF166" s="8">
        <v>0</v>
      </c>
      <c r="AG166" s="8">
        <v>0</v>
      </c>
      <c r="AH166" s="8">
        <v>0</v>
      </c>
      <c r="AI166" s="8">
        <v>0</v>
      </c>
      <c r="AJ166" s="8">
        <v>0</v>
      </c>
      <c r="AK166" s="8">
        <v>0</v>
      </c>
      <c r="AL166" s="8">
        <v>0</v>
      </c>
      <c r="AM166" s="8">
        <v>0</v>
      </c>
      <c r="AN166" s="8">
        <v>0</v>
      </c>
      <c r="AO166" s="8">
        <v>0</v>
      </c>
      <c r="AP166" s="8">
        <v>0</v>
      </c>
      <c r="AQ166" s="8">
        <v>1E-3</v>
      </c>
      <c r="AR166" s="8">
        <v>0.25700000000000001</v>
      </c>
      <c r="AS166" s="8">
        <v>0.50003299999999995</v>
      </c>
      <c r="AT166" s="8">
        <v>0</v>
      </c>
      <c r="AU166" s="8">
        <v>0.88027699999999998</v>
      </c>
      <c r="AV166" s="8">
        <v>0.38027100000000003</v>
      </c>
      <c r="AW166" s="2">
        <v>-37.1417</v>
      </c>
      <c r="AX166" s="2">
        <f>R166+AW166</f>
        <v>-93.362300000000005</v>
      </c>
      <c r="AY166" s="2">
        <f>AX166-AX$164</f>
        <v>-0.33480000000000132</v>
      </c>
    </row>
    <row r="167" spans="1:63">
      <c r="C167" s="20"/>
      <c r="D167" s="20"/>
      <c r="E167" s="20"/>
      <c r="F167" s="20"/>
      <c r="G167" s="20"/>
      <c r="H167" s="20"/>
      <c r="J167" s="1"/>
      <c r="K167" s="1"/>
      <c r="L167" s="1"/>
      <c r="M167" s="18"/>
      <c r="R167" s="2"/>
      <c r="T167" s="1"/>
      <c r="U167" s="1"/>
      <c r="V167" s="1"/>
      <c r="X167" s="1"/>
      <c r="Y167" s="1"/>
      <c r="Z167" s="1"/>
      <c r="AW167" s="2"/>
    </row>
    <row r="168" spans="1:63">
      <c r="A168" s="64" t="s">
        <v>787</v>
      </c>
      <c r="C168" s="20"/>
      <c r="D168" s="20"/>
      <c r="E168" s="20"/>
      <c r="F168" s="20"/>
      <c r="G168" s="20"/>
      <c r="H168" s="20"/>
      <c r="R168" s="2"/>
      <c r="AW168" s="2"/>
    </row>
    <row r="169" spans="1:63">
      <c r="A169" s="4"/>
      <c r="B169" s="4" t="s">
        <v>18</v>
      </c>
      <c r="C169" s="21" t="s">
        <v>19</v>
      </c>
      <c r="D169" s="21" t="s">
        <v>20</v>
      </c>
      <c r="E169" s="21" t="s">
        <v>21</v>
      </c>
      <c r="F169" s="21" t="s">
        <v>22</v>
      </c>
      <c r="G169" s="21"/>
      <c r="H169" s="21"/>
      <c r="I169" s="12" t="s">
        <v>23</v>
      </c>
      <c r="J169" s="106" t="s">
        <v>24</v>
      </c>
      <c r="K169" s="106"/>
      <c r="L169" s="106"/>
      <c r="M169" s="12" t="s">
        <v>25</v>
      </c>
      <c r="N169" s="4" t="s">
        <v>26</v>
      </c>
      <c r="O169" s="4" t="s">
        <v>3</v>
      </c>
      <c r="P169" s="4" t="s">
        <v>27</v>
      </c>
      <c r="Q169" s="4" t="s">
        <v>28</v>
      </c>
      <c r="R169" s="6" t="s">
        <v>29</v>
      </c>
      <c r="S169" s="4" t="s">
        <v>30</v>
      </c>
      <c r="T169" s="4"/>
      <c r="U169" s="4"/>
      <c r="V169" s="5"/>
      <c r="W169" s="4" t="s">
        <v>31</v>
      </c>
      <c r="X169" s="4"/>
      <c r="Y169" s="4"/>
      <c r="Z169" s="5"/>
      <c r="AA169" s="5" t="s">
        <v>32</v>
      </c>
      <c r="AB169" s="5" t="s">
        <v>33</v>
      </c>
      <c r="AC169" s="5" t="s">
        <v>34</v>
      </c>
      <c r="AD169" s="13" t="s">
        <v>35</v>
      </c>
      <c r="AE169" s="4" t="s">
        <v>36</v>
      </c>
      <c r="AF169" s="4"/>
      <c r="AG169" s="4"/>
      <c r="AH169" s="4" t="s">
        <v>37</v>
      </c>
      <c r="AI169" s="4"/>
      <c r="AJ169" s="4"/>
      <c r="AK169" s="4" t="s">
        <v>38</v>
      </c>
      <c r="AL169" s="4"/>
      <c r="AM169" s="4"/>
      <c r="AN169" s="4" t="s">
        <v>39</v>
      </c>
      <c r="AO169" s="4"/>
      <c r="AP169" s="4"/>
      <c r="AQ169" s="12" t="s">
        <v>40</v>
      </c>
      <c r="AR169" s="12" t="s">
        <v>41</v>
      </c>
      <c r="AS169" s="107" t="s">
        <v>62</v>
      </c>
      <c r="AT169" s="107"/>
      <c r="AU169" s="107"/>
      <c r="AV169" s="107"/>
      <c r="AW169" s="6" t="s">
        <v>786</v>
      </c>
      <c r="AX169" s="4" t="s">
        <v>785</v>
      </c>
      <c r="AY169" s="4" t="s">
        <v>656</v>
      </c>
      <c r="AZ169" s="4"/>
      <c r="BA169" s="4"/>
      <c r="BB169" s="4"/>
      <c r="BC169" s="4"/>
      <c r="BD169" s="4"/>
      <c r="BE169" s="4"/>
      <c r="BF169" s="12"/>
      <c r="BG169" s="12"/>
      <c r="BH169" s="4"/>
      <c r="BI169" s="4"/>
      <c r="BJ169" s="12"/>
      <c r="BK169" s="12"/>
    </row>
    <row r="170" spans="1:63">
      <c r="B170" s="4"/>
      <c r="C170" s="21"/>
      <c r="D170" s="21"/>
      <c r="E170" s="21"/>
      <c r="F170" s="21" t="s">
        <v>2</v>
      </c>
      <c r="G170" s="21" t="s">
        <v>46</v>
      </c>
      <c r="H170" s="21" t="s">
        <v>0</v>
      </c>
      <c r="I170" s="12"/>
      <c r="J170" s="5" t="s">
        <v>2</v>
      </c>
      <c r="K170" s="5" t="s">
        <v>46</v>
      </c>
      <c r="L170" s="5" t="s">
        <v>0</v>
      </c>
      <c r="M170" s="12"/>
      <c r="N170" s="4"/>
      <c r="O170" s="4"/>
      <c r="P170" s="4"/>
      <c r="Q170" s="4"/>
      <c r="R170" s="6"/>
      <c r="S170" s="4" t="s">
        <v>47</v>
      </c>
      <c r="T170" s="4" t="s">
        <v>48</v>
      </c>
      <c r="U170" s="4" t="s">
        <v>49</v>
      </c>
      <c r="V170" s="5" t="s">
        <v>50</v>
      </c>
      <c r="W170" s="4" t="s">
        <v>47</v>
      </c>
      <c r="X170" s="5" t="s">
        <v>48</v>
      </c>
      <c r="Y170" s="5" t="s">
        <v>49</v>
      </c>
      <c r="Z170" s="5" t="s">
        <v>50</v>
      </c>
      <c r="AA170" s="14" t="s">
        <v>51</v>
      </c>
      <c r="AB170" s="14" t="s">
        <v>51</v>
      </c>
      <c r="AC170" s="14" t="s">
        <v>52</v>
      </c>
      <c r="AD170" s="13" t="s">
        <v>52</v>
      </c>
      <c r="AE170" s="5" t="s">
        <v>2</v>
      </c>
      <c r="AF170" s="5" t="s">
        <v>46</v>
      </c>
      <c r="AG170" s="5" t="s">
        <v>0</v>
      </c>
      <c r="AH170" s="5" t="s">
        <v>2</v>
      </c>
      <c r="AI170" s="5" t="s">
        <v>46</v>
      </c>
      <c r="AJ170" s="5" t="s">
        <v>0</v>
      </c>
      <c r="AK170" s="5" t="s">
        <v>2</v>
      </c>
      <c r="AL170" s="5" t="s">
        <v>46</v>
      </c>
      <c r="AM170" s="5" t="s">
        <v>0</v>
      </c>
      <c r="AN170" s="5" t="s">
        <v>2</v>
      </c>
      <c r="AO170" s="5" t="s">
        <v>46</v>
      </c>
      <c r="AP170" s="5" t="s">
        <v>0</v>
      </c>
      <c r="AQ170" s="12" t="s">
        <v>53</v>
      </c>
      <c r="AR170" s="12" t="s">
        <v>54</v>
      </c>
      <c r="AS170" s="12" t="s">
        <v>63</v>
      </c>
      <c r="AT170" s="12" t="s">
        <v>63</v>
      </c>
      <c r="AU170" s="12" t="s">
        <v>64</v>
      </c>
      <c r="AV170" s="12" t="s">
        <v>64</v>
      </c>
      <c r="AW170" s="6"/>
      <c r="AX170" s="4"/>
      <c r="AY170" s="4"/>
      <c r="AZ170" s="4"/>
      <c r="BA170" s="4"/>
      <c r="BB170" s="4"/>
      <c r="BC170" s="4"/>
      <c r="BD170" s="4"/>
      <c r="BE170" s="4"/>
      <c r="BF170" s="12"/>
      <c r="BG170" s="12"/>
      <c r="BH170" s="4"/>
      <c r="BI170" s="4"/>
      <c r="BJ170" s="12"/>
      <c r="BK170" s="12"/>
    </row>
    <row r="171" spans="1:63" s="20" customFormat="1">
      <c r="A171" s="21"/>
      <c r="B171" s="21">
        <v>2</v>
      </c>
      <c r="C171" s="21">
        <v>3</v>
      </c>
      <c r="D171" s="21">
        <v>4</v>
      </c>
      <c r="E171" s="21">
        <v>5</v>
      </c>
      <c r="F171" s="21">
        <v>6</v>
      </c>
      <c r="G171" s="21">
        <v>7</v>
      </c>
      <c r="H171" s="21">
        <v>8</v>
      </c>
      <c r="I171" s="21">
        <v>9</v>
      </c>
      <c r="J171" s="21">
        <v>10</v>
      </c>
      <c r="K171" s="21">
        <v>11</v>
      </c>
      <c r="L171" s="21">
        <v>12</v>
      </c>
      <c r="M171" s="21">
        <v>13</v>
      </c>
      <c r="N171" s="21">
        <v>14</v>
      </c>
      <c r="O171" s="21">
        <v>15</v>
      </c>
      <c r="P171" s="21">
        <v>16</v>
      </c>
      <c r="Q171" s="21">
        <v>17</v>
      </c>
      <c r="R171" s="21">
        <v>18</v>
      </c>
      <c r="S171" s="21">
        <v>19</v>
      </c>
      <c r="T171" s="21">
        <v>20</v>
      </c>
      <c r="U171" s="21">
        <v>21</v>
      </c>
      <c r="V171" s="21">
        <v>22</v>
      </c>
      <c r="W171" s="21">
        <v>23</v>
      </c>
      <c r="X171" s="21">
        <v>24</v>
      </c>
      <c r="Y171" s="21">
        <v>25</v>
      </c>
      <c r="Z171" s="21">
        <v>26</v>
      </c>
      <c r="AA171" s="21">
        <v>27</v>
      </c>
      <c r="AB171" s="21">
        <v>28</v>
      </c>
      <c r="AC171" s="21">
        <v>29</v>
      </c>
      <c r="AD171" s="21">
        <v>30</v>
      </c>
      <c r="AE171" s="21">
        <v>31</v>
      </c>
      <c r="AF171" s="21">
        <v>32</v>
      </c>
      <c r="AG171" s="21">
        <v>33</v>
      </c>
      <c r="AH171" s="21">
        <v>34</v>
      </c>
      <c r="AI171" s="21">
        <v>35</v>
      </c>
      <c r="AJ171" s="21">
        <v>36</v>
      </c>
      <c r="AK171" s="21">
        <v>37</v>
      </c>
      <c r="AL171" s="21">
        <v>38</v>
      </c>
      <c r="AM171" s="21">
        <v>39</v>
      </c>
      <c r="AN171" s="21">
        <v>40</v>
      </c>
      <c r="AO171" s="21">
        <v>41</v>
      </c>
      <c r="AP171" s="21">
        <v>42</v>
      </c>
      <c r="AQ171" s="21">
        <v>43</v>
      </c>
      <c r="AR171" s="21">
        <v>44</v>
      </c>
      <c r="AS171" s="21">
        <v>45</v>
      </c>
      <c r="AT171" s="21">
        <v>46</v>
      </c>
      <c r="AU171" s="21">
        <v>47</v>
      </c>
      <c r="AV171" s="21">
        <v>48</v>
      </c>
      <c r="AW171" s="21">
        <v>49</v>
      </c>
      <c r="AX171" s="21"/>
      <c r="AY171" s="21"/>
      <c r="AZ171" s="21"/>
      <c r="BA171" s="21"/>
      <c r="BB171" s="21"/>
      <c r="BC171" s="21"/>
      <c r="BD171" s="21"/>
      <c r="BE171" s="21"/>
      <c r="BF171" s="21"/>
      <c r="BG171" s="21"/>
      <c r="BH171" s="21"/>
      <c r="BI171" s="21"/>
      <c r="BJ171" s="21"/>
      <c r="BK171" s="21"/>
    </row>
    <row r="172" spans="1:63">
      <c r="B172" s="8" t="s">
        <v>783</v>
      </c>
      <c r="C172" s="20">
        <v>4</v>
      </c>
      <c r="D172" s="20">
        <v>520</v>
      </c>
      <c r="E172" s="20">
        <v>0</v>
      </c>
      <c r="F172" s="20">
        <v>4</v>
      </c>
      <c r="G172" s="20">
        <v>4</v>
      </c>
      <c r="H172" s="20">
        <v>3</v>
      </c>
      <c r="I172" s="19">
        <v>14.9</v>
      </c>
      <c r="J172" s="1">
        <v>3.44</v>
      </c>
      <c r="K172" s="1">
        <v>3.44</v>
      </c>
      <c r="L172" s="1">
        <v>4.49</v>
      </c>
      <c r="M172" s="18">
        <v>46.014000000000003</v>
      </c>
      <c r="N172" s="8">
        <v>36</v>
      </c>
      <c r="O172" s="8">
        <v>26</v>
      </c>
      <c r="P172" s="8">
        <v>1</v>
      </c>
      <c r="Q172" s="8">
        <v>1</v>
      </c>
      <c r="R172" s="2">
        <v>-55.7697</v>
      </c>
      <c r="S172" s="8" t="s">
        <v>16</v>
      </c>
      <c r="T172" s="1">
        <v>-5.0460000000000003</v>
      </c>
      <c r="U172" s="1">
        <v>6.2039999999999997</v>
      </c>
      <c r="V172" s="1">
        <v>11.25</v>
      </c>
      <c r="W172" s="8" t="s">
        <v>16</v>
      </c>
      <c r="X172" s="1">
        <v>-5.0460000000000003</v>
      </c>
      <c r="Y172" s="1">
        <v>6.2039999999999997</v>
      </c>
      <c r="Z172" s="1">
        <v>11.25</v>
      </c>
      <c r="AA172" s="8">
        <v>-1</v>
      </c>
      <c r="AB172" s="8">
        <v>-1</v>
      </c>
      <c r="AC172" s="8" t="s">
        <v>17</v>
      </c>
      <c r="AD172" s="8" t="s">
        <v>17</v>
      </c>
      <c r="AE172" s="8">
        <v>0.25</v>
      </c>
      <c r="AF172" s="8">
        <v>0</v>
      </c>
      <c r="AG172" s="8">
        <v>0.33333000000000002</v>
      </c>
      <c r="AH172" s="8">
        <v>0</v>
      </c>
      <c r="AI172" s="8">
        <v>0</v>
      </c>
      <c r="AJ172" s="8">
        <v>0</v>
      </c>
      <c r="AK172" s="8">
        <v>0.25</v>
      </c>
      <c r="AL172" s="8">
        <v>0</v>
      </c>
      <c r="AM172" s="8">
        <v>0.33333000000000002</v>
      </c>
      <c r="AN172" s="8">
        <v>0</v>
      </c>
      <c r="AO172" s="8">
        <v>0</v>
      </c>
      <c r="AP172" s="8">
        <v>0</v>
      </c>
      <c r="AQ172" s="8">
        <v>2E-3</v>
      </c>
      <c r="AR172" s="8">
        <v>0.27900000000000003</v>
      </c>
      <c r="AS172" s="8">
        <v>0.5</v>
      </c>
      <c r="AT172" s="8">
        <v>0</v>
      </c>
      <c r="AU172" s="8">
        <v>0</v>
      </c>
      <c r="AV172" s="8">
        <v>0.5</v>
      </c>
      <c r="AW172" s="8">
        <v>-37.109099999999998</v>
      </c>
      <c r="AX172" s="2">
        <f>R172+AW172</f>
        <v>-92.878799999999998</v>
      </c>
      <c r="AY172" s="2">
        <f>AX172-AX$172</f>
        <v>0</v>
      </c>
    </row>
    <row r="173" spans="1:63">
      <c r="B173" s="8" t="s">
        <v>791</v>
      </c>
      <c r="C173" s="20">
        <v>4</v>
      </c>
      <c r="D173" s="20">
        <v>520</v>
      </c>
      <c r="E173" s="20">
        <v>0</v>
      </c>
      <c r="F173" s="20">
        <v>4</v>
      </c>
      <c r="G173" s="20">
        <v>4</v>
      </c>
      <c r="H173" s="20">
        <v>3</v>
      </c>
      <c r="I173" s="19">
        <v>14.9</v>
      </c>
      <c r="J173" s="1">
        <v>3.4287999999999998</v>
      </c>
      <c r="K173" s="1">
        <v>3.4287999999999998</v>
      </c>
      <c r="L173" s="1">
        <v>4.5373000000000001</v>
      </c>
      <c r="M173" s="18">
        <v>46.197000000000003</v>
      </c>
      <c r="N173" s="8">
        <v>36</v>
      </c>
      <c r="O173" s="8">
        <v>26</v>
      </c>
      <c r="P173" s="8">
        <v>1</v>
      </c>
      <c r="Q173" s="8">
        <v>1</v>
      </c>
      <c r="R173" s="2">
        <v>-55.779699999999998</v>
      </c>
      <c r="S173" s="8" t="s">
        <v>16</v>
      </c>
      <c r="T173" s="1">
        <v>-5.1040000000000001</v>
      </c>
      <c r="U173" s="1">
        <v>6.1619999999999999</v>
      </c>
      <c r="V173" s="1">
        <v>11.266</v>
      </c>
      <c r="W173" s="8" t="s">
        <v>16</v>
      </c>
      <c r="X173" s="1">
        <v>-5.1040000000000001</v>
      </c>
      <c r="Y173" s="1">
        <v>6.1619999999999999</v>
      </c>
      <c r="Z173" s="1">
        <v>11.266</v>
      </c>
      <c r="AA173" s="8">
        <v>-1</v>
      </c>
      <c r="AB173" s="8">
        <v>-1</v>
      </c>
      <c r="AC173" s="8" t="s">
        <v>17</v>
      </c>
      <c r="AD173" s="8" t="s">
        <v>17</v>
      </c>
      <c r="AE173" s="8">
        <v>0.25</v>
      </c>
      <c r="AF173" s="8">
        <v>0</v>
      </c>
      <c r="AG173" s="8">
        <v>0.33333000000000002</v>
      </c>
      <c r="AH173" s="8">
        <v>0</v>
      </c>
      <c r="AI173" s="8">
        <v>0</v>
      </c>
      <c r="AJ173" s="8">
        <v>0</v>
      </c>
      <c r="AK173" s="8">
        <v>0.25</v>
      </c>
      <c r="AL173" s="8">
        <v>0</v>
      </c>
      <c r="AM173" s="8">
        <v>0.33333000000000002</v>
      </c>
      <c r="AN173" s="8">
        <v>0</v>
      </c>
      <c r="AO173" s="8">
        <v>0</v>
      </c>
      <c r="AP173" s="8">
        <v>0</v>
      </c>
      <c r="AQ173" s="8">
        <v>2E-3</v>
      </c>
      <c r="AR173" s="8">
        <v>0.28499999999999998</v>
      </c>
      <c r="AS173" s="8">
        <v>0.50345899999999999</v>
      </c>
      <c r="AT173" s="8">
        <v>0</v>
      </c>
      <c r="AU173" s="8">
        <v>0.98241900000000004</v>
      </c>
      <c r="AV173" s="8">
        <v>0.48503400000000002</v>
      </c>
      <c r="AW173" s="8">
        <v>-37.1023</v>
      </c>
      <c r="AX173" s="2">
        <f>R173+AW173</f>
        <v>-92.882000000000005</v>
      </c>
      <c r="AY173" s="2">
        <f>AX173-AX$172</f>
        <v>-3.200000000006753E-3</v>
      </c>
    </row>
    <row r="174" spans="1:63">
      <c r="B174" s="8" t="s">
        <v>784</v>
      </c>
      <c r="C174" s="20">
        <v>4</v>
      </c>
      <c r="D174" s="20">
        <v>520</v>
      </c>
      <c r="E174" s="20">
        <v>0</v>
      </c>
      <c r="F174" s="20">
        <v>4</v>
      </c>
      <c r="G174" s="20">
        <v>4</v>
      </c>
      <c r="H174" s="20">
        <v>3</v>
      </c>
      <c r="I174" s="19">
        <v>15.1</v>
      </c>
      <c r="J174" s="1">
        <v>3.2582</v>
      </c>
      <c r="K174" s="1">
        <v>3.2582</v>
      </c>
      <c r="L174" s="1">
        <v>5.2385999999999999</v>
      </c>
      <c r="M174" s="18">
        <v>48.162999999999997</v>
      </c>
      <c r="N174" s="8">
        <v>36</v>
      </c>
      <c r="O174" s="8">
        <v>26</v>
      </c>
      <c r="P174" s="8">
        <v>1</v>
      </c>
      <c r="Q174" s="8">
        <v>1</v>
      </c>
      <c r="R174" s="2">
        <v>-56.178899999999999</v>
      </c>
      <c r="S174" s="8" t="s">
        <v>61</v>
      </c>
      <c r="T174" s="1">
        <v>-5.4279999999999999</v>
      </c>
      <c r="U174" s="1">
        <v>5.8410000000000002</v>
      </c>
      <c r="V174" s="1">
        <v>11.269</v>
      </c>
      <c r="W174" s="8" t="s">
        <v>61</v>
      </c>
      <c r="X174" s="1">
        <v>-5.4279999999999999</v>
      </c>
      <c r="Y174" s="1">
        <v>5.8410000000000002</v>
      </c>
      <c r="Z174" s="1">
        <v>11.269</v>
      </c>
      <c r="AA174" s="8">
        <v>-1</v>
      </c>
      <c r="AB174" s="8">
        <v>-1</v>
      </c>
      <c r="AC174" s="8" t="s">
        <v>17</v>
      </c>
      <c r="AD174" s="8" t="s">
        <v>17</v>
      </c>
      <c r="AE174" s="8">
        <v>0</v>
      </c>
      <c r="AF174" s="8">
        <v>0</v>
      </c>
      <c r="AG174" s="8">
        <v>0</v>
      </c>
      <c r="AH174" s="8">
        <v>0</v>
      </c>
      <c r="AI174" s="8">
        <v>0</v>
      </c>
      <c r="AJ174" s="8">
        <v>0</v>
      </c>
      <c r="AK174" s="8">
        <v>0</v>
      </c>
      <c r="AL174" s="8">
        <v>0</v>
      </c>
      <c r="AM174" s="8">
        <v>0</v>
      </c>
      <c r="AN174" s="8">
        <v>0</v>
      </c>
      <c r="AO174" s="8">
        <v>0</v>
      </c>
      <c r="AP174" s="8">
        <v>0</v>
      </c>
      <c r="AQ174" s="8">
        <v>2E-3</v>
      </c>
      <c r="AR174" s="8">
        <v>0.28899999999999998</v>
      </c>
      <c r="AS174" s="8">
        <v>0.50003299999999995</v>
      </c>
      <c r="AT174" s="8">
        <v>0</v>
      </c>
      <c r="AU174" s="8">
        <v>0.88027699999999998</v>
      </c>
      <c r="AV174" s="8">
        <v>0.38027100000000003</v>
      </c>
      <c r="AW174" s="8">
        <v>-36.968000000000004</v>
      </c>
      <c r="AX174" s="2">
        <f>R174+AW174</f>
        <v>-93.146900000000002</v>
      </c>
      <c r="AY174" s="2">
        <f>AX174-AX$172</f>
        <v>-0.268100000000004</v>
      </c>
    </row>
    <row r="175" spans="1:63">
      <c r="C175" s="20"/>
      <c r="D175" s="20"/>
      <c r="E175" s="20"/>
      <c r="F175" s="20"/>
      <c r="G175" s="20"/>
      <c r="H175" s="20"/>
      <c r="J175" s="1"/>
      <c r="K175" s="1"/>
      <c r="L175" s="1"/>
      <c r="M175" s="18"/>
      <c r="R175" s="2"/>
      <c r="T175" s="1"/>
      <c r="U175" s="1"/>
      <c r="V175" s="1"/>
      <c r="X175" s="1"/>
      <c r="Y175" s="1"/>
      <c r="Z175" s="1"/>
    </row>
    <row r="176" spans="1:63">
      <c r="A176" s="64" t="s">
        <v>788</v>
      </c>
      <c r="C176" s="20"/>
      <c r="D176" s="20"/>
      <c r="E176" s="20"/>
      <c r="F176" s="20"/>
      <c r="G176" s="20"/>
      <c r="H176" s="20"/>
      <c r="R176" s="2"/>
      <c r="AW176" s="2"/>
    </row>
    <row r="177" spans="1:63">
      <c r="A177" s="4"/>
      <c r="B177" s="4" t="s">
        <v>18</v>
      </c>
      <c r="C177" s="21" t="s">
        <v>19</v>
      </c>
      <c r="D177" s="21" t="s">
        <v>20</v>
      </c>
      <c r="E177" s="21" t="s">
        <v>21</v>
      </c>
      <c r="F177" s="21" t="s">
        <v>22</v>
      </c>
      <c r="G177" s="21"/>
      <c r="H177" s="21"/>
      <c r="I177" s="12" t="s">
        <v>23</v>
      </c>
      <c r="J177" s="106" t="s">
        <v>24</v>
      </c>
      <c r="K177" s="106"/>
      <c r="L177" s="106"/>
      <c r="M177" s="12" t="s">
        <v>25</v>
      </c>
      <c r="N177" s="4" t="s">
        <v>26</v>
      </c>
      <c r="O177" s="4" t="s">
        <v>3</v>
      </c>
      <c r="P177" s="4" t="s">
        <v>27</v>
      </c>
      <c r="Q177" s="4" t="s">
        <v>28</v>
      </c>
      <c r="R177" s="6" t="s">
        <v>29</v>
      </c>
      <c r="S177" s="4" t="s">
        <v>30</v>
      </c>
      <c r="T177" s="4"/>
      <c r="U177" s="4"/>
      <c r="V177" s="5"/>
      <c r="W177" s="4" t="s">
        <v>31</v>
      </c>
      <c r="X177" s="4"/>
      <c r="Y177" s="4"/>
      <c r="Z177" s="5"/>
      <c r="AA177" s="5" t="s">
        <v>32</v>
      </c>
      <c r="AB177" s="5" t="s">
        <v>33</v>
      </c>
      <c r="AC177" s="5" t="s">
        <v>34</v>
      </c>
      <c r="AD177" s="13" t="s">
        <v>35</v>
      </c>
      <c r="AE177" s="4" t="s">
        <v>36</v>
      </c>
      <c r="AF177" s="4"/>
      <c r="AG177" s="4"/>
      <c r="AH177" s="4" t="s">
        <v>37</v>
      </c>
      <c r="AI177" s="4"/>
      <c r="AJ177" s="4"/>
      <c r="AK177" s="4" t="s">
        <v>38</v>
      </c>
      <c r="AL177" s="4"/>
      <c r="AM177" s="4"/>
      <c r="AN177" s="4" t="s">
        <v>39</v>
      </c>
      <c r="AO177" s="4"/>
      <c r="AP177" s="4"/>
      <c r="AQ177" s="12" t="s">
        <v>40</v>
      </c>
      <c r="AR177" s="12" t="s">
        <v>41</v>
      </c>
      <c r="AS177" s="107" t="s">
        <v>62</v>
      </c>
      <c r="AT177" s="107"/>
      <c r="AU177" s="107"/>
      <c r="AV177" s="107"/>
      <c r="AW177" s="6" t="s">
        <v>786</v>
      </c>
      <c r="AX177" s="4" t="s">
        <v>785</v>
      </c>
      <c r="AY177" s="4" t="s">
        <v>656</v>
      </c>
      <c r="AZ177" s="4" t="s">
        <v>823</v>
      </c>
      <c r="BA177" s="4"/>
      <c r="BB177" s="4"/>
      <c r="BC177" s="4"/>
      <c r="BD177" s="4"/>
      <c r="BE177" s="4"/>
      <c r="BF177" s="12"/>
      <c r="BG177" s="12"/>
      <c r="BH177" s="4"/>
      <c r="BI177" s="4"/>
      <c r="BJ177" s="12"/>
      <c r="BK177" s="12"/>
    </row>
    <row r="178" spans="1:63">
      <c r="B178" s="4"/>
      <c r="C178" s="21"/>
      <c r="D178" s="21"/>
      <c r="E178" s="21"/>
      <c r="F178" s="21" t="s">
        <v>2</v>
      </c>
      <c r="G178" s="21" t="s">
        <v>46</v>
      </c>
      <c r="H178" s="21" t="s">
        <v>0</v>
      </c>
      <c r="I178" s="12"/>
      <c r="J178" s="5" t="s">
        <v>2</v>
      </c>
      <c r="K178" s="5" t="s">
        <v>46</v>
      </c>
      <c r="L178" s="5" t="s">
        <v>0</v>
      </c>
      <c r="M178" s="12"/>
      <c r="N178" s="4"/>
      <c r="O178" s="4"/>
      <c r="P178" s="4"/>
      <c r="Q178" s="4"/>
      <c r="R178" s="6"/>
      <c r="S178" s="4" t="s">
        <v>47</v>
      </c>
      <c r="T178" s="4" t="s">
        <v>48</v>
      </c>
      <c r="U178" s="4" t="s">
        <v>49</v>
      </c>
      <c r="V178" s="5" t="s">
        <v>50</v>
      </c>
      <c r="W178" s="4" t="s">
        <v>47</v>
      </c>
      <c r="X178" s="5" t="s">
        <v>48</v>
      </c>
      <c r="Y178" s="5" t="s">
        <v>49</v>
      </c>
      <c r="Z178" s="5" t="s">
        <v>50</v>
      </c>
      <c r="AA178" s="14" t="s">
        <v>51</v>
      </c>
      <c r="AB178" s="14" t="s">
        <v>51</v>
      </c>
      <c r="AC178" s="14" t="s">
        <v>52</v>
      </c>
      <c r="AD178" s="13" t="s">
        <v>52</v>
      </c>
      <c r="AE178" s="5" t="s">
        <v>2</v>
      </c>
      <c r="AF178" s="5" t="s">
        <v>46</v>
      </c>
      <c r="AG178" s="5" t="s">
        <v>0</v>
      </c>
      <c r="AH178" s="5" t="s">
        <v>2</v>
      </c>
      <c r="AI178" s="5" t="s">
        <v>46</v>
      </c>
      <c r="AJ178" s="5" t="s">
        <v>0</v>
      </c>
      <c r="AK178" s="5" t="s">
        <v>2</v>
      </c>
      <c r="AL178" s="5" t="s">
        <v>46</v>
      </c>
      <c r="AM178" s="5" t="s">
        <v>0</v>
      </c>
      <c r="AN178" s="5" t="s">
        <v>2</v>
      </c>
      <c r="AO178" s="5" t="s">
        <v>46</v>
      </c>
      <c r="AP178" s="5" t="s">
        <v>0</v>
      </c>
      <c r="AQ178" s="12" t="s">
        <v>53</v>
      </c>
      <c r="AR178" s="12" t="s">
        <v>54</v>
      </c>
      <c r="AS178" s="12" t="s">
        <v>63</v>
      </c>
      <c r="AT178" s="12" t="s">
        <v>63</v>
      </c>
      <c r="AU178" s="12" t="s">
        <v>64</v>
      </c>
      <c r="AV178" s="12" t="s">
        <v>64</v>
      </c>
      <c r="AW178" s="6"/>
      <c r="AX178" s="4"/>
      <c r="AY178" s="4"/>
      <c r="AZ178" s="4"/>
      <c r="BA178" s="4"/>
      <c r="BB178" s="4"/>
      <c r="BC178" s="4"/>
      <c r="BD178" s="4"/>
      <c r="BE178" s="4"/>
      <c r="BF178" s="12"/>
      <c r="BG178" s="12"/>
      <c r="BH178" s="4"/>
      <c r="BI178" s="4"/>
      <c r="BJ178" s="12"/>
      <c r="BK178" s="12"/>
    </row>
    <row r="179" spans="1:63" s="20" customFormat="1">
      <c r="A179" s="21"/>
      <c r="B179" s="21">
        <v>2</v>
      </c>
      <c r="C179" s="21">
        <v>3</v>
      </c>
      <c r="D179" s="21">
        <v>4</v>
      </c>
      <c r="E179" s="21">
        <v>5</v>
      </c>
      <c r="F179" s="21">
        <v>6</v>
      </c>
      <c r="G179" s="21">
        <v>7</v>
      </c>
      <c r="H179" s="21">
        <v>8</v>
      </c>
      <c r="I179" s="21">
        <v>9</v>
      </c>
      <c r="J179" s="21">
        <v>10</v>
      </c>
      <c r="K179" s="21">
        <v>11</v>
      </c>
      <c r="L179" s="21">
        <v>12</v>
      </c>
      <c r="M179" s="21">
        <v>13</v>
      </c>
      <c r="N179" s="21">
        <v>14</v>
      </c>
      <c r="O179" s="21">
        <v>15</v>
      </c>
      <c r="P179" s="21">
        <v>16</v>
      </c>
      <c r="Q179" s="21">
        <v>17</v>
      </c>
      <c r="R179" s="21">
        <v>18</v>
      </c>
      <c r="S179" s="21">
        <v>19</v>
      </c>
      <c r="T179" s="21">
        <v>20</v>
      </c>
      <c r="U179" s="21">
        <v>21</v>
      </c>
      <c r="V179" s="21">
        <v>22</v>
      </c>
      <c r="W179" s="21">
        <v>23</v>
      </c>
      <c r="X179" s="21">
        <v>24</v>
      </c>
      <c r="Y179" s="21">
        <v>25</v>
      </c>
      <c r="Z179" s="21">
        <v>26</v>
      </c>
      <c r="AA179" s="21">
        <v>27</v>
      </c>
      <c r="AB179" s="21">
        <v>28</v>
      </c>
      <c r="AC179" s="21">
        <v>29</v>
      </c>
      <c r="AD179" s="21">
        <v>30</v>
      </c>
      <c r="AE179" s="21">
        <v>31</v>
      </c>
      <c r="AF179" s="21">
        <v>32</v>
      </c>
      <c r="AG179" s="21">
        <v>33</v>
      </c>
      <c r="AH179" s="21">
        <v>34</v>
      </c>
      <c r="AI179" s="21">
        <v>35</v>
      </c>
      <c r="AJ179" s="21">
        <v>36</v>
      </c>
      <c r="AK179" s="21">
        <v>37</v>
      </c>
      <c r="AL179" s="21">
        <v>38</v>
      </c>
      <c r="AM179" s="21">
        <v>39</v>
      </c>
      <c r="AN179" s="21">
        <v>40</v>
      </c>
      <c r="AO179" s="21">
        <v>41</v>
      </c>
      <c r="AP179" s="21">
        <v>42</v>
      </c>
      <c r="AQ179" s="21">
        <v>43</v>
      </c>
      <c r="AR179" s="21">
        <v>44</v>
      </c>
      <c r="AS179" s="21">
        <v>45</v>
      </c>
      <c r="AT179" s="21">
        <v>46</v>
      </c>
      <c r="AU179" s="21">
        <v>47</v>
      </c>
      <c r="AV179" s="21">
        <v>48</v>
      </c>
      <c r="AW179" s="21">
        <v>49</v>
      </c>
      <c r="AX179" s="21"/>
      <c r="AY179" s="21"/>
      <c r="AZ179" s="21"/>
      <c r="BA179" s="21"/>
      <c r="BB179" s="21"/>
      <c r="BC179" s="21"/>
      <c r="BD179" s="21"/>
      <c r="BE179" s="21"/>
      <c r="BF179" s="21"/>
      <c r="BG179" s="21"/>
      <c r="BH179" s="21"/>
      <c r="BI179" s="21"/>
      <c r="BJ179" s="21"/>
      <c r="BK179" s="21"/>
    </row>
    <row r="180" spans="1:63">
      <c r="B180" s="8" t="s">
        <v>783</v>
      </c>
      <c r="C180" s="20">
        <v>4</v>
      </c>
      <c r="D180" s="20">
        <v>520</v>
      </c>
      <c r="E180" s="20">
        <v>0</v>
      </c>
      <c r="F180" s="20">
        <v>6</v>
      </c>
      <c r="G180" s="20">
        <v>6</v>
      </c>
      <c r="H180" s="20">
        <v>4</v>
      </c>
      <c r="I180" s="19">
        <v>21.5</v>
      </c>
      <c r="J180" s="1">
        <v>3.44</v>
      </c>
      <c r="K180" s="1">
        <v>3.44</v>
      </c>
      <c r="L180" s="1">
        <v>4.49</v>
      </c>
      <c r="M180" s="18">
        <v>46.014000000000003</v>
      </c>
      <c r="N180" s="8">
        <v>36</v>
      </c>
      <c r="O180" s="8">
        <v>26</v>
      </c>
      <c r="P180" s="8">
        <v>1</v>
      </c>
      <c r="Q180" s="8">
        <v>1</v>
      </c>
      <c r="R180" s="2">
        <v>-55.743299999999998</v>
      </c>
      <c r="S180" s="8" t="s">
        <v>16</v>
      </c>
      <c r="T180" s="1">
        <v>-4.9000000000000004</v>
      </c>
      <c r="U180" s="1">
        <v>6.0259999999999998</v>
      </c>
      <c r="V180" s="1">
        <v>10.925000000000001</v>
      </c>
      <c r="W180" s="8" t="s">
        <v>16</v>
      </c>
      <c r="X180" s="1">
        <v>-4.9000000000000004</v>
      </c>
      <c r="Y180" s="1">
        <v>6.0259999999999998</v>
      </c>
      <c r="Z180" s="1">
        <v>10.925000000000001</v>
      </c>
      <c r="AA180" s="8">
        <v>-1</v>
      </c>
      <c r="AB180" s="8">
        <v>-1</v>
      </c>
      <c r="AC180" s="8" t="s">
        <v>17</v>
      </c>
      <c r="AD180" s="8" t="s">
        <v>17</v>
      </c>
      <c r="AE180" s="8">
        <v>0.33333000000000002</v>
      </c>
      <c r="AF180" s="8">
        <v>0.33333000000000002</v>
      </c>
      <c r="AG180" s="8">
        <v>0.5</v>
      </c>
      <c r="AH180" s="8">
        <v>0</v>
      </c>
      <c r="AI180" s="8">
        <v>0</v>
      </c>
      <c r="AJ180" s="8">
        <v>0</v>
      </c>
      <c r="AK180" s="8">
        <v>0.33333000000000002</v>
      </c>
      <c r="AL180" s="8">
        <v>0.33333000000000002</v>
      </c>
      <c r="AM180" s="8">
        <v>0.5</v>
      </c>
      <c r="AN180" s="8">
        <v>0</v>
      </c>
      <c r="AO180" s="8">
        <v>0</v>
      </c>
      <c r="AP180" s="8">
        <v>0</v>
      </c>
      <c r="AQ180" s="8">
        <v>5.0000000000000001E-3</v>
      </c>
      <c r="AR180" s="8">
        <v>0.28399999999999997</v>
      </c>
      <c r="AS180" s="8">
        <v>0.5</v>
      </c>
      <c r="AT180" s="8">
        <v>0</v>
      </c>
      <c r="AU180" s="8">
        <v>0</v>
      </c>
      <c r="AV180" s="8">
        <v>0.5</v>
      </c>
      <c r="AW180" s="8">
        <v>-37.118000000000002</v>
      </c>
      <c r="AX180" s="2">
        <f>R180+AW180</f>
        <v>-92.8613</v>
      </c>
      <c r="AY180" s="2">
        <f>AX180-AX$180</f>
        <v>0</v>
      </c>
    </row>
    <row r="181" spans="1:63">
      <c r="B181" s="8" t="s">
        <v>868</v>
      </c>
      <c r="C181" s="20">
        <v>4</v>
      </c>
      <c r="D181" s="20">
        <v>520</v>
      </c>
      <c r="E181" s="20">
        <v>0</v>
      </c>
      <c r="F181" s="20">
        <v>6</v>
      </c>
      <c r="G181" s="20">
        <v>6</v>
      </c>
      <c r="H181" s="20">
        <v>4</v>
      </c>
      <c r="I181" s="19">
        <v>21.5</v>
      </c>
      <c r="J181" s="1">
        <v>3.4394999999999998</v>
      </c>
      <c r="K181" s="1">
        <v>3.4394999999999998</v>
      </c>
      <c r="L181" s="1">
        <v>4.4927999999999999</v>
      </c>
      <c r="M181" s="18">
        <v>46.03</v>
      </c>
      <c r="N181" s="8">
        <v>36</v>
      </c>
      <c r="O181" s="8">
        <v>26</v>
      </c>
      <c r="P181" s="8">
        <v>1</v>
      </c>
      <c r="Q181" s="8">
        <v>1</v>
      </c>
      <c r="R181" s="2">
        <v>-55.743699999999997</v>
      </c>
      <c r="S181" s="8" t="s">
        <v>16</v>
      </c>
      <c r="T181" s="1">
        <v>-4.9059999999999997</v>
      </c>
      <c r="U181" s="1">
        <v>6.0209999999999999</v>
      </c>
      <c r="V181" s="1">
        <v>10.927</v>
      </c>
      <c r="W181" s="8" t="s">
        <v>16</v>
      </c>
      <c r="X181" s="1">
        <v>-4.9059999999999997</v>
      </c>
      <c r="Y181" s="1">
        <v>6.0209999999999999</v>
      </c>
      <c r="Z181" s="1">
        <v>10.927</v>
      </c>
      <c r="AA181" s="8">
        <v>-1</v>
      </c>
      <c r="AB181" s="8">
        <v>-1</v>
      </c>
      <c r="AC181" s="8" t="s">
        <v>17</v>
      </c>
      <c r="AD181" s="8" t="s">
        <v>17</v>
      </c>
      <c r="AE181" s="8">
        <v>0.33333000000000002</v>
      </c>
      <c r="AF181" s="8">
        <v>0.33333000000000002</v>
      </c>
      <c r="AG181" s="8">
        <v>0.5</v>
      </c>
      <c r="AH181" s="8">
        <v>0</v>
      </c>
      <c r="AI181" s="8">
        <v>0</v>
      </c>
      <c r="AJ181" s="8">
        <v>0</v>
      </c>
      <c r="AK181" s="8">
        <v>0.33333000000000002</v>
      </c>
      <c r="AL181" s="8">
        <v>0.33333000000000002</v>
      </c>
      <c r="AM181" s="8">
        <v>0.5</v>
      </c>
      <c r="AN181" s="8">
        <v>0</v>
      </c>
      <c r="AO181" s="8">
        <v>0</v>
      </c>
      <c r="AP181" s="8">
        <v>0</v>
      </c>
      <c r="AQ181" s="8">
        <v>5.0000000000000001E-3</v>
      </c>
      <c r="AR181" s="8">
        <v>0.308</v>
      </c>
      <c r="AS181" s="8">
        <v>0.50037600000000004</v>
      </c>
      <c r="AT181" s="8">
        <v>0</v>
      </c>
      <c r="AU181" s="8">
        <v>0.99597100000000005</v>
      </c>
      <c r="AV181" s="8">
        <v>0.49625799999999998</v>
      </c>
      <c r="AW181" s="8">
        <v>-37.117899999999999</v>
      </c>
      <c r="AX181" s="2">
        <f>R181+AW181</f>
        <v>-92.861599999999996</v>
      </c>
      <c r="AY181" s="2">
        <f>AX181-AX$180</f>
        <v>-2.9999999999574811E-4</v>
      </c>
    </row>
    <row r="182" spans="1:63">
      <c r="B182" s="8" t="s">
        <v>869</v>
      </c>
      <c r="C182" s="20">
        <v>4</v>
      </c>
      <c r="D182" s="20">
        <v>520</v>
      </c>
      <c r="E182" s="20">
        <v>0</v>
      </c>
      <c r="F182" s="20">
        <v>6</v>
      </c>
      <c r="G182" s="20">
        <v>6</v>
      </c>
      <c r="H182" s="20">
        <v>4</v>
      </c>
      <c r="I182" s="19">
        <v>21.5</v>
      </c>
      <c r="J182" s="2">
        <v>3.4378000000000002</v>
      </c>
      <c r="K182" s="2">
        <v>3.4378000000000002</v>
      </c>
      <c r="L182" s="8">
        <v>4.4996999999999998</v>
      </c>
      <c r="M182" s="8">
        <v>46.055</v>
      </c>
      <c r="N182" s="8">
        <v>36</v>
      </c>
      <c r="O182" s="8">
        <v>26</v>
      </c>
      <c r="P182" s="8">
        <v>1</v>
      </c>
      <c r="Q182" s="8">
        <v>1</v>
      </c>
      <c r="R182" s="8">
        <v>-55.744999999999997</v>
      </c>
      <c r="S182" s="8" t="s">
        <v>16</v>
      </c>
      <c r="T182" s="8">
        <v>-4.9210000000000003</v>
      </c>
      <c r="U182" s="8">
        <v>6.0149999999999997</v>
      </c>
      <c r="V182" s="8">
        <v>10.935</v>
      </c>
      <c r="W182" s="8" t="s">
        <v>16</v>
      </c>
      <c r="X182" s="8">
        <v>-4.9210000000000003</v>
      </c>
      <c r="Y182" s="8">
        <v>6.0149999999999997</v>
      </c>
      <c r="Z182" s="8">
        <v>10.935</v>
      </c>
      <c r="AA182" s="8">
        <v>-1</v>
      </c>
      <c r="AB182" s="8">
        <v>-1</v>
      </c>
      <c r="AC182" s="8" t="s">
        <v>17</v>
      </c>
      <c r="AD182" s="8" t="s">
        <v>17</v>
      </c>
      <c r="AE182" s="8">
        <v>0.33333000000000002</v>
      </c>
      <c r="AF182" s="8">
        <v>0.33333000000000002</v>
      </c>
      <c r="AG182" s="8">
        <v>0.5</v>
      </c>
      <c r="AH182" s="8">
        <v>0</v>
      </c>
      <c r="AI182" s="8">
        <v>0</v>
      </c>
      <c r="AJ182" s="8">
        <v>0</v>
      </c>
      <c r="AK182" s="8">
        <v>0.33333000000000002</v>
      </c>
      <c r="AL182" s="8">
        <v>0.33333000000000002</v>
      </c>
      <c r="AM182" s="8">
        <v>0.5</v>
      </c>
      <c r="AN182" s="8">
        <v>0</v>
      </c>
      <c r="AO182" s="8">
        <v>0</v>
      </c>
      <c r="AP182" s="8">
        <v>0</v>
      </c>
      <c r="AQ182" s="8">
        <v>5.0000000000000001E-3</v>
      </c>
      <c r="AR182" s="8">
        <v>0.312</v>
      </c>
      <c r="AS182" s="8">
        <v>0.50079399999999996</v>
      </c>
      <c r="AT182" s="8">
        <v>0</v>
      </c>
      <c r="AU182" s="8">
        <v>0.99194000000000004</v>
      </c>
      <c r="AV182" s="8">
        <v>0.49251699999999998</v>
      </c>
      <c r="AW182" s="8">
        <v>-37.1173</v>
      </c>
      <c r="AX182" s="2">
        <f t="shared" ref="AX182:AX197" si="20">R182+AW182</f>
        <v>-92.862300000000005</v>
      </c>
      <c r="AY182" s="2">
        <f t="shared" ref="AY182:AY197" si="21">AX182-AX$180</f>
        <v>-1.0000000000047748E-3</v>
      </c>
    </row>
    <row r="183" spans="1:63">
      <c r="B183" s="8" t="s">
        <v>791</v>
      </c>
      <c r="C183" s="8">
        <v>4</v>
      </c>
      <c r="D183" s="8">
        <v>520</v>
      </c>
      <c r="E183" s="8">
        <v>0</v>
      </c>
      <c r="F183" s="8">
        <v>6</v>
      </c>
      <c r="G183" s="8">
        <v>6</v>
      </c>
      <c r="H183" s="8">
        <v>4</v>
      </c>
      <c r="I183" s="8">
        <v>21.5</v>
      </c>
      <c r="J183" s="8">
        <v>3.4287999999999998</v>
      </c>
      <c r="K183" s="8">
        <v>3.4287999999999998</v>
      </c>
      <c r="L183" s="8">
        <v>4.5373000000000001</v>
      </c>
      <c r="M183" s="8">
        <v>46.197000000000003</v>
      </c>
      <c r="N183" s="8">
        <v>36</v>
      </c>
      <c r="O183" s="8">
        <v>26</v>
      </c>
      <c r="P183" s="8">
        <v>1</v>
      </c>
      <c r="Q183" s="8">
        <v>1</v>
      </c>
      <c r="R183" s="8">
        <v>-55.752400000000002</v>
      </c>
      <c r="S183" s="8" t="s">
        <v>16</v>
      </c>
      <c r="T183" s="8">
        <v>-5.0030000000000001</v>
      </c>
      <c r="U183" s="8">
        <v>5.98</v>
      </c>
      <c r="V183" s="8">
        <v>10.983000000000001</v>
      </c>
      <c r="W183" s="8" t="s">
        <v>16</v>
      </c>
      <c r="X183" s="8">
        <v>-5.0030000000000001</v>
      </c>
      <c r="Y183" s="8">
        <v>5.98</v>
      </c>
      <c r="Z183" s="8">
        <v>10.983000000000001</v>
      </c>
      <c r="AA183" s="8">
        <v>-1</v>
      </c>
      <c r="AB183" s="8">
        <v>-1</v>
      </c>
      <c r="AC183" s="8" t="s">
        <v>17</v>
      </c>
      <c r="AD183" s="8" t="s">
        <v>17</v>
      </c>
      <c r="AE183" s="8">
        <v>0.33333000000000002</v>
      </c>
      <c r="AF183" s="8">
        <v>0.33333000000000002</v>
      </c>
      <c r="AG183" s="8">
        <v>0.5</v>
      </c>
      <c r="AH183" s="8">
        <v>0</v>
      </c>
      <c r="AI183" s="8">
        <v>0</v>
      </c>
      <c r="AJ183" s="8">
        <v>0</v>
      </c>
      <c r="AK183" s="8">
        <v>0.33333000000000002</v>
      </c>
      <c r="AL183" s="8">
        <v>0.33333000000000002</v>
      </c>
      <c r="AM183" s="8">
        <v>0.5</v>
      </c>
      <c r="AN183" s="8">
        <v>0</v>
      </c>
      <c r="AO183" s="8">
        <v>0</v>
      </c>
      <c r="AP183" s="8">
        <v>0</v>
      </c>
      <c r="AQ183" s="8">
        <v>5.0000000000000001E-3</v>
      </c>
      <c r="AR183" s="8">
        <v>0.313</v>
      </c>
      <c r="AS183" s="8">
        <v>0.50345899999999999</v>
      </c>
      <c r="AT183" s="8">
        <v>0</v>
      </c>
      <c r="AU183" s="8">
        <v>0.98241900000000004</v>
      </c>
      <c r="AV183" s="8">
        <v>0.48503400000000002</v>
      </c>
      <c r="AW183" s="8">
        <v>-37.111199999999997</v>
      </c>
      <c r="AX183" s="2">
        <f t="shared" si="20"/>
        <v>-92.863599999999991</v>
      </c>
      <c r="AY183" s="2">
        <f t="shared" si="21"/>
        <v>-2.299999999991087E-3</v>
      </c>
    </row>
    <row r="184" spans="1:63">
      <c r="B184" s="8" t="s">
        <v>870</v>
      </c>
      <c r="C184" s="20">
        <v>4</v>
      </c>
      <c r="D184" s="20">
        <v>520</v>
      </c>
      <c r="E184" s="20">
        <v>0</v>
      </c>
      <c r="F184" s="20">
        <v>6</v>
      </c>
      <c r="G184" s="20">
        <v>6</v>
      </c>
      <c r="H184" s="20">
        <v>4</v>
      </c>
      <c r="I184" s="19">
        <v>21.6</v>
      </c>
      <c r="J184" s="1">
        <v>3.4121999999999999</v>
      </c>
      <c r="K184" s="1">
        <v>3.4121999999999999</v>
      </c>
      <c r="L184" s="1">
        <v>4.6062000000000003</v>
      </c>
      <c r="M184" s="18">
        <v>46.445</v>
      </c>
      <c r="N184" s="8">
        <v>36</v>
      </c>
      <c r="O184" s="8">
        <v>26</v>
      </c>
      <c r="P184" s="8">
        <v>1</v>
      </c>
      <c r="Q184" s="8">
        <v>1</v>
      </c>
      <c r="R184" s="2">
        <v>-55.7714</v>
      </c>
      <c r="S184" s="8" t="s">
        <v>16</v>
      </c>
      <c r="T184" s="1">
        <v>-5.117</v>
      </c>
      <c r="U184" s="1">
        <v>5.9240000000000004</v>
      </c>
      <c r="V184" s="1">
        <v>11.041</v>
      </c>
      <c r="W184" s="8" t="s">
        <v>16</v>
      </c>
      <c r="X184" s="1">
        <v>-5.117</v>
      </c>
      <c r="Y184" s="1">
        <v>5.9240000000000004</v>
      </c>
      <c r="Z184" s="1">
        <v>11.041</v>
      </c>
      <c r="AA184" s="8">
        <v>-1</v>
      </c>
      <c r="AB184" s="8">
        <v>-1</v>
      </c>
      <c r="AC184" s="8" t="s">
        <v>17</v>
      </c>
      <c r="AD184" s="8" t="s">
        <v>17</v>
      </c>
      <c r="AE184" s="8">
        <v>0.33333000000000002</v>
      </c>
      <c r="AF184" s="8">
        <v>0.33333000000000002</v>
      </c>
      <c r="AG184" s="8">
        <v>0.5</v>
      </c>
      <c r="AH184" s="8">
        <v>0</v>
      </c>
      <c r="AI184" s="8">
        <v>0</v>
      </c>
      <c r="AJ184" s="8">
        <v>0</v>
      </c>
      <c r="AK184" s="8">
        <v>0.33333000000000002</v>
      </c>
      <c r="AL184" s="8">
        <v>0.33333000000000002</v>
      </c>
      <c r="AM184" s="8">
        <v>0.5</v>
      </c>
      <c r="AN184" s="8">
        <v>0</v>
      </c>
      <c r="AO184" s="8">
        <v>0</v>
      </c>
      <c r="AP184" s="8">
        <v>0</v>
      </c>
      <c r="AQ184" s="8">
        <v>6.0000000000000001E-3</v>
      </c>
      <c r="AR184" s="8">
        <v>0.312</v>
      </c>
      <c r="AS184" s="8">
        <v>0.50751900000000005</v>
      </c>
      <c r="AT184" s="8">
        <v>0</v>
      </c>
      <c r="AU184" s="8">
        <v>0.97140499999999996</v>
      </c>
      <c r="AV184" s="8">
        <v>0.477551</v>
      </c>
      <c r="AW184" s="8">
        <v>-37.1</v>
      </c>
      <c r="AX184" s="2">
        <f t="shared" si="20"/>
        <v>-92.871399999999994</v>
      </c>
      <c r="AY184" s="2">
        <f t="shared" si="21"/>
        <v>-1.0099999999994225E-2</v>
      </c>
      <c r="AZ184" s="2"/>
    </row>
    <row r="185" spans="1:63">
      <c r="B185" s="8" t="s">
        <v>871</v>
      </c>
      <c r="C185" s="20">
        <v>4</v>
      </c>
      <c r="D185" s="20">
        <v>520</v>
      </c>
      <c r="E185" s="20">
        <v>0</v>
      </c>
      <c r="F185" s="20">
        <v>6</v>
      </c>
      <c r="G185" s="20">
        <v>6</v>
      </c>
      <c r="H185" s="20">
        <v>4</v>
      </c>
      <c r="I185" s="19">
        <v>21.6</v>
      </c>
      <c r="J185" s="1">
        <v>3.3912</v>
      </c>
      <c r="K185" s="1">
        <v>3.3912</v>
      </c>
      <c r="L185" s="1">
        <v>4.7076000000000002</v>
      </c>
      <c r="M185" s="18">
        <v>46.887</v>
      </c>
      <c r="N185" s="8">
        <v>36</v>
      </c>
      <c r="O185" s="8">
        <v>26</v>
      </c>
      <c r="P185" s="8">
        <v>1</v>
      </c>
      <c r="Q185" s="8">
        <v>1</v>
      </c>
      <c r="R185" s="2">
        <v>-55.804299999999998</v>
      </c>
      <c r="S185" s="8" t="s">
        <v>61</v>
      </c>
      <c r="T185" s="1">
        <v>-5.1849999999999996</v>
      </c>
      <c r="U185" s="1">
        <v>5.8230000000000004</v>
      </c>
      <c r="V185" s="1">
        <v>11.007999999999999</v>
      </c>
      <c r="W185" s="8" t="s">
        <v>61</v>
      </c>
      <c r="X185" s="1">
        <v>-5.1849999999999996</v>
      </c>
      <c r="Y185" s="1">
        <v>5.8230000000000004</v>
      </c>
      <c r="Z185" s="1">
        <v>11.007999999999999</v>
      </c>
      <c r="AA185" s="8">
        <v>-1</v>
      </c>
      <c r="AB185" s="8">
        <v>-1</v>
      </c>
      <c r="AC185" s="8" t="s">
        <v>17</v>
      </c>
      <c r="AD185" s="8" t="s">
        <v>17</v>
      </c>
      <c r="AE185" s="8">
        <v>0</v>
      </c>
      <c r="AF185" s="8">
        <v>0</v>
      </c>
      <c r="AG185" s="8">
        <v>0</v>
      </c>
      <c r="AH185" s="8">
        <v>0</v>
      </c>
      <c r="AI185" s="8">
        <v>0</v>
      </c>
      <c r="AJ185" s="8">
        <v>0</v>
      </c>
      <c r="AK185" s="8">
        <v>0</v>
      </c>
      <c r="AL185" s="8">
        <v>0</v>
      </c>
      <c r="AM185" s="8">
        <v>0</v>
      </c>
      <c r="AN185" s="8">
        <v>0</v>
      </c>
      <c r="AO185" s="8">
        <v>0</v>
      </c>
      <c r="AP185" s="8">
        <v>0</v>
      </c>
      <c r="AQ185" s="8">
        <v>5.0000000000000001E-3</v>
      </c>
      <c r="AR185" s="8">
        <v>0.28499999999999998</v>
      </c>
      <c r="AS185" s="8">
        <v>0.51292300000000002</v>
      </c>
      <c r="AT185" s="8">
        <v>0</v>
      </c>
      <c r="AU185" s="8">
        <v>0.95954600000000001</v>
      </c>
      <c r="AV185" s="8">
        <v>0.47006799999999999</v>
      </c>
      <c r="AW185" s="8">
        <v>-37.080399999999997</v>
      </c>
      <c r="AX185" s="2">
        <f t="shared" si="20"/>
        <v>-92.884699999999995</v>
      </c>
      <c r="AY185" s="2">
        <f t="shared" si="21"/>
        <v>-2.3399999999995202E-2</v>
      </c>
      <c r="AZ185" s="2"/>
    </row>
    <row r="186" spans="1:63">
      <c r="B186" s="8" t="s">
        <v>872</v>
      </c>
      <c r="C186" s="20">
        <v>4</v>
      </c>
      <c r="D186" s="20">
        <v>520</v>
      </c>
      <c r="E186" s="20">
        <v>0</v>
      </c>
      <c r="F186" s="20">
        <v>6</v>
      </c>
      <c r="G186" s="20">
        <v>6</v>
      </c>
      <c r="H186" s="20">
        <v>4</v>
      </c>
      <c r="I186" s="19">
        <v>21.7</v>
      </c>
      <c r="J186" s="1">
        <v>3.3761999999999999</v>
      </c>
      <c r="K186" s="1">
        <v>3.3761999999999999</v>
      </c>
      <c r="L186" s="1">
        <v>4.7808999999999999</v>
      </c>
      <c r="M186" s="18">
        <v>47.195999999999998</v>
      </c>
      <c r="N186" s="8">
        <v>36</v>
      </c>
      <c r="O186" s="8">
        <v>26</v>
      </c>
      <c r="P186" s="8">
        <v>1</v>
      </c>
      <c r="Q186" s="8">
        <v>1</v>
      </c>
      <c r="R186" s="2">
        <v>-55.837299999999999</v>
      </c>
      <c r="S186" s="8" t="s">
        <v>61</v>
      </c>
      <c r="T186" s="1">
        <v>-5.226</v>
      </c>
      <c r="U186" s="1">
        <v>5.7539999999999996</v>
      </c>
      <c r="V186" s="1">
        <v>10.98</v>
      </c>
      <c r="W186" s="8" t="s">
        <v>61</v>
      </c>
      <c r="X186" s="1">
        <v>-5.226</v>
      </c>
      <c r="Y186" s="1">
        <v>5.7539999999999996</v>
      </c>
      <c r="Z186" s="1">
        <v>10.98</v>
      </c>
      <c r="AA186" s="8">
        <v>-1</v>
      </c>
      <c r="AB186" s="8">
        <v>-1</v>
      </c>
      <c r="AC186" s="8" t="s">
        <v>17</v>
      </c>
      <c r="AD186" s="8" t="s">
        <v>17</v>
      </c>
      <c r="AE186" s="8">
        <v>0</v>
      </c>
      <c r="AF186" s="8">
        <v>0</v>
      </c>
      <c r="AG186" s="8">
        <v>0</v>
      </c>
      <c r="AH186" s="8">
        <v>0</v>
      </c>
      <c r="AI186" s="8">
        <v>0</v>
      </c>
      <c r="AJ186" s="8">
        <v>0</v>
      </c>
      <c r="AK186" s="8">
        <v>0</v>
      </c>
      <c r="AL186" s="8">
        <v>0</v>
      </c>
      <c r="AM186" s="8">
        <v>0</v>
      </c>
      <c r="AN186" s="8">
        <v>0</v>
      </c>
      <c r="AO186" s="8">
        <v>0</v>
      </c>
      <c r="AP186" s="8">
        <v>0</v>
      </c>
      <c r="AQ186" s="8">
        <v>5.0000000000000001E-3</v>
      </c>
      <c r="AR186" s="8">
        <v>0.315</v>
      </c>
      <c r="AS186" s="8">
        <v>0.51471999999999996</v>
      </c>
      <c r="AT186" s="8">
        <v>0</v>
      </c>
      <c r="AU186" s="8">
        <v>0.95082999999999995</v>
      </c>
      <c r="AV186" s="8">
        <v>0.46258500000000002</v>
      </c>
      <c r="AW186" s="8">
        <v>-37.063699999999997</v>
      </c>
      <c r="AX186" s="2">
        <f t="shared" si="20"/>
        <v>-92.900999999999996</v>
      </c>
      <c r="AY186" s="2">
        <f t="shared" si="21"/>
        <v>-3.9699999999996294E-2</v>
      </c>
      <c r="AZ186" s="2"/>
    </row>
    <row r="187" spans="1:63">
      <c r="B187" s="8" t="s">
        <v>873</v>
      </c>
      <c r="C187" s="20">
        <v>4</v>
      </c>
      <c r="D187" s="20">
        <v>520</v>
      </c>
      <c r="E187" s="20">
        <v>0</v>
      </c>
      <c r="F187" s="20">
        <v>6</v>
      </c>
      <c r="G187" s="20">
        <v>6</v>
      </c>
      <c r="H187" s="20">
        <v>4</v>
      </c>
      <c r="I187" s="19">
        <v>21.7</v>
      </c>
      <c r="J187" s="1">
        <v>3.3643000000000001</v>
      </c>
      <c r="K187" s="1">
        <v>3.3643000000000001</v>
      </c>
      <c r="L187" s="1">
        <v>4.8369999999999997</v>
      </c>
      <c r="M187" s="18">
        <v>47.412999999999997</v>
      </c>
      <c r="N187" s="8">
        <v>36</v>
      </c>
      <c r="O187" s="8">
        <v>26</v>
      </c>
      <c r="P187" s="8">
        <v>1</v>
      </c>
      <c r="Q187" s="8">
        <v>1</v>
      </c>
      <c r="R187" s="2">
        <v>-55.871099999999998</v>
      </c>
      <c r="S187" s="8" t="s">
        <v>61</v>
      </c>
      <c r="T187" s="1">
        <v>-5.2539999999999996</v>
      </c>
      <c r="U187" s="1">
        <v>5.7050000000000001</v>
      </c>
      <c r="V187" s="1">
        <v>10.959</v>
      </c>
      <c r="W187" s="8" t="s">
        <v>61</v>
      </c>
      <c r="X187" s="1">
        <v>-5.2539999999999996</v>
      </c>
      <c r="Y187" s="1">
        <v>5.7050000000000001</v>
      </c>
      <c r="Z187" s="1">
        <v>10.959</v>
      </c>
      <c r="AA187" s="8">
        <v>-1</v>
      </c>
      <c r="AB187" s="8">
        <v>-1</v>
      </c>
      <c r="AC187" s="8" t="s">
        <v>17</v>
      </c>
      <c r="AD187" s="8" t="s">
        <v>17</v>
      </c>
      <c r="AE187" s="8">
        <v>0</v>
      </c>
      <c r="AF187" s="8">
        <v>0</v>
      </c>
      <c r="AG187" s="8">
        <v>0</v>
      </c>
      <c r="AH187" s="8">
        <v>0</v>
      </c>
      <c r="AI187" s="8">
        <v>0</v>
      </c>
      <c r="AJ187" s="8">
        <v>0</v>
      </c>
      <c r="AK187" s="8">
        <v>0</v>
      </c>
      <c r="AL187" s="8">
        <v>0</v>
      </c>
      <c r="AM187" s="8">
        <v>0</v>
      </c>
      <c r="AN187" s="8">
        <v>0</v>
      </c>
      <c r="AO187" s="8">
        <v>0</v>
      </c>
      <c r="AP187" s="8">
        <v>0</v>
      </c>
      <c r="AQ187" s="8">
        <v>5.0000000000000001E-3</v>
      </c>
      <c r="AR187" s="8">
        <v>0.309</v>
      </c>
      <c r="AS187" s="8">
        <v>0.51481699999999997</v>
      </c>
      <c r="AT187" s="8">
        <v>0</v>
      </c>
      <c r="AU187" s="8">
        <v>0.94323299999999999</v>
      </c>
      <c r="AV187" s="8">
        <v>0.45510200000000001</v>
      </c>
      <c r="AW187" s="8">
        <v>-37.048400000000001</v>
      </c>
      <c r="AX187" s="2">
        <f t="shared" si="20"/>
        <v>-92.919499999999999</v>
      </c>
      <c r="AY187" s="2">
        <f t="shared" si="21"/>
        <v>-5.8199999999999363E-2</v>
      </c>
      <c r="AZ187" s="2"/>
    </row>
    <row r="188" spans="1:63">
      <c r="B188" s="8" t="s">
        <v>874</v>
      </c>
      <c r="C188" s="20">
        <v>4</v>
      </c>
      <c r="D188" s="20">
        <v>520</v>
      </c>
      <c r="E188" s="20">
        <v>0</v>
      </c>
      <c r="F188" s="20">
        <v>6</v>
      </c>
      <c r="G188" s="20">
        <v>6</v>
      </c>
      <c r="H188" s="20">
        <v>4</v>
      </c>
      <c r="I188" s="19">
        <v>21.7</v>
      </c>
      <c r="J188" s="1">
        <v>3.3532999999999999</v>
      </c>
      <c r="K188" s="1">
        <v>3.3532999999999999</v>
      </c>
      <c r="L188" s="1">
        <v>4.8867000000000003</v>
      </c>
      <c r="M188" s="18">
        <v>47.588000000000001</v>
      </c>
      <c r="N188" s="8">
        <v>36</v>
      </c>
      <c r="O188" s="8">
        <v>26</v>
      </c>
      <c r="P188" s="8">
        <v>1</v>
      </c>
      <c r="Q188" s="8">
        <v>1</v>
      </c>
      <c r="R188" s="2">
        <v>-55.907600000000002</v>
      </c>
      <c r="S188" s="8" t="s">
        <v>61</v>
      </c>
      <c r="T188" s="1">
        <v>-5.2759999999999998</v>
      </c>
      <c r="U188" s="1">
        <v>5.665</v>
      </c>
      <c r="V188" s="1">
        <v>10.941000000000001</v>
      </c>
      <c r="W188" s="8" t="s">
        <v>61</v>
      </c>
      <c r="X188" s="1">
        <v>-5.2759999999999998</v>
      </c>
      <c r="Y188" s="1">
        <v>5.665</v>
      </c>
      <c r="Z188" s="1">
        <v>10.941000000000001</v>
      </c>
      <c r="AA188" s="8">
        <v>-1</v>
      </c>
      <c r="AB188" s="8">
        <v>-1</v>
      </c>
      <c r="AC188" s="8" t="s">
        <v>17</v>
      </c>
      <c r="AD188" s="8" t="s">
        <v>17</v>
      </c>
      <c r="AE188" s="8">
        <v>0</v>
      </c>
      <c r="AF188" s="8">
        <v>0</v>
      </c>
      <c r="AG188" s="8">
        <v>0</v>
      </c>
      <c r="AH188" s="8">
        <v>0</v>
      </c>
      <c r="AI188" s="8">
        <v>0</v>
      </c>
      <c r="AJ188" s="8">
        <v>0</v>
      </c>
      <c r="AK188" s="8">
        <v>0</v>
      </c>
      <c r="AL188" s="8">
        <v>0</v>
      </c>
      <c r="AM188" s="8">
        <v>0</v>
      </c>
      <c r="AN188" s="8">
        <v>0</v>
      </c>
      <c r="AO188" s="8">
        <v>0</v>
      </c>
      <c r="AP188" s="8">
        <v>0</v>
      </c>
      <c r="AQ188" s="8">
        <v>5.0000000000000001E-3</v>
      </c>
      <c r="AR188" s="8">
        <v>0.309</v>
      </c>
      <c r="AS188" s="8">
        <v>0.51411600000000002</v>
      </c>
      <c r="AT188" s="8">
        <v>0</v>
      </c>
      <c r="AU188" s="8">
        <v>0.93575399999999997</v>
      </c>
      <c r="AV188" s="8">
        <v>0.44761899999999999</v>
      </c>
      <c r="AW188" s="8">
        <v>-37.035499999999999</v>
      </c>
      <c r="AX188" s="2">
        <f t="shared" si="20"/>
        <v>-92.943100000000001</v>
      </c>
      <c r="AY188" s="2">
        <f t="shared" si="21"/>
        <v>-8.1800000000001205E-2</v>
      </c>
      <c r="AZ188" s="2"/>
    </row>
    <row r="189" spans="1:63">
      <c r="B189" s="8" t="s">
        <v>875</v>
      </c>
      <c r="C189" s="20">
        <v>4</v>
      </c>
      <c r="D189" s="20">
        <v>520</v>
      </c>
      <c r="E189" s="20">
        <v>0</v>
      </c>
      <c r="F189" s="20">
        <v>6</v>
      </c>
      <c r="G189" s="20">
        <v>6</v>
      </c>
      <c r="H189" s="20">
        <v>4</v>
      </c>
      <c r="I189" s="19">
        <v>21.8</v>
      </c>
      <c r="J189" s="1">
        <v>3.3429000000000002</v>
      </c>
      <c r="K189" s="1">
        <v>3.3429000000000002</v>
      </c>
      <c r="L189" s="1">
        <v>4.9322999999999997</v>
      </c>
      <c r="M189" s="18">
        <v>47.732999999999997</v>
      </c>
      <c r="N189" s="8">
        <v>36</v>
      </c>
      <c r="O189" s="8">
        <v>26</v>
      </c>
      <c r="P189" s="8">
        <v>1</v>
      </c>
      <c r="Q189" s="8">
        <v>1</v>
      </c>
      <c r="R189" s="2">
        <v>-55.945</v>
      </c>
      <c r="S189" s="8" t="s">
        <v>61</v>
      </c>
      <c r="T189" s="1">
        <v>-5.2930000000000001</v>
      </c>
      <c r="U189" s="1">
        <v>5.6319999999999997</v>
      </c>
      <c r="V189" s="1">
        <v>10.926</v>
      </c>
      <c r="W189" s="8" t="s">
        <v>61</v>
      </c>
      <c r="X189" s="1">
        <v>-5.2930000000000001</v>
      </c>
      <c r="Y189" s="1">
        <v>5.6319999999999997</v>
      </c>
      <c r="Z189" s="1">
        <v>10.926</v>
      </c>
      <c r="AA189" s="8">
        <v>-1</v>
      </c>
      <c r="AB189" s="8">
        <v>-1</v>
      </c>
      <c r="AC189" s="8" t="s">
        <v>17</v>
      </c>
      <c r="AD189" s="8" t="s">
        <v>17</v>
      </c>
      <c r="AE189" s="8">
        <v>0</v>
      </c>
      <c r="AF189" s="8">
        <v>0</v>
      </c>
      <c r="AG189" s="8">
        <v>0</v>
      </c>
      <c r="AH189" s="8">
        <v>0</v>
      </c>
      <c r="AI189" s="8">
        <v>0</v>
      </c>
      <c r="AJ189" s="8">
        <v>0</v>
      </c>
      <c r="AK189" s="8">
        <v>0</v>
      </c>
      <c r="AL189" s="8">
        <v>0</v>
      </c>
      <c r="AM189" s="8">
        <v>0</v>
      </c>
      <c r="AN189" s="8">
        <v>0</v>
      </c>
      <c r="AO189" s="8">
        <v>0</v>
      </c>
      <c r="AP189" s="8">
        <v>0</v>
      </c>
      <c r="AQ189" s="8">
        <v>5.0000000000000001E-3</v>
      </c>
      <c r="AR189" s="8">
        <v>0.312</v>
      </c>
      <c r="AS189" s="8">
        <v>0.51306099999999999</v>
      </c>
      <c r="AT189" s="8">
        <v>0</v>
      </c>
      <c r="AU189" s="8">
        <v>0.92834700000000003</v>
      </c>
      <c r="AV189" s="8">
        <v>0.44013600000000003</v>
      </c>
      <c r="AW189" s="8">
        <v>-37.024299999999997</v>
      </c>
      <c r="AX189" s="2">
        <f t="shared" si="20"/>
        <v>-92.969300000000004</v>
      </c>
      <c r="AY189" s="2">
        <f t="shared" si="21"/>
        <v>-0.10800000000000409</v>
      </c>
      <c r="AZ189" s="2"/>
    </row>
    <row r="190" spans="1:63">
      <c r="B190" s="8" t="s">
        <v>876</v>
      </c>
      <c r="C190" s="20">
        <v>4</v>
      </c>
      <c r="D190" s="20">
        <v>520</v>
      </c>
      <c r="E190" s="20">
        <v>0</v>
      </c>
      <c r="F190" s="20">
        <v>6</v>
      </c>
      <c r="G190" s="20">
        <v>6</v>
      </c>
      <c r="H190" s="20">
        <v>4</v>
      </c>
      <c r="I190" s="19">
        <v>21.8</v>
      </c>
      <c r="J190" s="1">
        <v>3.3325</v>
      </c>
      <c r="K190" s="1">
        <v>3.3325</v>
      </c>
      <c r="L190" s="1">
        <v>4.9751000000000003</v>
      </c>
      <c r="M190" s="18">
        <v>47.85</v>
      </c>
      <c r="N190" s="8">
        <v>36</v>
      </c>
      <c r="O190" s="8">
        <v>26</v>
      </c>
      <c r="P190" s="8">
        <v>1</v>
      </c>
      <c r="Q190" s="8">
        <v>1</v>
      </c>
      <c r="R190" s="2">
        <v>-55.981400000000001</v>
      </c>
      <c r="S190" s="8" t="s">
        <v>61</v>
      </c>
      <c r="T190" s="1">
        <v>-5.3070000000000004</v>
      </c>
      <c r="U190" s="1">
        <v>5.6079999999999997</v>
      </c>
      <c r="V190" s="1">
        <v>10.914</v>
      </c>
      <c r="W190" s="8" t="s">
        <v>61</v>
      </c>
      <c r="X190" s="1">
        <v>-5.3070000000000004</v>
      </c>
      <c r="Y190" s="1">
        <v>5.6079999999999997</v>
      </c>
      <c r="Z190" s="1">
        <v>10.914</v>
      </c>
      <c r="AA190" s="8">
        <v>-1</v>
      </c>
      <c r="AB190" s="8">
        <v>-1</v>
      </c>
      <c r="AC190" s="8" t="s">
        <v>17</v>
      </c>
      <c r="AD190" s="8" t="s">
        <v>17</v>
      </c>
      <c r="AE190" s="8">
        <v>0</v>
      </c>
      <c r="AF190" s="8">
        <v>0</v>
      </c>
      <c r="AG190" s="8">
        <v>0</v>
      </c>
      <c r="AH190" s="8">
        <v>0</v>
      </c>
      <c r="AI190" s="8">
        <v>0</v>
      </c>
      <c r="AJ190" s="8">
        <v>0</v>
      </c>
      <c r="AK190" s="8">
        <v>0</v>
      </c>
      <c r="AL190" s="8">
        <v>0</v>
      </c>
      <c r="AM190" s="8">
        <v>0</v>
      </c>
      <c r="AN190" s="8">
        <v>0</v>
      </c>
      <c r="AO190" s="8">
        <v>0</v>
      </c>
      <c r="AP190" s="8">
        <v>0</v>
      </c>
      <c r="AQ190" s="8">
        <v>5.0000000000000001E-3</v>
      </c>
      <c r="AR190" s="8">
        <v>0.311</v>
      </c>
      <c r="AS190" s="8">
        <v>0.51192400000000005</v>
      </c>
      <c r="AT190" s="8">
        <v>0</v>
      </c>
      <c r="AU190" s="8">
        <v>0.92130999999999996</v>
      </c>
      <c r="AV190" s="8">
        <v>0.43265300000000001</v>
      </c>
      <c r="AW190" s="8">
        <v>-37.011899999999997</v>
      </c>
      <c r="AX190" s="2">
        <f t="shared" si="20"/>
        <v>-92.993300000000005</v>
      </c>
      <c r="AY190" s="2">
        <f t="shared" si="21"/>
        <v>-0.132000000000005</v>
      </c>
      <c r="AZ190" s="2"/>
    </row>
    <row r="191" spans="1:63">
      <c r="B191" s="8" t="s">
        <v>877</v>
      </c>
      <c r="C191" s="20">
        <v>4</v>
      </c>
      <c r="D191" s="20">
        <v>520</v>
      </c>
      <c r="E191" s="20">
        <v>0</v>
      </c>
      <c r="F191" s="20">
        <v>6</v>
      </c>
      <c r="G191" s="20">
        <v>6</v>
      </c>
      <c r="H191" s="20">
        <v>4</v>
      </c>
      <c r="I191" s="19">
        <v>21.8</v>
      </c>
      <c r="J191" s="1">
        <v>3.3222</v>
      </c>
      <c r="K191" s="1">
        <v>3.3222</v>
      </c>
      <c r="L191" s="1">
        <v>5.0162000000000004</v>
      </c>
      <c r="M191" s="18">
        <v>47.945999999999998</v>
      </c>
      <c r="N191" s="8">
        <v>36</v>
      </c>
      <c r="O191" s="8">
        <v>26</v>
      </c>
      <c r="P191" s="8">
        <v>1</v>
      </c>
      <c r="Q191" s="8">
        <v>1</v>
      </c>
      <c r="R191" s="2">
        <v>-56.016399999999997</v>
      </c>
      <c r="S191" s="8" t="s">
        <v>61</v>
      </c>
      <c r="T191" s="1">
        <v>-5.3170000000000002</v>
      </c>
      <c r="U191" s="1">
        <v>5.5910000000000002</v>
      </c>
      <c r="V191" s="1">
        <v>10.907999999999999</v>
      </c>
      <c r="W191" s="8" t="s">
        <v>61</v>
      </c>
      <c r="X191" s="1">
        <v>-5.3170000000000002</v>
      </c>
      <c r="Y191" s="1">
        <v>5.5910000000000002</v>
      </c>
      <c r="Z191" s="1">
        <v>10.907999999999999</v>
      </c>
      <c r="AA191" s="8">
        <v>-1</v>
      </c>
      <c r="AB191" s="8">
        <v>-1</v>
      </c>
      <c r="AC191" s="8" t="s">
        <v>17</v>
      </c>
      <c r="AD191" s="8" t="s">
        <v>17</v>
      </c>
      <c r="AE191" s="8">
        <v>0</v>
      </c>
      <c r="AF191" s="8">
        <v>0</v>
      </c>
      <c r="AG191" s="8">
        <v>0</v>
      </c>
      <c r="AH191" s="8">
        <v>0</v>
      </c>
      <c r="AI191" s="8">
        <v>0</v>
      </c>
      <c r="AJ191" s="8">
        <v>0</v>
      </c>
      <c r="AK191" s="8">
        <v>0</v>
      </c>
      <c r="AL191" s="8">
        <v>0</v>
      </c>
      <c r="AM191" s="8">
        <v>0</v>
      </c>
      <c r="AN191" s="8">
        <v>0</v>
      </c>
      <c r="AO191" s="8">
        <v>0</v>
      </c>
      <c r="AP191" s="8">
        <v>0</v>
      </c>
      <c r="AQ191" s="8">
        <v>5.0000000000000001E-3</v>
      </c>
      <c r="AR191" s="8">
        <v>0.314</v>
      </c>
      <c r="AS191" s="8">
        <v>0.510795</v>
      </c>
      <c r="AT191" s="8">
        <v>0</v>
      </c>
      <c r="AU191" s="8">
        <v>0.91544000000000003</v>
      </c>
      <c r="AV191" s="8">
        <v>0.42516999999999999</v>
      </c>
      <c r="AW191" s="8">
        <v>-37.001899999999999</v>
      </c>
      <c r="AX191" s="2">
        <f t="shared" si="20"/>
        <v>-93.018299999999996</v>
      </c>
      <c r="AY191" s="2">
        <f t="shared" si="21"/>
        <v>-0.15699999999999648</v>
      </c>
      <c r="AZ191" s="2"/>
    </row>
    <row r="192" spans="1:63">
      <c r="B192" s="8" t="s">
        <v>878</v>
      </c>
      <c r="C192" s="20">
        <v>4</v>
      </c>
      <c r="D192" s="20">
        <v>520</v>
      </c>
      <c r="E192" s="20">
        <v>0</v>
      </c>
      <c r="F192" s="20">
        <v>6</v>
      </c>
      <c r="G192" s="20">
        <v>6</v>
      </c>
      <c r="H192" s="20">
        <v>4</v>
      </c>
      <c r="I192" s="19">
        <v>21.8</v>
      </c>
      <c r="J192" s="1">
        <v>3.3123</v>
      </c>
      <c r="K192" s="1">
        <v>3.3123</v>
      </c>
      <c r="L192" s="1">
        <v>5.0530999999999997</v>
      </c>
      <c r="M192" s="18">
        <v>48.01</v>
      </c>
      <c r="N192" s="8">
        <v>36</v>
      </c>
      <c r="O192" s="8">
        <v>26</v>
      </c>
      <c r="P192" s="8">
        <v>1</v>
      </c>
      <c r="Q192" s="8">
        <v>1</v>
      </c>
      <c r="R192" s="2">
        <v>-56.048000000000002</v>
      </c>
      <c r="S192" s="8" t="s">
        <v>61</v>
      </c>
      <c r="T192" s="1">
        <v>-5.3230000000000004</v>
      </c>
      <c r="U192" s="1">
        <v>5.5830000000000002</v>
      </c>
      <c r="V192" s="1">
        <v>10.907</v>
      </c>
      <c r="W192" s="8" t="s">
        <v>61</v>
      </c>
      <c r="X192" s="1">
        <v>-5.3230000000000004</v>
      </c>
      <c r="Y192" s="1">
        <v>5.5830000000000002</v>
      </c>
      <c r="Z192" s="1">
        <v>10.907</v>
      </c>
      <c r="AA192" s="8">
        <v>-1</v>
      </c>
      <c r="AB192" s="8">
        <v>-1</v>
      </c>
      <c r="AC192" s="8" t="s">
        <v>17</v>
      </c>
      <c r="AD192" s="8" t="s">
        <v>17</v>
      </c>
      <c r="AE192" s="8">
        <v>0</v>
      </c>
      <c r="AF192" s="8">
        <v>0</v>
      </c>
      <c r="AG192" s="8">
        <v>0</v>
      </c>
      <c r="AH192" s="8">
        <v>0</v>
      </c>
      <c r="AI192" s="8">
        <v>0</v>
      </c>
      <c r="AJ192" s="8">
        <v>0</v>
      </c>
      <c r="AK192" s="8">
        <v>0</v>
      </c>
      <c r="AL192" s="8">
        <v>0</v>
      </c>
      <c r="AM192" s="8">
        <v>0</v>
      </c>
      <c r="AN192" s="8">
        <v>0</v>
      </c>
      <c r="AO192" s="8">
        <v>0</v>
      </c>
      <c r="AP192" s="8">
        <v>0</v>
      </c>
      <c r="AQ192" s="8">
        <v>6.0000000000000001E-3</v>
      </c>
      <c r="AR192" s="8">
        <v>0.315</v>
      </c>
      <c r="AS192" s="8">
        <v>0.50908799999999998</v>
      </c>
      <c r="AT192" s="8">
        <v>0</v>
      </c>
      <c r="AU192" s="8">
        <v>0.90934700000000002</v>
      </c>
      <c r="AV192" s="8">
        <v>0.41768699999999997</v>
      </c>
      <c r="AW192" s="8">
        <v>-36.992899999999999</v>
      </c>
      <c r="AX192" s="2">
        <f t="shared" si="20"/>
        <v>-93.040899999999993</v>
      </c>
      <c r="AY192" s="2">
        <f t="shared" si="21"/>
        <v>-0.17959999999999354</v>
      </c>
      <c r="AZ192" s="2"/>
    </row>
    <row r="193" spans="1:63">
      <c r="B193" s="8" t="s">
        <v>879</v>
      </c>
      <c r="C193" s="20">
        <v>4</v>
      </c>
      <c r="D193" s="20">
        <v>520</v>
      </c>
      <c r="E193" s="20">
        <v>0</v>
      </c>
      <c r="F193" s="20">
        <v>6</v>
      </c>
      <c r="G193" s="20">
        <v>6</v>
      </c>
      <c r="H193" s="20">
        <v>4</v>
      </c>
      <c r="I193" s="19">
        <v>21.8</v>
      </c>
      <c r="J193" s="1">
        <v>3.3022</v>
      </c>
      <c r="K193" s="1">
        <v>3.3022</v>
      </c>
      <c r="L193" s="1">
        <v>5.0884</v>
      </c>
      <c r="M193" s="18">
        <v>48.052999999999997</v>
      </c>
      <c r="N193" s="8">
        <v>36</v>
      </c>
      <c r="O193" s="8">
        <v>26</v>
      </c>
      <c r="P193" s="8">
        <v>1</v>
      </c>
      <c r="Q193" s="8">
        <v>1</v>
      </c>
      <c r="R193" s="2">
        <v>-56.078800000000001</v>
      </c>
      <c r="S193" s="8" t="s">
        <v>61</v>
      </c>
      <c r="T193" s="1">
        <v>-5.327</v>
      </c>
      <c r="U193" s="1">
        <v>5.585</v>
      </c>
      <c r="V193" s="1">
        <v>10.912000000000001</v>
      </c>
      <c r="W193" s="8" t="s">
        <v>61</v>
      </c>
      <c r="X193" s="1">
        <v>-5.327</v>
      </c>
      <c r="Y193" s="1">
        <v>5.585</v>
      </c>
      <c r="Z193" s="1">
        <v>10.912000000000001</v>
      </c>
      <c r="AA193" s="8">
        <v>-1</v>
      </c>
      <c r="AB193" s="8">
        <v>-1</v>
      </c>
      <c r="AC193" s="8" t="s">
        <v>17</v>
      </c>
      <c r="AD193" s="8" t="s">
        <v>17</v>
      </c>
      <c r="AE193" s="8">
        <v>0</v>
      </c>
      <c r="AF193" s="8">
        <v>0</v>
      </c>
      <c r="AG193" s="8">
        <v>0</v>
      </c>
      <c r="AH193" s="8">
        <v>0</v>
      </c>
      <c r="AI193" s="8">
        <v>0</v>
      </c>
      <c r="AJ193" s="8">
        <v>0</v>
      </c>
      <c r="AK193" s="8">
        <v>0</v>
      </c>
      <c r="AL193" s="8">
        <v>0</v>
      </c>
      <c r="AM193" s="8">
        <v>0</v>
      </c>
      <c r="AN193" s="8">
        <v>0</v>
      </c>
      <c r="AO193" s="8">
        <v>0</v>
      </c>
      <c r="AP193" s="8">
        <v>0</v>
      </c>
      <c r="AQ193" s="8">
        <v>6.0000000000000001E-3</v>
      </c>
      <c r="AR193" s="8">
        <v>0.312</v>
      </c>
      <c r="AS193" s="8">
        <v>0.50729400000000002</v>
      </c>
      <c r="AT193" s="8">
        <v>0</v>
      </c>
      <c r="AU193" s="8">
        <v>0.90335600000000005</v>
      </c>
      <c r="AV193" s="8">
        <v>0.41020400000000001</v>
      </c>
      <c r="AW193" s="8">
        <v>-36.984900000000003</v>
      </c>
      <c r="AX193" s="2">
        <f t="shared" si="20"/>
        <v>-93.063700000000011</v>
      </c>
      <c r="AY193" s="2">
        <f t="shared" si="21"/>
        <v>-0.20240000000001146</v>
      </c>
      <c r="AZ193" s="2"/>
    </row>
    <row r="194" spans="1:63">
      <c r="B194" s="8" t="s">
        <v>880</v>
      </c>
      <c r="C194" s="20">
        <v>4</v>
      </c>
      <c r="D194" s="20">
        <v>520</v>
      </c>
      <c r="E194" s="20">
        <v>0</v>
      </c>
      <c r="F194" s="20">
        <v>6</v>
      </c>
      <c r="G194" s="20">
        <v>6</v>
      </c>
      <c r="H194" s="20">
        <v>4</v>
      </c>
      <c r="I194" s="19">
        <v>21.8</v>
      </c>
      <c r="J194" s="1">
        <v>3.2919</v>
      </c>
      <c r="K194" s="1">
        <v>3.2919</v>
      </c>
      <c r="L194" s="1">
        <v>5.1245000000000003</v>
      </c>
      <c r="M194" s="18">
        <v>48.094000000000001</v>
      </c>
      <c r="N194" s="8">
        <v>36</v>
      </c>
      <c r="O194" s="8">
        <v>26</v>
      </c>
      <c r="P194" s="8">
        <v>1</v>
      </c>
      <c r="Q194" s="8">
        <v>1</v>
      </c>
      <c r="R194" s="2">
        <v>-56.1051</v>
      </c>
      <c r="S194" s="8" t="s">
        <v>61</v>
      </c>
      <c r="T194" s="1">
        <v>-5.3280000000000003</v>
      </c>
      <c r="U194" s="1">
        <v>5.5890000000000004</v>
      </c>
      <c r="V194" s="1">
        <v>10.917</v>
      </c>
      <c r="W194" s="8" t="s">
        <v>61</v>
      </c>
      <c r="X194" s="1">
        <v>-5.3280000000000003</v>
      </c>
      <c r="Y194" s="1">
        <v>5.5890000000000004</v>
      </c>
      <c r="Z194" s="1">
        <v>10.917</v>
      </c>
      <c r="AA194" s="8">
        <v>-1</v>
      </c>
      <c r="AB194" s="8">
        <v>-1</v>
      </c>
      <c r="AC194" s="8" t="s">
        <v>17</v>
      </c>
      <c r="AD194" s="8" t="s">
        <v>17</v>
      </c>
      <c r="AE194" s="8">
        <v>0</v>
      </c>
      <c r="AF194" s="8">
        <v>0</v>
      </c>
      <c r="AG194" s="8">
        <v>0</v>
      </c>
      <c r="AH194" s="8">
        <v>0</v>
      </c>
      <c r="AI194" s="8">
        <v>0</v>
      </c>
      <c r="AJ194" s="8">
        <v>0</v>
      </c>
      <c r="AK194" s="8">
        <v>0</v>
      </c>
      <c r="AL194" s="8">
        <v>0</v>
      </c>
      <c r="AM194" s="8">
        <v>0</v>
      </c>
      <c r="AN194" s="8">
        <v>0</v>
      </c>
      <c r="AO194" s="8">
        <v>0</v>
      </c>
      <c r="AP194" s="8">
        <v>0</v>
      </c>
      <c r="AQ194" s="8">
        <v>6.0000000000000001E-3</v>
      </c>
      <c r="AR194" s="8">
        <v>0.314</v>
      </c>
      <c r="AS194" s="8">
        <v>0.50556000000000001</v>
      </c>
      <c r="AT194" s="8">
        <v>0</v>
      </c>
      <c r="AU194" s="8">
        <v>0.89747500000000002</v>
      </c>
      <c r="AV194" s="8">
        <v>0.402721</v>
      </c>
      <c r="AW194" s="8">
        <v>-36.9788</v>
      </c>
      <c r="AX194" s="2">
        <f t="shared" si="20"/>
        <v>-93.0839</v>
      </c>
      <c r="AY194" s="2">
        <f t="shared" si="21"/>
        <v>-0.22259999999999991</v>
      </c>
      <c r="AZ194" s="2"/>
    </row>
    <row r="195" spans="1:63">
      <c r="B195" s="8" t="s">
        <v>881</v>
      </c>
      <c r="C195" s="20">
        <v>4</v>
      </c>
      <c r="D195" s="20">
        <v>520</v>
      </c>
      <c r="E195" s="20">
        <v>0</v>
      </c>
      <c r="F195" s="20">
        <v>6</v>
      </c>
      <c r="G195" s="20">
        <v>6</v>
      </c>
      <c r="H195" s="20">
        <v>4</v>
      </c>
      <c r="I195" s="19">
        <v>21.8</v>
      </c>
      <c r="J195" s="1">
        <v>3.2810999999999999</v>
      </c>
      <c r="K195" s="1">
        <v>3.2810999999999999</v>
      </c>
      <c r="L195" s="1">
        <v>5.1612</v>
      </c>
      <c r="M195" s="18">
        <v>48.12</v>
      </c>
      <c r="N195" s="8">
        <v>36</v>
      </c>
      <c r="O195" s="8">
        <v>26</v>
      </c>
      <c r="P195" s="8">
        <v>1</v>
      </c>
      <c r="Q195" s="8">
        <v>1</v>
      </c>
      <c r="R195" s="2">
        <v>-56.123199999999997</v>
      </c>
      <c r="S195" s="8" t="s">
        <v>61</v>
      </c>
      <c r="T195" s="1">
        <v>-5.3259999999999996</v>
      </c>
      <c r="U195" s="1">
        <v>5.5990000000000002</v>
      </c>
      <c r="V195" s="1">
        <v>10.923999999999999</v>
      </c>
      <c r="W195" s="8" t="s">
        <v>61</v>
      </c>
      <c r="X195" s="1">
        <v>-5.3259999999999996</v>
      </c>
      <c r="Y195" s="1">
        <v>5.5990000000000002</v>
      </c>
      <c r="Z195" s="1">
        <v>10.923999999999999</v>
      </c>
      <c r="AA195" s="8">
        <v>-1</v>
      </c>
      <c r="AB195" s="8">
        <v>-1</v>
      </c>
      <c r="AC195" s="8" t="s">
        <v>17</v>
      </c>
      <c r="AD195" s="8" t="s">
        <v>17</v>
      </c>
      <c r="AE195" s="8">
        <v>0</v>
      </c>
      <c r="AF195" s="8">
        <v>0</v>
      </c>
      <c r="AG195" s="8">
        <v>0</v>
      </c>
      <c r="AH195" s="8">
        <v>0</v>
      </c>
      <c r="AI195" s="8">
        <v>0</v>
      </c>
      <c r="AJ195" s="8">
        <v>0</v>
      </c>
      <c r="AK195" s="8">
        <v>0</v>
      </c>
      <c r="AL195" s="8">
        <v>0</v>
      </c>
      <c r="AM195" s="8">
        <v>0</v>
      </c>
      <c r="AN195" s="8">
        <v>0</v>
      </c>
      <c r="AO195" s="8">
        <v>0</v>
      </c>
      <c r="AP195" s="8">
        <v>0</v>
      </c>
      <c r="AQ195" s="8">
        <v>6.0000000000000001E-3</v>
      </c>
      <c r="AR195" s="8">
        <v>0.314</v>
      </c>
      <c r="AS195" s="8">
        <v>0.50372300000000003</v>
      </c>
      <c r="AT195" s="8">
        <v>0</v>
      </c>
      <c r="AU195" s="8">
        <v>0.89163499999999996</v>
      </c>
      <c r="AV195" s="8">
        <v>0.39523799999999998</v>
      </c>
      <c r="AW195" s="8">
        <v>-36.974499999999999</v>
      </c>
      <c r="AX195" s="2">
        <f t="shared" si="20"/>
        <v>-93.097700000000003</v>
      </c>
      <c r="AY195" s="2">
        <f t="shared" si="21"/>
        <v>-0.23640000000000327</v>
      </c>
      <c r="AZ195" s="2"/>
    </row>
    <row r="196" spans="1:63">
      <c r="B196" s="8" t="s">
        <v>882</v>
      </c>
      <c r="C196" s="20">
        <v>4</v>
      </c>
      <c r="D196" s="20">
        <v>520</v>
      </c>
      <c r="E196" s="20">
        <v>0</v>
      </c>
      <c r="F196" s="20">
        <v>6</v>
      </c>
      <c r="G196" s="20">
        <v>6</v>
      </c>
      <c r="H196" s="20">
        <v>4</v>
      </c>
      <c r="I196" s="19">
        <v>21.8</v>
      </c>
      <c r="J196" s="1">
        <v>3.2698</v>
      </c>
      <c r="K196" s="1">
        <v>3.2698</v>
      </c>
      <c r="L196" s="1">
        <v>5.1999000000000004</v>
      </c>
      <c r="M196" s="18">
        <v>48.146999999999998</v>
      </c>
      <c r="N196" s="8">
        <v>36</v>
      </c>
      <c r="O196" s="8">
        <v>26</v>
      </c>
      <c r="P196" s="8">
        <v>1</v>
      </c>
      <c r="Q196" s="8">
        <v>1</v>
      </c>
      <c r="R196" s="2">
        <v>-56.133499999999998</v>
      </c>
      <c r="S196" s="8" t="s">
        <v>61</v>
      </c>
      <c r="T196" s="1">
        <v>-5.32</v>
      </c>
      <c r="U196" s="1">
        <v>5.6070000000000002</v>
      </c>
      <c r="V196" s="1">
        <v>10.927</v>
      </c>
      <c r="W196" s="8" t="s">
        <v>61</v>
      </c>
      <c r="X196" s="1">
        <v>-5.32</v>
      </c>
      <c r="Y196" s="1">
        <v>5.6070000000000002</v>
      </c>
      <c r="Z196" s="1">
        <v>10.927</v>
      </c>
      <c r="AA196" s="8">
        <v>-1</v>
      </c>
      <c r="AB196" s="8">
        <v>-1</v>
      </c>
      <c r="AC196" s="8" t="s">
        <v>17</v>
      </c>
      <c r="AD196" s="8" t="s">
        <v>17</v>
      </c>
      <c r="AE196" s="8">
        <v>0</v>
      </c>
      <c r="AF196" s="8">
        <v>0</v>
      </c>
      <c r="AG196" s="8">
        <v>0</v>
      </c>
      <c r="AH196" s="8">
        <v>0</v>
      </c>
      <c r="AI196" s="8">
        <v>0</v>
      </c>
      <c r="AJ196" s="8">
        <v>0</v>
      </c>
      <c r="AK196" s="8">
        <v>0</v>
      </c>
      <c r="AL196" s="8">
        <v>0</v>
      </c>
      <c r="AM196" s="8">
        <v>0</v>
      </c>
      <c r="AN196" s="8">
        <v>0</v>
      </c>
      <c r="AO196" s="8">
        <v>0</v>
      </c>
      <c r="AP196" s="8">
        <v>0</v>
      </c>
      <c r="AQ196" s="8">
        <v>6.0000000000000001E-3</v>
      </c>
      <c r="AR196" s="8">
        <v>0.312</v>
      </c>
      <c r="AS196" s="8">
        <v>0.501942</v>
      </c>
      <c r="AT196" s="8">
        <v>0</v>
      </c>
      <c r="AU196" s="8">
        <v>0.88588800000000001</v>
      </c>
      <c r="AV196" s="8">
        <v>0.38775399999999999</v>
      </c>
      <c r="AW196" s="8">
        <v>-36.972499999999997</v>
      </c>
      <c r="AX196" s="2">
        <f t="shared" si="20"/>
        <v>-93.105999999999995</v>
      </c>
      <c r="AY196" s="2">
        <f t="shared" si="21"/>
        <v>-0.24469999999999459</v>
      </c>
      <c r="AZ196" s="2"/>
    </row>
    <row r="197" spans="1:63">
      <c r="B197" s="8" t="s">
        <v>883</v>
      </c>
      <c r="C197" s="20">
        <v>4</v>
      </c>
      <c r="D197" s="20">
        <v>520</v>
      </c>
      <c r="E197" s="20">
        <v>0</v>
      </c>
      <c r="F197" s="20">
        <v>6</v>
      </c>
      <c r="G197" s="20">
        <v>6</v>
      </c>
      <c r="H197" s="20">
        <v>4</v>
      </c>
      <c r="I197" s="19">
        <v>21.8</v>
      </c>
      <c r="J197" s="1">
        <v>3.2639</v>
      </c>
      <c r="K197" s="1">
        <v>3.2639</v>
      </c>
      <c r="L197" s="1">
        <v>5.2190000000000003</v>
      </c>
      <c r="M197" s="18">
        <v>48.149000000000001</v>
      </c>
      <c r="N197" s="8">
        <v>36</v>
      </c>
      <c r="O197" s="8">
        <v>26</v>
      </c>
      <c r="P197" s="8">
        <v>1</v>
      </c>
      <c r="Q197" s="8">
        <v>1</v>
      </c>
      <c r="R197" s="2">
        <v>-56.135899999999999</v>
      </c>
      <c r="S197" s="8" t="s">
        <v>61</v>
      </c>
      <c r="T197" s="1">
        <v>-5.3150000000000004</v>
      </c>
      <c r="U197" s="1">
        <v>5.6130000000000004</v>
      </c>
      <c r="V197" s="1">
        <v>10.928000000000001</v>
      </c>
      <c r="W197" s="8" t="s">
        <v>61</v>
      </c>
      <c r="X197" s="1">
        <v>-5.3150000000000004</v>
      </c>
      <c r="Y197" s="1">
        <v>5.6130000000000004</v>
      </c>
      <c r="Z197" s="1">
        <v>10.928000000000001</v>
      </c>
      <c r="AA197" s="8">
        <v>-1</v>
      </c>
      <c r="AB197" s="8">
        <v>-1</v>
      </c>
      <c r="AC197" s="8" t="s">
        <v>17</v>
      </c>
      <c r="AD197" s="8" t="s">
        <v>17</v>
      </c>
      <c r="AE197" s="8">
        <v>0</v>
      </c>
      <c r="AF197" s="8">
        <v>0</v>
      </c>
      <c r="AG197" s="8">
        <v>0</v>
      </c>
      <c r="AH197" s="8">
        <v>0</v>
      </c>
      <c r="AI197" s="8">
        <v>0</v>
      </c>
      <c r="AJ197" s="8">
        <v>0</v>
      </c>
      <c r="AK197" s="8">
        <v>0</v>
      </c>
      <c r="AL197" s="8">
        <v>0</v>
      </c>
      <c r="AM197" s="8">
        <v>0</v>
      </c>
      <c r="AN197" s="8">
        <v>0</v>
      </c>
      <c r="AO197" s="8">
        <v>0</v>
      </c>
      <c r="AP197" s="8">
        <v>0</v>
      </c>
      <c r="AQ197" s="8">
        <v>6.0000000000000001E-3</v>
      </c>
      <c r="AR197" s="8">
        <v>0.309</v>
      </c>
      <c r="AS197" s="8">
        <v>0.50100199999999995</v>
      </c>
      <c r="AT197" s="8">
        <v>0</v>
      </c>
      <c r="AU197" s="8">
        <v>0.88305400000000001</v>
      </c>
      <c r="AV197" s="8">
        <v>0.38401299999999999</v>
      </c>
      <c r="AW197" s="8">
        <v>-36.972499999999997</v>
      </c>
      <c r="AX197" s="2">
        <f t="shared" si="20"/>
        <v>-93.108399999999989</v>
      </c>
      <c r="AY197" s="2">
        <f t="shared" si="21"/>
        <v>-0.247099999999989</v>
      </c>
      <c r="AZ197" s="2"/>
    </row>
    <row r="198" spans="1:63">
      <c r="B198" s="8" t="s">
        <v>784</v>
      </c>
      <c r="C198" s="20">
        <v>4</v>
      </c>
      <c r="D198" s="20">
        <v>520</v>
      </c>
      <c r="E198" s="20">
        <v>0</v>
      </c>
      <c r="F198" s="20">
        <v>6</v>
      </c>
      <c r="G198" s="20">
        <v>6</v>
      </c>
      <c r="H198" s="20">
        <v>4</v>
      </c>
      <c r="I198" s="19">
        <v>21.8</v>
      </c>
      <c r="J198" s="1">
        <v>3.2582</v>
      </c>
      <c r="K198" s="1">
        <v>3.2582</v>
      </c>
      <c r="L198" s="1">
        <v>5.2385999999999999</v>
      </c>
      <c r="M198" s="18">
        <v>48.162999999999997</v>
      </c>
      <c r="N198" s="8">
        <v>36</v>
      </c>
      <c r="O198" s="8">
        <v>26</v>
      </c>
      <c r="P198" s="8">
        <v>1</v>
      </c>
      <c r="Q198" s="8">
        <v>1</v>
      </c>
      <c r="R198" s="2">
        <v>-56.136200000000002</v>
      </c>
      <c r="S198" s="8" t="s">
        <v>61</v>
      </c>
      <c r="T198" s="1">
        <v>-5.31</v>
      </c>
      <c r="U198" s="1">
        <v>5.6130000000000004</v>
      </c>
      <c r="V198" s="1">
        <v>10.923999999999999</v>
      </c>
      <c r="W198" s="8" t="s">
        <v>61</v>
      </c>
      <c r="X198" s="1">
        <v>-5.31</v>
      </c>
      <c r="Y198" s="1">
        <v>5.6130000000000004</v>
      </c>
      <c r="Z198" s="1">
        <v>10.923999999999999</v>
      </c>
      <c r="AA198" s="8">
        <v>-1</v>
      </c>
      <c r="AB198" s="8">
        <v>-1</v>
      </c>
      <c r="AC198" s="8" t="s">
        <v>17</v>
      </c>
      <c r="AD198" s="8" t="s">
        <v>17</v>
      </c>
      <c r="AE198" s="8">
        <v>0</v>
      </c>
      <c r="AF198" s="8">
        <v>0</v>
      </c>
      <c r="AG198" s="8">
        <v>0</v>
      </c>
      <c r="AH198" s="8">
        <v>0</v>
      </c>
      <c r="AI198" s="8">
        <v>0</v>
      </c>
      <c r="AJ198" s="8">
        <v>0</v>
      </c>
      <c r="AK198" s="8">
        <v>0</v>
      </c>
      <c r="AL198" s="8">
        <v>0</v>
      </c>
      <c r="AM198" s="8">
        <v>0</v>
      </c>
      <c r="AN198" s="8">
        <v>0</v>
      </c>
      <c r="AO198" s="8">
        <v>0</v>
      </c>
      <c r="AP198" s="8">
        <v>0</v>
      </c>
      <c r="AQ198" s="8">
        <v>6.0000000000000001E-3</v>
      </c>
      <c r="AR198" s="8">
        <v>0.309</v>
      </c>
      <c r="AS198" s="8">
        <v>0.50003299999999995</v>
      </c>
      <c r="AT198" s="8">
        <v>0</v>
      </c>
      <c r="AU198" s="8">
        <v>0.88027699999999998</v>
      </c>
      <c r="AV198" s="8">
        <v>0.38027100000000003</v>
      </c>
      <c r="AW198" s="8">
        <v>-36.973500000000001</v>
      </c>
      <c r="AX198" s="2">
        <f>R198+AW198</f>
        <v>-93.109700000000004</v>
      </c>
      <c r="AY198" s="2">
        <f>AX198-AX$180</f>
        <v>-0.24840000000000373</v>
      </c>
    </row>
    <row r="199" spans="1:63">
      <c r="B199" s="8" t="s">
        <v>822</v>
      </c>
      <c r="C199" s="20">
        <v>4</v>
      </c>
      <c r="D199" s="20">
        <v>520</v>
      </c>
      <c r="E199" s="20">
        <v>0</v>
      </c>
      <c r="F199" s="20">
        <v>6</v>
      </c>
      <c r="G199" s="20">
        <v>6</v>
      </c>
      <c r="H199" s="20">
        <v>4</v>
      </c>
      <c r="I199" s="19">
        <v>21.8</v>
      </c>
      <c r="J199" s="1">
        <v>3.2582</v>
      </c>
      <c r="K199" s="1">
        <v>3.2582</v>
      </c>
      <c r="L199" s="1">
        <v>5.2385999999999999</v>
      </c>
      <c r="M199" s="18">
        <v>48.162999999999997</v>
      </c>
      <c r="N199" s="8">
        <v>36</v>
      </c>
      <c r="O199" s="8">
        <v>26</v>
      </c>
      <c r="P199" s="8">
        <v>1</v>
      </c>
      <c r="Q199" s="8">
        <v>1</v>
      </c>
      <c r="R199" s="2">
        <v>-55.532800000000002</v>
      </c>
      <c r="S199" s="8" t="s">
        <v>61</v>
      </c>
      <c r="T199" s="1">
        <v>-5.383</v>
      </c>
      <c r="U199" s="1">
        <v>5.8410000000000002</v>
      </c>
      <c r="V199" s="1">
        <v>11.225</v>
      </c>
      <c r="W199" s="8" t="s">
        <v>61</v>
      </c>
      <c r="X199" s="1">
        <v>-5.383</v>
      </c>
      <c r="Y199" s="1">
        <v>5.8410000000000002</v>
      </c>
      <c r="Z199" s="1">
        <v>11.225</v>
      </c>
      <c r="AA199" s="8">
        <v>-1</v>
      </c>
      <c r="AB199" s="8">
        <v>-1</v>
      </c>
      <c r="AC199" s="8" t="s">
        <v>17</v>
      </c>
      <c r="AD199" s="8" t="s">
        <v>17</v>
      </c>
      <c r="AE199" s="8">
        <v>0</v>
      </c>
      <c r="AF199" s="8">
        <v>0</v>
      </c>
      <c r="AG199" s="8">
        <v>0</v>
      </c>
      <c r="AH199" s="8">
        <v>0</v>
      </c>
      <c r="AI199" s="8">
        <v>0</v>
      </c>
      <c r="AJ199" s="8">
        <v>0</v>
      </c>
      <c r="AK199" s="8">
        <v>0</v>
      </c>
      <c r="AL199" s="8">
        <v>0</v>
      </c>
      <c r="AM199" s="8">
        <v>0</v>
      </c>
      <c r="AN199" s="8">
        <v>0</v>
      </c>
      <c r="AO199" s="8">
        <v>0</v>
      </c>
      <c r="AP199" s="8">
        <v>0</v>
      </c>
      <c r="AQ199" s="8">
        <v>6.0000000000000001E-3</v>
      </c>
      <c r="AR199" s="8">
        <v>0.307</v>
      </c>
      <c r="AS199" s="8">
        <v>0.5</v>
      </c>
      <c r="AT199" s="8">
        <v>0</v>
      </c>
      <c r="AU199" s="8">
        <v>0</v>
      </c>
      <c r="AV199" s="8">
        <v>0.5</v>
      </c>
      <c r="AW199" s="8">
        <v>-36.991</v>
      </c>
      <c r="AX199" s="2">
        <f>R199+AW199</f>
        <v>-92.523799999999994</v>
      </c>
      <c r="AY199" s="2">
        <f>AX199-AX$180</f>
        <v>0.33750000000000568</v>
      </c>
      <c r="AZ199" s="2">
        <f>AY199-AY198</f>
        <v>0.58590000000000941</v>
      </c>
    </row>
    <row r="200" spans="1:63">
      <c r="A200" s="64" t="s">
        <v>789</v>
      </c>
      <c r="C200" s="20"/>
      <c r="D200" s="20"/>
      <c r="E200" s="20"/>
      <c r="F200" s="20"/>
      <c r="G200" s="20"/>
      <c r="H200" s="20"/>
      <c r="R200" s="2"/>
      <c r="AW200" s="2"/>
    </row>
    <row r="201" spans="1:63">
      <c r="A201" s="4"/>
      <c r="B201" s="4" t="s">
        <v>18</v>
      </c>
      <c r="C201" s="21" t="s">
        <v>19</v>
      </c>
      <c r="D201" s="21" t="s">
        <v>20</v>
      </c>
      <c r="E201" s="21" t="s">
        <v>21</v>
      </c>
      <c r="F201" s="21" t="s">
        <v>22</v>
      </c>
      <c r="G201" s="21"/>
      <c r="H201" s="21"/>
      <c r="I201" s="12" t="s">
        <v>23</v>
      </c>
      <c r="J201" s="106" t="s">
        <v>24</v>
      </c>
      <c r="K201" s="106"/>
      <c r="L201" s="106"/>
      <c r="M201" s="12" t="s">
        <v>25</v>
      </c>
      <c r="N201" s="4" t="s">
        <v>26</v>
      </c>
      <c r="O201" s="4" t="s">
        <v>3</v>
      </c>
      <c r="P201" s="4" t="s">
        <v>27</v>
      </c>
      <c r="Q201" s="4" t="s">
        <v>28</v>
      </c>
      <c r="R201" s="6" t="s">
        <v>29</v>
      </c>
      <c r="S201" s="4" t="s">
        <v>30</v>
      </c>
      <c r="T201" s="4"/>
      <c r="U201" s="4"/>
      <c r="V201" s="5"/>
      <c r="W201" s="4" t="s">
        <v>31</v>
      </c>
      <c r="X201" s="4"/>
      <c r="Y201" s="4"/>
      <c r="Z201" s="5"/>
      <c r="AA201" s="5" t="s">
        <v>32</v>
      </c>
      <c r="AB201" s="5" t="s">
        <v>33</v>
      </c>
      <c r="AC201" s="5" t="s">
        <v>34</v>
      </c>
      <c r="AD201" s="13" t="s">
        <v>35</v>
      </c>
      <c r="AE201" s="4" t="s">
        <v>36</v>
      </c>
      <c r="AF201" s="4"/>
      <c r="AG201" s="4"/>
      <c r="AH201" s="4" t="s">
        <v>37</v>
      </c>
      <c r="AI201" s="4"/>
      <c r="AJ201" s="4"/>
      <c r="AK201" s="4" t="s">
        <v>38</v>
      </c>
      <c r="AL201" s="4"/>
      <c r="AM201" s="4"/>
      <c r="AN201" s="4" t="s">
        <v>39</v>
      </c>
      <c r="AO201" s="4"/>
      <c r="AP201" s="4"/>
      <c r="AQ201" s="12" t="s">
        <v>40</v>
      </c>
      <c r="AR201" s="12" t="s">
        <v>41</v>
      </c>
      <c r="AS201" s="107" t="s">
        <v>62</v>
      </c>
      <c r="AT201" s="107"/>
      <c r="AU201" s="107"/>
      <c r="AV201" s="107"/>
      <c r="AW201" s="6" t="s">
        <v>786</v>
      </c>
      <c r="AX201" s="4" t="s">
        <v>785</v>
      </c>
      <c r="AY201" s="4" t="s">
        <v>656</v>
      </c>
      <c r="AZ201" s="4"/>
      <c r="BA201" s="4"/>
      <c r="BB201" s="4"/>
      <c r="BC201" s="4"/>
      <c r="BD201" s="4"/>
      <c r="BE201" s="4"/>
      <c r="BF201" s="12"/>
      <c r="BG201" s="12"/>
      <c r="BH201" s="4"/>
      <c r="BI201" s="4"/>
      <c r="BJ201" s="12"/>
      <c r="BK201" s="12"/>
    </row>
    <row r="202" spans="1:63">
      <c r="B202" s="4"/>
      <c r="C202" s="21"/>
      <c r="D202" s="21"/>
      <c r="E202" s="21"/>
      <c r="F202" s="21" t="s">
        <v>2</v>
      </c>
      <c r="G202" s="21" t="s">
        <v>46</v>
      </c>
      <c r="H202" s="21" t="s">
        <v>0</v>
      </c>
      <c r="I202" s="12"/>
      <c r="J202" s="5" t="s">
        <v>2</v>
      </c>
      <c r="K202" s="5" t="s">
        <v>46</v>
      </c>
      <c r="L202" s="5" t="s">
        <v>0</v>
      </c>
      <c r="M202" s="12"/>
      <c r="N202" s="4"/>
      <c r="O202" s="4"/>
      <c r="P202" s="4"/>
      <c r="Q202" s="4"/>
      <c r="R202" s="6"/>
      <c r="S202" s="4" t="s">
        <v>47</v>
      </c>
      <c r="T202" s="4" t="s">
        <v>48</v>
      </c>
      <c r="U202" s="4" t="s">
        <v>49</v>
      </c>
      <c r="V202" s="5" t="s">
        <v>50</v>
      </c>
      <c r="W202" s="4" t="s">
        <v>47</v>
      </c>
      <c r="X202" s="5" t="s">
        <v>48</v>
      </c>
      <c r="Y202" s="5" t="s">
        <v>49</v>
      </c>
      <c r="Z202" s="5" t="s">
        <v>50</v>
      </c>
      <c r="AA202" s="14" t="s">
        <v>51</v>
      </c>
      <c r="AB202" s="14" t="s">
        <v>51</v>
      </c>
      <c r="AC202" s="14" t="s">
        <v>52</v>
      </c>
      <c r="AD202" s="13" t="s">
        <v>52</v>
      </c>
      <c r="AE202" s="5" t="s">
        <v>2</v>
      </c>
      <c r="AF202" s="5" t="s">
        <v>46</v>
      </c>
      <c r="AG202" s="5" t="s">
        <v>0</v>
      </c>
      <c r="AH202" s="5" t="s">
        <v>2</v>
      </c>
      <c r="AI202" s="5" t="s">
        <v>46</v>
      </c>
      <c r="AJ202" s="5" t="s">
        <v>0</v>
      </c>
      <c r="AK202" s="5" t="s">
        <v>2</v>
      </c>
      <c r="AL202" s="5" t="s">
        <v>46</v>
      </c>
      <c r="AM202" s="5" t="s">
        <v>0</v>
      </c>
      <c r="AN202" s="5" t="s">
        <v>2</v>
      </c>
      <c r="AO202" s="5" t="s">
        <v>46</v>
      </c>
      <c r="AP202" s="5" t="s">
        <v>0</v>
      </c>
      <c r="AQ202" s="12" t="s">
        <v>53</v>
      </c>
      <c r="AR202" s="12" t="s">
        <v>54</v>
      </c>
      <c r="AS202" s="12" t="s">
        <v>63</v>
      </c>
      <c r="AT202" s="12" t="s">
        <v>63</v>
      </c>
      <c r="AU202" s="12" t="s">
        <v>64</v>
      </c>
      <c r="AV202" s="12" t="s">
        <v>64</v>
      </c>
      <c r="AW202" s="6"/>
      <c r="AX202" s="4"/>
      <c r="AY202" s="4"/>
      <c r="AZ202" s="4"/>
      <c r="BA202" s="4"/>
      <c r="BB202" s="4"/>
      <c r="BC202" s="4"/>
      <c r="BD202" s="4"/>
      <c r="BE202" s="4"/>
      <c r="BF202" s="12"/>
      <c r="BG202" s="12"/>
      <c r="BH202" s="4"/>
      <c r="BI202" s="4"/>
      <c r="BJ202" s="12"/>
      <c r="BK202" s="12"/>
    </row>
    <row r="203" spans="1:63" s="20" customFormat="1">
      <c r="A203" s="21"/>
      <c r="B203" s="21">
        <v>2</v>
      </c>
      <c r="C203" s="21">
        <v>3</v>
      </c>
      <c r="D203" s="21">
        <v>4</v>
      </c>
      <c r="E203" s="21">
        <v>5</v>
      </c>
      <c r="F203" s="21">
        <v>6</v>
      </c>
      <c r="G203" s="21">
        <v>7</v>
      </c>
      <c r="H203" s="21">
        <v>8</v>
      </c>
      <c r="I203" s="21">
        <v>9</v>
      </c>
      <c r="J203" s="21">
        <v>10</v>
      </c>
      <c r="K203" s="21">
        <v>11</v>
      </c>
      <c r="L203" s="21">
        <v>12</v>
      </c>
      <c r="M203" s="21">
        <v>13</v>
      </c>
      <c r="N203" s="21">
        <v>14</v>
      </c>
      <c r="O203" s="21">
        <v>15</v>
      </c>
      <c r="P203" s="21">
        <v>16</v>
      </c>
      <c r="Q203" s="21">
        <v>17</v>
      </c>
      <c r="R203" s="21">
        <v>18</v>
      </c>
      <c r="S203" s="21">
        <v>19</v>
      </c>
      <c r="T203" s="21">
        <v>20</v>
      </c>
      <c r="U203" s="21">
        <v>21</v>
      </c>
      <c r="V203" s="21">
        <v>22</v>
      </c>
      <c r="W203" s="21">
        <v>23</v>
      </c>
      <c r="X203" s="21">
        <v>24</v>
      </c>
      <c r="Y203" s="21">
        <v>25</v>
      </c>
      <c r="Z203" s="21">
        <v>26</v>
      </c>
      <c r="AA203" s="21">
        <v>27</v>
      </c>
      <c r="AB203" s="21">
        <v>28</v>
      </c>
      <c r="AC203" s="21">
        <v>29</v>
      </c>
      <c r="AD203" s="21">
        <v>30</v>
      </c>
      <c r="AE203" s="21">
        <v>31</v>
      </c>
      <c r="AF203" s="21">
        <v>32</v>
      </c>
      <c r="AG203" s="21">
        <v>33</v>
      </c>
      <c r="AH203" s="21">
        <v>34</v>
      </c>
      <c r="AI203" s="21">
        <v>35</v>
      </c>
      <c r="AJ203" s="21">
        <v>36</v>
      </c>
      <c r="AK203" s="21">
        <v>37</v>
      </c>
      <c r="AL203" s="21">
        <v>38</v>
      </c>
      <c r="AM203" s="21">
        <v>39</v>
      </c>
      <c r="AN203" s="21">
        <v>40</v>
      </c>
      <c r="AO203" s="21">
        <v>41</v>
      </c>
      <c r="AP203" s="21">
        <v>42</v>
      </c>
      <c r="AQ203" s="21">
        <v>43</v>
      </c>
      <c r="AR203" s="21">
        <v>44</v>
      </c>
      <c r="AS203" s="21">
        <v>45</v>
      </c>
      <c r="AT203" s="21">
        <v>46</v>
      </c>
      <c r="AU203" s="21">
        <v>47</v>
      </c>
      <c r="AV203" s="21">
        <v>48</v>
      </c>
      <c r="AW203" s="21">
        <v>49</v>
      </c>
      <c r="AZ203" s="21"/>
      <c r="BA203" s="21"/>
      <c r="BB203" s="21"/>
      <c r="BC203" s="21"/>
      <c r="BD203" s="21"/>
      <c r="BE203" s="21"/>
      <c r="BF203" s="21"/>
      <c r="BG203" s="21"/>
      <c r="BH203" s="21"/>
      <c r="BI203" s="21"/>
      <c r="BJ203" s="21"/>
      <c r="BK203" s="21"/>
    </row>
    <row r="204" spans="1:63">
      <c r="B204" s="8" t="s">
        <v>783</v>
      </c>
      <c r="C204" s="20">
        <v>4</v>
      </c>
      <c r="D204" s="20">
        <v>520</v>
      </c>
      <c r="E204" s="20">
        <v>0</v>
      </c>
      <c r="F204" s="20">
        <v>9</v>
      </c>
      <c r="G204" s="20">
        <v>9</v>
      </c>
      <c r="H204" s="20">
        <v>6</v>
      </c>
      <c r="I204" s="19">
        <v>32.299999999999997</v>
      </c>
      <c r="J204" s="2">
        <v>3.44</v>
      </c>
      <c r="K204" s="2">
        <v>3.44</v>
      </c>
      <c r="L204" s="8">
        <v>4.49</v>
      </c>
      <c r="M204" s="8">
        <v>46.014000000000003</v>
      </c>
      <c r="N204" s="8">
        <v>36</v>
      </c>
      <c r="O204" s="8">
        <v>26</v>
      </c>
      <c r="P204" s="8">
        <v>1</v>
      </c>
      <c r="Q204" s="8">
        <v>1</v>
      </c>
      <c r="R204" s="8">
        <v>-55.736899999999999</v>
      </c>
      <c r="S204" s="8" t="s">
        <v>16</v>
      </c>
      <c r="T204" s="8">
        <v>-4.899</v>
      </c>
      <c r="U204" s="8">
        <v>5.9340000000000002</v>
      </c>
      <c r="V204" s="8">
        <v>10.833</v>
      </c>
      <c r="W204" s="8" t="s">
        <v>16</v>
      </c>
      <c r="X204" s="8">
        <v>-4.899</v>
      </c>
      <c r="Y204" s="8">
        <v>5.9340000000000002</v>
      </c>
      <c r="Z204" s="8">
        <v>10.833</v>
      </c>
      <c r="AA204" s="8">
        <v>-1</v>
      </c>
      <c r="AB204" s="8">
        <v>-1</v>
      </c>
      <c r="AC204" s="8" t="s">
        <v>17</v>
      </c>
      <c r="AD204" s="8" t="s">
        <v>17</v>
      </c>
      <c r="AE204" s="8">
        <v>0.33333000000000002</v>
      </c>
      <c r="AF204" s="8">
        <v>0.33333000000000002</v>
      </c>
      <c r="AG204" s="8">
        <v>0.5</v>
      </c>
      <c r="AH204" s="8">
        <v>0</v>
      </c>
      <c r="AI204" s="8">
        <v>0</v>
      </c>
      <c r="AJ204" s="8">
        <v>0</v>
      </c>
      <c r="AK204" s="8">
        <v>0.33333000000000002</v>
      </c>
      <c r="AL204" s="8">
        <v>0.33333000000000002</v>
      </c>
      <c r="AM204" s="8">
        <v>0.5</v>
      </c>
      <c r="AN204" s="8">
        <v>0</v>
      </c>
      <c r="AO204" s="8">
        <v>0</v>
      </c>
      <c r="AP204" s="8">
        <v>0</v>
      </c>
      <c r="AQ204" s="8">
        <v>0.03</v>
      </c>
      <c r="AR204" s="8">
        <v>0.33500000000000002</v>
      </c>
      <c r="AS204" s="8">
        <v>0.5</v>
      </c>
      <c r="AT204" s="8">
        <v>0</v>
      </c>
      <c r="AU204" s="8">
        <v>0</v>
      </c>
      <c r="AV204" s="8">
        <v>0.5</v>
      </c>
      <c r="AW204" s="8">
        <v>-37.122399999999999</v>
      </c>
      <c r="AX204" s="2">
        <f>R204+AW204</f>
        <v>-92.85929999999999</v>
      </c>
      <c r="AY204" s="2">
        <f>AX204-AX$204</f>
        <v>0</v>
      </c>
    </row>
    <row r="205" spans="1:63">
      <c r="B205" s="8" t="s">
        <v>791</v>
      </c>
      <c r="C205" s="20">
        <v>4</v>
      </c>
      <c r="D205" s="20">
        <v>520</v>
      </c>
      <c r="E205" s="20">
        <v>0</v>
      </c>
      <c r="F205" s="20">
        <v>9</v>
      </c>
      <c r="G205" s="20">
        <v>9</v>
      </c>
      <c r="H205" s="20">
        <v>6</v>
      </c>
      <c r="I205" s="19">
        <v>32.299999999999997</v>
      </c>
      <c r="J205" s="2">
        <v>3.4287999999999998</v>
      </c>
      <c r="K205" s="2">
        <v>3.4287999999999998</v>
      </c>
      <c r="L205" s="8">
        <v>4.5373000000000001</v>
      </c>
      <c r="M205" s="8">
        <v>46.197000000000003</v>
      </c>
      <c r="N205" s="8">
        <v>36</v>
      </c>
      <c r="O205" s="8">
        <v>26</v>
      </c>
      <c r="P205" s="8">
        <v>1</v>
      </c>
      <c r="Q205" s="8">
        <v>1</v>
      </c>
      <c r="R205" s="8">
        <v>-55.745800000000003</v>
      </c>
      <c r="S205" s="8" t="s">
        <v>16</v>
      </c>
      <c r="T205" s="8">
        <v>-5.0030000000000001</v>
      </c>
      <c r="U205" s="8">
        <v>5.8860000000000001</v>
      </c>
      <c r="V205" s="8">
        <v>10.888</v>
      </c>
      <c r="W205" s="8" t="s">
        <v>16</v>
      </c>
      <c r="X205" s="8">
        <v>-5.0030000000000001</v>
      </c>
      <c r="Y205" s="8">
        <v>5.8860000000000001</v>
      </c>
      <c r="Z205" s="8">
        <v>10.888</v>
      </c>
      <c r="AA205" s="8">
        <v>-1</v>
      </c>
      <c r="AB205" s="8">
        <v>-1</v>
      </c>
      <c r="AC205" s="8" t="s">
        <v>17</v>
      </c>
      <c r="AD205" s="8" t="s">
        <v>17</v>
      </c>
      <c r="AE205" s="8">
        <v>0.33333000000000002</v>
      </c>
      <c r="AF205" s="8">
        <v>0.33333000000000002</v>
      </c>
      <c r="AG205" s="8">
        <v>0.5</v>
      </c>
      <c r="AH205" s="8">
        <v>0</v>
      </c>
      <c r="AI205" s="8">
        <v>0</v>
      </c>
      <c r="AJ205" s="8">
        <v>0</v>
      </c>
      <c r="AK205" s="8">
        <v>0.33333000000000002</v>
      </c>
      <c r="AL205" s="8">
        <v>0.33333000000000002</v>
      </c>
      <c r="AM205" s="8">
        <v>0.5</v>
      </c>
      <c r="AN205" s="8">
        <v>0</v>
      </c>
      <c r="AO205" s="8">
        <v>0</v>
      </c>
      <c r="AP205" s="8">
        <v>0</v>
      </c>
      <c r="AQ205" s="8">
        <v>3.9E-2</v>
      </c>
      <c r="AR205" s="8">
        <v>0.36499999999999999</v>
      </c>
      <c r="AS205" s="8">
        <v>0.50345899999999999</v>
      </c>
      <c r="AT205" s="8">
        <v>0</v>
      </c>
      <c r="AU205" s="8">
        <v>0.98241900000000004</v>
      </c>
      <c r="AV205" s="8">
        <v>0.48503400000000002</v>
      </c>
      <c r="AW205" s="8">
        <v>-37.116199999999999</v>
      </c>
      <c r="AX205" s="2">
        <f>R205+AW205</f>
        <v>-92.861999999999995</v>
      </c>
      <c r="AY205" s="2">
        <f>AX205-AX$204</f>
        <v>-2.7000000000043656E-3</v>
      </c>
    </row>
    <row r="206" spans="1:63">
      <c r="B206" s="8" t="s">
        <v>784</v>
      </c>
      <c r="C206" s="20">
        <v>4</v>
      </c>
      <c r="D206" s="20">
        <v>520</v>
      </c>
      <c r="E206" s="20">
        <v>0</v>
      </c>
      <c r="F206" s="20">
        <v>9</v>
      </c>
      <c r="G206" s="20">
        <v>9</v>
      </c>
      <c r="H206" s="20">
        <v>6</v>
      </c>
      <c r="I206" s="19">
        <v>32.700000000000003</v>
      </c>
      <c r="J206" s="2">
        <v>3.2582</v>
      </c>
      <c r="K206" s="2">
        <v>3.2582</v>
      </c>
      <c r="L206" s="8">
        <v>5.2385999999999999</v>
      </c>
      <c r="M206" s="8">
        <v>48.162999999999997</v>
      </c>
      <c r="N206" s="8">
        <v>36</v>
      </c>
      <c r="O206" s="8">
        <v>26</v>
      </c>
      <c r="P206" s="8">
        <v>1</v>
      </c>
      <c r="Q206" s="8">
        <v>1</v>
      </c>
      <c r="R206" s="8">
        <v>-56.125399999999999</v>
      </c>
      <c r="S206" s="8" t="s">
        <v>16</v>
      </c>
      <c r="T206" s="8">
        <v>-5.2510000000000003</v>
      </c>
      <c r="U206" s="8">
        <v>5.375</v>
      </c>
      <c r="V206" s="8">
        <v>10.625999999999999</v>
      </c>
      <c r="W206" s="8" t="s">
        <v>16</v>
      </c>
      <c r="X206" s="8">
        <v>-5.2510000000000003</v>
      </c>
      <c r="Y206" s="8">
        <v>5.375</v>
      </c>
      <c r="Z206" s="8">
        <v>10.625999999999999</v>
      </c>
      <c r="AA206" s="8">
        <v>-1</v>
      </c>
      <c r="AB206" s="8">
        <v>-1</v>
      </c>
      <c r="AC206" s="8" t="s">
        <v>17</v>
      </c>
      <c r="AD206" s="8" t="s">
        <v>17</v>
      </c>
      <c r="AE206" s="8">
        <v>0</v>
      </c>
      <c r="AF206" s="8">
        <v>0</v>
      </c>
      <c r="AG206" s="8">
        <v>0</v>
      </c>
      <c r="AH206" s="8">
        <v>0</v>
      </c>
      <c r="AI206" s="8">
        <v>0</v>
      </c>
      <c r="AJ206" s="8">
        <v>0.16667000000000001</v>
      </c>
      <c r="AK206" s="8">
        <v>0</v>
      </c>
      <c r="AL206" s="8">
        <v>0</v>
      </c>
      <c r="AM206" s="8">
        <v>0</v>
      </c>
      <c r="AN206" s="8">
        <v>0</v>
      </c>
      <c r="AO206" s="8">
        <v>0</v>
      </c>
      <c r="AP206" s="8">
        <v>0.16667000000000001</v>
      </c>
      <c r="AQ206" s="8">
        <v>4.2000000000000003E-2</v>
      </c>
      <c r="AR206" s="8">
        <v>0.36599999999999999</v>
      </c>
      <c r="AS206" s="8">
        <v>0.50003299999999995</v>
      </c>
      <c r="AT206" s="8">
        <v>0</v>
      </c>
      <c r="AU206" s="8">
        <v>0.88027699999999998</v>
      </c>
      <c r="AV206" s="8">
        <v>0.38027100000000003</v>
      </c>
      <c r="AW206" s="8">
        <v>-36.979700000000001</v>
      </c>
      <c r="AX206" s="2">
        <f>R206+AW206</f>
        <v>-93.105099999999993</v>
      </c>
      <c r="AY206" s="2">
        <f>AX206-AX$204</f>
        <v>-0.24580000000000268</v>
      </c>
    </row>
    <row r="207" spans="1:63">
      <c r="C207" s="20"/>
      <c r="D207" s="20"/>
      <c r="E207" s="20"/>
      <c r="F207" s="20"/>
      <c r="G207" s="20"/>
      <c r="H207" s="20"/>
    </row>
    <row r="208" spans="1:63">
      <c r="A208" s="64" t="s">
        <v>790</v>
      </c>
      <c r="C208" s="20"/>
      <c r="D208" s="20"/>
      <c r="E208" s="20"/>
      <c r="F208" s="20"/>
      <c r="G208" s="20"/>
      <c r="H208" s="20"/>
      <c r="R208" s="2"/>
      <c r="AW208" s="2"/>
    </row>
    <row r="209" spans="1:63">
      <c r="A209" s="4"/>
      <c r="B209" s="4" t="s">
        <v>18</v>
      </c>
      <c r="C209" s="21" t="s">
        <v>19</v>
      </c>
      <c r="D209" s="21" t="s">
        <v>20</v>
      </c>
      <c r="E209" s="21" t="s">
        <v>21</v>
      </c>
      <c r="F209" s="21" t="s">
        <v>22</v>
      </c>
      <c r="G209" s="21"/>
      <c r="H209" s="21"/>
      <c r="I209" s="12" t="s">
        <v>23</v>
      </c>
      <c r="J209" s="106" t="s">
        <v>24</v>
      </c>
      <c r="K209" s="106"/>
      <c r="L209" s="106"/>
      <c r="M209" s="12" t="s">
        <v>25</v>
      </c>
      <c r="N209" s="4" t="s">
        <v>26</v>
      </c>
      <c r="O209" s="4" t="s">
        <v>3</v>
      </c>
      <c r="P209" s="4" t="s">
        <v>27</v>
      </c>
      <c r="Q209" s="4" t="s">
        <v>28</v>
      </c>
      <c r="R209" s="6" t="s">
        <v>29</v>
      </c>
      <c r="S209" s="4" t="s">
        <v>30</v>
      </c>
      <c r="T209" s="4"/>
      <c r="U209" s="4"/>
      <c r="V209" s="5"/>
      <c r="W209" s="4" t="s">
        <v>31</v>
      </c>
      <c r="X209" s="4"/>
      <c r="Y209" s="4"/>
      <c r="Z209" s="5"/>
      <c r="AA209" s="5" t="s">
        <v>32</v>
      </c>
      <c r="AB209" s="5" t="s">
        <v>33</v>
      </c>
      <c r="AC209" s="5" t="s">
        <v>34</v>
      </c>
      <c r="AD209" s="13" t="s">
        <v>35</v>
      </c>
      <c r="AE209" s="4" t="s">
        <v>36</v>
      </c>
      <c r="AF209" s="4"/>
      <c r="AG209" s="4"/>
      <c r="AH209" s="4" t="s">
        <v>37</v>
      </c>
      <c r="AI209" s="4"/>
      <c r="AJ209" s="4"/>
      <c r="AK209" s="4" t="s">
        <v>38</v>
      </c>
      <c r="AL209" s="4"/>
      <c r="AM209" s="4"/>
      <c r="AN209" s="4" t="s">
        <v>39</v>
      </c>
      <c r="AO209" s="4"/>
      <c r="AP209" s="4"/>
      <c r="AQ209" s="12" t="s">
        <v>40</v>
      </c>
      <c r="AR209" s="12" t="s">
        <v>41</v>
      </c>
      <c r="AS209" s="107" t="s">
        <v>62</v>
      </c>
      <c r="AT209" s="107"/>
      <c r="AU209" s="107"/>
      <c r="AV209" s="107"/>
      <c r="AW209" s="6" t="s">
        <v>786</v>
      </c>
      <c r="AX209" s="4" t="s">
        <v>785</v>
      </c>
      <c r="AY209" s="4" t="s">
        <v>656</v>
      </c>
      <c r="AZ209" s="4"/>
      <c r="BA209" s="4"/>
      <c r="BB209" s="4"/>
      <c r="BC209" s="4"/>
      <c r="BD209" s="4"/>
      <c r="BE209" s="4"/>
      <c r="BF209" s="12"/>
      <c r="BG209" s="12"/>
      <c r="BH209" s="4"/>
      <c r="BI209" s="4"/>
      <c r="BJ209" s="12"/>
      <c r="BK209" s="12"/>
    </row>
    <row r="210" spans="1:63">
      <c r="B210" s="4"/>
      <c r="C210" s="21"/>
      <c r="D210" s="21"/>
      <c r="E210" s="21"/>
      <c r="F210" s="21" t="s">
        <v>2</v>
      </c>
      <c r="G210" s="21" t="s">
        <v>46</v>
      </c>
      <c r="H210" s="21" t="s">
        <v>0</v>
      </c>
      <c r="I210" s="12"/>
      <c r="J210" s="5" t="s">
        <v>2</v>
      </c>
      <c r="K210" s="5" t="s">
        <v>46</v>
      </c>
      <c r="L210" s="5" t="s">
        <v>0</v>
      </c>
      <c r="M210" s="12"/>
      <c r="N210" s="4"/>
      <c r="O210" s="4"/>
      <c r="P210" s="4"/>
      <c r="Q210" s="4"/>
      <c r="R210" s="6"/>
      <c r="S210" s="4" t="s">
        <v>47</v>
      </c>
      <c r="T210" s="4" t="s">
        <v>48</v>
      </c>
      <c r="U210" s="4" t="s">
        <v>49</v>
      </c>
      <c r="V210" s="5" t="s">
        <v>50</v>
      </c>
      <c r="W210" s="4" t="s">
        <v>47</v>
      </c>
      <c r="X210" s="5" t="s">
        <v>48</v>
      </c>
      <c r="Y210" s="5" t="s">
        <v>49</v>
      </c>
      <c r="Z210" s="5" t="s">
        <v>50</v>
      </c>
      <c r="AA210" s="14" t="s">
        <v>51</v>
      </c>
      <c r="AB210" s="14" t="s">
        <v>51</v>
      </c>
      <c r="AC210" s="14" t="s">
        <v>52</v>
      </c>
      <c r="AD210" s="13" t="s">
        <v>52</v>
      </c>
      <c r="AE210" s="5" t="s">
        <v>2</v>
      </c>
      <c r="AF210" s="5" t="s">
        <v>46</v>
      </c>
      <c r="AG210" s="5" t="s">
        <v>0</v>
      </c>
      <c r="AH210" s="5" t="s">
        <v>2</v>
      </c>
      <c r="AI210" s="5" t="s">
        <v>46</v>
      </c>
      <c r="AJ210" s="5" t="s">
        <v>0</v>
      </c>
      <c r="AK210" s="5" t="s">
        <v>2</v>
      </c>
      <c r="AL210" s="5" t="s">
        <v>46</v>
      </c>
      <c r="AM210" s="5" t="s">
        <v>0</v>
      </c>
      <c r="AN210" s="5" t="s">
        <v>2</v>
      </c>
      <c r="AO210" s="5" t="s">
        <v>46</v>
      </c>
      <c r="AP210" s="5" t="s">
        <v>0</v>
      </c>
      <c r="AQ210" s="12" t="s">
        <v>53</v>
      </c>
      <c r="AR210" s="12" t="s">
        <v>54</v>
      </c>
      <c r="AS210" s="12" t="s">
        <v>63</v>
      </c>
      <c r="AT210" s="12" t="s">
        <v>63</v>
      </c>
      <c r="AU210" s="12" t="s">
        <v>64</v>
      </c>
      <c r="AV210" s="12" t="s">
        <v>64</v>
      </c>
      <c r="AW210" s="6"/>
      <c r="AX210" s="4"/>
      <c r="AY210" s="4"/>
      <c r="AZ210" s="4"/>
      <c r="BA210" s="4"/>
      <c r="BB210" s="4"/>
      <c r="BC210" s="4"/>
      <c r="BD210" s="4"/>
      <c r="BE210" s="4"/>
      <c r="BF210" s="12"/>
      <c r="BG210" s="12"/>
      <c r="BH210" s="4"/>
      <c r="BI210" s="4"/>
      <c r="BJ210" s="12"/>
      <c r="BK210" s="12"/>
    </row>
    <row r="211" spans="1:63" s="20" customFormat="1">
      <c r="A211" s="21"/>
      <c r="B211" s="21">
        <v>2</v>
      </c>
      <c r="C211" s="21">
        <v>3</v>
      </c>
      <c r="D211" s="21">
        <v>4</v>
      </c>
      <c r="E211" s="21">
        <v>5</v>
      </c>
      <c r="F211" s="21">
        <v>6</v>
      </c>
      <c r="G211" s="21">
        <v>7</v>
      </c>
      <c r="H211" s="21">
        <v>8</v>
      </c>
      <c r="I211" s="21">
        <v>9</v>
      </c>
      <c r="J211" s="21">
        <v>10</v>
      </c>
      <c r="K211" s="21">
        <v>11</v>
      </c>
      <c r="L211" s="21">
        <v>12</v>
      </c>
      <c r="M211" s="21">
        <v>13</v>
      </c>
      <c r="N211" s="21">
        <v>14</v>
      </c>
      <c r="O211" s="21">
        <v>15</v>
      </c>
      <c r="P211" s="21">
        <v>16</v>
      </c>
      <c r="Q211" s="21">
        <v>17</v>
      </c>
      <c r="R211" s="21">
        <v>18</v>
      </c>
      <c r="S211" s="21">
        <v>19</v>
      </c>
      <c r="T211" s="21">
        <v>20</v>
      </c>
      <c r="U211" s="21">
        <v>21</v>
      </c>
      <c r="V211" s="21">
        <v>22</v>
      </c>
      <c r="W211" s="21">
        <v>23</v>
      </c>
      <c r="X211" s="21">
        <v>24</v>
      </c>
      <c r="Y211" s="21">
        <v>25</v>
      </c>
      <c r="Z211" s="21">
        <v>26</v>
      </c>
      <c r="AA211" s="21">
        <v>27</v>
      </c>
      <c r="AB211" s="21">
        <v>28</v>
      </c>
      <c r="AC211" s="21">
        <v>29</v>
      </c>
      <c r="AD211" s="21">
        <v>30</v>
      </c>
      <c r="AE211" s="21">
        <v>31</v>
      </c>
      <c r="AF211" s="21">
        <v>32</v>
      </c>
      <c r="AG211" s="21">
        <v>33</v>
      </c>
      <c r="AH211" s="21">
        <v>34</v>
      </c>
      <c r="AI211" s="21">
        <v>35</v>
      </c>
      <c r="AJ211" s="21">
        <v>36</v>
      </c>
      <c r="AK211" s="21">
        <v>37</v>
      </c>
      <c r="AL211" s="21">
        <v>38</v>
      </c>
      <c r="AM211" s="21">
        <v>39</v>
      </c>
      <c r="AN211" s="21">
        <v>40</v>
      </c>
      <c r="AO211" s="21">
        <v>41</v>
      </c>
      <c r="AP211" s="21">
        <v>42</v>
      </c>
      <c r="AQ211" s="21">
        <v>43</v>
      </c>
      <c r="AR211" s="21">
        <v>44</v>
      </c>
      <c r="AS211" s="21">
        <v>45</v>
      </c>
      <c r="AT211" s="21">
        <v>46</v>
      </c>
      <c r="AU211" s="21">
        <v>47</v>
      </c>
      <c r="AV211" s="21">
        <v>48</v>
      </c>
      <c r="AW211" s="21">
        <v>49</v>
      </c>
      <c r="AZ211" s="21"/>
      <c r="BA211" s="21"/>
      <c r="BB211" s="21"/>
      <c r="BC211" s="21"/>
      <c r="BD211" s="21"/>
      <c r="BE211" s="21"/>
      <c r="BF211" s="21"/>
      <c r="BG211" s="21"/>
      <c r="BH211" s="21"/>
      <c r="BI211" s="21"/>
      <c r="BJ211" s="21"/>
      <c r="BK211" s="21"/>
    </row>
    <row r="212" spans="1:63">
      <c r="B212" s="8" t="s">
        <v>783</v>
      </c>
      <c r="C212" s="8">
        <v>4</v>
      </c>
      <c r="D212" s="8">
        <v>520</v>
      </c>
      <c r="E212" s="8">
        <v>0</v>
      </c>
      <c r="F212" s="8">
        <v>12</v>
      </c>
      <c r="G212" s="8">
        <v>12</v>
      </c>
      <c r="H212" s="8">
        <v>8</v>
      </c>
      <c r="I212" s="8">
        <v>43</v>
      </c>
      <c r="J212" s="8">
        <v>3.44</v>
      </c>
      <c r="K212" s="8">
        <v>3.44</v>
      </c>
      <c r="L212" s="8">
        <v>4.49</v>
      </c>
      <c r="M212" s="8">
        <v>46.014000000000003</v>
      </c>
      <c r="N212" s="8">
        <v>36</v>
      </c>
      <c r="O212" s="8">
        <v>26</v>
      </c>
      <c r="P212" s="8">
        <v>1</v>
      </c>
      <c r="Q212" s="8">
        <v>1</v>
      </c>
      <c r="R212" s="8">
        <v>-55.735999999999997</v>
      </c>
      <c r="S212" s="8" t="s">
        <v>16</v>
      </c>
      <c r="T212" s="8">
        <v>-4.9000000000000004</v>
      </c>
      <c r="U212" s="8">
        <v>5.7590000000000003</v>
      </c>
      <c r="V212" s="8">
        <v>10.659000000000001</v>
      </c>
      <c r="W212" s="8" t="s">
        <v>16</v>
      </c>
      <c r="X212" s="8">
        <v>-4.9000000000000004</v>
      </c>
      <c r="Y212" s="8">
        <v>5.7590000000000003</v>
      </c>
      <c r="Z212" s="8">
        <v>10.659000000000001</v>
      </c>
      <c r="AA212" s="8">
        <v>-1</v>
      </c>
      <c r="AB212" s="8">
        <v>-1</v>
      </c>
      <c r="AC212" s="8" t="s">
        <v>17</v>
      </c>
      <c r="AD212" s="8" t="s">
        <v>17</v>
      </c>
      <c r="AE212" s="8">
        <v>0.33333000000000002</v>
      </c>
      <c r="AF212" s="8">
        <v>0.33333000000000002</v>
      </c>
      <c r="AG212" s="8">
        <v>0.5</v>
      </c>
      <c r="AH212" s="8">
        <v>8.3330000000000001E-2</v>
      </c>
      <c r="AI212" s="8">
        <v>0</v>
      </c>
      <c r="AJ212" s="8">
        <v>0</v>
      </c>
      <c r="AK212" s="8">
        <v>0.33333000000000002</v>
      </c>
      <c r="AL212" s="8">
        <v>0.33333000000000002</v>
      </c>
      <c r="AM212" s="8">
        <v>0.5</v>
      </c>
      <c r="AN212" s="8">
        <v>8.3330000000000001E-2</v>
      </c>
      <c r="AO212" s="8">
        <v>0</v>
      </c>
      <c r="AP212" s="8">
        <v>0</v>
      </c>
      <c r="AQ212" s="8">
        <v>0.13800000000000001</v>
      </c>
      <c r="AR212" s="8">
        <v>0.41399999999999998</v>
      </c>
      <c r="AS212" s="8">
        <v>0.5</v>
      </c>
      <c r="AT212" s="8">
        <v>0</v>
      </c>
      <c r="AU212" s="8">
        <v>0</v>
      </c>
      <c r="AV212" s="8">
        <v>0.5</v>
      </c>
      <c r="AW212" s="8">
        <v>-37.122500000000002</v>
      </c>
      <c r="AX212" s="2">
        <f>R212+AW212</f>
        <v>-92.858499999999992</v>
      </c>
      <c r="AY212" s="2">
        <f>AX212-AX$204</f>
        <v>7.9999999999813554E-4</v>
      </c>
    </row>
    <row r="213" spans="1:63">
      <c r="B213" s="8" t="s">
        <v>791</v>
      </c>
      <c r="C213" s="8">
        <v>4</v>
      </c>
      <c r="D213" s="8">
        <v>520</v>
      </c>
      <c r="E213" s="8">
        <v>0</v>
      </c>
      <c r="F213" s="8">
        <v>12</v>
      </c>
      <c r="G213" s="8">
        <v>12</v>
      </c>
      <c r="H213" s="8">
        <v>8</v>
      </c>
      <c r="I213" s="8">
        <v>43.1</v>
      </c>
      <c r="J213" s="8">
        <v>3.4287999999999998</v>
      </c>
      <c r="K213" s="8">
        <v>3.4287999999999998</v>
      </c>
      <c r="L213" s="8">
        <v>4.5373000000000001</v>
      </c>
      <c r="M213" s="8">
        <v>46.197000000000003</v>
      </c>
      <c r="N213" s="8">
        <v>36</v>
      </c>
      <c r="O213" s="8">
        <v>26</v>
      </c>
      <c r="P213" s="8">
        <v>1</v>
      </c>
      <c r="Q213" s="8">
        <v>1</v>
      </c>
      <c r="R213" s="8">
        <v>-55.744799999999998</v>
      </c>
      <c r="S213" s="8" t="s">
        <v>16</v>
      </c>
      <c r="T213" s="8">
        <v>-5.0030000000000001</v>
      </c>
      <c r="U213" s="8">
        <v>5.7</v>
      </c>
      <c r="V213" s="8">
        <v>10.702999999999999</v>
      </c>
      <c r="W213" s="8" t="s">
        <v>16</v>
      </c>
      <c r="X213" s="8">
        <v>-5.0030000000000001</v>
      </c>
      <c r="Y213" s="8">
        <v>5.7</v>
      </c>
      <c r="Z213" s="8">
        <v>10.702999999999999</v>
      </c>
      <c r="AA213" s="8">
        <v>-1</v>
      </c>
      <c r="AB213" s="8">
        <v>-1</v>
      </c>
      <c r="AC213" s="8" t="s">
        <v>17</v>
      </c>
      <c r="AD213" s="8" t="s">
        <v>17</v>
      </c>
      <c r="AE213" s="8">
        <v>0.33333000000000002</v>
      </c>
      <c r="AF213" s="8">
        <v>0.33333000000000002</v>
      </c>
      <c r="AG213" s="8">
        <v>0.5</v>
      </c>
      <c r="AH213" s="8">
        <v>8.3330000000000001E-2</v>
      </c>
      <c r="AI213" s="8">
        <v>0</v>
      </c>
      <c r="AJ213" s="8">
        <v>0</v>
      </c>
      <c r="AK213" s="8">
        <v>0.33333000000000002</v>
      </c>
      <c r="AL213" s="8">
        <v>0.33333000000000002</v>
      </c>
      <c r="AM213" s="8">
        <v>0.5</v>
      </c>
      <c r="AN213" s="8">
        <v>8.3330000000000001E-2</v>
      </c>
      <c r="AO213" s="8">
        <v>0</v>
      </c>
      <c r="AP213" s="8">
        <v>0</v>
      </c>
      <c r="AQ213" s="8">
        <v>0.187</v>
      </c>
      <c r="AR213" s="8">
        <v>0.45500000000000002</v>
      </c>
      <c r="AS213" s="8">
        <v>0.50345899999999999</v>
      </c>
      <c r="AT213" s="8">
        <v>0</v>
      </c>
      <c r="AU213" s="8">
        <v>0.98241900000000004</v>
      </c>
      <c r="AV213" s="8">
        <v>0.48503400000000002</v>
      </c>
      <c r="AW213" s="8">
        <v>-37.116500000000002</v>
      </c>
      <c r="AX213" s="2">
        <f>R213+AW213</f>
        <v>-92.8613</v>
      </c>
      <c r="AY213" s="2">
        <f>AX213-AX$204</f>
        <v>-2.0000000000095497E-3</v>
      </c>
    </row>
    <row r="214" spans="1:63">
      <c r="B214" s="8" t="s">
        <v>784</v>
      </c>
      <c r="C214" s="8">
        <v>4</v>
      </c>
      <c r="D214" s="8">
        <v>520</v>
      </c>
      <c r="E214" s="8">
        <v>0</v>
      </c>
      <c r="F214" s="8">
        <v>12</v>
      </c>
      <c r="G214" s="8">
        <v>12</v>
      </c>
      <c r="H214" s="8">
        <v>8</v>
      </c>
      <c r="I214" s="8">
        <v>43.7</v>
      </c>
      <c r="J214" s="8">
        <v>3.2582</v>
      </c>
      <c r="K214" s="8">
        <v>3.2582</v>
      </c>
      <c r="L214" s="8">
        <v>5.2385999999999999</v>
      </c>
      <c r="M214" s="8">
        <v>48.162999999999997</v>
      </c>
      <c r="N214" s="8">
        <v>36</v>
      </c>
      <c r="O214" s="8">
        <v>26</v>
      </c>
      <c r="P214" s="8">
        <v>1</v>
      </c>
      <c r="Q214" s="8">
        <v>1</v>
      </c>
      <c r="R214" s="8">
        <v>-56.1235</v>
      </c>
      <c r="S214" s="8" t="s">
        <v>16</v>
      </c>
      <c r="T214" s="8">
        <v>-5.2270000000000003</v>
      </c>
      <c r="U214" s="8">
        <v>5.077</v>
      </c>
      <c r="V214" s="8">
        <v>10.304</v>
      </c>
      <c r="W214" s="8" t="s">
        <v>16</v>
      </c>
      <c r="X214" s="8">
        <v>-5.2270000000000003</v>
      </c>
      <c r="Y214" s="8">
        <v>5.077</v>
      </c>
      <c r="Z214" s="8">
        <v>10.304</v>
      </c>
      <c r="AA214" s="8">
        <v>-1</v>
      </c>
      <c r="AB214" s="8">
        <v>-1</v>
      </c>
      <c r="AC214" s="8" t="s">
        <v>17</v>
      </c>
      <c r="AD214" s="8" t="s">
        <v>17</v>
      </c>
      <c r="AE214" s="8">
        <v>0</v>
      </c>
      <c r="AF214" s="8">
        <v>0</v>
      </c>
      <c r="AG214" s="8">
        <v>0</v>
      </c>
      <c r="AH214" s="8">
        <v>0</v>
      </c>
      <c r="AI214" s="8">
        <v>0</v>
      </c>
      <c r="AJ214" s="8">
        <v>0.125</v>
      </c>
      <c r="AK214" s="8">
        <v>0</v>
      </c>
      <c r="AL214" s="8">
        <v>0</v>
      </c>
      <c r="AM214" s="8">
        <v>0</v>
      </c>
      <c r="AN214" s="8">
        <v>0</v>
      </c>
      <c r="AO214" s="8">
        <v>0</v>
      </c>
      <c r="AP214" s="8">
        <v>0.125</v>
      </c>
      <c r="AQ214" s="8">
        <v>0.20300000000000001</v>
      </c>
      <c r="AR214" s="8">
        <v>0.45800000000000002</v>
      </c>
      <c r="AS214" s="8">
        <v>0.50003299999999995</v>
      </c>
      <c r="AT214" s="8">
        <v>0</v>
      </c>
      <c r="AU214" s="8">
        <v>0.88027699999999998</v>
      </c>
      <c r="AV214" s="8">
        <v>0.38027100000000003</v>
      </c>
      <c r="AW214" s="8">
        <v>-36.980800000000002</v>
      </c>
      <c r="AX214" s="2">
        <f>R214+AW214</f>
        <v>-93.104299999999995</v>
      </c>
      <c r="AY214" s="2">
        <f>AX214-AX$204</f>
        <v>-0.24500000000000455</v>
      </c>
    </row>
    <row r="215" spans="1:63">
      <c r="B215" s="8" t="s">
        <v>822</v>
      </c>
      <c r="C215" s="8">
        <v>4</v>
      </c>
      <c r="D215" s="8">
        <v>520</v>
      </c>
      <c r="E215" s="8">
        <v>0</v>
      </c>
      <c r="F215" s="8">
        <v>12</v>
      </c>
      <c r="G215" s="8">
        <v>12</v>
      </c>
      <c r="H215" s="8">
        <v>8</v>
      </c>
      <c r="I215" s="8">
        <v>43.7</v>
      </c>
      <c r="J215" s="8">
        <v>3.2582</v>
      </c>
      <c r="K215" s="8">
        <v>3.2582</v>
      </c>
      <c r="L215" s="8">
        <v>5.2385999999999999</v>
      </c>
      <c r="M215" s="8">
        <v>48.162999999999997</v>
      </c>
      <c r="N215" s="8">
        <v>36</v>
      </c>
      <c r="O215" s="8">
        <v>26</v>
      </c>
      <c r="P215" s="8">
        <v>1</v>
      </c>
      <c r="Q215" s="8">
        <v>1</v>
      </c>
      <c r="R215" s="8">
        <v>-55.520200000000003</v>
      </c>
      <c r="S215" s="8" t="s">
        <v>16</v>
      </c>
      <c r="T215" s="8">
        <v>-5.2949999999999999</v>
      </c>
      <c r="U215" s="8">
        <v>5.4950000000000001</v>
      </c>
      <c r="V215" s="8">
        <v>10.79</v>
      </c>
      <c r="W215" s="8" t="s">
        <v>16</v>
      </c>
      <c r="X215" s="8">
        <v>-5.2949999999999999</v>
      </c>
      <c r="Y215" s="8">
        <v>5.4950000000000001</v>
      </c>
      <c r="Z215" s="8">
        <v>10.79</v>
      </c>
      <c r="AA215" s="8">
        <v>-1</v>
      </c>
      <c r="AB215" s="8">
        <v>-1</v>
      </c>
      <c r="AC215" s="8" t="s">
        <v>17</v>
      </c>
      <c r="AD215" s="8" t="s">
        <v>17</v>
      </c>
      <c r="AE215" s="8">
        <v>0</v>
      </c>
      <c r="AF215" s="8">
        <v>0</v>
      </c>
      <c r="AG215" s="8">
        <v>0</v>
      </c>
      <c r="AH215" s="8">
        <v>8.3330000000000001E-2</v>
      </c>
      <c r="AI215" s="8">
        <v>0</v>
      </c>
      <c r="AJ215" s="8">
        <v>0</v>
      </c>
      <c r="AK215" s="8">
        <v>0</v>
      </c>
      <c r="AL215" s="8">
        <v>0</v>
      </c>
      <c r="AM215" s="8">
        <v>0</v>
      </c>
      <c r="AN215" s="8">
        <v>8.3330000000000001E-2</v>
      </c>
      <c r="AO215" s="8">
        <v>0</v>
      </c>
      <c r="AP215" s="8">
        <v>0</v>
      </c>
      <c r="AQ215" s="8">
        <v>0.14699999999999999</v>
      </c>
      <c r="AR215" s="8">
        <v>0.41499999999999998</v>
      </c>
      <c r="AS215" s="8">
        <v>0.5</v>
      </c>
      <c r="AT215" s="8">
        <v>0</v>
      </c>
      <c r="AU215" s="8">
        <v>0</v>
      </c>
      <c r="AV215" s="8">
        <v>0.5</v>
      </c>
      <c r="AW215" s="8">
        <v>-36.999200000000002</v>
      </c>
      <c r="AX215" s="2">
        <f>R215+AW215</f>
        <v>-92.519400000000005</v>
      </c>
      <c r="AY215" s="2">
        <f>AX215-AX$204</f>
        <v>0.33989999999998588</v>
      </c>
      <c r="AZ215" s="2">
        <f>AY215-AY214</f>
        <v>0.58489999999999043</v>
      </c>
    </row>
    <row r="216" spans="1:63">
      <c r="A216" s="64" t="s">
        <v>797</v>
      </c>
      <c r="C216" s="20"/>
      <c r="D216" s="20"/>
      <c r="E216" s="20"/>
      <c r="F216" s="20"/>
      <c r="G216" s="20"/>
      <c r="H216" s="20"/>
      <c r="R216" s="2"/>
      <c r="AW216" s="2"/>
    </row>
    <row r="217" spans="1:63">
      <c r="A217" s="4"/>
      <c r="B217" s="4" t="s">
        <v>18</v>
      </c>
      <c r="C217" s="21" t="s">
        <v>19</v>
      </c>
      <c r="D217" s="21" t="s">
        <v>20</v>
      </c>
      <c r="E217" s="21" t="s">
        <v>21</v>
      </c>
      <c r="F217" s="21" t="s">
        <v>22</v>
      </c>
      <c r="G217" s="21"/>
      <c r="H217" s="21"/>
      <c r="I217" s="12" t="s">
        <v>23</v>
      </c>
      <c r="J217" s="106" t="s">
        <v>24</v>
      </c>
      <c r="K217" s="106"/>
      <c r="L217" s="106"/>
      <c r="M217" s="12" t="s">
        <v>25</v>
      </c>
      <c r="N217" s="4" t="s">
        <v>26</v>
      </c>
      <c r="O217" s="4" t="s">
        <v>3</v>
      </c>
      <c r="P217" s="4" t="s">
        <v>27</v>
      </c>
      <c r="Q217" s="4" t="s">
        <v>28</v>
      </c>
      <c r="R217" s="6" t="s">
        <v>29</v>
      </c>
      <c r="S217" s="4" t="s">
        <v>30</v>
      </c>
      <c r="T217" s="4"/>
      <c r="U217" s="4"/>
      <c r="V217" s="5"/>
      <c r="W217" s="4" t="s">
        <v>31</v>
      </c>
      <c r="X217" s="4"/>
      <c r="Y217" s="4"/>
      <c r="Z217" s="5"/>
      <c r="AA217" s="5" t="s">
        <v>32</v>
      </c>
      <c r="AB217" s="5" t="s">
        <v>33</v>
      </c>
      <c r="AC217" s="5" t="s">
        <v>34</v>
      </c>
      <c r="AD217" s="13" t="s">
        <v>35</v>
      </c>
      <c r="AE217" s="4" t="s">
        <v>36</v>
      </c>
      <c r="AF217" s="4"/>
      <c r="AG217" s="4"/>
      <c r="AH217" s="4" t="s">
        <v>37</v>
      </c>
      <c r="AI217" s="4"/>
      <c r="AJ217" s="4"/>
      <c r="AK217" s="4" t="s">
        <v>38</v>
      </c>
      <c r="AL217" s="4"/>
      <c r="AM217" s="4"/>
      <c r="AN217" s="4" t="s">
        <v>39</v>
      </c>
      <c r="AO217" s="4"/>
      <c r="AP217" s="4"/>
      <c r="AQ217" s="12" t="s">
        <v>40</v>
      </c>
      <c r="AR217" s="12" t="s">
        <v>41</v>
      </c>
      <c r="AS217" s="107" t="s">
        <v>62</v>
      </c>
      <c r="AT217" s="107"/>
      <c r="AU217" s="107"/>
      <c r="AV217" s="107"/>
      <c r="AW217" s="6" t="s">
        <v>786</v>
      </c>
      <c r="AX217" s="4" t="s">
        <v>785</v>
      </c>
      <c r="AY217" s="4" t="s">
        <v>656</v>
      </c>
      <c r="AZ217" s="4"/>
      <c r="BA217" s="4"/>
      <c r="BB217" s="4"/>
      <c r="BC217" s="4"/>
      <c r="BD217" s="4"/>
      <c r="BE217" s="4"/>
      <c r="BF217" s="12"/>
      <c r="BG217" s="12"/>
      <c r="BH217" s="4"/>
      <c r="BI217" s="4"/>
      <c r="BJ217" s="12"/>
      <c r="BK217" s="12"/>
    </row>
    <row r="218" spans="1:63">
      <c r="B218" s="4"/>
      <c r="C218" s="21"/>
      <c r="D218" s="21"/>
      <c r="E218" s="21"/>
      <c r="F218" s="21" t="s">
        <v>2</v>
      </c>
      <c r="G218" s="21" t="s">
        <v>46</v>
      </c>
      <c r="H218" s="21" t="s">
        <v>0</v>
      </c>
      <c r="I218" s="12"/>
      <c r="J218" s="5" t="s">
        <v>2</v>
      </c>
      <c r="K218" s="5" t="s">
        <v>46</v>
      </c>
      <c r="L218" s="5" t="s">
        <v>0</v>
      </c>
      <c r="M218" s="12"/>
      <c r="N218" s="4"/>
      <c r="O218" s="4"/>
      <c r="P218" s="4"/>
      <c r="Q218" s="4"/>
      <c r="R218" s="6"/>
      <c r="S218" s="4" t="s">
        <v>47</v>
      </c>
      <c r="T218" s="4" t="s">
        <v>48</v>
      </c>
      <c r="U218" s="4" t="s">
        <v>49</v>
      </c>
      <c r="V218" s="5" t="s">
        <v>50</v>
      </c>
      <c r="W218" s="4" t="s">
        <v>47</v>
      </c>
      <c r="X218" s="5" t="s">
        <v>48</v>
      </c>
      <c r="Y218" s="5" t="s">
        <v>49</v>
      </c>
      <c r="Z218" s="5" t="s">
        <v>50</v>
      </c>
      <c r="AA218" s="14" t="s">
        <v>51</v>
      </c>
      <c r="AB218" s="14" t="s">
        <v>51</v>
      </c>
      <c r="AC218" s="14" t="s">
        <v>52</v>
      </c>
      <c r="AD218" s="13" t="s">
        <v>52</v>
      </c>
      <c r="AE218" s="5" t="s">
        <v>2</v>
      </c>
      <c r="AF218" s="5" t="s">
        <v>46</v>
      </c>
      <c r="AG218" s="5" t="s">
        <v>0</v>
      </c>
      <c r="AH218" s="5" t="s">
        <v>2</v>
      </c>
      <c r="AI218" s="5" t="s">
        <v>46</v>
      </c>
      <c r="AJ218" s="5" t="s">
        <v>0</v>
      </c>
      <c r="AK218" s="5" t="s">
        <v>2</v>
      </c>
      <c r="AL218" s="5" t="s">
        <v>46</v>
      </c>
      <c r="AM218" s="5" t="s">
        <v>0</v>
      </c>
      <c r="AN218" s="5" t="s">
        <v>2</v>
      </c>
      <c r="AO218" s="5" t="s">
        <v>46</v>
      </c>
      <c r="AP218" s="5" t="s">
        <v>0</v>
      </c>
      <c r="AQ218" s="12" t="s">
        <v>53</v>
      </c>
      <c r="AR218" s="12" t="s">
        <v>54</v>
      </c>
      <c r="AS218" s="12" t="s">
        <v>63</v>
      </c>
      <c r="AT218" s="12" t="s">
        <v>63</v>
      </c>
      <c r="AU218" s="12" t="s">
        <v>64</v>
      </c>
      <c r="AV218" s="12" t="s">
        <v>64</v>
      </c>
      <c r="AW218" s="6"/>
      <c r="AX218" s="4"/>
      <c r="AY218" s="4"/>
      <c r="AZ218" s="4"/>
      <c r="BA218" s="4"/>
      <c r="BB218" s="4"/>
      <c r="BC218" s="4"/>
      <c r="BD218" s="4"/>
      <c r="BE218" s="4"/>
      <c r="BF218" s="12"/>
      <c r="BG218" s="12"/>
      <c r="BH218" s="4"/>
      <c r="BI218" s="4"/>
      <c r="BJ218" s="12"/>
      <c r="BK218" s="12"/>
    </row>
    <row r="219" spans="1:63" s="20" customFormat="1">
      <c r="A219" s="21"/>
      <c r="B219" s="21">
        <v>2</v>
      </c>
      <c r="C219" s="21">
        <v>3</v>
      </c>
      <c r="D219" s="21">
        <v>4</v>
      </c>
      <c r="E219" s="21">
        <v>5</v>
      </c>
      <c r="F219" s="21">
        <v>6</v>
      </c>
      <c r="G219" s="21">
        <v>7</v>
      </c>
      <c r="H219" s="21">
        <v>8</v>
      </c>
      <c r="I219" s="21">
        <v>9</v>
      </c>
      <c r="J219" s="21">
        <v>10</v>
      </c>
      <c r="K219" s="21">
        <v>11</v>
      </c>
      <c r="L219" s="21">
        <v>12</v>
      </c>
      <c r="M219" s="21">
        <v>13</v>
      </c>
      <c r="N219" s="21">
        <v>14</v>
      </c>
      <c r="O219" s="21">
        <v>15</v>
      </c>
      <c r="P219" s="21">
        <v>16</v>
      </c>
      <c r="Q219" s="21">
        <v>17</v>
      </c>
      <c r="R219" s="21">
        <v>18</v>
      </c>
      <c r="S219" s="21">
        <v>19</v>
      </c>
      <c r="T219" s="21">
        <v>20</v>
      </c>
      <c r="U219" s="21">
        <v>21</v>
      </c>
      <c r="V219" s="21">
        <v>22</v>
      </c>
      <c r="W219" s="21">
        <v>23</v>
      </c>
      <c r="X219" s="21">
        <v>24</v>
      </c>
      <c r="Y219" s="21">
        <v>25</v>
      </c>
      <c r="Z219" s="21">
        <v>26</v>
      </c>
      <c r="AA219" s="21">
        <v>27</v>
      </c>
      <c r="AB219" s="21">
        <v>28</v>
      </c>
      <c r="AC219" s="21">
        <v>29</v>
      </c>
      <c r="AD219" s="21">
        <v>30</v>
      </c>
      <c r="AE219" s="21">
        <v>31</v>
      </c>
      <c r="AF219" s="21">
        <v>32</v>
      </c>
      <c r="AG219" s="21">
        <v>33</v>
      </c>
      <c r="AH219" s="21">
        <v>34</v>
      </c>
      <c r="AI219" s="21">
        <v>35</v>
      </c>
      <c r="AJ219" s="21">
        <v>36</v>
      </c>
      <c r="AK219" s="21">
        <v>37</v>
      </c>
      <c r="AL219" s="21">
        <v>38</v>
      </c>
      <c r="AM219" s="21">
        <v>39</v>
      </c>
      <c r="AN219" s="21">
        <v>40</v>
      </c>
      <c r="AO219" s="21">
        <v>41</v>
      </c>
      <c r="AP219" s="21">
        <v>42</v>
      </c>
      <c r="AQ219" s="21">
        <v>43</v>
      </c>
      <c r="AR219" s="21">
        <v>44</v>
      </c>
      <c r="AS219" s="21">
        <v>45</v>
      </c>
      <c r="AT219" s="21">
        <v>46</v>
      </c>
      <c r="AU219" s="21">
        <v>47</v>
      </c>
      <c r="AV219" s="21">
        <v>48</v>
      </c>
      <c r="AW219" s="21">
        <v>49</v>
      </c>
      <c r="AZ219" s="21"/>
      <c r="BA219" s="21"/>
      <c r="BB219" s="21"/>
      <c r="BC219" s="21"/>
      <c r="BD219" s="21"/>
      <c r="BE219" s="21"/>
      <c r="BF219" s="21"/>
      <c r="BG219" s="21"/>
      <c r="BH219" s="21"/>
      <c r="BI219" s="21"/>
      <c r="BJ219" s="21"/>
      <c r="BK219" s="21"/>
    </row>
    <row r="220" spans="1:63">
      <c r="B220" s="8" t="s">
        <v>783</v>
      </c>
      <c r="C220" s="20">
        <v>4</v>
      </c>
      <c r="D220" s="20">
        <v>700</v>
      </c>
      <c r="E220" s="20">
        <v>0</v>
      </c>
      <c r="F220" s="20">
        <v>6</v>
      </c>
      <c r="G220" s="20">
        <v>6</v>
      </c>
      <c r="H220" s="20">
        <v>4</v>
      </c>
      <c r="I220" s="19">
        <v>21.5</v>
      </c>
      <c r="J220" s="2">
        <v>3.44</v>
      </c>
      <c r="K220" s="2">
        <v>3.44</v>
      </c>
      <c r="L220" s="8">
        <v>4.49</v>
      </c>
      <c r="M220" s="8">
        <v>46.014000000000003</v>
      </c>
      <c r="N220" s="8">
        <v>52</v>
      </c>
      <c r="O220" s="8">
        <v>52</v>
      </c>
      <c r="P220" s="8">
        <v>1</v>
      </c>
      <c r="Q220" s="8">
        <v>1</v>
      </c>
      <c r="R220" s="8">
        <v>-36.51</v>
      </c>
      <c r="S220" s="8" t="s">
        <v>16</v>
      </c>
      <c r="T220" s="8">
        <v>-2.9990000000000001</v>
      </c>
      <c r="U220" s="8">
        <v>7.8879999999999999</v>
      </c>
      <c r="V220" s="8">
        <v>10.887</v>
      </c>
      <c r="W220" s="8" t="s">
        <v>16</v>
      </c>
      <c r="X220" s="8">
        <v>-2.9990000000000001</v>
      </c>
      <c r="Y220" s="8">
        <v>7.8879999999999999</v>
      </c>
      <c r="Z220" s="8">
        <v>10.887</v>
      </c>
      <c r="AA220" s="8">
        <v>-1</v>
      </c>
      <c r="AB220" s="8">
        <v>-1</v>
      </c>
      <c r="AC220" s="8" t="s">
        <v>17</v>
      </c>
      <c r="AD220" s="8" t="s">
        <v>17</v>
      </c>
      <c r="AE220" s="8">
        <v>0.33333000000000002</v>
      </c>
      <c r="AF220" s="8">
        <v>0.33333000000000002</v>
      </c>
      <c r="AG220" s="8">
        <v>0.5</v>
      </c>
      <c r="AH220" s="8">
        <v>0</v>
      </c>
      <c r="AI220" s="8">
        <v>0</v>
      </c>
      <c r="AJ220" s="8">
        <v>0</v>
      </c>
      <c r="AK220" s="8">
        <v>0.33333000000000002</v>
      </c>
      <c r="AL220" s="8">
        <v>0.33333000000000002</v>
      </c>
      <c r="AM220" s="8">
        <v>0.5</v>
      </c>
      <c r="AN220" s="8">
        <v>0</v>
      </c>
      <c r="AO220" s="8">
        <v>0</v>
      </c>
      <c r="AP220" s="8">
        <v>0</v>
      </c>
      <c r="AQ220" s="8">
        <v>1.7000000000000001E-2</v>
      </c>
      <c r="AR220" s="8">
        <v>0.35199999999999998</v>
      </c>
      <c r="AS220" s="8">
        <v>0.5</v>
      </c>
      <c r="AT220" s="8">
        <v>0</v>
      </c>
      <c r="AU220" s="8">
        <v>0</v>
      </c>
      <c r="AV220" s="8">
        <v>0.5</v>
      </c>
      <c r="AW220" s="8">
        <v>-67.916399999999996</v>
      </c>
      <c r="AX220" s="2">
        <f>R220+AW220</f>
        <v>-104.4264</v>
      </c>
      <c r="AY220" s="2">
        <f>AX220-AX$220</f>
        <v>0</v>
      </c>
    </row>
    <row r="221" spans="1:63">
      <c r="C221" s="20"/>
      <c r="D221" s="20"/>
      <c r="E221" s="20"/>
      <c r="F221" s="20"/>
      <c r="G221" s="20"/>
      <c r="H221" s="20"/>
      <c r="AX221" s="2"/>
      <c r="AY221" s="2"/>
    </row>
    <row r="222" spans="1:63">
      <c r="B222" s="8" t="s">
        <v>791</v>
      </c>
      <c r="C222" s="20">
        <v>4</v>
      </c>
      <c r="D222" s="20">
        <v>700</v>
      </c>
      <c r="E222" s="20">
        <v>0</v>
      </c>
      <c r="F222" s="20">
        <v>6</v>
      </c>
      <c r="G222" s="20">
        <v>6</v>
      </c>
      <c r="H222" s="20">
        <v>4</v>
      </c>
      <c r="I222" s="19">
        <v>21.5</v>
      </c>
      <c r="J222" s="2">
        <v>3.4287999999999998</v>
      </c>
      <c r="K222" s="2">
        <v>3.4287999999999998</v>
      </c>
      <c r="L222" s="8">
        <v>4.5373000000000001</v>
      </c>
      <c r="M222" s="8">
        <v>46.197000000000003</v>
      </c>
      <c r="N222" s="8">
        <v>52</v>
      </c>
      <c r="O222" s="8">
        <v>52</v>
      </c>
      <c r="P222" s="8">
        <v>1</v>
      </c>
      <c r="Q222" s="8">
        <v>1</v>
      </c>
      <c r="R222" s="8">
        <v>-36.521999999999998</v>
      </c>
      <c r="S222" s="8" t="s">
        <v>16</v>
      </c>
      <c r="T222" s="8">
        <v>-3.11</v>
      </c>
      <c r="U222" s="8">
        <v>7.835</v>
      </c>
      <c r="V222" s="8">
        <v>10.945</v>
      </c>
      <c r="W222" s="8" t="s">
        <v>16</v>
      </c>
      <c r="X222" s="8">
        <v>-3.11</v>
      </c>
      <c r="Y222" s="8">
        <v>7.835</v>
      </c>
      <c r="Z222" s="8">
        <v>10.945</v>
      </c>
      <c r="AA222" s="8">
        <v>-1</v>
      </c>
      <c r="AB222" s="8">
        <v>-1</v>
      </c>
      <c r="AC222" s="8" t="s">
        <v>17</v>
      </c>
      <c r="AD222" s="8" t="s">
        <v>17</v>
      </c>
      <c r="AE222" s="8">
        <v>0.33333000000000002</v>
      </c>
      <c r="AF222" s="8">
        <v>0.33333000000000002</v>
      </c>
      <c r="AG222" s="8">
        <v>0.5</v>
      </c>
      <c r="AH222" s="8">
        <v>0</v>
      </c>
      <c r="AI222" s="8">
        <v>0</v>
      </c>
      <c r="AJ222" s="8">
        <v>0</v>
      </c>
      <c r="AK222" s="8">
        <v>0.33333000000000002</v>
      </c>
      <c r="AL222" s="8">
        <v>0.33333000000000002</v>
      </c>
      <c r="AM222" s="8">
        <v>0.5</v>
      </c>
      <c r="AN222" s="8">
        <v>0</v>
      </c>
      <c r="AO222" s="8">
        <v>0</v>
      </c>
      <c r="AP222" s="8">
        <v>0</v>
      </c>
      <c r="AQ222" s="8">
        <v>1.7000000000000001E-2</v>
      </c>
      <c r="AR222" s="8">
        <v>0.35599999999999998</v>
      </c>
      <c r="AS222" s="8">
        <v>0.50345899999999999</v>
      </c>
      <c r="AT222" s="8">
        <v>0</v>
      </c>
      <c r="AU222" s="8">
        <v>0.98241900000000004</v>
      </c>
      <c r="AV222" s="8">
        <v>0.48503400000000002</v>
      </c>
      <c r="AW222" s="8">
        <v>-67.908900000000003</v>
      </c>
      <c r="AX222" s="2">
        <f>R222+AW222</f>
        <v>-104.43090000000001</v>
      </c>
      <c r="AY222" s="2">
        <f>AX222-AX$220</f>
        <v>-4.500000000007276E-3</v>
      </c>
    </row>
    <row r="223" spans="1:63">
      <c r="C223" s="20"/>
      <c r="D223" s="20"/>
      <c r="E223" s="20"/>
      <c r="F223" s="20"/>
      <c r="G223" s="20"/>
      <c r="H223" s="20"/>
      <c r="AX223" s="2"/>
      <c r="AY223" s="2"/>
    </row>
    <row r="224" spans="1:63">
      <c r="B224" s="8" t="s">
        <v>784</v>
      </c>
      <c r="C224" s="20">
        <v>4</v>
      </c>
      <c r="D224" s="20">
        <v>700</v>
      </c>
      <c r="E224" s="20">
        <v>0</v>
      </c>
      <c r="F224" s="20">
        <v>6</v>
      </c>
      <c r="G224" s="20">
        <v>6</v>
      </c>
      <c r="H224" s="20">
        <v>4</v>
      </c>
      <c r="I224" s="19">
        <v>21.8</v>
      </c>
      <c r="J224" s="2">
        <v>3.2582</v>
      </c>
      <c r="K224" s="2">
        <v>3.2582</v>
      </c>
      <c r="L224" s="8">
        <v>5.2385999999999999</v>
      </c>
      <c r="M224" s="8">
        <v>48.162999999999997</v>
      </c>
      <c r="N224" s="8">
        <v>52</v>
      </c>
      <c r="O224" s="8">
        <v>52</v>
      </c>
      <c r="P224" s="8">
        <v>1</v>
      </c>
      <c r="Q224" s="8">
        <v>1</v>
      </c>
      <c r="R224" s="8">
        <v>-36.901899999999998</v>
      </c>
      <c r="S224" s="8" t="s">
        <v>61</v>
      </c>
      <c r="T224" s="8">
        <v>-3.49</v>
      </c>
      <c r="U224" s="8">
        <v>7.3849999999999998</v>
      </c>
      <c r="V224" s="8">
        <v>10.875</v>
      </c>
      <c r="W224" s="8" t="s">
        <v>61</v>
      </c>
      <c r="X224" s="8">
        <v>-3.49</v>
      </c>
      <c r="Y224" s="8">
        <v>7.3849999999999998</v>
      </c>
      <c r="Z224" s="8">
        <v>10.875</v>
      </c>
      <c r="AA224" s="8">
        <v>-1</v>
      </c>
      <c r="AB224" s="8">
        <v>-1</v>
      </c>
      <c r="AC224" s="8" t="s">
        <v>17</v>
      </c>
      <c r="AD224" s="8" t="s">
        <v>17</v>
      </c>
      <c r="AE224" s="8">
        <v>0</v>
      </c>
      <c r="AF224" s="8">
        <v>0</v>
      </c>
      <c r="AG224" s="8">
        <v>0</v>
      </c>
      <c r="AH224" s="8">
        <v>0</v>
      </c>
      <c r="AI224" s="8">
        <v>0</v>
      </c>
      <c r="AJ224" s="8">
        <v>0</v>
      </c>
      <c r="AK224" s="8">
        <v>0</v>
      </c>
      <c r="AL224" s="8">
        <v>0</v>
      </c>
      <c r="AM224" s="8">
        <v>0</v>
      </c>
      <c r="AN224" s="8">
        <v>0</v>
      </c>
      <c r="AO224" s="8">
        <v>0</v>
      </c>
      <c r="AP224" s="8">
        <v>0</v>
      </c>
      <c r="AQ224" s="8">
        <v>0.02</v>
      </c>
      <c r="AR224" s="8">
        <v>0.373</v>
      </c>
      <c r="AS224" s="8">
        <v>0.50003299999999995</v>
      </c>
      <c r="AT224" s="8">
        <v>0</v>
      </c>
      <c r="AU224" s="8">
        <v>0.88027699999999998</v>
      </c>
      <c r="AV224" s="8">
        <v>0.38027100000000003</v>
      </c>
      <c r="AW224" s="8">
        <v>-67.768299999999996</v>
      </c>
      <c r="AX224" s="2">
        <f>R224+AW224</f>
        <v>-104.67019999999999</v>
      </c>
      <c r="AY224" s="2">
        <f>AX224-AX$220</f>
        <v>-0.24379999999999313</v>
      </c>
    </row>
    <row r="225" spans="1:63">
      <c r="B225" s="8" t="s">
        <v>822</v>
      </c>
      <c r="C225" s="20">
        <v>4</v>
      </c>
      <c r="D225" s="20">
        <v>700</v>
      </c>
      <c r="E225" s="20">
        <v>0</v>
      </c>
      <c r="F225" s="20">
        <v>6</v>
      </c>
      <c r="G225" s="20">
        <v>6</v>
      </c>
      <c r="H225" s="20">
        <v>4</v>
      </c>
      <c r="I225" s="19">
        <v>21.8</v>
      </c>
      <c r="J225" s="2">
        <v>3.2582</v>
      </c>
      <c r="K225" s="2">
        <v>3.2582</v>
      </c>
      <c r="L225" s="8">
        <v>5.2385999999999999</v>
      </c>
      <c r="M225" s="8">
        <v>48.162999999999997</v>
      </c>
      <c r="N225" s="8">
        <v>52</v>
      </c>
      <c r="O225" s="8">
        <v>52</v>
      </c>
      <c r="P225" s="8">
        <v>1</v>
      </c>
      <c r="Q225" s="8">
        <v>1</v>
      </c>
      <c r="R225" s="8">
        <v>-36.320300000000003</v>
      </c>
      <c r="S225" s="8" t="s">
        <v>61</v>
      </c>
      <c r="T225" s="8">
        <v>-3.55</v>
      </c>
      <c r="U225" s="8">
        <v>7.6159999999999997</v>
      </c>
      <c r="V225" s="8">
        <v>11.166</v>
      </c>
      <c r="W225" s="8" t="s">
        <v>61</v>
      </c>
      <c r="X225" s="8">
        <v>-3.55</v>
      </c>
      <c r="Y225" s="8">
        <v>7.6159999999999997</v>
      </c>
      <c r="Z225" s="8">
        <v>11.166</v>
      </c>
      <c r="AA225" s="8">
        <v>-1</v>
      </c>
      <c r="AB225" s="8">
        <v>-1</v>
      </c>
      <c r="AC225" s="8" t="s">
        <v>17</v>
      </c>
      <c r="AD225" s="8" t="s">
        <v>17</v>
      </c>
      <c r="AE225" s="8">
        <v>0</v>
      </c>
      <c r="AF225" s="8">
        <v>0</v>
      </c>
      <c r="AG225" s="8">
        <v>0</v>
      </c>
      <c r="AH225" s="8">
        <v>0</v>
      </c>
      <c r="AI225" s="8">
        <v>0</v>
      </c>
      <c r="AJ225" s="8">
        <v>0</v>
      </c>
      <c r="AK225" s="8">
        <v>0</v>
      </c>
      <c r="AL225" s="8">
        <v>0</v>
      </c>
      <c r="AM225" s="8">
        <v>0</v>
      </c>
      <c r="AN225" s="8">
        <v>0</v>
      </c>
      <c r="AO225" s="8">
        <v>0</v>
      </c>
      <c r="AP225" s="8">
        <v>0</v>
      </c>
      <c r="AQ225" s="8">
        <v>1.9E-2</v>
      </c>
      <c r="AR225" s="8">
        <v>0.39400000000000002</v>
      </c>
      <c r="AS225" s="8">
        <v>0.5</v>
      </c>
      <c r="AT225" s="8">
        <v>0</v>
      </c>
      <c r="AU225" s="8">
        <v>0</v>
      </c>
      <c r="AV225" s="8">
        <v>0.5</v>
      </c>
      <c r="AW225" s="8">
        <v>-67.779200000000003</v>
      </c>
      <c r="AX225" s="2">
        <f>R225+AW225</f>
        <v>-104.09950000000001</v>
      </c>
      <c r="AY225" s="2">
        <f>AX225-AX$220</f>
        <v>0.32689999999999486</v>
      </c>
    </row>
    <row r="226" spans="1:63">
      <c r="A226" s="64" t="s">
        <v>901</v>
      </c>
      <c r="C226" s="20"/>
      <c r="D226" s="20"/>
      <c r="E226" s="20"/>
      <c r="F226" s="20"/>
      <c r="G226" s="20"/>
      <c r="H226" s="20"/>
      <c r="J226" s="8"/>
      <c r="K226" s="8"/>
      <c r="R226" s="2"/>
      <c r="AW226" s="2"/>
    </row>
    <row r="227" spans="1:63">
      <c r="A227" s="4"/>
      <c r="B227" s="4" t="s">
        <v>18</v>
      </c>
      <c r="C227" s="21" t="s">
        <v>19</v>
      </c>
      <c r="D227" s="21" t="s">
        <v>20</v>
      </c>
      <c r="E227" s="21" t="s">
        <v>21</v>
      </c>
      <c r="F227" s="110" t="s">
        <v>22</v>
      </c>
      <c r="G227" s="110"/>
      <c r="H227" s="110"/>
      <c r="I227" s="12" t="s">
        <v>23</v>
      </c>
      <c r="J227" s="106" t="s">
        <v>24</v>
      </c>
      <c r="K227" s="106"/>
      <c r="L227" s="106"/>
      <c r="M227" s="12" t="s">
        <v>25</v>
      </c>
      <c r="N227" s="4" t="s">
        <v>26</v>
      </c>
      <c r="O227" s="4" t="s">
        <v>3</v>
      </c>
      <c r="P227" s="4" t="s">
        <v>27</v>
      </c>
      <c r="Q227" s="4" t="s">
        <v>28</v>
      </c>
      <c r="R227" s="6" t="s">
        <v>29</v>
      </c>
      <c r="S227" s="4" t="s">
        <v>30</v>
      </c>
      <c r="T227" s="4"/>
      <c r="U227" s="4"/>
      <c r="V227" s="4"/>
      <c r="W227" s="4" t="s">
        <v>31</v>
      </c>
      <c r="X227" s="4"/>
      <c r="Y227" s="4"/>
      <c r="Z227" s="4"/>
      <c r="AA227" s="5" t="s">
        <v>32</v>
      </c>
      <c r="AB227" s="5" t="s">
        <v>33</v>
      </c>
      <c r="AC227" s="5" t="s">
        <v>34</v>
      </c>
      <c r="AD227" s="13" t="s">
        <v>35</v>
      </c>
      <c r="AE227" s="4" t="s">
        <v>36</v>
      </c>
      <c r="AF227" s="4"/>
      <c r="AG227" s="4"/>
      <c r="AH227" s="4" t="s">
        <v>37</v>
      </c>
      <c r="AI227" s="4"/>
      <c r="AJ227" s="4"/>
      <c r="AK227" s="4" t="s">
        <v>38</v>
      </c>
      <c r="AL227" s="4"/>
      <c r="AM227" s="4"/>
      <c r="AN227" s="4" t="s">
        <v>39</v>
      </c>
      <c r="AO227" s="4"/>
      <c r="AP227" s="4"/>
      <c r="AQ227" s="12" t="s">
        <v>40</v>
      </c>
      <c r="AR227" s="12" t="s">
        <v>41</v>
      </c>
      <c r="AS227" s="107" t="s">
        <v>62</v>
      </c>
      <c r="AT227" s="107"/>
      <c r="AU227" s="107"/>
      <c r="AV227" s="107"/>
      <c r="AW227" s="6"/>
      <c r="AX227" s="4"/>
      <c r="AY227" s="4"/>
      <c r="AZ227" s="4"/>
      <c r="BA227" s="4"/>
      <c r="BB227" s="4"/>
      <c r="BC227" s="4"/>
      <c r="BD227" s="4"/>
      <c r="BE227" s="4"/>
      <c r="BF227" s="12"/>
      <c r="BG227" s="12"/>
      <c r="BH227" s="4"/>
      <c r="BI227" s="4"/>
      <c r="BJ227" s="12"/>
      <c r="BK227" s="12"/>
    </row>
    <row r="228" spans="1:63">
      <c r="B228" s="4"/>
      <c r="C228" s="21"/>
      <c r="D228" s="21"/>
      <c r="E228" s="21"/>
      <c r="F228" s="21" t="s">
        <v>2</v>
      </c>
      <c r="G228" s="21" t="s">
        <v>46</v>
      </c>
      <c r="H228" s="21" t="s">
        <v>0</v>
      </c>
      <c r="I228" s="12"/>
      <c r="J228" s="5" t="s">
        <v>2</v>
      </c>
      <c r="K228" s="5" t="s">
        <v>46</v>
      </c>
      <c r="L228" s="5" t="s">
        <v>0</v>
      </c>
      <c r="M228" s="12"/>
      <c r="N228" s="4"/>
      <c r="O228" s="4"/>
      <c r="P228" s="4"/>
      <c r="Q228" s="4"/>
      <c r="R228" s="6"/>
      <c r="S228" s="4" t="s">
        <v>47</v>
      </c>
      <c r="T228" s="4" t="s">
        <v>48</v>
      </c>
      <c r="U228" s="4" t="s">
        <v>49</v>
      </c>
      <c r="V228" s="4" t="s">
        <v>50</v>
      </c>
      <c r="W228" s="4" t="s">
        <v>47</v>
      </c>
      <c r="X228" s="4" t="s">
        <v>48</v>
      </c>
      <c r="Y228" s="4" t="s">
        <v>49</v>
      </c>
      <c r="Z228" s="4" t="s">
        <v>50</v>
      </c>
      <c r="AA228" s="14" t="s">
        <v>51</v>
      </c>
      <c r="AB228" s="14" t="s">
        <v>51</v>
      </c>
      <c r="AC228" s="14" t="s">
        <v>52</v>
      </c>
      <c r="AD228" s="13" t="s">
        <v>52</v>
      </c>
      <c r="AE228" s="5" t="s">
        <v>2</v>
      </c>
      <c r="AF228" s="5" t="s">
        <v>46</v>
      </c>
      <c r="AG228" s="5" t="s">
        <v>0</v>
      </c>
      <c r="AH228" s="5" t="s">
        <v>2</v>
      </c>
      <c r="AI228" s="5" t="s">
        <v>46</v>
      </c>
      <c r="AJ228" s="5" t="s">
        <v>0</v>
      </c>
      <c r="AK228" s="5" t="s">
        <v>2</v>
      </c>
      <c r="AL228" s="5" t="s">
        <v>46</v>
      </c>
      <c r="AM228" s="5" t="s">
        <v>0</v>
      </c>
      <c r="AN228" s="5" t="s">
        <v>2</v>
      </c>
      <c r="AO228" s="5" t="s">
        <v>46</v>
      </c>
      <c r="AP228" s="5" t="s">
        <v>0</v>
      </c>
      <c r="AQ228" s="12" t="s">
        <v>53</v>
      </c>
      <c r="AR228" s="12" t="s">
        <v>54</v>
      </c>
      <c r="AS228" s="12" t="s">
        <v>63</v>
      </c>
      <c r="AT228" s="12" t="s">
        <v>63</v>
      </c>
      <c r="AU228" s="12" t="s">
        <v>64</v>
      </c>
      <c r="AV228" s="12" t="s">
        <v>64</v>
      </c>
      <c r="AW228" s="6"/>
      <c r="AX228" s="4"/>
      <c r="AY228" s="4"/>
      <c r="AZ228" s="4"/>
      <c r="BA228" s="4"/>
      <c r="BB228" s="4"/>
      <c r="BC228" s="4"/>
      <c r="BD228" s="4"/>
      <c r="BE228" s="4"/>
      <c r="BF228" s="12"/>
      <c r="BG228" s="12"/>
      <c r="BH228" s="4"/>
      <c r="BI228" s="4"/>
      <c r="BJ228" s="12"/>
      <c r="BK228" s="12"/>
    </row>
    <row r="229" spans="1:63" s="20" customFormat="1">
      <c r="A229" s="21"/>
      <c r="B229" s="21">
        <v>2</v>
      </c>
      <c r="C229" s="21">
        <v>3</v>
      </c>
      <c r="D229" s="21">
        <v>4</v>
      </c>
      <c r="E229" s="21">
        <v>5</v>
      </c>
      <c r="F229" s="21">
        <v>6</v>
      </c>
      <c r="G229" s="21">
        <v>7</v>
      </c>
      <c r="H229" s="21">
        <v>8</v>
      </c>
      <c r="I229" s="21">
        <v>9</v>
      </c>
      <c r="J229" s="21">
        <v>10</v>
      </c>
      <c r="K229" s="21">
        <v>11</v>
      </c>
      <c r="L229" s="21">
        <v>12</v>
      </c>
      <c r="M229" s="21">
        <v>13</v>
      </c>
      <c r="N229" s="21">
        <v>14</v>
      </c>
      <c r="O229" s="21">
        <v>15</v>
      </c>
      <c r="P229" s="21">
        <v>16</v>
      </c>
      <c r="Q229" s="21">
        <v>17</v>
      </c>
      <c r="R229" s="21">
        <v>18</v>
      </c>
      <c r="S229" s="21">
        <v>19</v>
      </c>
      <c r="T229" s="21">
        <v>20</v>
      </c>
      <c r="U229" s="21">
        <v>21</v>
      </c>
      <c r="V229" s="21">
        <v>22</v>
      </c>
      <c r="W229" s="21">
        <v>23</v>
      </c>
      <c r="X229" s="21">
        <v>24</v>
      </c>
      <c r="Y229" s="21">
        <v>25</v>
      </c>
      <c r="Z229" s="21">
        <v>26</v>
      </c>
      <c r="AA229" s="21">
        <v>27</v>
      </c>
      <c r="AB229" s="21">
        <v>28</v>
      </c>
      <c r="AC229" s="21">
        <v>29</v>
      </c>
      <c r="AD229" s="21">
        <v>30</v>
      </c>
      <c r="AE229" s="21">
        <v>31</v>
      </c>
      <c r="AF229" s="21">
        <v>32</v>
      </c>
      <c r="AG229" s="21">
        <v>33</v>
      </c>
      <c r="AH229" s="21">
        <v>34</v>
      </c>
      <c r="AI229" s="21">
        <v>35</v>
      </c>
      <c r="AJ229" s="21">
        <v>36</v>
      </c>
      <c r="AK229" s="21">
        <v>37</v>
      </c>
      <c r="AL229" s="21">
        <v>38</v>
      </c>
      <c r="AM229" s="21">
        <v>39</v>
      </c>
      <c r="AN229" s="21">
        <v>40</v>
      </c>
      <c r="AO229" s="21">
        <v>41</v>
      </c>
      <c r="AP229" s="21">
        <v>42</v>
      </c>
      <c r="AQ229" s="21">
        <v>43</v>
      </c>
      <c r="AR229" s="21">
        <v>44</v>
      </c>
      <c r="AS229" s="21">
        <v>45</v>
      </c>
      <c r="AT229" s="21">
        <v>46</v>
      </c>
      <c r="AU229" s="21">
        <v>47</v>
      </c>
      <c r="AV229" s="21">
        <v>48</v>
      </c>
      <c r="AW229" s="21"/>
      <c r="AX229" s="21"/>
      <c r="AY229" s="21"/>
      <c r="AZ229" s="21"/>
      <c r="BA229" s="21"/>
      <c r="BB229" s="21"/>
      <c r="BC229" s="21"/>
      <c r="BD229" s="21"/>
      <c r="BE229" s="21"/>
      <c r="BF229" s="21"/>
      <c r="BG229" s="21"/>
      <c r="BH229" s="21"/>
      <c r="BI229" s="21"/>
      <c r="BJ229" s="21"/>
      <c r="BK229" s="21"/>
    </row>
    <row r="230" spans="1:63">
      <c r="B230" s="8" t="s">
        <v>902</v>
      </c>
      <c r="C230" s="20">
        <v>4</v>
      </c>
      <c r="D230" s="20">
        <v>520</v>
      </c>
      <c r="E230" s="20">
        <v>0</v>
      </c>
      <c r="F230" s="20">
        <v>4</v>
      </c>
      <c r="G230" s="20">
        <v>4</v>
      </c>
      <c r="H230" s="20">
        <v>3</v>
      </c>
      <c r="I230" s="19">
        <v>14.9</v>
      </c>
      <c r="J230" s="2">
        <v>3.44</v>
      </c>
      <c r="K230" s="2">
        <v>3.44</v>
      </c>
      <c r="L230" s="8">
        <v>4.49</v>
      </c>
      <c r="M230" s="8">
        <v>46.014000000000003</v>
      </c>
      <c r="N230" s="8">
        <v>36</v>
      </c>
      <c r="O230" s="8">
        <v>26</v>
      </c>
      <c r="P230" s="8">
        <v>20</v>
      </c>
      <c r="Q230" s="8">
        <v>1</v>
      </c>
      <c r="R230" s="8">
        <v>-29.113499999999998</v>
      </c>
      <c r="S230" s="8" t="s">
        <v>61</v>
      </c>
      <c r="T230" s="8">
        <v>-0.38600000000000001</v>
      </c>
      <c r="U230" s="8">
        <v>3.089</v>
      </c>
      <c r="V230" s="8">
        <v>3.4750000000000001</v>
      </c>
      <c r="W230" s="8" t="s">
        <v>61</v>
      </c>
      <c r="X230" s="8">
        <v>-0.38600000000000001</v>
      </c>
      <c r="Y230" s="8">
        <v>3.089</v>
      </c>
      <c r="Z230" s="8">
        <v>3.4750000000000001</v>
      </c>
      <c r="AA230" s="8">
        <v>0</v>
      </c>
      <c r="AB230" s="8">
        <v>0</v>
      </c>
      <c r="AC230" s="8" t="s">
        <v>17</v>
      </c>
      <c r="AD230" s="8" t="s">
        <v>17</v>
      </c>
      <c r="AE230" s="8">
        <v>0</v>
      </c>
      <c r="AF230" s="8">
        <v>0</v>
      </c>
      <c r="AG230" s="8">
        <v>0</v>
      </c>
      <c r="AH230" s="8">
        <v>0</v>
      </c>
      <c r="AI230" s="8">
        <v>0</v>
      </c>
      <c r="AJ230" s="8">
        <v>0</v>
      </c>
      <c r="AK230" s="8">
        <v>0</v>
      </c>
      <c r="AL230" s="8">
        <v>0</v>
      </c>
      <c r="AM230" s="8">
        <v>0</v>
      </c>
      <c r="AN230" s="8">
        <v>0</v>
      </c>
      <c r="AO230" s="8">
        <v>0</v>
      </c>
      <c r="AP230" s="8">
        <v>0</v>
      </c>
      <c r="AQ230" s="8">
        <v>1.0999999999999999E-2</v>
      </c>
      <c r="AR230" s="8">
        <v>0.3</v>
      </c>
      <c r="AS230" s="8">
        <v>0.5</v>
      </c>
      <c r="AT230" s="8">
        <v>0</v>
      </c>
      <c r="AU230" s="8">
        <v>0</v>
      </c>
      <c r="AV230" s="8">
        <v>0.5</v>
      </c>
    </row>
    <row r="231" spans="1:63">
      <c r="B231" s="8" t="s">
        <v>903</v>
      </c>
      <c r="C231" s="20">
        <v>4</v>
      </c>
      <c r="D231" s="20">
        <v>520</v>
      </c>
      <c r="E231" s="20">
        <v>0</v>
      </c>
      <c r="F231" s="20">
        <v>4</v>
      </c>
      <c r="G231" s="20">
        <v>4</v>
      </c>
      <c r="H231" s="20">
        <v>3</v>
      </c>
      <c r="I231" s="19">
        <v>14.9</v>
      </c>
      <c r="J231" s="2">
        <v>3.4394999999999998</v>
      </c>
      <c r="K231" s="2">
        <v>3.4394999999999998</v>
      </c>
      <c r="L231" s="8">
        <v>4.4927999999999999</v>
      </c>
      <c r="M231" s="8">
        <v>46.03</v>
      </c>
      <c r="N231" s="8">
        <v>36</v>
      </c>
      <c r="O231" s="8">
        <v>26</v>
      </c>
      <c r="P231" s="8">
        <v>20</v>
      </c>
      <c r="Q231" s="8">
        <v>1</v>
      </c>
      <c r="R231" s="8">
        <v>-29.113600000000002</v>
      </c>
      <c r="S231" s="8" t="s">
        <v>61</v>
      </c>
      <c r="T231" s="8">
        <v>-0.38800000000000001</v>
      </c>
      <c r="U231" s="8">
        <v>3.085</v>
      </c>
      <c r="V231" s="8">
        <v>3.4729999999999999</v>
      </c>
      <c r="W231" s="8" t="s">
        <v>61</v>
      </c>
      <c r="X231" s="8">
        <v>-0.38800000000000001</v>
      </c>
      <c r="Y231" s="8">
        <v>3.085</v>
      </c>
      <c r="Z231" s="8">
        <v>3.4729999999999999</v>
      </c>
      <c r="AA231" s="8">
        <v>1.41E-2</v>
      </c>
      <c r="AB231" s="8">
        <v>0</v>
      </c>
      <c r="AC231" s="8" t="s">
        <v>17</v>
      </c>
      <c r="AD231" s="8" t="s">
        <v>17</v>
      </c>
      <c r="AE231" s="8">
        <v>0</v>
      </c>
      <c r="AF231" s="8">
        <v>0</v>
      </c>
      <c r="AG231" s="8">
        <v>0</v>
      </c>
      <c r="AH231" s="8">
        <v>0</v>
      </c>
      <c r="AI231" s="8">
        <v>0</v>
      </c>
      <c r="AJ231" s="8">
        <v>0</v>
      </c>
      <c r="AK231" s="8">
        <v>0</v>
      </c>
      <c r="AL231" s="8">
        <v>0</v>
      </c>
      <c r="AM231" s="8">
        <v>0</v>
      </c>
      <c r="AN231" s="8">
        <v>0</v>
      </c>
      <c r="AO231" s="8">
        <v>0</v>
      </c>
      <c r="AP231" s="8">
        <v>0</v>
      </c>
      <c r="AQ231" s="8">
        <v>1.4999999999999999E-2</v>
      </c>
      <c r="AR231" s="8">
        <v>0.307</v>
      </c>
      <c r="AS231" s="8">
        <v>0.50037600000000004</v>
      </c>
      <c r="AT231" s="8">
        <v>0</v>
      </c>
      <c r="AU231" s="8">
        <v>0.99597100000000005</v>
      </c>
      <c r="AV231" s="8">
        <v>0.49625799999999998</v>
      </c>
    </row>
    <row r="232" spans="1:63">
      <c r="B232" s="8" t="s">
        <v>904</v>
      </c>
      <c r="C232" s="20">
        <v>4</v>
      </c>
      <c r="D232" s="20">
        <v>520</v>
      </c>
      <c r="E232" s="20">
        <v>0</v>
      </c>
      <c r="F232" s="20">
        <v>4</v>
      </c>
      <c r="G232" s="20">
        <v>4</v>
      </c>
      <c r="H232" s="20">
        <v>3</v>
      </c>
      <c r="I232" s="19">
        <v>14.9</v>
      </c>
      <c r="J232" s="2">
        <v>3.4378000000000002</v>
      </c>
      <c r="K232" s="2">
        <v>3.4378000000000002</v>
      </c>
      <c r="L232" s="8">
        <v>4.4996999999999998</v>
      </c>
      <c r="M232" s="8">
        <v>46.055</v>
      </c>
      <c r="N232" s="8">
        <v>36</v>
      </c>
      <c r="O232" s="8">
        <v>26</v>
      </c>
      <c r="P232" s="8">
        <v>20</v>
      </c>
      <c r="Q232" s="8">
        <v>1</v>
      </c>
      <c r="R232" s="8">
        <v>-29.113900000000001</v>
      </c>
      <c r="S232" s="8" t="s">
        <v>61</v>
      </c>
      <c r="T232" s="8">
        <v>-0.39</v>
      </c>
      <c r="U232" s="8">
        <v>3.08</v>
      </c>
      <c r="V232" s="8">
        <v>3.47</v>
      </c>
      <c r="W232" s="8" t="s">
        <v>61</v>
      </c>
      <c r="X232" s="8">
        <v>-0.39</v>
      </c>
      <c r="Y232" s="8">
        <v>3.08</v>
      </c>
      <c r="Z232" s="8">
        <v>3.47</v>
      </c>
      <c r="AA232" s="8">
        <v>3.0700000000000002E-2</v>
      </c>
      <c r="AB232" s="8">
        <v>2.0000000000000001E-4</v>
      </c>
      <c r="AC232" s="8" t="s">
        <v>17</v>
      </c>
      <c r="AD232" s="8" t="s">
        <v>17</v>
      </c>
      <c r="AE232" s="8">
        <v>0</v>
      </c>
      <c r="AF232" s="8">
        <v>0</v>
      </c>
      <c r="AG232" s="8">
        <v>0</v>
      </c>
      <c r="AH232" s="8">
        <v>0</v>
      </c>
      <c r="AI232" s="8">
        <v>0</v>
      </c>
      <c r="AJ232" s="8">
        <v>0</v>
      </c>
      <c r="AK232" s="8">
        <v>0</v>
      </c>
      <c r="AL232" s="8">
        <v>0</v>
      </c>
      <c r="AM232" s="8">
        <v>0</v>
      </c>
      <c r="AN232" s="8">
        <v>0</v>
      </c>
      <c r="AO232" s="8">
        <v>0</v>
      </c>
      <c r="AP232" s="8">
        <v>0</v>
      </c>
      <c r="AQ232" s="8">
        <v>1.4999999999999999E-2</v>
      </c>
      <c r="AR232" s="8">
        <v>0.311</v>
      </c>
      <c r="AS232" s="8">
        <v>0.50079399999999996</v>
      </c>
      <c r="AT232" s="8">
        <v>0</v>
      </c>
      <c r="AU232" s="8">
        <v>0.99194000000000004</v>
      </c>
      <c r="AV232" s="8">
        <v>0.49251699999999998</v>
      </c>
    </row>
    <row r="233" spans="1:63">
      <c r="B233" s="8" t="s">
        <v>905</v>
      </c>
      <c r="C233" s="20">
        <v>4</v>
      </c>
      <c r="D233" s="20">
        <v>520</v>
      </c>
      <c r="E233" s="20">
        <v>0</v>
      </c>
      <c r="F233" s="20">
        <v>4</v>
      </c>
      <c r="G233" s="20">
        <v>4</v>
      </c>
      <c r="H233" s="20">
        <v>3</v>
      </c>
      <c r="I233" s="19">
        <v>14.9</v>
      </c>
      <c r="J233" s="2">
        <v>3.4287999999999998</v>
      </c>
      <c r="K233" s="2">
        <v>3.4287999999999998</v>
      </c>
      <c r="L233" s="8">
        <v>4.5373000000000001</v>
      </c>
      <c r="M233" s="8">
        <v>46.197000000000003</v>
      </c>
      <c r="N233" s="8">
        <v>36</v>
      </c>
      <c r="O233" s="8">
        <v>26</v>
      </c>
      <c r="P233" s="8">
        <v>20</v>
      </c>
      <c r="Q233" s="8">
        <v>1</v>
      </c>
      <c r="R233" s="8">
        <v>-29.1159</v>
      </c>
      <c r="S233" s="8" t="s">
        <v>61</v>
      </c>
      <c r="T233" s="8">
        <v>-0.4</v>
      </c>
      <c r="U233" s="8">
        <v>3.0510000000000002</v>
      </c>
      <c r="V233" s="8">
        <v>3.4510000000000001</v>
      </c>
      <c r="W233" s="8" t="s">
        <v>61</v>
      </c>
      <c r="X233" s="8">
        <v>-0.4</v>
      </c>
      <c r="Y233" s="8">
        <v>3.0510000000000002</v>
      </c>
      <c r="Z233" s="8">
        <v>3.4510000000000001</v>
      </c>
      <c r="AA233" s="8">
        <v>0.1133</v>
      </c>
      <c r="AB233" s="8">
        <v>0</v>
      </c>
      <c r="AC233" s="8" t="s">
        <v>17</v>
      </c>
      <c r="AD233" s="8" t="s">
        <v>17</v>
      </c>
      <c r="AE233" s="8">
        <v>0</v>
      </c>
      <c r="AF233" s="8">
        <v>0</v>
      </c>
      <c r="AG233" s="8">
        <v>0</v>
      </c>
      <c r="AH233" s="8">
        <v>0</v>
      </c>
      <c r="AI233" s="8">
        <v>0</v>
      </c>
      <c r="AJ233" s="8">
        <v>0</v>
      </c>
      <c r="AK233" s="8">
        <v>0</v>
      </c>
      <c r="AL233" s="8">
        <v>0</v>
      </c>
      <c r="AM233" s="8">
        <v>0</v>
      </c>
      <c r="AN233" s="8">
        <v>0</v>
      </c>
      <c r="AO233" s="8">
        <v>0</v>
      </c>
      <c r="AP233" s="8">
        <v>0</v>
      </c>
      <c r="AQ233" s="8">
        <v>1.4999999999999999E-2</v>
      </c>
      <c r="AR233" s="8">
        <v>0.29699999999999999</v>
      </c>
      <c r="AS233" s="8">
        <v>0.50345899999999999</v>
      </c>
      <c r="AT233" s="8">
        <v>0</v>
      </c>
      <c r="AU233" s="8">
        <v>0.98241900000000004</v>
      </c>
      <c r="AV233" s="8">
        <v>0.48503400000000002</v>
      </c>
    </row>
    <row r="234" spans="1:63">
      <c r="B234" s="8" t="s">
        <v>906</v>
      </c>
      <c r="C234" s="20">
        <v>4</v>
      </c>
      <c r="D234" s="20">
        <v>520</v>
      </c>
      <c r="E234" s="20">
        <v>0</v>
      </c>
      <c r="F234" s="20">
        <v>4</v>
      </c>
      <c r="G234" s="20">
        <v>4</v>
      </c>
      <c r="H234" s="20">
        <v>3</v>
      </c>
      <c r="I234" s="19">
        <v>15</v>
      </c>
      <c r="J234" s="2">
        <v>3.4121999999999999</v>
      </c>
      <c r="K234" s="2">
        <v>3.4121999999999999</v>
      </c>
      <c r="L234" s="8">
        <v>4.6062000000000003</v>
      </c>
      <c r="M234" s="8">
        <v>46.445</v>
      </c>
      <c r="N234" s="8">
        <v>36</v>
      </c>
      <c r="O234" s="8">
        <v>26</v>
      </c>
      <c r="P234" s="8">
        <v>20</v>
      </c>
      <c r="Q234" s="8">
        <v>1</v>
      </c>
      <c r="R234" s="8">
        <v>-29.121400000000001</v>
      </c>
      <c r="S234" s="8" t="s">
        <v>61</v>
      </c>
      <c r="T234" s="8">
        <v>-0.41599999999999998</v>
      </c>
      <c r="U234" s="8">
        <v>3.0059999999999998</v>
      </c>
      <c r="V234" s="8">
        <v>3.4220000000000002</v>
      </c>
      <c r="W234" s="8" t="s">
        <v>61</v>
      </c>
      <c r="X234" s="8">
        <v>-0.41599999999999998</v>
      </c>
      <c r="Y234" s="8">
        <v>3.0059999999999998</v>
      </c>
      <c r="Z234" s="8">
        <v>3.4220000000000002</v>
      </c>
      <c r="AA234" s="8">
        <v>0.26169999999999999</v>
      </c>
      <c r="AB234" s="8">
        <v>8.0000000000000004E-4</v>
      </c>
      <c r="AC234" s="8" t="s">
        <v>17</v>
      </c>
      <c r="AD234" s="8" t="s">
        <v>17</v>
      </c>
      <c r="AE234" s="8">
        <v>0</v>
      </c>
      <c r="AF234" s="8">
        <v>0</v>
      </c>
      <c r="AG234" s="8">
        <v>0</v>
      </c>
      <c r="AH234" s="8">
        <v>0</v>
      </c>
      <c r="AI234" s="8">
        <v>0</v>
      </c>
      <c r="AJ234" s="8">
        <v>0</v>
      </c>
      <c r="AK234" s="8">
        <v>0</v>
      </c>
      <c r="AL234" s="8">
        <v>0</v>
      </c>
      <c r="AM234" s="8">
        <v>0</v>
      </c>
      <c r="AN234" s="8">
        <v>0</v>
      </c>
      <c r="AO234" s="8">
        <v>0</v>
      </c>
      <c r="AP234" s="8">
        <v>0</v>
      </c>
      <c r="AQ234" s="8">
        <v>1.4999999999999999E-2</v>
      </c>
      <c r="AR234" s="8">
        <v>0.29899999999999999</v>
      </c>
      <c r="AS234" s="8">
        <v>0.50751900000000005</v>
      </c>
      <c r="AT234" s="8">
        <v>0</v>
      </c>
      <c r="AU234" s="8">
        <v>0.97140499999999996</v>
      </c>
      <c r="AV234" s="8">
        <v>0.477551</v>
      </c>
    </row>
    <row r="235" spans="1:63">
      <c r="B235" s="8" t="s">
        <v>907</v>
      </c>
      <c r="C235" s="20">
        <v>4</v>
      </c>
      <c r="D235" s="20">
        <v>520</v>
      </c>
      <c r="E235" s="20">
        <v>0</v>
      </c>
      <c r="F235" s="20">
        <v>4</v>
      </c>
      <c r="G235" s="20">
        <v>4</v>
      </c>
      <c r="H235" s="20">
        <v>3</v>
      </c>
      <c r="I235" s="19">
        <v>15</v>
      </c>
      <c r="J235" s="2">
        <v>3.3912</v>
      </c>
      <c r="K235" s="2">
        <v>3.3912</v>
      </c>
      <c r="L235" s="8">
        <v>4.7076000000000002</v>
      </c>
      <c r="M235" s="8">
        <v>46.887</v>
      </c>
      <c r="N235" s="8">
        <v>36</v>
      </c>
      <c r="O235" s="8">
        <v>26</v>
      </c>
      <c r="P235" s="8">
        <v>21</v>
      </c>
      <c r="Q235" s="8">
        <v>1</v>
      </c>
      <c r="R235" s="8">
        <v>-29.1327</v>
      </c>
      <c r="S235" s="8" t="s">
        <v>61</v>
      </c>
      <c r="T235" s="8">
        <v>-0.45500000000000002</v>
      </c>
      <c r="U235" s="8">
        <v>2.9249999999999998</v>
      </c>
      <c r="V235" s="8">
        <v>3.379</v>
      </c>
      <c r="W235" s="8" t="s">
        <v>61</v>
      </c>
      <c r="X235" s="8">
        <v>-0.45500000000000002</v>
      </c>
      <c r="Y235" s="8">
        <v>2.9249999999999998</v>
      </c>
      <c r="Z235" s="8">
        <v>3.379</v>
      </c>
      <c r="AA235" s="8">
        <v>0.45350000000000001</v>
      </c>
      <c r="AB235" s="8">
        <v>2.0000000000000001E-4</v>
      </c>
      <c r="AC235" s="8" t="s">
        <v>17</v>
      </c>
      <c r="AD235" s="8" t="s">
        <v>17</v>
      </c>
      <c r="AE235" s="8">
        <v>0</v>
      </c>
      <c r="AF235" s="8">
        <v>0</v>
      </c>
      <c r="AG235" s="8">
        <v>0</v>
      </c>
      <c r="AH235" s="8">
        <v>0</v>
      </c>
      <c r="AI235" s="8">
        <v>0</v>
      </c>
      <c r="AJ235" s="8">
        <v>0</v>
      </c>
      <c r="AK235" s="8">
        <v>0</v>
      </c>
      <c r="AL235" s="8">
        <v>0</v>
      </c>
      <c r="AM235" s="8">
        <v>0</v>
      </c>
      <c r="AN235" s="8">
        <v>0</v>
      </c>
      <c r="AO235" s="8">
        <v>0</v>
      </c>
      <c r="AP235" s="8">
        <v>0</v>
      </c>
      <c r="AQ235" s="8">
        <v>1.6E-2</v>
      </c>
      <c r="AR235" s="8">
        <v>0.309</v>
      </c>
      <c r="AS235" s="8">
        <v>0.51292300000000002</v>
      </c>
      <c r="AT235" s="8">
        <v>0</v>
      </c>
      <c r="AU235" s="8">
        <v>0.95954600000000001</v>
      </c>
      <c r="AV235" s="8">
        <v>0.47006799999999999</v>
      </c>
    </row>
    <row r="236" spans="1:63">
      <c r="B236" s="8" t="s">
        <v>908</v>
      </c>
      <c r="C236" s="20">
        <v>4</v>
      </c>
      <c r="D236" s="20">
        <v>520</v>
      </c>
      <c r="E236" s="20">
        <v>0</v>
      </c>
      <c r="F236" s="20">
        <v>4</v>
      </c>
      <c r="G236" s="20">
        <v>4</v>
      </c>
      <c r="H236" s="20">
        <v>3</v>
      </c>
      <c r="I236" s="19">
        <v>15</v>
      </c>
      <c r="J236" s="2">
        <v>3.3761999999999999</v>
      </c>
      <c r="K236" s="2">
        <v>3.3761999999999999</v>
      </c>
      <c r="L236" s="8">
        <v>4.7808999999999999</v>
      </c>
      <c r="M236" s="8">
        <v>47.195999999999998</v>
      </c>
      <c r="N236" s="8">
        <v>36</v>
      </c>
      <c r="O236" s="8">
        <v>26</v>
      </c>
      <c r="P236" s="8">
        <v>20</v>
      </c>
      <c r="Q236" s="8">
        <v>1</v>
      </c>
      <c r="R236" s="8">
        <v>-29.149899999999999</v>
      </c>
      <c r="S236" s="8" t="s">
        <v>61</v>
      </c>
      <c r="T236" s="8">
        <v>-0.48</v>
      </c>
      <c r="U236" s="8">
        <v>2.87</v>
      </c>
      <c r="V236" s="8">
        <v>3.35</v>
      </c>
      <c r="W236" s="8" t="s">
        <v>61</v>
      </c>
      <c r="X236" s="8">
        <v>-0.48</v>
      </c>
      <c r="Y236" s="8">
        <v>2.87</v>
      </c>
      <c r="Z236" s="8">
        <v>3.35</v>
      </c>
      <c r="AA236" s="8">
        <v>0.56489999999999996</v>
      </c>
      <c r="AB236" s="8">
        <v>2.9999999999999997E-4</v>
      </c>
      <c r="AC236" s="8" t="s">
        <v>17</v>
      </c>
      <c r="AD236" s="8" t="s">
        <v>17</v>
      </c>
      <c r="AE236" s="8">
        <v>0</v>
      </c>
      <c r="AF236" s="8">
        <v>0</v>
      </c>
      <c r="AG236" s="8">
        <v>0</v>
      </c>
      <c r="AH236" s="8">
        <v>0</v>
      </c>
      <c r="AI236" s="8">
        <v>0</v>
      </c>
      <c r="AJ236" s="8">
        <v>0</v>
      </c>
      <c r="AK236" s="8">
        <v>0</v>
      </c>
      <c r="AL236" s="8">
        <v>0</v>
      </c>
      <c r="AM236" s="8">
        <v>0</v>
      </c>
      <c r="AN236" s="8">
        <v>0</v>
      </c>
      <c r="AO236" s="8">
        <v>0</v>
      </c>
      <c r="AP236" s="8">
        <v>0</v>
      </c>
      <c r="AQ236" s="8">
        <v>1.4999999999999999E-2</v>
      </c>
      <c r="AR236" s="8">
        <v>0.30499999999999999</v>
      </c>
      <c r="AS236" s="8">
        <v>0.51471999999999996</v>
      </c>
      <c r="AT236" s="8">
        <v>0</v>
      </c>
      <c r="AU236" s="8">
        <v>0.95082999999999995</v>
      </c>
      <c r="AV236" s="8">
        <v>0.46258500000000002</v>
      </c>
    </row>
    <row r="237" spans="1:63">
      <c r="B237" s="8" t="s">
        <v>909</v>
      </c>
      <c r="C237" s="20">
        <v>4</v>
      </c>
      <c r="D237" s="20">
        <v>520</v>
      </c>
      <c r="E237" s="20">
        <v>0</v>
      </c>
      <c r="F237" s="20">
        <v>4</v>
      </c>
      <c r="G237" s="20">
        <v>4</v>
      </c>
      <c r="H237" s="20">
        <v>3</v>
      </c>
      <c r="I237" s="19">
        <v>15.1</v>
      </c>
      <c r="J237" s="2">
        <v>3.3643000000000001</v>
      </c>
      <c r="K237" s="2">
        <v>3.3643000000000001</v>
      </c>
      <c r="L237" s="8">
        <v>4.8369999999999997</v>
      </c>
      <c r="M237" s="8">
        <v>47.412999999999997</v>
      </c>
      <c r="N237" s="8">
        <v>36</v>
      </c>
      <c r="O237" s="8">
        <v>26</v>
      </c>
      <c r="P237" s="8">
        <v>21</v>
      </c>
      <c r="Q237" s="8">
        <v>1</v>
      </c>
      <c r="R237" s="8">
        <v>-29.1709</v>
      </c>
      <c r="S237" s="8" t="s">
        <v>61</v>
      </c>
      <c r="T237" s="8">
        <v>-0.497</v>
      </c>
      <c r="U237" s="8">
        <v>2.8319999999999999</v>
      </c>
      <c r="V237" s="8">
        <v>3.3290000000000002</v>
      </c>
      <c r="W237" s="8" t="s">
        <v>61</v>
      </c>
      <c r="X237" s="8">
        <v>-0.497</v>
      </c>
      <c r="Y237" s="8">
        <v>2.8319999999999999</v>
      </c>
      <c r="Z237" s="8">
        <v>3.3290000000000002</v>
      </c>
      <c r="AA237" s="8">
        <v>0.63319999999999999</v>
      </c>
      <c r="AB237" s="8">
        <v>1.8E-3</v>
      </c>
      <c r="AC237" s="8" t="s">
        <v>17</v>
      </c>
      <c r="AD237" s="8" t="s">
        <v>17</v>
      </c>
      <c r="AE237" s="8">
        <v>0</v>
      </c>
      <c r="AF237" s="8">
        <v>0</v>
      </c>
      <c r="AG237" s="8">
        <v>0</v>
      </c>
      <c r="AH237" s="8">
        <v>0</v>
      </c>
      <c r="AI237" s="8">
        <v>0</v>
      </c>
      <c r="AJ237" s="8">
        <v>0</v>
      </c>
      <c r="AK237" s="8">
        <v>0</v>
      </c>
      <c r="AL237" s="8">
        <v>0</v>
      </c>
      <c r="AM237" s="8">
        <v>0</v>
      </c>
      <c r="AN237" s="8">
        <v>0</v>
      </c>
      <c r="AO237" s="8">
        <v>0</v>
      </c>
      <c r="AP237" s="8">
        <v>0</v>
      </c>
      <c r="AQ237" s="8">
        <v>1.6E-2</v>
      </c>
      <c r="AR237" s="8">
        <v>0.31</v>
      </c>
      <c r="AS237" s="8">
        <v>0.51481699999999997</v>
      </c>
      <c r="AT237" s="8">
        <v>0</v>
      </c>
      <c r="AU237" s="8">
        <v>0.94323299999999999</v>
      </c>
      <c r="AV237" s="8">
        <v>0.45510200000000001</v>
      </c>
    </row>
    <row r="238" spans="1:63">
      <c r="B238" s="8" t="s">
        <v>910</v>
      </c>
      <c r="C238" s="20">
        <v>4</v>
      </c>
      <c r="D238" s="20">
        <v>520</v>
      </c>
      <c r="E238" s="20">
        <v>0</v>
      </c>
      <c r="F238" s="20">
        <v>4</v>
      </c>
      <c r="G238" s="20">
        <v>4</v>
      </c>
      <c r="H238" s="20">
        <v>3</v>
      </c>
      <c r="I238" s="19">
        <v>15.1</v>
      </c>
      <c r="J238" s="2">
        <v>3.3532999999999999</v>
      </c>
      <c r="K238" s="2">
        <v>3.3532999999999999</v>
      </c>
      <c r="L238" s="8">
        <v>4.8867000000000003</v>
      </c>
      <c r="M238" s="8">
        <v>47.588000000000001</v>
      </c>
      <c r="N238" s="8">
        <v>36</v>
      </c>
      <c r="O238" s="8">
        <v>26</v>
      </c>
      <c r="P238" s="8">
        <v>21</v>
      </c>
      <c r="Q238" s="8">
        <v>1</v>
      </c>
      <c r="R238" s="8">
        <v>-29.194400000000002</v>
      </c>
      <c r="S238" s="8" t="s">
        <v>61</v>
      </c>
      <c r="T238" s="8">
        <v>-0.51</v>
      </c>
      <c r="U238" s="8">
        <v>2.8010000000000002</v>
      </c>
      <c r="V238" s="8">
        <v>3.3109999999999999</v>
      </c>
      <c r="W238" s="8" t="s">
        <v>61</v>
      </c>
      <c r="X238" s="8">
        <v>-0.51</v>
      </c>
      <c r="Y238" s="8">
        <v>2.8010000000000002</v>
      </c>
      <c r="Z238" s="8">
        <v>3.3109999999999999</v>
      </c>
      <c r="AA238" s="8">
        <v>0.67230000000000001</v>
      </c>
      <c r="AB238" s="8">
        <v>5.0000000000000001E-4</v>
      </c>
      <c r="AC238" s="8" t="s">
        <v>17</v>
      </c>
      <c r="AD238" s="8" t="s">
        <v>17</v>
      </c>
      <c r="AE238" s="8">
        <v>0</v>
      </c>
      <c r="AF238" s="8">
        <v>0</v>
      </c>
      <c r="AG238" s="8">
        <v>0</v>
      </c>
      <c r="AH238" s="8">
        <v>0</v>
      </c>
      <c r="AI238" s="8">
        <v>0</v>
      </c>
      <c r="AJ238" s="8">
        <v>0</v>
      </c>
      <c r="AK238" s="8">
        <v>0</v>
      </c>
      <c r="AL238" s="8">
        <v>0</v>
      </c>
      <c r="AM238" s="8">
        <v>0</v>
      </c>
      <c r="AN238" s="8">
        <v>0</v>
      </c>
      <c r="AO238" s="8">
        <v>0</v>
      </c>
      <c r="AP238" s="8">
        <v>0</v>
      </c>
      <c r="AQ238" s="8">
        <v>1.6E-2</v>
      </c>
      <c r="AR238" s="8">
        <v>0.29799999999999999</v>
      </c>
      <c r="AS238" s="8">
        <v>0.51411600000000002</v>
      </c>
      <c r="AT238" s="8">
        <v>0</v>
      </c>
      <c r="AU238" s="8">
        <v>0.93575399999999997</v>
      </c>
      <c r="AV238" s="8">
        <v>0.44761899999999999</v>
      </c>
    </row>
    <row r="239" spans="1:63">
      <c r="B239" s="8" t="s">
        <v>911</v>
      </c>
      <c r="C239" s="20">
        <v>4</v>
      </c>
      <c r="D239" s="20">
        <v>520</v>
      </c>
      <c r="E239" s="20">
        <v>0</v>
      </c>
      <c r="F239" s="20">
        <v>4</v>
      </c>
      <c r="G239" s="20">
        <v>4</v>
      </c>
      <c r="H239" s="20">
        <v>3</v>
      </c>
      <c r="I239" s="19">
        <v>15.1</v>
      </c>
      <c r="J239" s="2">
        <v>3.3429000000000002</v>
      </c>
      <c r="K239" s="2">
        <v>3.3429000000000002</v>
      </c>
      <c r="L239" s="8">
        <v>4.9322999999999997</v>
      </c>
      <c r="M239" s="8">
        <v>47.732999999999997</v>
      </c>
      <c r="N239" s="8">
        <v>36</v>
      </c>
      <c r="O239" s="8">
        <v>26</v>
      </c>
      <c r="P239" s="8">
        <v>21</v>
      </c>
      <c r="Q239" s="8">
        <v>1</v>
      </c>
      <c r="R239" s="8">
        <v>-29.2195</v>
      </c>
      <c r="S239" s="8" t="s">
        <v>61</v>
      </c>
      <c r="T239" s="8">
        <v>-0.52200000000000002</v>
      </c>
      <c r="U239" s="8">
        <v>2.774</v>
      </c>
      <c r="V239" s="8">
        <v>3.2959999999999998</v>
      </c>
      <c r="W239" s="8" t="s">
        <v>61</v>
      </c>
      <c r="X239" s="8">
        <v>-0.52200000000000002</v>
      </c>
      <c r="Y239" s="8">
        <v>2.774</v>
      </c>
      <c r="Z239" s="8">
        <v>3.2959999999999998</v>
      </c>
      <c r="AA239" s="8">
        <v>0.69850000000000001</v>
      </c>
      <c r="AB239" s="8">
        <v>2.9999999999999997E-4</v>
      </c>
      <c r="AC239" s="8" t="s">
        <v>17</v>
      </c>
      <c r="AD239" s="8" t="s">
        <v>17</v>
      </c>
      <c r="AE239" s="8">
        <v>0</v>
      </c>
      <c r="AF239" s="8">
        <v>0</v>
      </c>
      <c r="AG239" s="8">
        <v>0</v>
      </c>
      <c r="AH239" s="8">
        <v>0</v>
      </c>
      <c r="AI239" s="8">
        <v>0</v>
      </c>
      <c r="AJ239" s="8">
        <v>0</v>
      </c>
      <c r="AK239" s="8">
        <v>0</v>
      </c>
      <c r="AL239" s="8">
        <v>0</v>
      </c>
      <c r="AM239" s="8">
        <v>0</v>
      </c>
      <c r="AN239" s="8">
        <v>0</v>
      </c>
      <c r="AO239" s="8">
        <v>0</v>
      </c>
      <c r="AP239" s="8">
        <v>0</v>
      </c>
      <c r="AQ239" s="8">
        <v>1.6E-2</v>
      </c>
      <c r="AR239" s="8">
        <v>0.309</v>
      </c>
      <c r="AS239" s="8">
        <v>0.51306099999999999</v>
      </c>
      <c r="AT239" s="8">
        <v>0</v>
      </c>
      <c r="AU239" s="8">
        <v>0.92834700000000003</v>
      </c>
      <c r="AV239" s="8">
        <v>0.44013600000000003</v>
      </c>
    </row>
    <row r="240" spans="1:63">
      <c r="B240" s="8" t="s">
        <v>912</v>
      </c>
      <c r="C240" s="20">
        <v>4</v>
      </c>
      <c r="D240" s="20">
        <v>520</v>
      </c>
      <c r="E240" s="20">
        <v>0</v>
      </c>
      <c r="F240" s="20">
        <v>4</v>
      </c>
      <c r="G240" s="20">
        <v>4</v>
      </c>
      <c r="H240" s="20">
        <v>3</v>
      </c>
      <c r="I240" s="19">
        <v>15.1</v>
      </c>
      <c r="J240" s="2">
        <v>3.3325</v>
      </c>
      <c r="K240" s="2">
        <v>3.3325</v>
      </c>
      <c r="L240" s="8">
        <v>4.9751000000000003</v>
      </c>
      <c r="M240" s="8">
        <v>47.85</v>
      </c>
      <c r="N240" s="8">
        <v>36</v>
      </c>
      <c r="O240" s="8">
        <v>26</v>
      </c>
      <c r="P240" s="8">
        <v>21</v>
      </c>
      <c r="Q240" s="8">
        <v>1</v>
      </c>
      <c r="R240" s="8">
        <v>-29.245200000000001</v>
      </c>
      <c r="S240" s="8" t="s">
        <v>61</v>
      </c>
      <c r="T240" s="8">
        <v>-0.53100000000000003</v>
      </c>
      <c r="U240" s="8">
        <v>2.7519999999999998</v>
      </c>
      <c r="V240" s="8">
        <v>3.2829999999999999</v>
      </c>
      <c r="W240" s="8" t="s">
        <v>61</v>
      </c>
      <c r="X240" s="8">
        <v>-0.53100000000000003</v>
      </c>
      <c r="Y240" s="8">
        <v>2.7519999999999998</v>
      </c>
      <c r="Z240" s="8">
        <v>3.2829999999999999</v>
      </c>
      <c r="AA240" s="8">
        <v>0.71</v>
      </c>
      <c r="AB240" s="8">
        <v>5.0000000000000001E-4</v>
      </c>
      <c r="AC240" s="8" t="s">
        <v>17</v>
      </c>
      <c r="AD240" s="8" t="s">
        <v>17</v>
      </c>
      <c r="AE240" s="8">
        <v>0</v>
      </c>
      <c r="AF240" s="8">
        <v>0</v>
      </c>
      <c r="AG240" s="8">
        <v>0</v>
      </c>
      <c r="AH240" s="8">
        <v>0</v>
      </c>
      <c r="AI240" s="8">
        <v>0</v>
      </c>
      <c r="AJ240" s="8">
        <v>0</v>
      </c>
      <c r="AK240" s="8">
        <v>0</v>
      </c>
      <c r="AL240" s="8">
        <v>0</v>
      </c>
      <c r="AM240" s="8">
        <v>0</v>
      </c>
      <c r="AN240" s="8">
        <v>0</v>
      </c>
      <c r="AO240" s="8">
        <v>0</v>
      </c>
      <c r="AP240" s="8">
        <v>0</v>
      </c>
      <c r="AQ240" s="8">
        <v>1.6E-2</v>
      </c>
      <c r="AR240" s="8">
        <v>0.313</v>
      </c>
      <c r="AS240" s="8">
        <v>0.51192400000000005</v>
      </c>
      <c r="AT240" s="8">
        <v>0</v>
      </c>
      <c r="AU240" s="8">
        <v>0.92130999999999996</v>
      </c>
      <c r="AV240" s="8">
        <v>0.43265300000000001</v>
      </c>
    </row>
    <row r="241" spans="1:49">
      <c r="B241" s="8" t="s">
        <v>913</v>
      </c>
      <c r="C241" s="20">
        <v>4</v>
      </c>
      <c r="D241" s="20">
        <v>520</v>
      </c>
      <c r="E241" s="20">
        <v>0</v>
      </c>
      <c r="F241" s="20">
        <v>4</v>
      </c>
      <c r="G241" s="20">
        <v>4</v>
      </c>
      <c r="H241" s="20">
        <v>3</v>
      </c>
      <c r="I241" s="19">
        <v>15.1</v>
      </c>
      <c r="J241" s="2">
        <v>3.3222</v>
      </c>
      <c r="K241" s="2">
        <v>3.3222</v>
      </c>
      <c r="L241" s="8">
        <v>5.0162000000000004</v>
      </c>
      <c r="M241" s="8">
        <v>47.945999999999998</v>
      </c>
      <c r="N241" s="8">
        <v>36</v>
      </c>
      <c r="O241" s="8">
        <v>26</v>
      </c>
      <c r="P241" s="8">
        <v>20</v>
      </c>
      <c r="Q241" s="8">
        <v>1</v>
      </c>
      <c r="R241" s="8">
        <v>-29.270499999999998</v>
      </c>
      <c r="S241" s="8" t="s">
        <v>61</v>
      </c>
      <c r="T241" s="8">
        <v>-0.54</v>
      </c>
      <c r="U241" s="8">
        <v>2.7330000000000001</v>
      </c>
      <c r="V241" s="8">
        <v>3.2730000000000001</v>
      </c>
      <c r="W241" s="8" t="s">
        <v>61</v>
      </c>
      <c r="X241" s="8">
        <v>-0.54</v>
      </c>
      <c r="Y241" s="8">
        <v>2.7330000000000001</v>
      </c>
      <c r="Z241" s="8">
        <v>3.2730000000000001</v>
      </c>
      <c r="AA241" s="8">
        <v>0.67600000000000005</v>
      </c>
      <c r="AB241" s="8">
        <v>1.1000000000000001E-3</v>
      </c>
      <c r="AC241" s="8" t="s">
        <v>17</v>
      </c>
      <c r="AD241" s="8" t="s">
        <v>17</v>
      </c>
      <c r="AE241" s="8">
        <v>0</v>
      </c>
      <c r="AF241" s="8">
        <v>0</v>
      </c>
      <c r="AG241" s="8">
        <v>0</v>
      </c>
      <c r="AH241" s="8">
        <v>0</v>
      </c>
      <c r="AI241" s="8">
        <v>0</v>
      </c>
      <c r="AJ241" s="8">
        <v>0</v>
      </c>
      <c r="AK241" s="8">
        <v>0</v>
      </c>
      <c r="AL241" s="8">
        <v>0</v>
      </c>
      <c r="AM241" s="8">
        <v>0</v>
      </c>
      <c r="AN241" s="8">
        <v>0</v>
      </c>
      <c r="AO241" s="8">
        <v>0</v>
      </c>
      <c r="AP241" s="8">
        <v>0</v>
      </c>
      <c r="AQ241" s="8">
        <v>1.4999999999999999E-2</v>
      </c>
      <c r="AR241" s="8">
        <v>0.311</v>
      </c>
      <c r="AS241" s="8">
        <v>0.510795</v>
      </c>
      <c r="AT241" s="8">
        <v>0</v>
      </c>
      <c r="AU241" s="8">
        <v>0.91544000000000003</v>
      </c>
      <c r="AV241" s="8">
        <v>0.42516999999999999</v>
      </c>
    </row>
    <row r="242" spans="1:49">
      <c r="B242" s="8" t="s">
        <v>914</v>
      </c>
      <c r="C242" s="20">
        <v>4</v>
      </c>
      <c r="D242" s="20">
        <v>520</v>
      </c>
      <c r="E242" s="20">
        <v>0</v>
      </c>
      <c r="F242" s="20">
        <v>4</v>
      </c>
      <c r="G242" s="20">
        <v>4</v>
      </c>
      <c r="H242" s="20">
        <v>3</v>
      </c>
      <c r="I242" s="19">
        <v>15.1</v>
      </c>
      <c r="J242" s="2">
        <v>3.3123</v>
      </c>
      <c r="K242" s="2">
        <v>3.3123</v>
      </c>
      <c r="L242" s="8">
        <v>5.0530999999999997</v>
      </c>
      <c r="M242" s="8">
        <v>48.01</v>
      </c>
      <c r="N242" s="8">
        <v>36</v>
      </c>
      <c r="O242" s="8">
        <v>26</v>
      </c>
      <c r="P242" s="8">
        <v>20</v>
      </c>
      <c r="Q242" s="8">
        <v>1</v>
      </c>
      <c r="R242" s="8">
        <v>-29.294699999999999</v>
      </c>
      <c r="S242" s="8" t="s">
        <v>61</v>
      </c>
      <c r="T242" s="8">
        <v>-0.54700000000000004</v>
      </c>
      <c r="U242" s="8">
        <v>2.7189999999999999</v>
      </c>
      <c r="V242" s="8">
        <v>3.2650000000000001</v>
      </c>
      <c r="W242" s="8" t="s">
        <v>61</v>
      </c>
      <c r="X242" s="8">
        <v>-0.54700000000000004</v>
      </c>
      <c r="Y242" s="8">
        <v>2.7189999999999999</v>
      </c>
      <c r="Z242" s="8">
        <v>3.2650000000000001</v>
      </c>
      <c r="AA242" s="8">
        <v>0.62760000000000005</v>
      </c>
      <c r="AB242" s="8">
        <v>8.9999999999999998E-4</v>
      </c>
      <c r="AC242" s="8" t="s">
        <v>17</v>
      </c>
      <c r="AD242" s="8" t="s">
        <v>17</v>
      </c>
      <c r="AE242" s="8">
        <v>0</v>
      </c>
      <c r="AF242" s="8">
        <v>0</v>
      </c>
      <c r="AG242" s="8">
        <v>0</v>
      </c>
      <c r="AH242" s="8">
        <v>0</v>
      </c>
      <c r="AI242" s="8">
        <v>0</v>
      </c>
      <c r="AJ242" s="8">
        <v>0</v>
      </c>
      <c r="AK242" s="8">
        <v>0</v>
      </c>
      <c r="AL242" s="8">
        <v>0</v>
      </c>
      <c r="AM242" s="8">
        <v>0</v>
      </c>
      <c r="AN242" s="8">
        <v>0</v>
      </c>
      <c r="AO242" s="8">
        <v>0</v>
      </c>
      <c r="AP242" s="8">
        <v>0</v>
      </c>
      <c r="AQ242" s="8">
        <v>1.6E-2</v>
      </c>
      <c r="AR242" s="8">
        <v>0.311</v>
      </c>
      <c r="AS242" s="8">
        <v>0.50908799999999998</v>
      </c>
      <c r="AT242" s="8">
        <v>0</v>
      </c>
      <c r="AU242" s="8">
        <v>0.90934700000000002</v>
      </c>
      <c r="AV242" s="8">
        <v>0.41768699999999997</v>
      </c>
    </row>
    <row r="243" spans="1:49">
      <c r="B243" s="8" t="s">
        <v>915</v>
      </c>
      <c r="C243" s="20">
        <v>4</v>
      </c>
      <c r="D243" s="20">
        <v>520</v>
      </c>
      <c r="E243" s="20">
        <v>0</v>
      </c>
      <c r="F243" s="20">
        <v>4</v>
      </c>
      <c r="G243" s="20">
        <v>4</v>
      </c>
      <c r="H243" s="20">
        <v>3</v>
      </c>
      <c r="I243" s="19">
        <v>15.1</v>
      </c>
      <c r="J243" s="2">
        <v>3.3022</v>
      </c>
      <c r="K243" s="2">
        <v>3.3022</v>
      </c>
      <c r="L243" s="8">
        <v>5.0884</v>
      </c>
      <c r="M243" s="8">
        <v>48.052999999999997</v>
      </c>
      <c r="N243" s="8">
        <v>36</v>
      </c>
      <c r="O243" s="8">
        <v>26</v>
      </c>
      <c r="P243" s="8">
        <v>20</v>
      </c>
      <c r="Q243" s="8">
        <v>1</v>
      </c>
      <c r="R243" s="8">
        <v>-29.316700000000001</v>
      </c>
      <c r="S243" s="8" t="s">
        <v>61</v>
      </c>
      <c r="T243" s="8">
        <v>-0.55100000000000005</v>
      </c>
      <c r="U243" s="8">
        <v>2.7080000000000002</v>
      </c>
      <c r="V243" s="8">
        <v>3.2589999999999999</v>
      </c>
      <c r="W243" s="8" t="s">
        <v>61</v>
      </c>
      <c r="X243" s="8">
        <v>-0.55100000000000005</v>
      </c>
      <c r="Y243" s="8">
        <v>2.7080000000000002</v>
      </c>
      <c r="Z243" s="8">
        <v>3.2589999999999999</v>
      </c>
      <c r="AA243" s="8">
        <v>0.55589999999999995</v>
      </c>
      <c r="AB243" s="8">
        <v>2.9999999999999997E-4</v>
      </c>
      <c r="AC243" s="8" t="s">
        <v>17</v>
      </c>
      <c r="AD243" s="8" t="s">
        <v>17</v>
      </c>
      <c r="AE243" s="8">
        <v>0</v>
      </c>
      <c r="AF243" s="8">
        <v>0</v>
      </c>
      <c r="AG243" s="8">
        <v>0</v>
      </c>
      <c r="AH243" s="8">
        <v>0</v>
      </c>
      <c r="AI243" s="8">
        <v>0</v>
      </c>
      <c r="AJ243" s="8">
        <v>0</v>
      </c>
      <c r="AK243" s="8">
        <v>0</v>
      </c>
      <c r="AL243" s="8">
        <v>0</v>
      </c>
      <c r="AM243" s="8">
        <v>0</v>
      </c>
      <c r="AN243" s="8">
        <v>0</v>
      </c>
      <c r="AO243" s="8">
        <v>0</v>
      </c>
      <c r="AP243" s="8">
        <v>0</v>
      </c>
      <c r="AQ243" s="8">
        <v>1.6E-2</v>
      </c>
      <c r="AR243" s="8">
        <v>0.30399999999999999</v>
      </c>
      <c r="AS243" s="8">
        <v>0.50729400000000002</v>
      </c>
      <c r="AT243" s="8">
        <v>0</v>
      </c>
      <c r="AU243" s="8">
        <v>0.90335600000000005</v>
      </c>
      <c r="AV243" s="8">
        <v>0.41020400000000001</v>
      </c>
    </row>
    <row r="244" spans="1:49">
      <c r="B244" s="8" t="s">
        <v>916</v>
      </c>
      <c r="C244" s="20">
        <v>4</v>
      </c>
      <c r="D244" s="20">
        <v>520</v>
      </c>
      <c r="E244" s="20">
        <v>0</v>
      </c>
      <c r="F244" s="20">
        <v>4</v>
      </c>
      <c r="G244" s="20">
        <v>4</v>
      </c>
      <c r="H244" s="20">
        <v>3</v>
      </c>
      <c r="I244" s="19">
        <v>15.1</v>
      </c>
      <c r="J244" s="2">
        <v>3.2919</v>
      </c>
      <c r="K244" s="2">
        <v>3.2919</v>
      </c>
      <c r="L244" s="8">
        <v>5.1245000000000003</v>
      </c>
      <c r="M244" s="8">
        <v>48.094000000000001</v>
      </c>
      <c r="N244" s="8">
        <v>36</v>
      </c>
      <c r="O244" s="8">
        <v>26</v>
      </c>
      <c r="P244" s="8">
        <v>20</v>
      </c>
      <c r="Q244" s="8">
        <v>1</v>
      </c>
      <c r="R244" s="8">
        <v>-29.335999999999999</v>
      </c>
      <c r="S244" s="8" t="s">
        <v>61</v>
      </c>
      <c r="T244" s="8">
        <v>-0.55600000000000005</v>
      </c>
      <c r="U244" s="8">
        <v>2.6960000000000002</v>
      </c>
      <c r="V244" s="8">
        <v>3.2519999999999998</v>
      </c>
      <c r="W244" s="8" t="s">
        <v>61</v>
      </c>
      <c r="X244" s="8">
        <v>-0.55600000000000005</v>
      </c>
      <c r="Y244" s="8">
        <v>2.6960000000000002</v>
      </c>
      <c r="Z244" s="8">
        <v>3.2519999999999998</v>
      </c>
      <c r="AA244" s="8">
        <v>0.45900000000000002</v>
      </c>
      <c r="AB244" s="8">
        <v>1E-4</v>
      </c>
      <c r="AC244" s="8" t="s">
        <v>17</v>
      </c>
      <c r="AD244" s="8" t="s">
        <v>17</v>
      </c>
      <c r="AE244" s="8">
        <v>0</v>
      </c>
      <c r="AF244" s="8">
        <v>0</v>
      </c>
      <c r="AG244" s="8">
        <v>0</v>
      </c>
      <c r="AH244" s="8">
        <v>0</v>
      </c>
      <c r="AI244" s="8">
        <v>0</v>
      </c>
      <c r="AJ244" s="8">
        <v>0</v>
      </c>
      <c r="AK244" s="8">
        <v>0</v>
      </c>
      <c r="AL244" s="8">
        <v>0</v>
      </c>
      <c r="AM244" s="8">
        <v>0</v>
      </c>
      <c r="AN244" s="8">
        <v>0</v>
      </c>
      <c r="AO244" s="8">
        <v>0</v>
      </c>
      <c r="AP244" s="8">
        <v>0</v>
      </c>
      <c r="AQ244" s="8">
        <v>1.6E-2</v>
      </c>
      <c r="AR244" s="8">
        <v>0.30599999999999999</v>
      </c>
      <c r="AS244" s="8">
        <v>0.50556000000000001</v>
      </c>
      <c r="AT244" s="8">
        <v>0</v>
      </c>
      <c r="AU244" s="8">
        <v>0.89747500000000002</v>
      </c>
      <c r="AV244" s="8">
        <v>0.402721</v>
      </c>
    </row>
    <row r="245" spans="1:49">
      <c r="B245" s="8" t="s">
        <v>917</v>
      </c>
      <c r="C245" s="20">
        <v>4</v>
      </c>
      <c r="D245" s="20">
        <v>520</v>
      </c>
      <c r="E245" s="20">
        <v>0</v>
      </c>
      <c r="F245" s="20">
        <v>4</v>
      </c>
      <c r="G245" s="20">
        <v>4</v>
      </c>
      <c r="H245" s="20">
        <v>3</v>
      </c>
      <c r="I245" s="19">
        <v>15.1</v>
      </c>
      <c r="J245" s="2">
        <v>3.2810999999999999</v>
      </c>
      <c r="K245" s="2">
        <v>3.2810999999999999</v>
      </c>
      <c r="L245" s="8">
        <v>5.1612</v>
      </c>
      <c r="M245" s="8">
        <v>48.12</v>
      </c>
      <c r="N245" s="8">
        <v>36</v>
      </c>
      <c r="O245" s="8">
        <v>26</v>
      </c>
      <c r="P245" s="8">
        <v>20</v>
      </c>
      <c r="Q245" s="8">
        <v>1</v>
      </c>
      <c r="R245" s="8">
        <v>-29.350999999999999</v>
      </c>
      <c r="S245" s="8" t="s">
        <v>61</v>
      </c>
      <c r="T245" s="8">
        <v>-0.55800000000000005</v>
      </c>
      <c r="U245" s="8">
        <v>2.6850000000000001</v>
      </c>
      <c r="V245" s="8">
        <v>3.2440000000000002</v>
      </c>
      <c r="W245" s="8" t="s">
        <v>61</v>
      </c>
      <c r="X245" s="8">
        <v>-0.55800000000000005</v>
      </c>
      <c r="Y245" s="8">
        <v>2.6850000000000001</v>
      </c>
      <c r="Z245" s="8">
        <v>3.2440000000000002</v>
      </c>
      <c r="AA245" s="8">
        <v>0.33700000000000002</v>
      </c>
      <c r="AB245" s="8">
        <v>2.5999999999999999E-3</v>
      </c>
      <c r="AC245" s="8" t="s">
        <v>17</v>
      </c>
      <c r="AD245" s="8" t="s">
        <v>17</v>
      </c>
      <c r="AE245" s="8">
        <v>0</v>
      </c>
      <c r="AF245" s="8">
        <v>0</v>
      </c>
      <c r="AG245" s="8">
        <v>0</v>
      </c>
      <c r="AH245" s="8">
        <v>0</v>
      </c>
      <c r="AI245" s="8">
        <v>0</v>
      </c>
      <c r="AJ245" s="8">
        <v>0</v>
      </c>
      <c r="AK245" s="8">
        <v>0</v>
      </c>
      <c r="AL245" s="8">
        <v>0</v>
      </c>
      <c r="AM245" s="8">
        <v>0</v>
      </c>
      <c r="AN245" s="8">
        <v>0</v>
      </c>
      <c r="AO245" s="8">
        <v>0</v>
      </c>
      <c r="AP245" s="8">
        <v>0</v>
      </c>
      <c r="AQ245" s="8">
        <v>1.6E-2</v>
      </c>
      <c r="AR245" s="8">
        <v>0.307</v>
      </c>
      <c r="AS245" s="8">
        <v>0.50372300000000003</v>
      </c>
      <c r="AT245" s="8">
        <v>0</v>
      </c>
      <c r="AU245" s="8">
        <v>0.89163499999999996</v>
      </c>
      <c r="AV245" s="8">
        <v>0.39523799999999998</v>
      </c>
    </row>
    <row r="246" spans="1:49">
      <c r="B246" s="8" t="s">
        <v>918</v>
      </c>
      <c r="C246" s="20">
        <v>4</v>
      </c>
      <c r="D246" s="20">
        <v>520</v>
      </c>
      <c r="E246" s="20">
        <v>0</v>
      </c>
      <c r="F246" s="20">
        <v>4</v>
      </c>
      <c r="G246" s="20">
        <v>4</v>
      </c>
      <c r="H246" s="20">
        <v>3</v>
      </c>
      <c r="I246" s="19">
        <v>15.1</v>
      </c>
      <c r="J246" s="2">
        <v>3.2698</v>
      </c>
      <c r="K246" s="2">
        <v>3.2698</v>
      </c>
      <c r="L246" s="8">
        <v>5.1999000000000004</v>
      </c>
      <c r="M246" s="8">
        <v>48.146999999999998</v>
      </c>
      <c r="N246" s="8">
        <v>36</v>
      </c>
      <c r="O246" s="8">
        <v>26</v>
      </c>
      <c r="P246" s="8">
        <v>20</v>
      </c>
      <c r="Q246" s="8">
        <v>1</v>
      </c>
      <c r="R246" s="8">
        <v>-29.360700000000001</v>
      </c>
      <c r="S246" s="8" t="s">
        <v>61</v>
      </c>
      <c r="T246" s="8">
        <v>-0.56000000000000005</v>
      </c>
      <c r="U246" s="8">
        <v>2.673</v>
      </c>
      <c r="V246" s="8">
        <v>3.2330000000000001</v>
      </c>
      <c r="W246" s="8" t="s">
        <v>61</v>
      </c>
      <c r="X246" s="8">
        <v>-0.56000000000000005</v>
      </c>
      <c r="Y246" s="8">
        <v>2.673</v>
      </c>
      <c r="Z246" s="8">
        <v>3.2330000000000001</v>
      </c>
      <c r="AA246" s="8">
        <v>0.1867</v>
      </c>
      <c r="AB246" s="8">
        <v>2.2000000000000001E-3</v>
      </c>
      <c r="AC246" s="8" t="s">
        <v>17</v>
      </c>
      <c r="AD246" s="8" t="s">
        <v>17</v>
      </c>
      <c r="AE246" s="8">
        <v>0</v>
      </c>
      <c r="AF246" s="8">
        <v>0</v>
      </c>
      <c r="AG246" s="8">
        <v>0</v>
      </c>
      <c r="AH246" s="8">
        <v>0</v>
      </c>
      <c r="AI246" s="8">
        <v>0</v>
      </c>
      <c r="AJ246" s="8">
        <v>0</v>
      </c>
      <c r="AK246" s="8">
        <v>0</v>
      </c>
      <c r="AL246" s="8">
        <v>0</v>
      </c>
      <c r="AM246" s="8">
        <v>0</v>
      </c>
      <c r="AN246" s="8">
        <v>0</v>
      </c>
      <c r="AO246" s="8">
        <v>0</v>
      </c>
      <c r="AP246" s="8">
        <v>0</v>
      </c>
      <c r="AQ246" s="8">
        <v>1.6E-2</v>
      </c>
      <c r="AR246" s="8">
        <v>0.29699999999999999</v>
      </c>
      <c r="AS246" s="8">
        <v>0.501942</v>
      </c>
      <c r="AT246" s="8">
        <v>0</v>
      </c>
      <c r="AU246" s="8">
        <v>0.88588800000000001</v>
      </c>
      <c r="AV246" s="8">
        <v>0.38775399999999999</v>
      </c>
    </row>
    <row r="247" spans="1:49">
      <c r="B247" s="8" t="s">
        <v>919</v>
      </c>
      <c r="C247" s="20">
        <v>4</v>
      </c>
      <c r="D247" s="20">
        <v>520</v>
      </c>
      <c r="E247" s="20">
        <v>0</v>
      </c>
      <c r="F247" s="20">
        <v>4</v>
      </c>
      <c r="G247" s="20">
        <v>4</v>
      </c>
      <c r="H247" s="20">
        <v>3</v>
      </c>
      <c r="I247" s="19">
        <v>15.1</v>
      </c>
      <c r="J247" s="2">
        <v>3.2639</v>
      </c>
      <c r="K247" s="2">
        <v>3.2639</v>
      </c>
      <c r="L247" s="8">
        <v>5.2190000000000003</v>
      </c>
      <c r="M247" s="8">
        <v>48.149000000000001</v>
      </c>
      <c r="N247" s="8">
        <v>36</v>
      </c>
      <c r="O247" s="8">
        <v>26</v>
      </c>
      <c r="P247" s="8">
        <v>20</v>
      </c>
      <c r="Q247" s="8">
        <v>1</v>
      </c>
      <c r="R247" s="8">
        <v>-29.363199999999999</v>
      </c>
      <c r="S247" s="8" t="s">
        <v>61</v>
      </c>
      <c r="T247" s="8">
        <v>-0.55900000000000005</v>
      </c>
      <c r="U247" s="8">
        <v>2.6680000000000001</v>
      </c>
      <c r="V247" s="8">
        <v>3.2269999999999999</v>
      </c>
      <c r="W247" s="8" t="s">
        <v>61</v>
      </c>
      <c r="X247" s="8">
        <v>-0.55900000000000005</v>
      </c>
      <c r="Y247" s="8">
        <v>2.6680000000000001</v>
      </c>
      <c r="Z247" s="8">
        <v>3.2269999999999999</v>
      </c>
      <c r="AA247" s="8">
        <v>9.9099999999999994E-2</v>
      </c>
      <c r="AB247" s="8">
        <v>5.0000000000000001E-4</v>
      </c>
      <c r="AC247" s="8" t="s">
        <v>17</v>
      </c>
      <c r="AD247" s="8" t="s">
        <v>17</v>
      </c>
      <c r="AE247" s="8">
        <v>0</v>
      </c>
      <c r="AF247" s="8">
        <v>0</v>
      </c>
      <c r="AG247" s="8">
        <v>0</v>
      </c>
      <c r="AH247" s="8">
        <v>0</v>
      </c>
      <c r="AI247" s="8">
        <v>0</v>
      </c>
      <c r="AJ247" s="8">
        <v>0</v>
      </c>
      <c r="AK247" s="8">
        <v>0</v>
      </c>
      <c r="AL247" s="8">
        <v>0</v>
      </c>
      <c r="AM247" s="8">
        <v>0</v>
      </c>
      <c r="AN247" s="8">
        <v>0</v>
      </c>
      <c r="AO247" s="8">
        <v>0</v>
      </c>
      <c r="AP247" s="8">
        <v>0</v>
      </c>
      <c r="AQ247" s="8">
        <v>1.6E-2</v>
      </c>
      <c r="AR247" s="8">
        <v>0.30499999999999999</v>
      </c>
      <c r="AS247" s="8">
        <v>0.50100199999999995</v>
      </c>
      <c r="AT247" s="8">
        <v>0</v>
      </c>
      <c r="AU247" s="8">
        <v>0.88305400000000001</v>
      </c>
      <c r="AV247" s="8">
        <v>0.38401299999999999</v>
      </c>
    </row>
    <row r="248" spans="1:49">
      <c r="B248" s="8" t="s">
        <v>920</v>
      </c>
      <c r="C248" s="20">
        <v>4</v>
      </c>
      <c r="D248" s="20">
        <v>520</v>
      </c>
      <c r="E248" s="20">
        <v>0</v>
      </c>
      <c r="F248" s="20">
        <v>4</v>
      </c>
      <c r="G248" s="20">
        <v>4</v>
      </c>
      <c r="H248" s="20">
        <v>3</v>
      </c>
      <c r="I248" s="19">
        <v>15.1</v>
      </c>
      <c r="J248" s="2">
        <v>3.2582</v>
      </c>
      <c r="K248" s="2">
        <v>3.2582</v>
      </c>
      <c r="L248" s="8">
        <v>5.2385999999999999</v>
      </c>
      <c r="M248" s="8">
        <v>48.162999999999997</v>
      </c>
      <c r="N248" s="8">
        <v>36</v>
      </c>
      <c r="O248" s="8">
        <v>26</v>
      </c>
      <c r="P248" s="8">
        <v>20</v>
      </c>
      <c r="Q248" s="8">
        <v>1</v>
      </c>
      <c r="R248" s="8">
        <v>-29.364000000000001</v>
      </c>
      <c r="S248" s="8" t="s">
        <v>61</v>
      </c>
      <c r="T248" s="8">
        <v>-0.55900000000000005</v>
      </c>
      <c r="U248" s="8">
        <v>2.661</v>
      </c>
      <c r="V248" s="8">
        <v>3.22</v>
      </c>
      <c r="W248" s="8" t="s">
        <v>61</v>
      </c>
      <c r="X248" s="8">
        <v>-0.55900000000000005</v>
      </c>
      <c r="Y248" s="8">
        <v>2.661</v>
      </c>
      <c r="Z248" s="8">
        <v>3.22</v>
      </c>
      <c r="AA248" s="8">
        <v>3.2000000000000002E-3</v>
      </c>
      <c r="AB248" s="8">
        <v>6.9999999999999999E-4</v>
      </c>
      <c r="AC248" s="8" t="s">
        <v>17</v>
      </c>
      <c r="AD248" s="8" t="s">
        <v>17</v>
      </c>
      <c r="AE248" s="8">
        <v>0</v>
      </c>
      <c r="AF248" s="8">
        <v>0</v>
      </c>
      <c r="AG248" s="8">
        <v>0</v>
      </c>
      <c r="AH248" s="8">
        <v>0</v>
      </c>
      <c r="AI248" s="8">
        <v>0</v>
      </c>
      <c r="AJ248" s="8">
        <v>0</v>
      </c>
      <c r="AK248" s="8">
        <v>0</v>
      </c>
      <c r="AL248" s="8">
        <v>0</v>
      </c>
      <c r="AM248" s="8">
        <v>0</v>
      </c>
      <c r="AN248" s="8">
        <v>0</v>
      </c>
      <c r="AO248" s="8">
        <v>0</v>
      </c>
      <c r="AP248" s="8">
        <v>0</v>
      </c>
      <c r="AQ248" s="8">
        <v>1.6E-2</v>
      </c>
      <c r="AR248" s="8">
        <v>0.30599999999999999</v>
      </c>
      <c r="AS248" s="8">
        <v>0.50003299999999995</v>
      </c>
      <c r="AT248" s="8">
        <v>0</v>
      </c>
      <c r="AU248" s="8">
        <v>0.88027699999999998</v>
      </c>
      <c r="AV248" s="8">
        <v>0.38027100000000003</v>
      </c>
    </row>
    <row r="249" spans="1:49">
      <c r="B249" s="8" t="s">
        <v>923</v>
      </c>
      <c r="C249" s="20">
        <v>4</v>
      </c>
      <c r="D249" s="20">
        <v>520</v>
      </c>
      <c r="E249" s="20">
        <v>0</v>
      </c>
      <c r="F249" s="20">
        <v>4</v>
      </c>
      <c r="G249" s="20">
        <v>4</v>
      </c>
      <c r="H249" s="20">
        <v>3</v>
      </c>
      <c r="I249" s="19">
        <v>15.1</v>
      </c>
      <c r="J249" s="2">
        <v>3.2582</v>
      </c>
      <c r="K249" s="2">
        <v>3.2582</v>
      </c>
      <c r="L249" s="8">
        <v>5.2385999999999999</v>
      </c>
      <c r="M249" s="8">
        <v>48.162999999999997</v>
      </c>
      <c r="N249" s="8">
        <v>36</v>
      </c>
      <c r="O249" s="8">
        <v>26</v>
      </c>
      <c r="P249" s="8">
        <v>20</v>
      </c>
      <c r="Q249" s="8">
        <v>1</v>
      </c>
      <c r="R249" s="8">
        <v>-28.814</v>
      </c>
      <c r="S249" s="8" t="s">
        <v>61</v>
      </c>
      <c r="T249" s="8">
        <v>-0.41299999999999998</v>
      </c>
      <c r="U249" s="8">
        <v>2.9449999999999998</v>
      </c>
      <c r="V249" s="8">
        <v>3.3580000000000001</v>
      </c>
      <c r="W249" s="8" t="s">
        <v>61</v>
      </c>
      <c r="X249" s="8">
        <v>-0.41299999999999998</v>
      </c>
      <c r="Y249" s="8">
        <v>2.9449999999999998</v>
      </c>
      <c r="Z249" s="8">
        <v>3.3580000000000001</v>
      </c>
      <c r="AA249" s="8">
        <v>0</v>
      </c>
      <c r="AB249" s="8">
        <v>0</v>
      </c>
      <c r="AC249" s="8" t="s">
        <v>17</v>
      </c>
      <c r="AD249" s="8" t="s">
        <v>17</v>
      </c>
      <c r="AE249" s="8">
        <v>0</v>
      </c>
      <c r="AF249" s="8">
        <v>0</v>
      </c>
      <c r="AG249" s="8">
        <v>0</v>
      </c>
      <c r="AH249" s="8">
        <v>0</v>
      </c>
      <c r="AI249" s="8">
        <v>0</v>
      </c>
      <c r="AJ249" s="8">
        <v>0</v>
      </c>
      <c r="AK249" s="8">
        <v>0</v>
      </c>
      <c r="AL249" s="8">
        <v>0</v>
      </c>
      <c r="AM249" s="8">
        <v>0</v>
      </c>
      <c r="AN249" s="8">
        <v>0</v>
      </c>
      <c r="AO249" s="8">
        <v>0</v>
      </c>
      <c r="AP249" s="8">
        <v>0</v>
      </c>
      <c r="AQ249" s="8">
        <v>1.0999999999999999E-2</v>
      </c>
      <c r="AR249" s="8">
        <v>0.30499999999999999</v>
      </c>
      <c r="AS249" s="8">
        <v>0.5</v>
      </c>
      <c r="AT249" s="8">
        <v>0</v>
      </c>
      <c r="AU249" s="8">
        <v>0</v>
      </c>
      <c r="AV249" s="8">
        <v>0.5</v>
      </c>
    </row>
    <row r="250" spans="1:49">
      <c r="C250" s="20"/>
      <c r="D250" s="20"/>
      <c r="E250" s="20"/>
      <c r="F250" s="20"/>
      <c r="G250" s="20"/>
      <c r="H250" s="20"/>
    </row>
    <row r="251" spans="1:49">
      <c r="A251" s="112" t="s">
        <v>1033</v>
      </c>
      <c r="C251" s="20"/>
      <c r="D251" s="20"/>
      <c r="E251" s="20"/>
      <c r="F251" s="20"/>
      <c r="G251" s="20"/>
      <c r="H251" s="20"/>
    </row>
    <row r="252" spans="1:49">
      <c r="A252" s="112"/>
      <c r="C252" s="20"/>
      <c r="D252" s="20"/>
      <c r="E252" s="20"/>
      <c r="F252" s="20"/>
      <c r="G252" s="20"/>
      <c r="H252" s="20"/>
    </row>
    <row r="253" spans="1:49">
      <c r="A253" s="112" t="s">
        <v>1035</v>
      </c>
      <c r="C253" s="20"/>
      <c r="D253" s="20"/>
      <c r="E253" s="20"/>
      <c r="F253" s="20"/>
      <c r="G253" s="20"/>
      <c r="H253" s="20"/>
    </row>
    <row r="254" spans="1:49">
      <c r="A254" s="4"/>
      <c r="B254" s="8" t="s">
        <v>990</v>
      </c>
      <c r="C254" s="8">
        <v>4</v>
      </c>
      <c r="D254" s="8">
        <v>520</v>
      </c>
      <c r="E254" s="8">
        <v>0</v>
      </c>
      <c r="F254" s="8">
        <v>6</v>
      </c>
      <c r="G254" s="8">
        <v>6</v>
      </c>
      <c r="H254" s="8">
        <v>4</v>
      </c>
      <c r="I254" s="8">
        <v>21.5</v>
      </c>
      <c r="J254" s="8">
        <v>3.44</v>
      </c>
      <c r="K254" s="8">
        <v>3.44</v>
      </c>
      <c r="L254" s="8">
        <v>4.49</v>
      </c>
      <c r="M254" s="8">
        <v>46.014000000000003</v>
      </c>
      <c r="N254" s="8">
        <v>36</v>
      </c>
      <c r="O254" s="8">
        <v>208</v>
      </c>
      <c r="P254" s="8">
        <v>-1</v>
      </c>
      <c r="Q254" s="8">
        <v>0</v>
      </c>
      <c r="R254" s="8">
        <v>-92.938000000000002</v>
      </c>
      <c r="S254" s="8" t="s">
        <v>991</v>
      </c>
      <c r="T254" s="8">
        <v>0</v>
      </c>
      <c r="U254" s="8">
        <v>0</v>
      </c>
      <c r="V254" s="8">
        <v>0</v>
      </c>
      <c r="W254" s="8" t="s">
        <v>991</v>
      </c>
      <c r="X254" s="8">
        <v>0</v>
      </c>
      <c r="Y254" s="8">
        <v>0</v>
      </c>
      <c r="Z254" s="8">
        <v>0</v>
      </c>
      <c r="AA254" s="8">
        <v>0</v>
      </c>
      <c r="AB254" s="8">
        <v>0</v>
      </c>
      <c r="AC254" s="8" t="s">
        <v>17</v>
      </c>
      <c r="AD254" s="8" t="s">
        <v>17</v>
      </c>
      <c r="AE254" s="8">
        <v>0</v>
      </c>
      <c r="AF254" s="8">
        <v>0</v>
      </c>
      <c r="AG254" s="8">
        <v>0</v>
      </c>
      <c r="AH254" s="8">
        <v>0</v>
      </c>
      <c r="AI254" s="8">
        <v>0</v>
      </c>
      <c r="AJ254" s="8">
        <v>0</v>
      </c>
      <c r="AK254" s="8">
        <v>0</v>
      </c>
      <c r="AL254" s="8">
        <v>0</v>
      </c>
      <c r="AM254" s="8">
        <v>0</v>
      </c>
      <c r="AN254" s="8">
        <v>0</v>
      </c>
      <c r="AO254" s="8">
        <v>0</v>
      </c>
      <c r="AP254" s="8">
        <v>0</v>
      </c>
      <c r="AQ254" s="8">
        <v>0.82399999999999995</v>
      </c>
      <c r="AR254" s="8">
        <v>3.76</v>
      </c>
      <c r="AS254" s="8">
        <v>0.5</v>
      </c>
      <c r="AT254" s="8">
        <v>0</v>
      </c>
      <c r="AU254" s="8">
        <v>0</v>
      </c>
      <c r="AV254" s="8">
        <v>0.5</v>
      </c>
      <c r="AW254" s="8">
        <v>-2.7103000000000002</v>
      </c>
    </row>
    <row r="255" spans="1:49">
      <c r="A255" s="4"/>
      <c r="B255" s="8" t="s">
        <v>992</v>
      </c>
      <c r="C255" s="8">
        <v>4</v>
      </c>
      <c r="D255" s="8">
        <v>520</v>
      </c>
      <c r="E255" s="8">
        <v>0</v>
      </c>
      <c r="F255" s="8">
        <v>6</v>
      </c>
      <c r="G255" s="8">
        <v>6</v>
      </c>
      <c r="H255" s="8">
        <v>4</v>
      </c>
      <c r="I255" s="8">
        <v>21.5</v>
      </c>
      <c r="J255" s="8">
        <v>3.4287999999999998</v>
      </c>
      <c r="K255" s="8">
        <v>3.4287999999999998</v>
      </c>
      <c r="L255" s="8">
        <v>4.5373000000000001</v>
      </c>
      <c r="M255" s="8">
        <v>46.197000000000003</v>
      </c>
      <c r="N255" s="8">
        <v>36</v>
      </c>
      <c r="O255" s="8">
        <v>208</v>
      </c>
      <c r="P255" s="8">
        <v>-1</v>
      </c>
      <c r="Q255" s="8">
        <v>0</v>
      </c>
      <c r="R255" s="8">
        <v>-92.94</v>
      </c>
      <c r="S255" s="8" t="s">
        <v>991</v>
      </c>
      <c r="T255" s="8">
        <v>0</v>
      </c>
      <c r="U255" s="8">
        <v>0</v>
      </c>
      <c r="V255" s="8">
        <v>0</v>
      </c>
      <c r="W255" s="8" t="s">
        <v>991</v>
      </c>
      <c r="X255" s="8">
        <v>0</v>
      </c>
      <c r="Y255" s="8">
        <v>0</v>
      </c>
      <c r="Z255" s="8">
        <v>0</v>
      </c>
      <c r="AA255" s="8">
        <v>0.31440000000000001</v>
      </c>
      <c r="AB255" s="8">
        <v>0.64910000000000001</v>
      </c>
      <c r="AC255" s="8" t="s">
        <v>17</v>
      </c>
      <c r="AD255" s="8" t="s">
        <v>17</v>
      </c>
      <c r="AE255" s="8">
        <v>0</v>
      </c>
      <c r="AF255" s="8">
        <v>0</v>
      </c>
      <c r="AG255" s="8">
        <v>0</v>
      </c>
      <c r="AH255" s="8">
        <v>0</v>
      </c>
      <c r="AI255" s="8">
        <v>0</v>
      </c>
      <c r="AJ255" s="8">
        <v>0</v>
      </c>
      <c r="AK255" s="8">
        <v>0</v>
      </c>
      <c r="AL255" s="8">
        <v>0</v>
      </c>
      <c r="AM255" s="8">
        <v>0</v>
      </c>
      <c r="AN255" s="8">
        <v>0</v>
      </c>
      <c r="AO255" s="8">
        <v>0</v>
      </c>
      <c r="AP255" s="8">
        <v>0</v>
      </c>
      <c r="AQ255" s="8">
        <v>0.91600000000000004</v>
      </c>
      <c r="AR255" s="8">
        <v>3.782</v>
      </c>
      <c r="AS255" s="8">
        <v>0.50345899999999999</v>
      </c>
      <c r="AT255" s="8">
        <v>0</v>
      </c>
      <c r="AU255" s="8">
        <v>0.98241900000000004</v>
      </c>
      <c r="AV255" s="8">
        <v>0.48503400000000002</v>
      </c>
      <c r="AW255" s="8">
        <v>-2.7090000000000001</v>
      </c>
    </row>
    <row r="256" spans="1:49">
      <c r="B256" s="8" t="s">
        <v>993</v>
      </c>
      <c r="C256" s="8">
        <v>4</v>
      </c>
      <c r="D256" s="8">
        <v>520</v>
      </c>
      <c r="E256" s="8">
        <v>0</v>
      </c>
      <c r="F256" s="8">
        <v>6</v>
      </c>
      <c r="G256" s="8">
        <v>6</v>
      </c>
      <c r="H256" s="8">
        <v>4</v>
      </c>
      <c r="I256" s="8">
        <v>21.6</v>
      </c>
      <c r="J256" s="8">
        <v>3.4121999999999999</v>
      </c>
      <c r="K256" s="8">
        <v>3.4121999999999999</v>
      </c>
      <c r="L256" s="8">
        <v>4.6062000000000003</v>
      </c>
      <c r="M256" s="8">
        <v>46.445</v>
      </c>
      <c r="N256" s="8">
        <v>36</v>
      </c>
      <c r="O256" s="8">
        <v>208</v>
      </c>
      <c r="P256" s="8">
        <v>-1</v>
      </c>
      <c r="Q256" s="8">
        <v>0</v>
      </c>
      <c r="R256" s="2">
        <v>-92.947699999999998</v>
      </c>
      <c r="S256" s="8" t="s">
        <v>991</v>
      </c>
      <c r="T256" s="8">
        <v>0</v>
      </c>
      <c r="U256" s="8">
        <v>0</v>
      </c>
      <c r="V256" s="8">
        <v>0</v>
      </c>
      <c r="W256" s="8" t="s">
        <v>991</v>
      </c>
      <c r="X256" s="8">
        <v>0</v>
      </c>
      <c r="Y256" s="8">
        <v>0</v>
      </c>
      <c r="Z256" s="8">
        <v>0</v>
      </c>
      <c r="AA256" s="8">
        <v>0.4753</v>
      </c>
      <c r="AB256" s="8">
        <v>1.0363</v>
      </c>
      <c r="AC256" s="8" t="s">
        <v>17</v>
      </c>
      <c r="AD256" s="8" t="s">
        <v>17</v>
      </c>
      <c r="AE256" s="8">
        <v>0</v>
      </c>
      <c r="AF256" s="8">
        <v>0</v>
      </c>
      <c r="AG256" s="8">
        <v>0</v>
      </c>
      <c r="AH256" s="8">
        <v>0</v>
      </c>
      <c r="AI256" s="8">
        <v>0</v>
      </c>
      <c r="AJ256" s="8">
        <v>0</v>
      </c>
      <c r="AK256" s="8">
        <v>0</v>
      </c>
      <c r="AL256" s="8">
        <v>0</v>
      </c>
      <c r="AM256" s="8">
        <v>0</v>
      </c>
      <c r="AN256" s="8">
        <v>0</v>
      </c>
      <c r="AO256" s="8">
        <v>0</v>
      </c>
      <c r="AP256" s="8">
        <v>0</v>
      </c>
      <c r="AQ256" s="1">
        <v>0.94</v>
      </c>
      <c r="AR256" s="8">
        <v>3.78</v>
      </c>
      <c r="AS256" s="8">
        <v>0.50751900000000005</v>
      </c>
      <c r="AT256" s="8">
        <v>0</v>
      </c>
      <c r="AU256" s="8">
        <v>0.97140499999999996</v>
      </c>
      <c r="AV256" s="8">
        <v>0.477551</v>
      </c>
      <c r="AW256" s="8">
        <v>-2.7063000000000001</v>
      </c>
    </row>
    <row r="257" spans="1:50">
      <c r="B257" s="8" t="s">
        <v>994</v>
      </c>
      <c r="C257" s="8">
        <v>4</v>
      </c>
      <c r="D257" s="8">
        <v>520</v>
      </c>
      <c r="E257" s="8">
        <v>0</v>
      </c>
      <c r="F257" s="8">
        <v>6</v>
      </c>
      <c r="G257" s="8">
        <v>6</v>
      </c>
      <c r="H257" s="8">
        <v>4</v>
      </c>
      <c r="I257" s="8">
        <v>21.8</v>
      </c>
      <c r="J257" s="8">
        <v>3.2582</v>
      </c>
      <c r="K257" s="8">
        <v>3.2582</v>
      </c>
      <c r="L257" s="8">
        <v>5.2385999999999999</v>
      </c>
      <c r="M257" s="8">
        <v>48.162999999999997</v>
      </c>
      <c r="N257" s="8">
        <v>36</v>
      </c>
      <c r="O257" s="8">
        <v>208</v>
      </c>
      <c r="P257" s="8">
        <v>-1</v>
      </c>
      <c r="Q257" s="8">
        <v>0</v>
      </c>
      <c r="R257" s="2">
        <v>-93.184899999999999</v>
      </c>
      <c r="S257" s="8" t="s">
        <v>991</v>
      </c>
      <c r="T257" s="8">
        <v>0</v>
      </c>
      <c r="U257" s="8">
        <v>0</v>
      </c>
      <c r="V257" s="8">
        <v>0</v>
      </c>
      <c r="W257" s="8" t="s">
        <v>991</v>
      </c>
      <c r="X257" s="8">
        <v>0</v>
      </c>
      <c r="Y257" s="8">
        <v>0</v>
      </c>
      <c r="Z257" s="8">
        <v>0</v>
      </c>
      <c r="AA257" s="8">
        <v>2.1600000000000001E-2</v>
      </c>
      <c r="AB257" s="8">
        <v>8.3599999999999994E-2</v>
      </c>
      <c r="AC257" s="8" t="s">
        <v>17</v>
      </c>
      <c r="AD257" s="8" t="s">
        <v>17</v>
      </c>
      <c r="AE257" s="8">
        <v>0</v>
      </c>
      <c r="AF257" s="8">
        <v>0</v>
      </c>
      <c r="AG257" s="8">
        <v>0</v>
      </c>
      <c r="AH257" s="8">
        <v>0</v>
      </c>
      <c r="AI257" s="8">
        <v>0</v>
      </c>
      <c r="AJ257" s="8">
        <v>0</v>
      </c>
      <c r="AK257" s="8">
        <v>0</v>
      </c>
      <c r="AL257" s="8">
        <v>0</v>
      </c>
      <c r="AM257" s="8">
        <v>0</v>
      </c>
      <c r="AN257" s="8">
        <v>0</v>
      </c>
      <c r="AO257" s="8">
        <v>0</v>
      </c>
      <c r="AP257" s="8">
        <v>0</v>
      </c>
      <c r="AQ257" s="1">
        <v>0.73499999999999999</v>
      </c>
      <c r="AR257" s="8">
        <v>3.1890000000000001</v>
      </c>
      <c r="AS257" s="8">
        <v>0.50003299999999995</v>
      </c>
      <c r="AT257" s="8">
        <v>0</v>
      </c>
      <c r="AU257" s="8">
        <v>0.88027699999999998</v>
      </c>
      <c r="AV257" s="8">
        <v>0.38027100000000003</v>
      </c>
      <c r="AW257" s="8">
        <v>-2.6703000000000001</v>
      </c>
    </row>
    <row r="258" spans="1:50">
      <c r="B258" s="8" t="s">
        <v>995</v>
      </c>
      <c r="C258" s="8">
        <v>4</v>
      </c>
      <c r="D258" s="8">
        <v>520</v>
      </c>
      <c r="E258" s="8">
        <v>0</v>
      </c>
      <c r="F258" s="8">
        <v>6</v>
      </c>
      <c r="G258" s="8">
        <v>6</v>
      </c>
      <c r="H258" s="8">
        <v>4</v>
      </c>
      <c r="I258" s="8">
        <v>21.8</v>
      </c>
      <c r="J258" s="8">
        <v>3.2582</v>
      </c>
      <c r="K258" s="8">
        <v>3.2582</v>
      </c>
      <c r="L258" s="8">
        <v>5.2385999999999999</v>
      </c>
      <c r="M258" s="8">
        <v>48.162999999999997</v>
      </c>
      <c r="N258" s="8">
        <v>36</v>
      </c>
      <c r="O258" s="8">
        <v>208</v>
      </c>
      <c r="P258" s="8">
        <v>-1</v>
      </c>
      <c r="Q258" s="8">
        <v>0</v>
      </c>
      <c r="R258" s="2">
        <v>-92.601900000000001</v>
      </c>
      <c r="S258" s="8" t="s">
        <v>991</v>
      </c>
      <c r="T258" s="8">
        <v>0</v>
      </c>
      <c r="U258" s="8">
        <v>0</v>
      </c>
      <c r="V258" s="8">
        <v>0</v>
      </c>
      <c r="W258" s="8" t="s">
        <v>991</v>
      </c>
      <c r="X258" s="8">
        <v>0</v>
      </c>
      <c r="Y258" s="8">
        <v>0</v>
      </c>
      <c r="Z258" s="8">
        <v>0</v>
      </c>
      <c r="AA258" s="8">
        <v>0</v>
      </c>
      <c r="AB258" s="8">
        <v>0</v>
      </c>
      <c r="AC258" s="8" t="s">
        <v>17</v>
      </c>
      <c r="AD258" s="8" t="s">
        <v>17</v>
      </c>
      <c r="AE258" s="8">
        <v>0</v>
      </c>
      <c r="AF258" s="8">
        <v>0</v>
      </c>
      <c r="AG258" s="8">
        <v>0</v>
      </c>
      <c r="AH258" s="8">
        <v>0</v>
      </c>
      <c r="AI258" s="8">
        <v>0</v>
      </c>
      <c r="AJ258" s="8">
        <v>0</v>
      </c>
      <c r="AK258" s="8">
        <v>0</v>
      </c>
      <c r="AL258" s="8">
        <v>0</v>
      </c>
      <c r="AM258" s="8">
        <v>0</v>
      </c>
      <c r="AN258" s="8">
        <v>0</v>
      </c>
      <c r="AO258" s="8">
        <v>0</v>
      </c>
      <c r="AP258" s="8">
        <v>0</v>
      </c>
      <c r="AQ258" s="1">
        <v>0.67500000000000004</v>
      </c>
      <c r="AR258" s="8">
        <v>3.3130000000000002</v>
      </c>
      <c r="AS258" s="8">
        <v>0.5</v>
      </c>
      <c r="AT258" s="8">
        <v>0</v>
      </c>
      <c r="AU258" s="8">
        <v>0</v>
      </c>
      <c r="AV258" s="8">
        <v>0.5</v>
      </c>
      <c r="AW258" s="8">
        <v>-2.6863000000000001</v>
      </c>
    </row>
    <row r="259" spans="1:50">
      <c r="A259" s="112" t="s">
        <v>1034</v>
      </c>
      <c r="C259" s="8"/>
      <c r="D259" s="8"/>
      <c r="E259" s="8"/>
      <c r="F259" s="8"/>
      <c r="G259" s="8"/>
      <c r="H259" s="8"/>
      <c r="I259" s="8"/>
      <c r="J259" s="8"/>
      <c r="K259" s="8"/>
      <c r="R259" s="2"/>
      <c r="AQ259" s="1"/>
    </row>
    <row r="260" spans="1:50">
      <c r="B260" s="8" t="s">
        <v>996</v>
      </c>
      <c r="C260" s="8">
        <v>4</v>
      </c>
      <c r="D260" s="8">
        <v>520</v>
      </c>
      <c r="E260" s="8">
        <v>0</v>
      </c>
      <c r="F260" s="8">
        <v>6</v>
      </c>
      <c r="G260" s="8">
        <v>6</v>
      </c>
      <c r="H260" s="8">
        <v>4</v>
      </c>
      <c r="I260" s="8">
        <v>21.5</v>
      </c>
      <c r="J260" s="8">
        <v>3.44</v>
      </c>
      <c r="K260" s="8">
        <v>3.44</v>
      </c>
      <c r="L260" s="8">
        <v>4.49</v>
      </c>
      <c r="M260" s="8">
        <v>46.014000000000003</v>
      </c>
      <c r="N260" s="8">
        <v>36</v>
      </c>
      <c r="O260" s="8">
        <v>208</v>
      </c>
      <c r="P260" s="8">
        <v>-1</v>
      </c>
      <c r="Q260" s="8">
        <v>0</v>
      </c>
      <c r="R260" s="2">
        <v>-92.938000000000002</v>
      </c>
      <c r="S260" s="8" t="s">
        <v>991</v>
      </c>
      <c r="T260" s="8">
        <v>0</v>
      </c>
      <c r="U260" s="8">
        <v>0</v>
      </c>
      <c r="V260" s="8">
        <v>0</v>
      </c>
      <c r="W260" s="8" t="s">
        <v>991</v>
      </c>
      <c r="X260" s="8">
        <v>0</v>
      </c>
      <c r="Y260" s="8">
        <v>0</v>
      </c>
      <c r="Z260" s="8">
        <v>0</v>
      </c>
      <c r="AA260" s="8">
        <v>0</v>
      </c>
      <c r="AB260" s="8">
        <v>0</v>
      </c>
      <c r="AC260" s="8" t="s">
        <v>17</v>
      </c>
      <c r="AD260" s="8" t="s">
        <v>17</v>
      </c>
      <c r="AE260" s="8">
        <v>0</v>
      </c>
      <c r="AF260" s="8">
        <v>0</v>
      </c>
      <c r="AG260" s="8">
        <v>0</v>
      </c>
      <c r="AH260" s="8">
        <v>0</v>
      </c>
      <c r="AI260" s="8">
        <v>0</v>
      </c>
      <c r="AJ260" s="8">
        <v>0</v>
      </c>
      <c r="AK260" s="8">
        <v>0</v>
      </c>
      <c r="AL260" s="8">
        <v>0</v>
      </c>
      <c r="AM260" s="8">
        <v>0</v>
      </c>
      <c r="AN260" s="8">
        <v>0</v>
      </c>
      <c r="AO260" s="8">
        <v>0</v>
      </c>
      <c r="AP260" s="8">
        <v>0</v>
      </c>
      <c r="AQ260" s="1">
        <v>0.72</v>
      </c>
      <c r="AR260" s="8">
        <v>3.4729999999999999</v>
      </c>
      <c r="AS260" s="8">
        <v>0.5</v>
      </c>
      <c r="AT260" s="8">
        <v>0</v>
      </c>
      <c r="AU260" s="8">
        <v>0</v>
      </c>
      <c r="AV260" s="8">
        <v>0.5</v>
      </c>
      <c r="AW260" s="8">
        <v>-2.7103000000000002</v>
      </c>
    </row>
    <row r="261" spans="1:50">
      <c r="B261" s="8" t="s">
        <v>997</v>
      </c>
      <c r="C261" s="8">
        <v>4</v>
      </c>
      <c r="D261" s="8">
        <v>520</v>
      </c>
      <c r="E261" s="8">
        <v>0</v>
      </c>
      <c r="F261" s="8">
        <v>6</v>
      </c>
      <c r="G261" s="8">
        <v>6</v>
      </c>
      <c r="H261" s="8">
        <v>4</v>
      </c>
      <c r="I261" s="8">
        <v>21.5</v>
      </c>
      <c r="J261" s="8">
        <v>3.4287999999999998</v>
      </c>
      <c r="K261" s="8">
        <v>3.4287999999999998</v>
      </c>
      <c r="L261" s="8">
        <v>4.5373000000000001</v>
      </c>
      <c r="M261" s="8">
        <v>46.197000000000003</v>
      </c>
      <c r="N261" s="8">
        <v>36</v>
      </c>
      <c r="O261" s="8">
        <v>208</v>
      </c>
      <c r="P261" s="8">
        <v>-1</v>
      </c>
      <c r="Q261" s="8">
        <v>0</v>
      </c>
      <c r="R261" s="2">
        <v>-92.94</v>
      </c>
      <c r="S261" s="8" t="s">
        <v>991</v>
      </c>
      <c r="T261" s="8">
        <v>0</v>
      </c>
      <c r="U261" s="8">
        <v>0</v>
      </c>
      <c r="V261" s="8">
        <v>0</v>
      </c>
      <c r="W261" s="8" t="s">
        <v>991</v>
      </c>
      <c r="X261" s="8">
        <v>0</v>
      </c>
      <c r="Y261" s="8">
        <v>0</v>
      </c>
      <c r="Z261" s="8">
        <v>0</v>
      </c>
      <c r="AA261" s="8">
        <v>0.31440000000000001</v>
      </c>
      <c r="AB261" s="8">
        <v>0.64910000000000001</v>
      </c>
      <c r="AC261" s="8" t="s">
        <v>17</v>
      </c>
      <c r="AD261" s="8" t="s">
        <v>17</v>
      </c>
      <c r="AE261" s="8">
        <v>0</v>
      </c>
      <c r="AF261" s="8">
        <v>0</v>
      </c>
      <c r="AG261" s="8">
        <v>0</v>
      </c>
      <c r="AH261" s="8">
        <v>0</v>
      </c>
      <c r="AI261" s="8">
        <v>0</v>
      </c>
      <c r="AJ261" s="8">
        <v>0</v>
      </c>
      <c r="AK261" s="8">
        <v>0</v>
      </c>
      <c r="AL261" s="8">
        <v>0</v>
      </c>
      <c r="AM261" s="8">
        <v>0</v>
      </c>
      <c r="AN261" s="8">
        <v>0</v>
      </c>
      <c r="AO261" s="8">
        <v>0</v>
      </c>
      <c r="AP261" s="8">
        <v>0</v>
      </c>
      <c r="AQ261" s="1">
        <v>0.98599999999999999</v>
      </c>
      <c r="AR261" s="8">
        <v>3.8250000000000002</v>
      </c>
      <c r="AS261" s="8">
        <v>0.50345899999999999</v>
      </c>
      <c r="AT261" s="8">
        <v>0</v>
      </c>
      <c r="AU261" s="8">
        <v>0.98241900000000004</v>
      </c>
      <c r="AV261" s="8">
        <v>0.48503400000000002</v>
      </c>
      <c r="AW261" s="8">
        <v>-2.7090000000000001</v>
      </c>
    </row>
    <row r="262" spans="1:50">
      <c r="B262" s="8" t="s">
        <v>998</v>
      </c>
      <c r="C262" s="8">
        <v>4</v>
      </c>
      <c r="D262" s="8">
        <v>520</v>
      </c>
      <c r="E262" s="8">
        <v>0</v>
      </c>
      <c r="F262" s="8">
        <v>6</v>
      </c>
      <c r="G262" s="8">
        <v>6</v>
      </c>
      <c r="H262" s="8">
        <v>4</v>
      </c>
      <c r="I262" s="8">
        <v>21.6</v>
      </c>
      <c r="J262" s="8">
        <v>3.4121999999999999</v>
      </c>
      <c r="K262" s="8">
        <v>3.4121999999999999</v>
      </c>
      <c r="L262" s="8">
        <v>4.6062000000000003</v>
      </c>
      <c r="M262" s="8">
        <v>46.445</v>
      </c>
      <c r="N262" s="8">
        <v>36</v>
      </c>
      <c r="O262" s="8">
        <v>208</v>
      </c>
      <c r="P262" s="8">
        <v>-1</v>
      </c>
      <c r="Q262" s="8">
        <v>0</v>
      </c>
      <c r="R262" s="2">
        <v>-92.947699999999998</v>
      </c>
      <c r="S262" s="8" t="s">
        <v>991</v>
      </c>
      <c r="T262" s="8">
        <v>0</v>
      </c>
      <c r="U262" s="8">
        <v>0</v>
      </c>
      <c r="V262" s="8">
        <v>0</v>
      </c>
      <c r="W262" s="8" t="s">
        <v>991</v>
      </c>
      <c r="X262" s="8">
        <v>0</v>
      </c>
      <c r="Y262" s="8">
        <v>0</v>
      </c>
      <c r="Z262" s="8">
        <v>0</v>
      </c>
      <c r="AA262" s="8">
        <v>0.4753</v>
      </c>
      <c r="AB262" s="8">
        <v>1.0363</v>
      </c>
      <c r="AC262" s="8" t="s">
        <v>17</v>
      </c>
      <c r="AD262" s="8" t="s">
        <v>17</v>
      </c>
      <c r="AE262" s="8">
        <v>0</v>
      </c>
      <c r="AF262" s="8">
        <v>0</v>
      </c>
      <c r="AG262" s="8">
        <v>0</v>
      </c>
      <c r="AH262" s="8">
        <v>0</v>
      </c>
      <c r="AI262" s="8">
        <v>0</v>
      </c>
      <c r="AJ262" s="8">
        <v>0</v>
      </c>
      <c r="AK262" s="8">
        <v>0</v>
      </c>
      <c r="AL262" s="8">
        <v>0</v>
      </c>
      <c r="AM262" s="8">
        <v>0</v>
      </c>
      <c r="AN262" s="8">
        <v>0</v>
      </c>
      <c r="AO262" s="8">
        <v>0</v>
      </c>
      <c r="AP262" s="8">
        <v>0</v>
      </c>
      <c r="AQ262" s="1">
        <v>0.997</v>
      </c>
      <c r="AR262" s="8">
        <v>3.8220000000000001</v>
      </c>
      <c r="AS262" s="8">
        <v>0.50751900000000005</v>
      </c>
      <c r="AT262" s="8">
        <v>0</v>
      </c>
      <c r="AU262" s="8">
        <v>0.97140499999999996</v>
      </c>
      <c r="AV262" s="8">
        <v>0.477551</v>
      </c>
      <c r="AW262" s="8">
        <v>-2.7063000000000001</v>
      </c>
    </row>
    <row r="263" spans="1:50">
      <c r="B263" s="8" t="s">
        <v>999</v>
      </c>
      <c r="C263" s="8">
        <v>4</v>
      </c>
      <c r="D263" s="8">
        <v>520</v>
      </c>
      <c r="E263" s="8">
        <v>0</v>
      </c>
      <c r="F263" s="8">
        <v>6</v>
      </c>
      <c r="G263" s="8">
        <v>6</v>
      </c>
      <c r="H263" s="8">
        <v>4</v>
      </c>
      <c r="I263" s="8">
        <v>21.8</v>
      </c>
      <c r="J263" s="8">
        <v>3.2582</v>
      </c>
      <c r="K263" s="8">
        <v>3.2582</v>
      </c>
      <c r="L263" s="8">
        <v>5.2385999999999999</v>
      </c>
      <c r="M263" s="8">
        <v>48.162999999999997</v>
      </c>
      <c r="N263" s="8">
        <v>36</v>
      </c>
      <c r="O263" s="8">
        <v>208</v>
      </c>
      <c r="P263" s="8">
        <v>-1</v>
      </c>
      <c r="Q263" s="8">
        <v>0</v>
      </c>
      <c r="R263" s="2">
        <v>-93.184899999999999</v>
      </c>
      <c r="S263" s="8" t="s">
        <v>991</v>
      </c>
      <c r="T263" s="8">
        <v>0</v>
      </c>
      <c r="U263" s="8">
        <v>0</v>
      </c>
      <c r="V263" s="8">
        <v>0</v>
      </c>
      <c r="W263" s="8" t="s">
        <v>991</v>
      </c>
      <c r="X263" s="8">
        <v>0</v>
      </c>
      <c r="Y263" s="8">
        <v>0</v>
      </c>
      <c r="Z263" s="8">
        <v>0</v>
      </c>
      <c r="AA263" s="8">
        <v>2.1600000000000001E-2</v>
      </c>
      <c r="AB263" s="8">
        <v>8.3599999999999994E-2</v>
      </c>
      <c r="AC263" s="8" t="s">
        <v>17</v>
      </c>
      <c r="AD263" s="8" t="s">
        <v>17</v>
      </c>
      <c r="AE263" s="8">
        <v>0</v>
      </c>
      <c r="AF263" s="8">
        <v>0</v>
      </c>
      <c r="AG263" s="8">
        <v>0</v>
      </c>
      <c r="AH263" s="8">
        <v>0</v>
      </c>
      <c r="AI263" s="8">
        <v>0</v>
      </c>
      <c r="AJ263" s="8">
        <v>0</v>
      </c>
      <c r="AK263" s="8">
        <v>0</v>
      </c>
      <c r="AL263" s="8">
        <v>0</v>
      </c>
      <c r="AM263" s="8">
        <v>0</v>
      </c>
      <c r="AN263" s="8">
        <v>0</v>
      </c>
      <c r="AO263" s="8">
        <v>0</v>
      </c>
      <c r="AP263" s="8">
        <v>0</v>
      </c>
      <c r="AQ263" s="1">
        <v>0.74099999999999999</v>
      </c>
      <c r="AR263" s="8">
        <v>3.36</v>
      </c>
      <c r="AS263" s="8">
        <v>0.50003299999999995</v>
      </c>
      <c r="AT263" s="8">
        <v>0</v>
      </c>
      <c r="AU263" s="8">
        <v>0.88027699999999998</v>
      </c>
      <c r="AV263" s="8">
        <v>0.38027100000000003</v>
      </c>
      <c r="AW263" s="8">
        <v>-2.6703000000000001</v>
      </c>
    </row>
    <row r="264" spans="1:50">
      <c r="B264" s="8" t="s">
        <v>1000</v>
      </c>
      <c r="C264" s="8">
        <v>4</v>
      </c>
      <c r="D264" s="8">
        <v>520</v>
      </c>
      <c r="E264" s="8">
        <v>0</v>
      </c>
      <c r="F264" s="8">
        <v>6</v>
      </c>
      <c r="G264" s="8">
        <v>6</v>
      </c>
      <c r="H264" s="8">
        <v>4</v>
      </c>
      <c r="I264" s="8">
        <v>21.8</v>
      </c>
      <c r="J264" s="8">
        <v>3.2582</v>
      </c>
      <c r="K264" s="8">
        <v>3.2582</v>
      </c>
      <c r="L264" s="8">
        <v>5.2385999999999999</v>
      </c>
      <c r="M264" s="8">
        <v>48.162999999999997</v>
      </c>
      <c r="N264" s="8">
        <v>36</v>
      </c>
      <c r="O264" s="8">
        <v>208</v>
      </c>
      <c r="P264" s="8">
        <v>-1</v>
      </c>
      <c r="Q264" s="8">
        <v>0</v>
      </c>
      <c r="R264" s="2">
        <v>-92.601900000000001</v>
      </c>
      <c r="S264" s="8" t="s">
        <v>991</v>
      </c>
      <c r="T264" s="8">
        <v>0</v>
      </c>
      <c r="U264" s="8">
        <v>0</v>
      </c>
      <c r="V264" s="8">
        <v>0</v>
      </c>
      <c r="W264" s="8" t="s">
        <v>991</v>
      </c>
      <c r="X264" s="8">
        <v>0</v>
      </c>
      <c r="Y264" s="8">
        <v>0</v>
      </c>
      <c r="Z264" s="8">
        <v>0</v>
      </c>
      <c r="AA264" s="8">
        <v>0</v>
      </c>
      <c r="AB264" s="8">
        <v>0</v>
      </c>
      <c r="AC264" s="8" t="s">
        <v>17</v>
      </c>
      <c r="AD264" s="8" t="s">
        <v>17</v>
      </c>
      <c r="AE264" s="8">
        <v>0</v>
      </c>
      <c r="AF264" s="8">
        <v>0</v>
      </c>
      <c r="AG264" s="8">
        <v>0</v>
      </c>
      <c r="AH264" s="8">
        <v>0</v>
      </c>
      <c r="AI264" s="8">
        <v>0</v>
      </c>
      <c r="AJ264" s="8">
        <v>0</v>
      </c>
      <c r="AK264" s="8">
        <v>0</v>
      </c>
      <c r="AL264" s="8">
        <v>0</v>
      </c>
      <c r="AM264" s="8">
        <v>0</v>
      </c>
      <c r="AN264" s="8">
        <v>0</v>
      </c>
      <c r="AO264" s="8">
        <v>0</v>
      </c>
      <c r="AP264" s="8">
        <v>0</v>
      </c>
      <c r="AQ264" s="1">
        <v>0.67600000000000005</v>
      </c>
      <c r="AR264" s="8">
        <v>3.3340000000000001</v>
      </c>
      <c r="AS264" s="8">
        <v>0.5</v>
      </c>
      <c r="AT264" s="8">
        <v>0</v>
      </c>
      <c r="AU264" s="8">
        <v>0</v>
      </c>
      <c r="AV264" s="8">
        <v>0.5</v>
      </c>
      <c r="AW264" s="8">
        <v>-2.6863000000000001</v>
      </c>
    </row>
    <row r="265" spans="1:50">
      <c r="A265" s="112" t="s">
        <v>1036</v>
      </c>
      <c r="C265" s="8"/>
      <c r="D265" s="8"/>
      <c r="E265" s="8"/>
      <c r="F265" s="8"/>
      <c r="G265" s="8"/>
      <c r="H265" s="8"/>
      <c r="I265" s="8"/>
      <c r="J265" s="8"/>
      <c r="K265" s="8"/>
      <c r="R265" s="2"/>
      <c r="AQ265" s="1"/>
    </row>
    <row r="266" spans="1:50">
      <c r="B266" s="8" t="s">
        <v>1001</v>
      </c>
      <c r="C266" s="8">
        <v>4</v>
      </c>
      <c r="D266" s="8">
        <v>700</v>
      </c>
      <c r="E266" s="8">
        <v>0</v>
      </c>
      <c r="F266" s="8">
        <v>6</v>
      </c>
      <c r="G266" s="8">
        <v>6</v>
      </c>
      <c r="H266" s="8">
        <v>4</v>
      </c>
      <c r="I266" s="8">
        <v>21.5</v>
      </c>
      <c r="J266" s="8">
        <v>3.44</v>
      </c>
      <c r="K266" s="8">
        <v>3.44</v>
      </c>
      <c r="L266" s="8">
        <v>4.49</v>
      </c>
      <c r="M266" s="8">
        <v>46.014000000000003</v>
      </c>
      <c r="N266" s="8">
        <v>52</v>
      </c>
      <c r="O266" s="8">
        <v>208</v>
      </c>
      <c r="P266" s="8">
        <v>-1</v>
      </c>
      <c r="Q266" s="8">
        <v>0</v>
      </c>
      <c r="R266" s="2">
        <v>-104.5</v>
      </c>
      <c r="S266" s="8" t="s">
        <v>991</v>
      </c>
      <c r="T266" s="8">
        <v>0</v>
      </c>
      <c r="U266" s="8">
        <v>0</v>
      </c>
      <c r="V266" s="8">
        <v>0</v>
      </c>
      <c r="W266" s="8" t="s">
        <v>991</v>
      </c>
      <c r="X266" s="8">
        <v>0</v>
      </c>
      <c r="Y266" s="8">
        <v>0</v>
      </c>
      <c r="Z266" s="8">
        <v>0</v>
      </c>
      <c r="AA266" s="8">
        <v>0</v>
      </c>
      <c r="AB266" s="8">
        <v>0</v>
      </c>
      <c r="AC266" s="8" t="s">
        <v>17</v>
      </c>
      <c r="AD266" s="8" t="s">
        <v>17</v>
      </c>
      <c r="AE266" s="8">
        <v>0</v>
      </c>
      <c r="AF266" s="8">
        <v>0</v>
      </c>
      <c r="AG266" s="8">
        <v>0</v>
      </c>
      <c r="AH266" s="8">
        <v>0</v>
      </c>
      <c r="AI266" s="8">
        <v>0</v>
      </c>
      <c r="AJ266" s="8">
        <v>0</v>
      </c>
      <c r="AK266" s="8">
        <v>0</v>
      </c>
      <c r="AL266" s="8">
        <v>0</v>
      </c>
      <c r="AM266" s="8">
        <v>0</v>
      </c>
      <c r="AN266" s="8">
        <v>0</v>
      </c>
      <c r="AO266" s="8">
        <v>0</v>
      </c>
      <c r="AP266" s="8">
        <v>0</v>
      </c>
      <c r="AQ266" s="1">
        <v>2.391</v>
      </c>
      <c r="AR266" s="8">
        <v>7.3029999999999999</v>
      </c>
      <c r="AS266" s="8">
        <v>0.5</v>
      </c>
      <c r="AT266" s="8">
        <v>0</v>
      </c>
      <c r="AU266" s="8">
        <v>0</v>
      </c>
      <c r="AV266" s="8">
        <v>0.5</v>
      </c>
      <c r="AW266" s="8">
        <v>-2.7174999999999998</v>
      </c>
    </row>
    <row r="267" spans="1:50">
      <c r="B267" s="8" t="s">
        <v>1002</v>
      </c>
      <c r="C267" s="8">
        <v>4</v>
      </c>
      <c r="D267" s="8">
        <v>700</v>
      </c>
      <c r="E267" s="8">
        <v>0</v>
      </c>
      <c r="F267" s="8">
        <v>6</v>
      </c>
      <c r="G267" s="8">
        <v>6</v>
      </c>
      <c r="H267" s="8">
        <v>4</v>
      </c>
      <c r="I267" s="8">
        <v>21.5</v>
      </c>
      <c r="J267" s="8">
        <v>3.4287999999999998</v>
      </c>
      <c r="K267" s="8">
        <v>3.4287999999999998</v>
      </c>
      <c r="L267" s="8">
        <v>4.5373000000000001</v>
      </c>
      <c r="M267" s="8">
        <v>46.197000000000003</v>
      </c>
      <c r="N267" s="8">
        <v>52</v>
      </c>
      <c r="O267" s="8">
        <v>208</v>
      </c>
      <c r="P267" s="8">
        <v>-1</v>
      </c>
      <c r="Q267" s="8">
        <v>0</v>
      </c>
      <c r="R267" s="2">
        <v>-104.50409999999999</v>
      </c>
      <c r="S267" s="8" t="s">
        <v>991</v>
      </c>
      <c r="T267" s="8">
        <v>0</v>
      </c>
      <c r="U267" s="8">
        <v>0</v>
      </c>
      <c r="V267" s="8">
        <v>0</v>
      </c>
      <c r="W267" s="8" t="s">
        <v>991</v>
      </c>
      <c r="X267" s="8">
        <v>0</v>
      </c>
      <c r="Y267" s="8">
        <v>0</v>
      </c>
      <c r="Z267" s="8">
        <v>0</v>
      </c>
      <c r="AA267" s="8">
        <v>0.53210000000000002</v>
      </c>
      <c r="AB267" s="8">
        <v>0.94799999999999995</v>
      </c>
      <c r="AC267" s="8" t="s">
        <v>17</v>
      </c>
      <c r="AD267" s="8" t="s">
        <v>17</v>
      </c>
      <c r="AE267" s="8">
        <v>0</v>
      </c>
      <c r="AF267" s="8">
        <v>0</v>
      </c>
      <c r="AG267" s="8">
        <v>0</v>
      </c>
      <c r="AH267" s="8">
        <v>0</v>
      </c>
      <c r="AI267" s="8">
        <v>0</v>
      </c>
      <c r="AJ267" s="8">
        <v>0</v>
      </c>
      <c r="AK267" s="8">
        <v>0</v>
      </c>
      <c r="AL267" s="8">
        <v>0</v>
      </c>
      <c r="AM267" s="8">
        <v>0</v>
      </c>
      <c r="AN267" s="8">
        <v>0</v>
      </c>
      <c r="AO267" s="8">
        <v>0</v>
      </c>
      <c r="AP267" s="8">
        <v>0</v>
      </c>
      <c r="AQ267" s="1">
        <v>2.5680000000000001</v>
      </c>
      <c r="AR267" s="8">
        <v>7.3479999999999999</v>
      </c>
      <c r="AS267" s="8">
        <v>0.50345899999999999</v>
      </c>
      <c r="AT267" s="8">
        <v>0</v>
      </c>
      <c r="AU267" s="8">
        <v>0.98241900000000004</v>
      </c>
      <c r="AV267" s="8">
        <v>0.48503400000000002</v>
      </c>
      <c r="AW267" s="8">
        <v>-2.7162000000000002</v>
      </c>
    </row>
    <row r="268" spans="1:50">
      <c r="C268" s="8"/>
      <c r="D268" s="8"/>
      <c r="E268" s="8"/>
      <c r="F268" s="8"/>
      <c r="G268" s="8"/>
      <c r="H268" s="8"/>
      <c r="I268" s="8"/>
      <c r="J268" s="8"/>
      <c r="K268" s="8"/>
      <c r="R268" s="2"/>
      <c r="AQ268" s="1"/>
    </row>
    <row r="269" spans="1:50">
      <c r="B269" s="8" t="s">
        <v>1003</v>
      </c>
      <c r="C269" s="8">
        <v>4</v>
      </c>
      <c r="D269" s="8">
        <v>700</v>
      </c>
      <c r="E269" s="8">
        <v>0</v>
      </c>
      <c r="F269" s="8">
        <v>6</v>
      </c>
      <c r="G269" s="8">
        <v>6</v>
      </c>
      <c r="H269" s="8">
        <v>4</v>
      </c>
      <c r="I269" s="8">
        <v>21.8</v>
      </c>
      <c r="J269" s="8">
        <v>3.2582</v>
      </c>
      <c r="K269" s="8">
        <v>3.2582</v>
      </c>
      <c r="L269" s="8">
        <v>5.2385999999999999</v>
      </c>
      <c r="M269" s="8">
        <v>48.162999999999997</v>
      </c>
      <c r="N269" s="8">
        <v>52</v>
      </c>
      <c r="O269" s="8">
        <v>208</v>
      </c>
      <c r="P269" s="8">
        <v>-1</v>
      </c>
      <c r="Q269" s="8">
        <v>0</v>
      </c>
      <c r="R269" s="2">
        <v>-104.73779999999999</v>
      </c>
      <c r="S269" s="8" t="s">
        <v>991</v>
      </c>
      <c r="T269" s="8">
        <v>0</v>
      </c>
      <c r="U269" s="8">
        <v>0</v>
      </c>
      <c r="V269" s="8">
        <v>0</v>
      </c>
      <c r="W269" s="8" t="s">
        <v>991</v>
      </c>
      <c r="X269" s="8">
        <v>0</v>
      </c>
      <c r="Y269" s="8">
        <v>0</v>
      </c>
      <c r="Z269" s="8">
        <v>0</v>
      </c>
      <c r="AA269" s="8">
        <v>6.9900000000000004E-2</v>
      </c>
      <c r="AB269" s="8">
        <v>0.14219999999999999</v>
      </c>
      <c r="AC269" s="8" t="s">
        <v>17</v>
      </c>
      <c r="AD269" s="8" t="s">
        <v>17</v>
      </c>
      <c r="AE269" s="8">
        <v>0</v>
      </c>
      <c r="AF269" s="8">
        <v>0</v>
      </c>
      <c r="AG269" s="8">
        <v>0</v>
      </c>
      <c r="AH269" s="8">
        <v>0</v>
      </c>
      <c r="AI269" s="8">
        <v>0</v>
      </c>
      <c r="AJ269" s="8">
        <v>0</v>
      </c>
      <c r="AK269" s="8">
        <v>0</v>
      </c>
      <c r="AL269" s="8">
        <v>0</v>
      </c>
      <c r="AM269" s="8">
        <v>0</v>
      </c>
      <c r="AN269" s="8">
        <v>0</v>
      </c>
      <c r="AO269" s="8">
        <v>0</v>
      </c>
      <c r="AP269" s="8">
        <v>0</v>
      </c>
      <c r="AQ269" s="1">
        <v>3.0310000000000001</v>
      </c>
      <c r="AR269" s="8">
        <v>8.4269999999999996</v>
      </c>
      <c r="AS269" s="8">
        <v>0.50003299999999995</v>
      </c>
      <c r="AT269" s="8">
        <v>0</v>
      </c>
      <c r="AU269" s="8">
        <v>0.88027699999999998</v>
      </c>
      <c r="AV269" s="8">
        <v>0.38027100000000003</v>
      </c>
      <c r="AW269" s="8">
        <v>-2.6789999999999998</v>
      </c>
    </row>
    <row r="270" spans="1:50">
      <c r="B270" s="8" t="s">
        <v>1004</v>
      </c>
      <c r="C270" s="8">
        <v>4</v>
      </c>
      <c r="D270" s="8">
        <v>700</v>
      </c>
      <c r="E270" s="8">
        <v>0</v>
      </c>
      <c r="F270" s="8">
        <v>6</v>
      </c>
      <c r="G270" s="8">
        <v>6</v>
      </c>
      <c r="H270" s="8">
        <v>4</v>
      </c>
      <c r="I270" s="8">
        <v>21.8</v>
      </c>
      <c r="J270" s="8">
        <v>3.2582</v>
      </c>
      <c r="K270" s="8">
        <v>3.2582</v>
      </c>
      <c r="L270" s="8">
        <v>5.2385999999999999</v>
      </c>
      <c r="M270" s="8">
        <v>48.162999999999997</v>
      </c>
      <c r="N270" s="8">
        <v>52</v>
      </c>
      <c r="O270" s="8">
        <v>208</v>
      </c>
      <c r="P270" s="8">
        <v>-1</v>
      </c>
      <c r="Q270" s="8">
        <v>0</v>
      </c>
      <c r="R270" s="2">
        <v>-104.1678</v>
      </c>
      <c r="S270" s="8" t="s">
        <v>991</v>
      </c>
      <c r="T270" s="8">
        <v>0</v>
      </c>
      <c r="U270" s="8">
        <v>0</v>
      </c>
      <c r="V270" s="8">
        <v>0</v>
      </c>
      <c r="W270" s="8" t="s">
        <v>991</v>
      </c>
      <c r="X270" s="8">
        <v>0</v>
      </c>
      <c r="Y270" s="8">
        <v>0</v>
      </c>
      <c r="Z270" s="8">
        <v>0</v>
      </c>
      <c r="AA270" s="8">
        <v>0</v>
      </c>
      <c r="AB270" s="8">
        <v>0</v>
      </c>
      <c r="AC270" s="8" t="s">
        <v>17</v>
      </c>
      <c r="AD270" s="8" t="s">
        <v>17</v>
      </c>
      <c r="AE270" s="8">
        <v>0</v>
      </c>
      <c r="AF270" s="8">
        <v>0</v>
      </c>
      <c r="AG270" s="8">
        <v>0</v>
      </c>
      <c r="AH270" s="8">
        <v>0</v>
      </c>
      <c r="AI270" s="8">
        <v>0</v>
      </c>
      <c r="AJ270" s="8">
        <v>0</v>
      </c>
      <c r="AK270" s="8">
        <v>0</v>
      </c>
      <c r="AL270" s="8">
        <v>0</v>
      </c>
      <c r="AM270" s="8">
        <v>0</v>
      </c>
      <c r="AN270" s="8">
        <v>0</v>
      </c>
      <c r="AO270" s="8">
        <v>0</v>
      </c>
      <c r="AP270" s="8">
        <v>0</v>
      </c>
      <c r="AQ270" s="1">
        <v>2.7730000000000001</v>
      </c>
      <c r="AR270" s="8">
        <v>8.3919999999999995</v>
      </c>
      <c r="AS270" s="8">
        <v>0.5</v>
      </c>
      <c r="AT270" s="8">
        <v>0</v>
      </c>
      <c r="AU270" s="8">
        <v>0</v>
      </c>
      <c r="AV270" s="8">
        <v>0.5</v>
      </c>
      <c r="AW270" s="8">
        <v>-2.6917</v>
      </c>
    </row>
    <row r="271" spans="1:50">
      <c r="A271" s="112" t="s">
        <v>1037</v>
      </c>
      <c r="C271" s="8"/>
      <c r="D271" s="8"/>
      <c r="E271" s="8"/>
      <c r="F271" s="8"/>
      <c r="G271" s="8"/>
      <c r="H271" s="8"/>
      <c r="I271" s="8"/>
      <c r="J271" s="8"/>
      <c r="K271" s="8"/>
      <c r="R271" s="2"/>
      <c r="AQ271" s="1"/>
    </row>
    <row r="272" spans="1:50">
      <c r="B272" s="8" t="s">
        <v>1005</v>
      </c>
      <c r="C272" s="8">
        <v>4</v>
      </c>
      <c r="D272" s="8">
        <v>520</v>
      </c>
      <c r="E272" s="8">
        <v>0</v>
      </c>
      <c r="F272" s="8">
        <v>6</v>
      </c>
      <c r="G272" s="8">
        <v>6</v>
      </c>
      <c r="H272" s="8">
        <v>4</v>
      </c>
      <c r="I272" s="8">
        <v>21.5</v>
      </c>
      <c r="J272" s="8">
        <v>3.44</v>
      </c>
      <c r="K272" s="8">
        <v>3.44</v>
      </c>
      <c r="L272" s="8">
        <v>4.49</v>
      </c>
      <c r="M272" s="8">
        <v>46.014000000000003</v>
      </c>
      <c r="N272" s="8">
        <v>36</v>
      </c>
      <c r="O272" s="8">
        <v>26</v>
      </c>
      <c r="P272" s="8">
        <v>1</v>
      </c>
      <c r="Q272" s="8">
        <v>1</v>
      </c>
      <c r="R272" s="2">
        <v>-55.743299999999998</v>
      </c>
      <c r="S272" s="8" t="s">
        <v>16</v>
      </c>
      <c r="T272" s="8">
        <v>-4.9000000000000004</v>
      </c>
      <c r="U272" s="8">
        <v>6.0259999999999998</v>
      </c>
      <c r="V272" s="8">
        <v>10.925000000000001</v>
      </c>
      <c r="W272" s="8" t="s">
        <v>16</v>
      </c>
      <c r="X272" s="8">
        <v>-4.9000000000000004</v>
      </c>
      <c r="Y272" s="8">
        <v>6.0259999999999998</v>
      </c>
      <c r="Z272" s="8">
        <v>10.925000000000001</v>
      </c>
      <c r="AA272" s="8">
        <v>-1</v>
      </c>
      <c r="AB272" s="8">
        <v>-1</v>
      </c>
      <c r="AC272" s="8" t="s">
        <v>17</v>
      </c>
      <c r="AD272" s="8" t="s">
        <v>17</v>
      </c>
      <c r="AE272" s="8">
        <v>0.33333000000000002</v>
      </c>
      <c r="AF272" s="8">
        <v>0.33333000000000002</v>
      </c>
      <c r="AG272" s="8">
        <v>0.5</v>
      </c>
      <c r="AH272" s="8">
        <v>0</v>
      </c>
      <c r="AI272" s="8">
        <v>0</v>
      </c>
      <c r="AJ272" s="8">
        <v>0</v>
      </c>
      <c r="AK272" s="8">
        <v>0.33333000000000002</v>
      </c>
      <c r="AL272" s="8">
        <v>0.33333000000000002</v>
      </c>
      <c r="AM272" s="8">
        <v>0.5</v>
      </c>
      <c r="AN272" s="8">
        <v>0</v>
      </c>
      <c r="AO272" s="8">
        <v>0</v>
      </c>
      <c r="AP272" s="8">
        <v>0</v>
      </c>
      <c r="AQ272" s="1">
        <v>5.0000000000000001E-3</v>
      </c>
      <c r="AR272" s="8">
        <v>0.318</v>
      </c>
      <c r="AS272" s="8">
        <v>0.5</v>
      </c>
      <c r="AT272" s="8">
        <v>0</v>
      </c>
      <c r="AU272" s="8">
        <v>0</v>
      </c>
      <c r="AV272" s="8">
        <v>0.5</v>
      </c>
      <c r="AW272" s="8">
        <v>-37.118099999999998</v>
      </c>
      <c r="AX272" s="8">
        <v>0.26400000000000001</v>
      </c>
    </row>
    <row r="273" spans="1:50">
      <c r="B273" s="8" t="s">
        <v>1006</v>
      </c>
      <c r="C273" s="8">
        <v>4</v>
      </c>
      <c r="D273" s="8">
        <v>520</v>
      </c>
      <c r="E273" s="8">
        <v>0</v>
      </c>
      <c r="F273" s="8">
        <v>6</v>
      </c>
      <c r="G273" s="8">
        <v>6</v>
      </c>
      <c r="H273" s="8">
        <v>4</v>
      </c>
      <c r="I273" s="8">
        <v>21.5</v>
      </c>
      <c r="J273" s="8">
        <v>3.4287999999999998</v>
      </c>
      <c r="K273" s="8">
        <v>3.4287999999999998</v>
      </c>
      <c r="L273" s="8">
        <v>4.5373000000000001</v>
      </c>
      <c r="M273" s="8">
        <v>46.197000000000003</v>
      </c>
      <c r="N273" s="8">
        <v>36</v>
      </c>
      <c r="O273" s="8">
        <v>26</v>
      </c>
      <c r="P273" s="8">
        <v>1</v>
      </c>
      <c r="Q273" s="8">
        <v>1</v>
      </c>
      <c r="R273" s="2">
        <v>-55.752400000000002</v>
      </c>
      <c r="S273" s="8" t="s">
        <v>16</v>
      </c>
      <c r="T273" s="8">
        <v>-5.0030000000000001</v>
      </c>
      <c r="U273" s="8">
        <v>5.98</v>
      </c>
      <c r="V273" s="8">
        <v>10.983000000000001</v>
      </c>
      <c r="W273" s="8" t="s">
        <v>16</v>
      </c>
      <c r="X273" s="8">
        <v>-5.0030000000000001</v>
      </c>
      <c r="Y273" s="8">
        <v>5.98</v>
      </c>
      <c r="Z273" s="8">
        <v>10.983000000000001</v>
      </c>
      <c r="AA273" s="8">
        <v>-1</v>
      </c>
      <c r="AB273" s="8">
        <v>-1</v>
      </c>
      <c r="AC273" s="8" t="s">
        <v>17</v>
      </c>
      <c r="AD273" s="8" t="s">
        <v>17</v>
      </c>
      <c r="AE273" s="8">
        <v>0.33333000000000002</v>
      </c>
      <c r="AF273" s="8">
        <v>0.33333000000000002</v>
      </c>
      <c r="AG273" s="8">
        <v>0.5</v>
      </c>
      <c r="AH273" s="8">
        <v>0</v>
      </c>
      <c r="AI273" s="8">
        <v>0</v>
      </c>
      <c r="AJ273" s="8">
        <v>0</v>
      </c>
      <c r="AK273" s="8">
        <v>0.33333000000000002</v>
      </c>
      <c r="AL273" s="8">
        <v>0.33333000000000002</v>
      </c>
      <c r="AM273" s="8">
        <v>0.5</v>
      </c>
      <c r="AN273" s="8">
        <v>0</v>
      </c>
      <c r="AO273" s="8">
        <v>0</v>
      </c>
      <c r="AP273" s="8">
        <v>0</v>
      </c>
      <c r="AQ273" s="1">
        <v>5.0000000000000001E-3</v>
      </c>
      <c r="AR273" s="8">
        <v>0.32100000000000001</v>
      </c>
      <c r="AS273" s="8">
        <v>0.50345899999999999</v>
      </c>
      <c r="AT273" s="8">
        <v>0</v>
      </c>
      <c r="AU273" s="8">
        <v>0.98241900000000004</v>
      </c>
      <c r="AV273" s="8">
        <v>0.48503400000000002</v>
      </c>
      <c r="AW273" s="8">
        <v>-37.1113</v>
      </c>
      <c r="AX273" s="8">
        <v>0.29699999999999999</v>
      </c>
    </row>
    <row r="274" spans="1:50">
      <c r="B274" s="8" t="s">
        <v>1007</v>
      </c>
      <c r="C274" s="8">
        <v>4</v>
      </c>
      <c r="D274" s="8">
        <v>520</v>
      </c>
      <c r="E274" s="8">
        <v>0</v>
      </c>
      <c r="F274" s="8">
        <v>6</v>
      </c>
      <c r="G274" s="8">
        <v>6</v>
      </c>
      <c r="H274" s="8">
        <v>4</v>
      </c>
      <c r="I274" s="8">
        <v>21.6</v>
      </c>
      <c r="J274" s="8">
        <v>3.4121999999999999</v>
      </c>
      <c r="K274" s="8">
        <v>3.4121999999999999</v>
      </c>
      <c r="L274" s="8">
        <v>4.6062000000000003</v>
      </c>
      <c r="M274" s="8">
        <v>46.445</v>
      </c>
      <c r="N274" s="8">
        <v>36</v>
      </c>
      <c r="O274" s="8">
        <v>26</v>
      </c>
      <c r="P274" s="8">
        <v>1</v>
      </c>
      <c r="Q274" s="8">
        <v>1</v>
      </c>
      <c r="R274" s="2">
        <v>-55.7714</v>
      </c>
      <c r="S274" s="8" t="s">
        <v>16</v>
      </c>
      <c r="T274" s="8">
        <v>-5.117</v>
      </c>
      <c r="U274" s="8">
        <v>5.9240000000000004</v>
      </c>
      <c r="V274" s="8">
        <v>11.041</v>
      </c>
      <c r="W274" s="8" t="s">
        <v>16</v>
      </c>
      <c r="X274" s="8">
        <v>-5.117</v>
      </c>
      <c r="Y274" s="8">
        <v>5.9240000000000004</v>
      </c>
      <c r="Z274" s="8">
        <v>11.041</v>
      </c>
      <c r="AA274" s="8">
        <v>-1</v>
      </c>
      <c r="AB274" s="8">
        <v>-1</v>
      </c>
      <c r="AC274" s="8" t="s">
        <v>17</v>
      </c>
      <c r="AD274" s="8" t="s">
        <v>17</v>
      </c>
      <c r="AE274" s="8">
        <v>0.33333000000000002</v>
      </c>
      <c r="AF274" s="8">
        <v>0.33333000000000002</v>
      </c>
      <c r="AG274" s="8">
        <v>0.5</v>
      </c>
      <c r="AH274" s="8">
        <v>0</v>
      </c>
      <c r="AI274" s="8">
        <v>0</v>
      </c>
      <c r="AJ274" s="8">
        <v>0</v>
      </c>
      <c r="AK274" s="8">
        <v>0.33333000000000002</v>
      </c>
      <c r="AL274" s="8">
        <v>0.33333000000000002</v>
      </c>
      <c r="AM274" s="8">
        <v>0.5</v>
      </c>
      <c r="AN274" s="8">
        <v>0</v>
      </c>
      <c r="AO274" s="8">
        <v>0</v>
      </c>
      <c r="AP274" s="8">
        <v>0</v>
      </c>
      <c r="AQ274" s="1">
        <v>5.0000000000000001E-3</v>
      </c>
      <c r="AR274" s="8">
        <v>0.317</v>
      </c>
      <c r="AS274" s="8">
        <v>0.50751900000000005</v>
      </c>
      <c r="AT274" s="8">
        <v>0</v>
      </c>
      <c r="AU274" s="8">
        <v>0.97140499999999996</v>
      </c>
      <c r="AV274" s="8">
        <v>0.477551</v>
      </c>
      <c r="AW274" s="8">
        <v>-37.100499999999997</v>
      </c>
      <c r="AX274" s="8">
        <v>0.30099999999999999</v>
      </c>
    </row>
    <row r="275" spans="1:50">
      <c r="B275" s="8" t="s">
        <v>1008</v>
      </c>
      <c r="C275" s="8">
        <v>4</v>
      </c>
      <c r="D275" s="8">
        <v>520</v>
      </c>
      <c r="E275" s="8">
        <v>0</v>
      </c>
      <c r="F275" s="8">
        <v>6</v>
      </c>
      <c r="G275" s="8">
        <v>6</v>
      </c>
      <c r="H275" s="8">
        <v>4</v>
      </c>
      <c r="I275" s="8">
        <v>21.8</v>
      </c>
      <c r="J275" s="8">
        <v>3.2582</v>
      </c>
      <c r="K275" s="8">
        <v>3.2582</v>
      </c>
      <c r="L275" s="8">
        <v>5.2385999999999999</v>
      </c>
      <c r="M275" s="8">
        <v>48.162999999999997</v>
      </c>
      <c r="N275" s="8">
        <v>36</v>
      </c>
      <c r="O275" s="8">
        <v>26</v>
      </c>
      <c r="P275" s="8">
        <v>1</v>
      </c>
      <c r="Q275" s="8">
        <v>1</v>
      </c>
      <c r="R275" s="2">
        <v>-56.136200000000002</v>
      </c>
      <c r="S275" s="8" t="s">
        <v>61</v>
      </c>
      <c r="T275" s="8">
        <v>-5.31</v>
      </c>
      <c r="U275" s="8">
        <v>5.6130000000000004</v>
      </c>
      <c r="V275" s="8">
        <v>10.923999999999999</v>
      </c>
      <c r="W275" s="8" t="s">
        <v>61</v>
      </c>
      <c r="X275" s="8">
        <v>-5.31</v>
      </c>
      <c r="Y275" s="8">
        <v>5.6130000000000004</v>
      </c>
      <c r="Z275" s="8">
        <v>10.923999999999999</v>
      </c>
      <c r="AA275" s="8">
        <v>-1</v>
      </c>
      <c r="AB275" s="8">
        <v>-1</v>
      </c>
      <c r="AC275" s="8" t="s">
        <v>17</v>
      </c>
      <c r="AD275" s="8" t="s">
        <v>17</v>
      </c>
      <c r="AE275" s="8">
        <v>0</v>
      </c>
      <c r="AF275" s="8">
        <v>0</v>
      </c>
      <c r="AG275" s="8">
        <v>0</v>
      </c>
      <c r="AH275" s="8">
        <v>0</v>
      </c>
      <c r="AI275" s="8">
        <v>0</v>
      </c>
      <c r="AJ275" s="8">
        <v>0</v>
      </c>
      <c r="AK275" s="8">
        <v>0</v>
      </c>
      <c r="AL275" s="8">
        <v>0</v>
      </c>
      <c r="AM275" s="8">
        <v>0</v>
      </c>
      <c r="AN275" s="8">
        <v>0</v>
      </c>
      <c r="AO275" s="8">
        <v>0</v>
      </c>
      <c r="AP275" s="8">
        <v>0</v>
      </c>
      <c r="AQ275" s="1">
        <v>6.0000000000000001E-3</v>
      </c>
      <c r="AR275" s="8">
        <v>0.31900000000000001</v>
      </c>
      <c r="AS275" s="8">
        <v>0.50003299999999995</v>
      </c>
      <c r="AT275" s="8">
        <v>0</v>
      </c>
      <c r="AU275" s="8">
        <v>0.88027699999999998</v>
      </c>
      <c r="AV275" s="8">
        <v>0.38027100000000003</v>
      </c>
      <c r="AW275" s="8">
        <v>-36.980699999999999</v>
      </c>
      <c r="AX275" s="8">
        <v>0.38</v>
      </c>
    </row>
    <row r="276" spans="1:50">
      <c r="B276" s="8" t="s">
        <v>1009</v>
      </c>
      <c r="C276" s="8">
        <v>4</v>
      </c>
      <c r="D276" s="8">
        <v>520</v>
      </c>
      <c r="E276" s="8">
        <v>0</v>
      </c>
      <c r="F276" s="8">
        <v>6</v>
      </c>
      <c r="G276" s="8">
        <v>6</v>
      </c>
      <c r="H276" s="8">
        <v>4</v>
      </c>
      <c r="I276" s="8">
        <v>21.8</v>
      </c>
      <c r="J276" s="8">
        <v>3.2582</v>
      </c>
      <c r="K276" s="8">
        <v>3.2582</v>
      </c>
      <c r="L276" s="8">
        <v>5.2385999999999999</v>
      </c>
      <c r="M276" s="8">
        <v>48.162999999999997</v>
      </c>
      <c r="N276" s="8">
        <v>36</v>
      </c>
      <c r="O276" s="8">
        <v>26</v>
      </c>
      <c r="P276" s="8">
        <v>1</v>
      </c>
      <c r="Q276" s="8">
        <v>1</v>
      </c>
      <c r="R276" s="2">
        <v>-55.532800000000002</v>
      </c>
      <c r="S276" s="8" t="s">
        <v>61</v>
      </c>
      <c r="T276" s="8">
        <v>-5.383</v>
      </c>
      <c r="U276" s="8">
        <v>5.8419999999999996</v>
      </c>
      <c r="V276" s="8">
        <v>11.225</v>
      </c>
      <c r="W276" s="8" t="s">
        <v>61</v>
      </c>
      <c r="X276" s="8">
        <v>-5.383</v>
      </c>
      <c r="Y276" s="8">
        <v>5.8419999999999996</v>
      </c>
      <c r="Z276" s="8">
        <v>11.225</v>
      </c>
      <c r="AA276" s="8">
        <v>-1</v>
      </c>
      <c r="AB276" s="8">
        <v>-1</v>
      </c>
      <c r="AC276" s="8" t="s">
        <v>17</v>
      </c>
      <c r="AD276" s="8" t="s">
        <v>17</v>
      </c>
      <c r="AE276" s="8">
        <v>0</v>
      </c>
      <c r="AF276" s="8">
        <v>0</v>
      </c>
      <c r="AG276" s="8">
        <v>0</v>
      </c>
      <c r="AH276" s="8">
        <v>0</v>
      </c>
      <c r="AI276" s="8">
        <v>0</v>
      </c>
      <c r="AJ276" s="8">
        <v>0</v>
      </c>
      <c r="AK276" s="8">
        <v>0</v>
      </c>
      <c r="AL276" s="8">
        <v>0</v>
      </c>
      <c r="AM276" s="8">
        <v>0</v>
      </c>
      <c r="AN276" s="8">
        <v>0</v>
      </c>
      <c r="AO276" s="8">
        <v>0</v>
      </c>
      <c r="AP276" s="8">
        <v>0</v>
      </c>
      <c r="AQ276" s="1">
        <v>6.0000000000000001E-3</v>
      </c>
      <c r="AR276" s="8">
        <v>0.318</v>
      </c>
      <c r="AS276" s="8">
        <v>0.5</v>
      </c>
      <c r="AT276" s="8">
        <v>0</v>
      </c>
      <c r="AU276" s="8">
        <v>0</v>
      </c>
      <c r="AV276" s="8">
        <v>0.5</v>
      </c>
      <c r="AW276" s="8">
        <v>-36.9983</v>
      </c>
      <c r="AX276" s="8">
        <v>0.31</v>
      </c>
    </row>
    <row r="277" spans="1:50">
      <c r="A277" s="112" t="s">
        <v>1038</v>
      </c>
      <c r="C277" s="8"/>
      <c r="D277" s="8"/>
      <c r="E277" s="8"/>
      <c r="F277" s="8"/>
      <c r="G277" s="8"/>
      <c r="H277" s="8"/>
      <c r="I277" s="8"/>
      <c r="J277" s="8"/>
      <c r="K277" s="8"/>
      <c r="R277" s="2"/>
      <c r="AQ277" s="1"/>
    </row>
    <row r="278" spans="1:50">
      <c r="B278" s="8" t="s">
        <v>1010</v>
      </c>
      <c r="C278" s="8">
        <v>4</v>
      </c>
      <c r="D278" s="8">
        <v>520</v>
      </c>
      <c r="E278" s="8">
        <v>0</v>
      </c>
      <c r="F278" s="8">
        <v>6</v>
      </c>
      <c r="G278" s="8">
        <v>6</v>
      </c>
      <c r="H278" s="8">
        <v>4</v>
      </c>
      <c r="I278" s="8">
        <v>21.5</v>
      </c>
      <c r="J278" s="8">
        <v>3.44</v>
      </c>
      <c r="K278" s="8">
        <v>3.44</v>
      </c>
      <c r="L278" s="8">
        <v>4.49</v>
      </c>
      <c r="M278" s="8">
        <v>46.014000000000003</v>
      </c>
      <c r="N278" s="8">
        <v>36</v>
      </c>
      <c r="O278" s="8">
        <v>26</v>
      </c>
      <c r="P278" s="8">
        <v>1</v>
      </c>
      <c r="Q278" s="8">
        <v>1</v>
      </c>
      <c r="R278" s="2">
        <v>-55.743299999999998</v>
      </c>
      <c r="S278" s="8" t="s">
        <v>16</v>
      </c>
      <c r="T278" s="8">
        <v>-4.9000000000000004</v>
      </c>
      <c r="U278" s="8">
        <v>6.0259999999999998</v>
      </c>
      <c r="V278" s="8">
        <v>10.925000000000001</v>
      </c>
      <c r="W278" s="8" t="s">
        <v>16</v>
      </c>
      <c r="X278" s="8">
        <v>-4.9000000000000004</v>
      </c>
      <c r="Y278" s="8">
        <v>6.0259999999999998</v>
      </c>
      <c r="Z278" s="8">
        <v>10.925000000000001</v>
      </c>
      <c r="AA278" s="8">
        <v>-1</v>
      </c>
      <c r="AB278" s="8">
        <v>-1</v>
      </c>
      <c r="AC278" s="8" t="s">
        <v>17</v>
      </c>
      <c r="AD278" s="8" t="s">
        <v>17</v>
      </c>
      <c r="AE278" s="8">
        <v>0.33333000000000002</v>
      </c>
      <c r="AF278" s="8">
        <v>0.33333000000000002</v>
      </c>
      <c r="AG278" s="8">
        <v>0.5</v>
      </c>
      <c r="AH278" s="8">
        <v>0</v>
      </c>
      <c r="AI278" s="8">
        <v>0</v>
      </c>
      <c r="AJ278" s="8">
        <v>0</v>
      </c>
      <c r="AK278" s="8">
        <v>0.33333000000000002</v>
      </c>
      <c r="AL278" s="8">
        <v>0.33333000000000002</v>
      </c>
      <c r="AM278" s="8">
        <v>0.5</v>
      </c>
      <c r="AN278" s="8">
        <v>0</v>
      </c>
      <c r="AO278" s="8">
        <v>0</v>
      </c>
      <c r="AP278" s="8">
        <v>0</v>
      </c>
      <c r="AQ278" s="1">
        <v>5.0000000000000001E-3</v>
      </c>
      <c r="AR278" s="8">
        <v>0.317</v>
      </c>
      <c r="AS278" s="8">
        <v>0.5</v>
      </c>
      <c r="AT278" s="8">
        <v>0</v>
      </c>
      <c r="AU278" s="8">
        <v>0</v>
      </c>
      <c r="AV278" s="8">
        <v>0.5</v>
      </c>
      <c r="AW278" s="8">
        <v>-37.118099999999998</v>
      </c>
      <c r="AX278" s="8">
        <v>0.33300000000000002</v>
      </c>
    </row>
    <row r="279" spans="1:50">
      <c r="B279" s="8" t="s">
        <v>1011</v>
      </c>
      <c r="C279" s="8">
        <v>4</v>
      </c>
      <c r="D279" s="8">
        <v>520</v>
      </c>
      <c r="E279" s="8">
        <v>0</v>
      </c>
      <c r="F279" s="8">
        <v>6</v>
      </c>
      <c r="G279" s="8">
        <v>6</v>
      </c>
      <c r="H279" s="8">
        <v>4</v>
      </c>
      <c r="I279" s="8">
        <v>21.5</v>
      </c>
      <c r="J279" s="8">
        <v>3.4287999999999998</v>
      </c>
      <c r="K279" s="8">
        <v>3.4287999999999998</v>
      </c>
      <c r="L279" s="8">
        <v>4.5373000000000001</v>
      </c>
      <c r="M279" s="8">
        <v>46.197000000000003</v>
      </c>
      <c r="N279" s="8">
        <v>36</v>
      </c>
      <c r="O279" s="8">
        <v>26</v>
      </c>
      <c r="P279" s="8">
        <v>1</v>
      </c>
      <c r="Q279" s="8">
        <v>1</v>
      </c>
      <c r="R279" s="2">
        <v>-55.752400000000002</v>
      </c>
      <c r="S279" s="8" t="s">
        <v>16</v>
      </c>
      <c r="T279" s="8">
        <v>-5.0030000000000001</v>
      </c>
      <c r="U279" s="8">
        <v>5.98</v>
      </c>
      <c r="V279" s="8">
        <v>10.983000000000001</v>
      </c>
      <c r="W279" s="8" t="s">
        <v>16</v>
      </c>
      <c r="X279" s="8">
        <v>-5.0030000000000001</v>
      </c>
      <c r="Y279" s="8">
        <v>5.98</v>
      </c>
      <c r="Z279" s="8">
        <v>10.983000000000001</v>
      </c>
      <c r="AA279" s="8">
        <v>-1</v>
      </c>
      <c r="AB279" s="8">
        <v>-1</v>
      </c>
      <c r="AC279" s="8" t="s">
        <v>17</v>
      </c>
      <c r="AD279" s="8" t="s">
        <v>17</v>
      </c>
      <c r="AE279" s="8">
        <v>0.33333000000000002</v>
      </c>
      <c r="AF279" s="8">
        <v>0.33333000000000002</v>
      </c>
      <c r="AG279" s="8">
        <v>0.5</v>
      </c>
      <c r="AH279" s="8">
        <v>0</v>
      </c>
      <c r="AI279" s="8">
        <v>0</v>
      </c>
      <c r="AJ279" s="8">
        <v>0</v>
      </c>
      <c r="AK279" s="8">
        <v>0.33333000000000002</v>
      </c>
      <c r="AL279" s="8">
        <v>0.33333000000000002</v>
      </c>
      <c r="AM279" s="8">
        <v>0.5</v>
      </c>
      <c r="AN279" s="8">
        <v>0</v>
      </c>
      <c r="AO279" s="8">
        <v>0</v>
      </c>
      <c r="AP279" s="8">
        <v>0</v>
      </c>
      <c r="AQ279" s="1">
        <v>5.0000000000000001E-3</v>
      </c>
      <c r="AR279" s="8">
        <v>0.31900000000000001</v>
      </c>
      <c r="AS279" s="8">
        <v>0.50345899999999999</v>
      </c>
      <c r="AT279" s="8">
        <v>0</v>
      </c>
      <c r="AU279" s="8">
        <v>0.98241900000000004</v>
      </c>
      <c r="AV279" s="8">
        <v>0.48503400000000002</v>
      </c>
      <c r="AW279" s="8">
        <v>-37.1113</v>
      </c>
      <c r="AX279" s="8">
        <v>0.38400000000000001</v>
      </c>
    </row>
    <row r="280" spans="1:50">
      <c r="B280" s="8" t="s">
        <v>1012</v>
      </c>
      <c r="C280" s="8">
        <v>4</v>
      </c>
      <c r="D280" s="8">
        <v>520</v>
      </c>
      <c r="E280" s="8">
        <v>0</v>
      </c>
      <c r="F280" s="8">
        <v>6</v>
      </c>
      <c r="G280" s="8">
        <v>6</v>
      </c>
      <c r="H280" s="8">
        <v>4</v>
      </c>
      <c r="I280" s="8">
        <v>21.6</v>
      </c>
      <c r="J280" s="8">
        <v>3.4121999999999999</v>
      </c>
      <c r="K280" s="8">
        <v>3.4121999999999999</v>
      </c>
      <c r="L280" s="8">
        <v>4.6062000000000003</v>
      </c>
      <c r="M280" s="8">
        <v>46.445</v>
      </c>
      <c r="N280" s="8">
        <v>36</v>
      </c>
      <c r="O280" s="8">
        <v>26</v>
      </c>
      <c r="P280" s="8">
        <v>1</v>
      </c>
      <c r="Q280" s="8">
        <v>1</v>
      </c>
      <c r="R280" s="2">
        <v>-55.7714</v>
      </c>
      <c r="S280" s="8" t="s">
        <v>16</v>
      </c>
      <c r="T280" s="8">
        <v>-5.117</v>
      </c>
      <c r="U280" s="8">
        <v>5.9240000000000004</v>
      </c>
      <c r="V280" s="8">
        <v>11.041</v>
      </c>
      <c r="W280" s="8" t="s">
        <v>16</v>
      </c>
      <c r="X280" s="8">
        <v>-5.117</v>
      </c>
      <c r="Y280" s="8">
        <v>5.9240000000000004</v>
      </c>
      <c r="Z280" s="8">
        <v>11.041</v>
      </c>
      <c r="AA280" s="8">
        <v>-1</v>
      </c>
      <c r="AB280" s="8">
        <v>-1</v>
      </c>
      <c r="AC280" s="8" t="s">
        <v>17</v>
      </c>
      <c r="AD280" s="8" t="s">
        <v>17</v>
      </c>
      <c r="AE280" s="8">
        <v>0.33333000000000002</v>
      </c>
      <c r="AF280" s="8">
        <v>0.33333000000000002</v>
      </c>
      <c r="AG280" s="8">
        <v>0.5</v>
      </c>
      <c r="AH280" s="8">
        <v>0</v>
      </c>
      <c r="AI280" s="8">
        <v>0</v>
      </c>
      <c r="AJ280" s="8">
        <v>0</v>
      </c>
      <c r="AK280" s="8">
        <v>0.33333000000000002</v>
      </c>
      <c r="AL280" s="8">
        <v>0.33333000000000002</v>
      </c>
      <c r="AM280" s="8">
        <v>0.5</v>
      </c>
      <c r="AN280" s="8">
        <v>0</v>
      </c>
      <c r="AO280" s="8">
        <v>0</v>
      </c>
      <c r="AP280" s="8">
        <v>0</v>
      </c>
      <c r="AQ280" s="1">
        <v>5.0000000000000001E-3</v>
      </c>
      <c r="AR280" s="8">
        <v>0.317</v>
      </c>
      <c r="AS280" s="8">
        <v>0.50751900000000005</v>
      </c>
      <c r="AT280" s="8">
        <v>0</v>
      </c>
      <c r="AU280" s="8">
        <v>0.97140499999999996</v>
      </c>
      <c r="AV280" s="8">
        <v>0.477551</v>
      </c>
      <c r="AW280" s="8">
        <v>-37.100499999999997</v>
      </c>
      <c r="AX280" s="8">
        <v>0.38900000000000001</v>
      </c>
    </row>
    <row r="281" spans="1:50">
      <c r="B281" s="8" t="s">
        <v>1013</v>
      </c>
      <c r="C281" s="8">
        <v>4</v>
      </c>
      <c r="D281" s="8">
        <v>520</v>
      </c>
      <c r="E281" s="8">
        <v>0</v>
      </c>
      <c r="F281" s="8">
        <v>6</v>
      </c>
      <c r="G281" s="8">
        <v>6</v>
      </c>
      <c r="H281" s="8">
        <v>4</v>
      </c>
      <c r="I281" s="8">
        <v>21.8</v>
      </c>
      <c r="J281" s="8">
        <v>3.2582</v>
      </c>
      <c r="K281" s="8">
        <v>3.2582</v>
      </c>
      <c r="L281" s="8">
        <v>5.2385999999999999</v>
      </c>
      <c r="M281" s="8">
        <v>48.162999999999997</v>
      </c>
      <c r="N281" s="8">
        <v>36</v>
      </c>
      <c r="O281" s="8">
        <v>26</v>
      </c>
      <c r="P281" s="8">
        <v>1</v>
      </c>
      <c r="Q281" s="8">
        <v>1</v>
      </c>
      <c r="R281" s="2">
        <v>-56.136200000000002</v>
      </c>
      <c r="S281" s="8" t="s">
        <v>61</v>
      </c>
      <c r="T281" s="8">
        <v>-5.31</v>
      </c>
      <c r="U281" s="8">
        <v>5.6130000000000004</v>
      </c>
      <c r="V281" s="8">
        <v>10.923999999999999</v>
      </c>
      <c r="W281" s="8" t="s">
        <v>61</v>
      </c>
      <c r="X281" s="8">
        <v>-5.31</v>
      </c>
      <c r="Y281" s="8">
        <v>5.6130000000000004</v>
      </c>
      <c r="Z281" s="8">
        <v>10.923999999999999</v>
      </c>
      <c r="AA281" s="8">
        <v>-1</v>
      </c>
      <c r="AB281" s="8">
        <v>-1</v>
      </c>
      <c r="AC281" s="8" t="s">
        <v>17</v>
      </c>
      <c r="AD281" s="8" t="s">
        <v>17</v>
      </c>
      <c r="AE281" s="8">
        <v>0</v>
      </c>
      <c r="AF281" s="8">
        <v>0</v>
      </c>
      <c r="AG281" s="8">
        <v>0</v>
      </c>
      <c r="AH281" s="8">
        <v>0</v>
      </c>
      <c r="AI281" s="8">
        <v>0</v>
      </c>
      <c r="AJ281" s="8">
        <v>0</v>
      </c>
      <c r="AK281" s="8">
        <v>0</v>
      </c>
      <c r="AL281" s="8">
        <v>0</v>
      </c>
      <c r="AM281" s="8">
        <v>0</v>
      </c>
      <c r="AN281" s="8">
        <v>0</v>
      </c>
      <c r="AO281" s="8">
        <v>0</v>
      </c>
      <c r="AP281" s="8">
        <v>0</v>
      </c>
      <c r="AQ281" s="1">
        <v>6.0000000000000001E-3</v>
      </c>
      <c r="AR281" s="8">
        <v>0.32</v>
      </c>
      <c r="AS281" s="8">
        <v>0.50003299999999995</v>
      </c>
      <c r="AT281" s="8">
        <v>0</v>
      </c>
      <c r="AU281" s="8">
        <v>0.88027699999999998</v>
      </c>
      <c r="AV281" s="8">
        <v>0.38027100000000003</v>
      </c>
      <c r="AW281" s="8">
        <v>-36.980699999999999</v>
      </c>
      <c r="AX281" s="8">
        <v>0.49</v>
      </c>
    </row>
    <row r="282" spans="1:50">
      <c r="B282" s="8" t="s">
        <v>1014</v>
      </c>
      <c r="C282" s="8">
        <v>4</v>
      </c>
      <c r="D282" s="8">
        <v>520</v>
      </c>
      <c r="E282" s="8">
        <v>0</v>
      </c>
      <c r="F282" s="8">
        <v>6</v>
      </c>
      <c r="G282" s="8">
        <v>6</v>
      </c>
      <c r="H282" s="8">
        <v>4</v>
      </c>
      <c r="I282" s="8">
        <v>21.8</v>
      </c>
      <c r="J282" s="8">
        <v>3.2582</v>
      </c>
      <c r="K282" s="8">
        <v>3.2582</v>
      </c>
      <c r="L282" s="8">
        <v>5.2385999999999999</v>
      </c>
      <c r="M282" s="8">
        <v>48.162999999999997</v>
      </c>
      <c r="N282" s="8">
        <v>36</v>
      </c>
      <c r="O282" s="8">
        <v>26</v>
      </c>
      <c r="P282" s="8">
        <v>1</v>
      </c>
      <c r="Q282" s="8">
        <v>1</v>
      </c>
      <c r="R282" s="2">
        <v>-55.532800000000002</v>
      </c>
      <c r="S282" s="8" t="s">
        <v>61</v>
      </c>
      <c r="T282" s="8">
        <v>-5.383</v>
      </c>
      <c r="U282" s="8">
        <v>5.8419999999999996</v>
      </c>
      <c r="V282" s="8">
        <v>11.225</v>
      </c>
      <c r="W282" s="8" t="s">
        <v>61</v>
      </c>
      <c r="X282" s="8">
        <v>-5.383</v>
      </c>
      <c r="Y282" s="8">
        <v>5.8419999999999996</v>
      </c>
      <c r="Z282" s="8">
        <v>11.225</v>
      </c>
      <c r="AA282" s="8">
        <v>-1</v>
      </c>
      <c r="AB282" s="8">
        <v>-1</v>
      </c>
      <c r="AC282" s="8" t="s">
        <v>17</v>
      </c>
      <c r="AD282" s="8" t="s">
        <v>17</v>
      </c>
      <c r="AE282" s="8">
        <v>0</v>
      </c>
      <c r="AF282" s="8">
        <v>0</v>
      </c>
      <c r="AG282" s="8">
        <v>0</v>
      </c>
      <c r="AH282" s="8">
        <v>0</v>
      </c>
      <c r="AI282" s="8">
        <v>0</v>
      </c>
      <c r="AJ282" s="8">
        <v>0</v>
      </c>
      <c r="AK282" s="8">
        <v>0</v>
      </c>
      <c r="AL282" s="8">
        <v>0</v>
      </c>
      <c r="AM282" s="8">
        <v>0</v>
      </c>
      <c r="AN282" s="8">
        <v>0</v>
      </c>
      <c r="AO282" s="8">
        <v>0</v>
      </c>
      <c r="AP282" s="8">
        <v>0</v>
      </c>
      <c r="AQ282" s="1">
        <v>6.0000000000000001E-3</v>
      </c>
      <c r="AR282" s="8">
        <v>0.315</v>
      </c>
      <c r="AS282" s="8">
        <v>0.5</v>
      </c>
      <c r="AT282" s="8">
        <v>0</v>
      </c>
      <c r="AU282" s="8">
        <v>0</v>
      </c>
      <c r="AV282" s="8">
        <v>0.5</v>
      </c>
      <c r="AW282" s="8">
        <v>-36.9983</v>
      </c>
      <c r="AX282" s="8">
        <v>0.42799999999999999</v>
      </c>
    </row>
    <row r="283" spans="1:50">
      <c r="A283" s="112" t="s">
        <v>1039</v>
      </c>
      <c r="C283" s="8"/>
      <c r="D283" s="8"/>
      <c r="E283" s="8"/>
      <c r="F283" s="8"/>
      <c r="G283" s="8"/>
      <c r="H283" s="8"/>
      <c r="I283" s="8"/>
      <c r="J283" s="8"/>
      <c r="K283" s="8"/>
      <c r="R283" s="2"/>
      <c r="AQ283" s="1"/>
    </row>
    <row r="284" spans="1:50">
      <c r="B284" s="8" t="s">
        <v>1015</v>
      </c>
      <c r="C284" s="8">
        <v>4</v>
      </c>
      <c r="D284" s="8">
        <v>520</v>
      </c>
      <c r="E284" s="8">
        <v>0</v>
      </c>
      <c r="F284" s="8">
        <v>6</v>
      </c>
      <c r="G284" s="8">
        <v>6</v>
      </c>
      <c r="H284" s="8">
        <v>4</v>
      </c>
      <c r="I284" s="8">
        <v>21.5</v>
      </c>
      <c r="J284" s="8">
        <v>3.44</v>
      </c>
      <c r="K284" s="8">
        <v>3.44</v>
      </c>
      <c r="L284" s="8">
        <v>4.49</v>
      </c>
      <c r="M284" s="8">
        <v>46.014000000000003</v>
      </c>
      <c r="N284" s="8">
        <v>36</v>
      </c>
      <c r="O284" s="8">
        <v>26</v>
      </c>
      <c r="P284" s="8">
        <v>1</v>
      </c>
      <c r="Q284" s="8">
        <v>1</v>
      </c>
      <c r="R284" s="2">
        <v>-55.743299999999998</v>
      </c>
      <c r="S284" s="8" t="s">
        <v>16</v>
      </c>
      <c r="T284" s="8">
        <v>-4.9000000000000004</v>
      </c>
      <c r="U284" s="8">
        <v>6.0259999999999998</v>
      </c>
      <c r="V284" s="8">
        <v>10.925000000000001</v>
      </c>
      <c r="W284" s="8" t="s">
        <v>16</v>
      </c>
      <c r="X284" s="8">
        <v>-4.9000000000000004</v>
      </c>
      <c r="Y284" s="8">
        <v>6.0259999999999998</v>
      </c>
      <c r="Z284" s="8">
        <v>10.925000000000001</v>
      </c>
      <c r="AA284" s="8">
        <v>-1</v>
      </c>
      <c r="AB284" s="8">
        <v>-1</v>
      </c>
      <c r="AC284" s="8" t="s">
        <v>17</v>
      </c>
      <c r="AD284" s="8" t="s">
        <v>17</v>
      </c>
      <c r="AE284" s="8">
        <v>0.33333000000000002</v>
      </c>
      <c r="AF284" s="8">
        <v>0.33333000000000002</v>
      </c>
      <c r="AG284" s="8">
        <v>0.5</v>
      </c>
      <c r="AH284" s="8">
        <v>0</v>
      </c>
      <c r="AI284" s="8">
        <v>0</v>
      </c>
      <c r="AJ284" s="8">
        <v>0</v>
      </c>
      <c r="AK284" s="8">
        <v>0.33333000000000002</v>
      </c>
      <c r="AL284" s="8">
        <v>0.33333000000000002</v>
      </c>
      <c r="AM284" s="8">
        <v>0.5</v>
      </c>
      <c r="AN284" s="8">
        <v>0</v>
      </c>
      <c r="AO284" s="8">
        <v>0</v>
      </c>
      <c r="AP284" s="8">
        <v>0</v>
      </c>
      <c r="AQ284" s="1">
        <v>5.0000000000000001E-3</v>
      </c>
      <c r="AR284" s="8">
        <v>0.318</v>
      </c>
      <c r="AS284" s="8">
        <v>0.5</v>
      </c>
      <c r="AT284" s="8">
        <v>0</v>
      </c>
      <c r="AU284" s="8">
        <v>0</v>
      </c>
      <c r="AV284" s="8">
        <v>0.5</v>
      </c>
      <c r="AW284" s="8">
        <v>-34.456299999999999</v>
      </c>
      <c r="AX284" s="8">
        <v>0.25800000000000001</v>
      </c>
    </row>
    <row r="285" spans="1:50">
      <c r="B285" s="8" t="s">
        <v>1016</v>
      </c>
      <c r="C285" s="8">
        <v>4</v>
      </c>
      <c r="D285" s="8">
        <v>520</v>
      </c>
      <c r="E285" s="8">
        <v>0</v>
      </c>
      <c r="F285" s="8">
        <v>6</v>
      </c>
      <c r="G285" s="8">
        <v>6</v>
      </c>
      <c r="H285" s="8">
        <v>4</v>
      </c>
      <c r="I285" s="8">
        <v>21.5</v>
      </c>
      <c r="J285" s="8">
        <v>3.4287999999999998</v>
      </c>
      <c r="K285" s="8">
        <v>3.4287999999999998</v>
      </c>
      <c r="L285" s="8">
        <v>4.5373000000000001</v>
      </c>
      <c r="M285" s="8">
        <v>46.197000000000003</v>
      </c>
      <c r="N285" s="8">
        <v>36</v>
      </c>
      <c r="O285" s="8">
        <v>26</v>
      </c>
      <c r="P285" s="8">
        <v>1</v>
      </c>
      <c r="Q285" s="8">
        <v>1</v>
      </c>
      <c r="R285" s="2">
        <v>-55.752400000000002</v>
      </c>
      <c r="S285" s="8" t="s">
        <v>16</v>
      </c>
      <c r="T285" s="8">
        <v>-5.0030000000000001</v>
      </c>
      <c r="U285" s="8">
        <v>5.98</v>
      </c>
      <c r="V285" s="8">
        <v>10.983000000000001</v>
      </c>
      <c r="W285" s="8" t="s">
        <v>16</v>
      </c>
      <c r="X285" s="8">
        <v>-5.0030000000000001</v>
      </c>
      <c r="Y285" s="8">
        <v>5.98</v>
      </c>
      <c r="Z285" s="8">
        <v>10.983000000000001</v>
      </c>
      <c r="AA285" s="8">
        <v>-1</v>
      </c>
      <c r="AB285" s="8">
        <v>-1</v>
      </c>
      <c r="AC285" s="8" t="s">
        <v>17</v>
      </c>
      <c r="AD285" s="8" t="s">
        <v>17</v>
      </c>
      <c r="AE285" s="8">
        <v>0.33333000000000002</v>
      </c>
      <c r="AF285" s="8">
        <v>0.33333000000000002</v>
      </c>
      <c r="AG285" s="8">
        <v>0.5</v>
      </c>
      <c r="AH285" s="8">
        <v>0</v>
      </c>
      <c r="AI285" s="8">
        <v>0</v>
      </c>
      <c r="AJ285" s="8">
        <v>0</v>
      </c>
      <c r="AK285" s="8">
        <v>0.33333000000000002</v>
      </c>
      <c r="AL285" s="8">
        <v>0.33333000000000002</v>
      </c>
      <c r="AM285" s="8">
        <v>0.5</v>
      </c>
      <c r="AN285" s="8">
        <v>0</v>
      </c>
      <c r="AO285" s="8">
        <v>0</v>
      </c>
      <c r="AP285" s="8">
        <v>0</v>
      </c>
      <c r="AQ285" s="1">
        <v>5.0000000000000001E-3</v>
      </c>
      <c r="AR285" s="8">
        <v>0.32100000000000001</v>
      </c>
      <c r="AS285" s="8">
        <v>0.50345899999999999</v>
      </c>
      <c r="AT285" s="8">
        <v>0</v>
      </c>
      <c r="AU285" s="8">
        <v>0.98241900000000004</v>
      </c>
      <c r="AV285" s="8">
        <v>0.48503400000000002</v>
      </c>
      <c r="AW285" s="8">
        <v>-34.449800000000003</v>
      </c>
      <c r="AX285" s="8">
        <v>0.29499999999999998</v>
      </c>
    </row>
    <row r="286" spans="1:50">
      <c r="C286" s="8"/>
      <c r="D286" s="8"/>
      <c r="E286" s="8"/>
      <c r="F286" s="8"/>
      <c r="G286" s="8"/>
      <c r="H286" s="8"/>
      <c r="I286" s="8"/>
      <c r="J286" s="8"/>
      <c r="K286" s="8"/>
      <c r="R286" s="2"/>
      <c r="AQ286" s="1"/>
    </row>
    <row r="287" spans="1:50">
      <c r="B287" s="8" t="s">
        <v>1017</v>
      </c>
      <c r="C287" s="8">
        <v>4</v>
      </c>
      <c r="D287" s="8">
        <v>520</v>
      </c>
      <c r="E287" s="8">
        <v>0</v>
      </c>
      <c r="F287" s="8">
        <v>6</v>
      </c>
      <c r="G287" s="8">
        <v>6</v>
      </c>
      <c r="H287" s="8">
        <v>4</v>
      </c>
      <c r="I287" s="8">
        <v>21.8</v>
      </c>
      <c r="J287" s="8">
        <v>3.2582</v>
      </c>
      <c r="K287" s="8">
        <v>3.2582</v>
      </c>
      <c r="L287" s="8">
        <v>5.2385999999999999</v>
      </c>
      <c r="M287" s="8">
        <v>48.162999999999997</v>
      </c>
      <c r="N287" s="8">
        <v>36</v>
      </c>
      <c r="O287" s="8">
        <v>26</v>
      </c>
      <c r="P287" s="8">
        <v>1</v>
      </c>
      <c r="Q287" s="8">
        <v>1</v>
      </c>
      <c r="R287" s="2">
        <v>-56.136200000000002</v>
      </c>
      <c r="S287" s="8" t="s">
        <v>61</v>
      </c>
      <c r="T287" s="8">
        <v>-5.31</v>
      </c>
      <c r="U287" s="8">
        <v>5.6130000000000004</v>
      </c>
      <c r="V287" s="8">
        <v>10.923999999999999</v>
      </c>
      <c r="W287" s="8" t="s">
        <v>61</v>
      </c>
      <c r="X287" s="8">
        <v>-5.31</v>
      </c>
      <c r="Y287" s="8">
        <v>5.6130000000000004</v>
      </c>
      <c r="Z287" s="8">
        <v>10.923999999999999</v>
      </c>
      <c r="AA287" s="8">
        <v>-1</v>
      </c>
      <c r="AB287" s="8">
        <v>-1</v>
      </c>
      <c r="AC287" s="8" t="s">
        <v>17</v>
      </c>
      <c r="AD287" s="8" t="s">
        <v>17</v>
      </c>
      <c r="AE287" s="8">
        <v>0</v>
      </c>
      <c r="AF287" s="8">
        <v>0</v>
      </c>
      <c r="AG287" s="8">
        <v>0</v>
      </c>
      <c r="AH287" s="8">
        <v>0</v>
      </c>
      <c r="AI287" s="8">
        <v>0</v>
      </c>
      <c r="AJ287" s="8">
        <v>0</v>
      </c>
      <c r="AK287" s="8">
        <v>0</v>
      </c>
      <c r="AL287" s="8">
        <v>0</v>
      </c>
      <c r="AM287" s="8">
        <v>0</v>
      </c>
      <c r="AN287" s="8">
        <v>0</v>
      </c>
      <c r="AO287" s="8">
        <v>0</v>
      </c>
      <c r="AP287" s="8">
        <v>0</v>
      </c>
      <c r="AQ287" s="1">
        <v>6.0000000000000001E-3</v>
      </c>
      <c r="AR287" s="8">
        <v>0.317</v>
      </c>
      <c r="AS287" s="8">
        <v>0.50003299999999995</v>
      </c>
      <c r="AT287" s="8">
        <v>0</v>
      </c>
      <c r="AU287" s="8">
        <v>0.88027699999999998</v>
      </c>
      <c r="AV287" s="8">
        <v>0.38027100000000003</v>
      </c>
      <c r="AW287" s="8">
        <v>-34.344200000000001</v>
      </c>
      <c r="AX287" s="8">
        <v>0.35299999999999998</v>
      </c>
    </row>
    <row r="288" spans="1:50">
      <c r="B288" s="8" t="s">
        <v>1018</v>
      </c>
      <c r="C288" s="8">
        <v>4</v>
      </c>
      <c r="D288" s="8">
        <v>520</v>
      </c>
      <c r="E288" s="8">
        <v>0</v>
      </c>
      <c r="F288" s="8">
        <v>6</v>
      </c>
      <c r="G288" s="8">
        <v>6</v>
      </c>
      <c r="H288" s="8">
        <v>4</v>
      </c>
      <c r="I288" s="8">
        <v>21.8</v>
      </c>
      <c r="J288" s="8">
        <v>3.2582</v>
      </c>
      <c r="K288" s="8">
        <v>3.2582</v>
      </c>
      <c r="L288" s="8">
        <v>5.2385999999999999</v>
      </c>
      <c r="M288" s="8">
        <v>48.162999999999997</v>
      </c>
      <c r="N288" s="8">
        <v>36</v>
      </c>
      <c r="O288" s="8">
        <v>26</v>
      </c>
      <c r="P288" s="8">
        <v>1</v>
      </c>
      <c r="Q288" s="8">
        <v>1</v>
      </c>
      <c r="R288" s="2">
        <v>-55.532800000000002</v>
      </c>
      <c r="S288" s="8" t="s">
        <v>61</v>
      </c>
      <c r="T288" s="8">
        <v>-5.383</v>
      </c>
      <c r="U288" s="8">
        <v>5.8419999999999996</v>
      </c>
      <c r="V288" s="8">
        <v>11.225</v>
      </c>
      <c r="W288" s="8" t="s">
        <v>61</v>
      </c>
      <c r="X288" s="8">
        <v>-5.383</v>
      </c>
      <c r="Y288" s="8">
        <v>5.8419999999999996</v>
      </c>
      <c r="Z288" s="8">
        <v>11.225</v>
      </c>
      <c r="AA288" s="8">
        <v>-1</v>
      </c>
      <c r="AB288" s="8">
        <v>-1</v>
      </c>
      <c r="AC288" s="8" t="s">
        <v>17</v>
      </c>
      <c r="AD288" s="8" t="s">
        <v>17</v>
      </c>
      <c r="AE288" s="8">
        <v>0</v>
      </c>
      <c r="AF288" s="8">
        <v>0</v>
      </c>
      <c r="AG288" s="8">
        <v>0</v>
      </c>
      <c r="AH288" s="8">
        <v>0</v>
      </c>
      <c r="AI288" s="8">
        <v>0</v>
      </c>
      <c r="AJ288" s="8">
        <v>0</v>
      </c>
      <c r="AK288" s="8">
        <v>0</v>
      </c>
      <c r="AL288" s="8">
        <v>0</v>
      </c>
      <c r="AM288" s="8">
        <v>0</v>
      </c>
      <c r="AN288" s="8">
        <v>0</v>
      </c>
      <c r="AO288" s="8">
        <v>0</v>
      </c>
      <c r="AP288" s="8">
        <v>0</v>
      </c>
      <c r="AQ288" s="1">
        <v>6.0000000000000001E-3</v>
      </c>
      <c r="AR288" s="8">
        <v>0.318</v>
      </c>
      <c r="AS288" s="8">
        <v>0.5</v>
      </c>
      <c r="AT288" s="8">
        <v>0</v>
      </c>
      <c r="AU288" s="8">
        <v>0</v>
      </c>
      <c r="AV288" s="8">
        <v>0.5</v>
      </c>
      <c r="AW288" s="8">
        <v>-34.334600000000002</v>
      </c>
      <c r="AX288" s="8">
        <v>0.31</v>
      </c>
    </row>
    <row r="289" spans="1:51">
      <c r="A289" s="112" t="s">
        <v>1040</v>
      </c>
      <c r="C289" s="8"/>
      <c r="D289" s="8"/>
      <c r="E289" s="8"/>
      <c r="F289" s="8"/>
      <c r="G289" s="8"/>
      <c r="H289" s="8"/>
      <c r="I289" s="8"/>
      <c r="J289" s="8"/>
      <c r="K289" s="8"/>
      <c r="R289" s="2"/>
      <c r="AQ289" s="1"/>
    </row>
    <row r="290" spans="1:51">
      <c r="B290" s="8" t="s">
        <v>1019</v>
      </c>
      <c r="C290" s="8">
        <v>4</v>
      </c>
      <c r="D290" s="8">
        <v>520</v>
      </c>
      <c r="E290" s="8">
        <v>0</v>
      </c>
      <c r="F290" s="8">
        <v>6</v>
      </c>
      <c r="G290" s="8">
        <v>6</v>
      </c>
      <c r="H290" s="8">
        <v>4</v>
      </c>
      <c r="I290" s="8">
        <v>21.5</v>
      </c>
      <c r="J290" s="8">
        <v>3.44</v>
      </c>
      <c r="K290" s="8">
        <v>3.44</v>
      </c>
      <c r="L290" s="8">
        <v>4.49</v>
      </c>
      <c r="M290" s="8">
        <v>46.014000000000003</v>
      </c>
      <c r="N290" s="8">
        <v>36</v>
      </c>
      <c r="O290" s="8">
        <v>26</v>
      </c>
      <c r="P290" s="8">
        <v>1</v>
      </c>
      <c r="Q290" s="8">
        <v>1</v>
      </c>
      <c r="R290" s="2">
        <v>-55.743299999999998</v>
      </c>
      <c r="S290" s="8" t="s">
        <v>16</v>
      </c>
      <c r="T290" s="8">
        <v>-4.9000000000000004</v>
      </c>
      <c r="U290" s="8">
        <v>6.0259999999999998</v>
      </c>
      <c r="V290" s="8">
        <v>10.925000000000001</v>
      </c>
      <c r="W290" s="8" t="s">
        <v>16</v>
      </c>
      <c r="X290" s="8">
        <v>-4.9000000000000004</v>
      </c>
      <c r="Y290" s="8">
        <v>6.0259999999999998</v>
      </c>
      <c r="Z290" s="8">
        <v>10.925000000000001</v>
      </c>
      <c r="AA290" s="8">
        <v>-1</v>
      </c>
      <c r="AB290" s="8">
        <v>-1</v>
      </c>
      <c r="AC290" s="8" t="s">
        <v>17</v>
      </c>
      <c r="AD290" s="8" t="s">
        <v>17</v>
      </c>
      <c r="AE290" s="8">
        <v>0.33333000000000002</v>
      </c>
      <c r="AF290" s="8">
        <v>0.33333000000000002</v>
      </c>
      <c r="AG290" s="8">
        <v>0.5</v>
      </c>
      <c r="AH290" s="8">
        <v>0</v>
      </c>
      <c r="AI290" s="8">
        <v>0</v>
      </c>
      <c r="AJ290" s="8">
        <v>0</v>
      </c>
      <c r="AK290" s="8">
        <v>0.33333000000000002</v>
      </c>
      <c r="AL290" s="8">
        <v>0.33333000000000002</v>
      </c>
      <c r="AM290" s="8">
        <v>0.5</v>
      </c>
      <c r="AN290" s="8">
        <v>0</v>
      </c>
      <c r="AO290" s="8">
        <v>0</v>
      </c>
      <c r="AP290" s="8">
        <v>0</v>
      </c>
      <c r="AQ290" s="1">
        <v>5.0000000000000001E-3</v>
      </c>
      <c r="AR290" s="8">
        <v>0.30499999999999999</v>
      </c>
      <c r="AS290" s="8">
        <v>0.5</v>
      </c>
      <c r="AT290" s="8">
        <v>0</v>
      </c>
      <c r="AU290" s="8">
        <v>0</v>
      </c>
      <c r="AV290" s="8">
        <v>0.5</v>
      </c>
      <c r="AW290" s="8">
        <v>-34.410800000000002</v>
      </c>
      <c r="AX290" s="8">
        <v>0.26</v>
      </c>
    </row>
    <row r="291" spans="1:51">
      <c r="B291" s="8" t="s">
        <v>1020</v>
      </c>
      <c r="C291" s="8">
        <v>4</v>
      </c>
      <c r="D291" s="8">
        <v>520</v>
      </c>
      <c r="E291" s="8">
        <v>0</v>
      </c>
      <c r="F291" s="8">
        <v>6</v>
      </c>
      <c r="G291" s="8">
        <v>6</v>
      </c>
      <c r="H291" s="8">
        <v>4</v>
      </c>
      <c r="I291" s="8">
        <v>21.5</v>
      </c>
      <c r="J291" s="8">
        <v>3.4287999999999998</v>
      </c>
      <c r="K291" s="8">
        <v>3.4287999999999998</v>
      </c>
      <c r="L291" s="8">
        <v>4.5373000000000001</v>
      </c>
      <c r="M291" s="8">
        <v>46.197000000000003</v>
      </c>
      <c r="N291" s="8">
        <v>36</v>
      </c>
      <c r="O291" s="8">
        <v>26</v>
      </c>
      <c r="P291" s="8">
        <v>1</v>
      </c>
      <c r="Q291" s="8">
        <v>1</v>
      </c>
      <c r="R291" s="2">
        <v>-55.752400000000002</v>
      </c>
      <c r="S291" s="8" t="s">
        <v>16</v>
      </c>
      <c r="T291" s="8">
        <v>-5.0030000000000001</v>
      </c>
      <c r="U291" s="8">
        <v>5.98</v>
      </c>
      <c r="V291" s="8">
        <v>10.983000000000001</v>
      </c>
      <c r="W291" s="8" t="s">
        <v>16</v>
      </c>
      <c r="X291" s="8">
        <v>-5.0030000000000001</v>
      </c>
      <c r="Y291" s="8">
        <v>5.98</v>
      </c>
      <c r="Z291" s="8">
        <v>10.983000000000001</v>
      </c>
      <c r="AA291" s="8">
        <v>-1</v>
      </c>
      <c r="AB291" s="8">
        <v>-1</v>
      </c>
      <c r="AC291" s="8" t="s">
        <v>17</v>
      </c>
      <c r="AD291" s="8" t="s">
        <v>17</v>
      </c>
      <c r="AE291" s="8">
        <v>0.33333000000000002</v>
      </c>
      <c r="AF291" s="8">
        <v>0.33333000000000002</v>
      </c>
      <c r="AG291" s="8">
        <v>0.5</v>
      </c>
      <c r="AH291" s="8">
        <v>0</v>
      </c>
      <c r="AI291" s="8">
        <v>0</v>
      </c>
      <c r="AJ291" s="8">
        <v>0</v>
      </c>
      <c r="AK291" s="8">
        <v>0.33333000000000002</v>
      </c>
      <c r="AL291" s="8">
        <v>0.33333000000000002</v>
      </c>
      <c r="AM291" s="8">
        <v>0.5</v>
      </c>
      <c r="AN291" s="8">
        <v>0</v>
      </c>
      <c r="AO291" s="8">
        <v>0</v>
      </c>
      <c r="AP291" s="8">
        <v>0</v>
      </c>
      <c r="AQ291" s="1">
        <v>5.0000000000000001E-3</v>
      </c>
      <c r="AR291" s="8">
        <v>0.315</v>
      </c>
      <c r="AS291" s="8">
        <v>0.50345899999999999</v>
      </c>
      <c r="AT291" s="8">
        <v>0</v>
      </c>
      <c r="AU291" s="8">
        <v>0.98241900000000004</v>
      </c>
      <c r="AV291" s="8">
        <v>0.48503400000000002</v>
      </c>
      <c r="AW291" s="8">
        <v>-34.4026</v>
      </c>
      <c r="AX291" s="8">
        <v>0.29599999999999999</v>
      </c>
    </row>
    <row r="292" spans="1:51">
      <c r="C292" s="8"/>
      <c r="D292" s="8"/>
      <c r="E292" s="8"/>
      <c r="F292" s="8"/>
      <c r="G292" s="8"/>
      <c r="H292" s="8"/>
      <c r="I292" s="8"/>
      <c r="J292" s="8"/>
      <c r="K292" s="8"/>
      <c r="R292" s="2"/>
      <c r="AQ292" s="1"/>
    </row>
    <row r="293" spans="1:51">
      <c r="B293" s="8" t="s">
        <v>1021</v>
      </c>
      <c r="C293" s="8">
        <v>4</v>
      </c>
      <c r="D293" s="8">
        <v>520</v>
      </c>
      <c r="E293" s="8">
        <v>0</v>
      </c>
      <c r="F293" s="8">
        <v>6</v>
      </c>
      <c r="G293" s="8">
        <v>6</v>
      </c>
      <c r="H293" s="8">
        <v>4</v>
      </c>
      <c r="I293" s="8">
        <v>21.8</v>
      </c>
      <c r="J293" s="8">
        <v>3.2582</v>
      </c>
      <c r="K293" s="8">
        <v>3.2582</v>
      </c>
      <c r="L293" s="8">
        <v>5.2385999999999999</v>
      </c>
      <c r="M293" s="8">
        <v>48.162999999999997</v>
      </c>
      <c r="N293" s="8">
        <v>36</v>
      </c>
      <c r="O293" s="8">
        <v>26</v>
      </c>
      <c r="P293" s="8">
        <v>1</v>
      </c>
      <c r="Q293" s="8">
        <v>1</v>
      </c>
      <c r="R293" s="2">
        <v>-56.136200000000002</v>
      </c>
      <c r="S293" s="8" t="s">
        <v>61</v>
      </c>
      <c r="T293" s="8">
        <v>-5.31</v>
      </c>
      <c r="U293" s="8">
        <v>5.6130000000000004</v>
      </c>
      <c r="V293" s="8">
        <v>10.923999999999999</v>
      </c>
      <c r="W293" s="8" t="s">
        <v>61</v>
      </c>
      <c r="X293" s="8">
        <v>-5.31</v>
      </c>
      <c r="Y293" s="8">
        <v>5.6130000000000004</v>
      </c>
      <c r="Z293" s="8">
        <v>10.923999999999999</v>
      </c>
      <c r="AA293" s="8">
        <v>-1</v>
      </c>
      <c r="AB293" s="8">
        <v>-1</v>
      </c>
      <c r="AC293" s="8" t="s">
        <v>17</v>
      </c>
      <c r="AD293" s="8" t="s">
        <v>17</v>
      </c>
      <c r="AE293" s="8">
        <v>0</v>
      </c>
      <c r="AF293" s="8">
        <v>0</v>
      </c>
      <c r="AG293" s="8">
        <v>0</v>
      </c>
      <c r="AH293" s="8">
        <v>0</v>
      </c>
      <c r="AI293" s="8">
        <v>0</v>
      </c>
      <c r="AJ293" s="8">
        <v>0</v>
      </c>
      <c r="AK293" s="8">
        <v>0</v>
      </c>
      <c r="AL293" s="8">
        <v>0</v>
      </c>
      <c r="AM293" s="8">
        <v>0</v>
      </c>
      <c r="AN293" s="8">
        <v>0</v>
      </c>
      <c r="AO293" s="8">
        <v>0</v>
      </c>
      <c r="AP293" s="8">
        <v>0</v>
      </c>
      <c r="AQ293" s="1">
        <v>6.0000000000000001E-3</v>
      </c>
      <c r="AR293" s="8">
        <v>0.316</v>
      </c>
      <c r="AS293" s="8">
        <v>0.50003299999999995</v>
      </c>
      <c r="AT293" s="8">
        <v>0</v>
      </c>
      <c r="AU293" s="8">
        <v>0.88027699999999998</v>
      </c>
      <c r="AV293" s="8">
        <v>0.38027100000000003</v>
      </c>
      <c r="AW293" s="8">
        <v>-34.29</v>
      </c>
      <c r="AX293" s="8">
        <v>0.35299999999999998</v>
      </c>
    </row>
    <row r="294" spans="1:51">
      <c r="B294" s="8" t="s">
        <v>1022</v>
      </c>
      <c r="C294" s="8">
        <v>4</v>
      </c>
      <c r="D294" s="8">
        <v>520</v>
      </c>
      <c r="E294" s="8">
        <v>0</v>
      </c>
      <c r="F294" s="8">
        <v>6</v>
      </c>
      <c r="G294" s="8">
        <v>6</v>
      </c>
      <c r="H294" s="8">
        <v>4</v>
      </c>
      <c r="I294" s="8">
        <v>21.8</v>
      </c>
      <c r="J294" s="8">
        <v>3.2582</v>
      </c>
      <c r="K294" s="8">
        <v>3.2582</v>
      </c>
      <c r="L294" s="8">
        <v>5.2385999999999999</v>
      </c>
      <c r="M294" s="8">
        <v>48.162999999999997</v>
      </c>
      <c r="N294" s="8">
        <v>36</v>
      </c>
      <c r="O294" s="8">
        <v>26</v>
      </c>
      <c r="P294" s="8">
        <v>1</v>
      </c>
      <c r="Q294" s="8">
        <v>1</v>
      </c>
      <c r="R294" s="2">
        <v>-55.532800000000002</v>
      </c>
      <c r="S294" s="8" t="s">
        <v>61</v>
      </c>
      <c r="T294" s="8">
        <v>-5.383</v>
      </c>
      <c r="U294" s="8">
        <v>5.8419999999999996</v>
      </c>
      <c r="V294" s="8">
        <v>11.225</v>
      </c>
      <c r="W294" s="8" t="s">
        <v>61</v>
      </c>
      <c r="X294" s="8">
        <v>-5.383</v>
      </c>
      <c r="Y294" s="8">
        <v>5.8419999999999996</v>
      </c>
      <c r="Z294" s="8">
        <v>11.225</v>
      </c>
      <c r="AA294" s="8">
        <v>-1</v>
      </c>
      <c r="AB294" s="8">
        <v>-1</v>
      </c>
      <c r="AC294" s="8" t="s">
        <v>17</v>
      </c>
      <c r="AD294" s="8" t="s">
        <v>17</v>
      </c>
      <c r="AE294" s="8">
        <v>0</v>
      </c>
      <c r="AF294" s="8">
        <v>0</v>
      </c>
      <c r="AG294" s="8">
        <v>0</v>
      </c>
      <c r="AH294" s="8">
        <v>0</v>
      </c>
      <c r="AI294" s="8">
        <v>0</v>
      </c>
      <c r="AJ294" s="8">
        <v>0</v>
      </c>
      <c r="AK294" s="8">
        <v>0</v>
      </c>
      <c r="AL294" s="8">
        <v>0</v>
      </c>
      <c r="AM294" s="8">
        <v>0</v>
      </c>
      <c r="AN294" s="8">
        <v>0</v>
      </c>
      <c r="AO294" s="8">
        <v>0</v>
      </c>
      <c r="AP294" s="8">
        <v>0</v>
      </c>
      <c r="AQ294" s="1">
        <v>6.0000000000000001E-3</v>
      </c>
      <c r="AR294" s="8">
        <v>0.317</v>
      </c>
      <c r="AS294" s="8">
        <v>0.5</v>
      </c>
      <c r="AT294" s="8">
        <v>0</v>
      </c>
      <c r="AU294" s="8">
        <v>0</v>
      </c>
      <c r="AV294" s="8">
        <v>0.5</v>
      </c>
      <c r="AW294" s="8">
        <v>-34.275100000000002</v>
      </c>
      <c r="AX294" s="8">
        <v>0.308</v>
      </c>
    </row>
    <row r="295" spans="1:51">
      <c r="A295" s="112" t="s">
        <v>1046</v>
      </c>
      <c r="C295" s="8"/>
      <c r="D295" s="8"/>
      <c r="E295" s="8"/>
      <c r="F295" s="8"/>
      <c r="G295" s="8"/>
      <c r="H295" s="8"/>
      <c r="I295" s="8"/>
      <c r="J295" s="8"/>
      <c r="K295" s="8"/>
      <c r="R295" s="2"/>
      <c r="AQ295" s="1"/>
    </row>
    <row r="296" spans="1:51">
      <c r="B296" s="8" t="s">
        <v>1023</v>
      </c>
      <c r="C296" s="8">
        <v>4</v>
      </c>
      <c r="D296" s="8">
        <v>520</v>
      </c>
      <c r="E296" s="8">
        <v>0</v>
      </c>
      <c r="F296" s="8">
        <v>6</v>
      </c>
      <c r="G296" s="8">
        <v>6</v>
      </c>
      <c r="H296" s="8">
        <v>4</v>
      </c>
      <c r="I296" s="8">
        <v>21.5</v>
      </c>
      <c r="J296" s="8">
        <v>3.44</v>
      </c>
      <c r="K296" s="8">
        <v>3.44</v>
      </c>
      <c r="L296" s="8">
        <v>4.49</v>
      </c>
      <c r="M296" s="8">
        <v>46.014000000000003</v>
      </c>
      <c r="N296" s="8">
        <v>36</v>
      </c>
      <c r="O296" s="8">
        <v>26</v>
      </c>
      <c r="P296" s="8">
        <v>1</v>
      </c>
      <c r="Q296" s="8">
        <v>1</v>
      </c>
      <c r="R296" s="2">
        <v>-55.743299999999998</v>
      </c>
      <c r="S296" s="8" t="s">
        <v>16</v>
      </c>
      <c r="T296" s="8">
        <v>-4.9000000000000004</v>
      </c>
      <c r="U296" s="8">
        <v>6.0259999999999998</v>
      </c>
      <c r="V296" s="8">
        <v>10.925000000000001</v>
      </c>
      <c r="W296" s="8" t="s">
        <v>16</v>
      </c>
      <c r="X296" s="8">
        <v>-4.9000000000000004</v>
      </c>
      <c r="Y296" s="8">
        <v>6.0259999999999998</v>
      </c>
      <c r="Z296" s="8">
        <v>10.925000000000001</v>
      </c>
      <c r="AA296" s="8">
        <v>-1</v>
      </c>
      <c r="AB296" s="8">
        <v>-1</v>
      </c>
      <c r="AC296" s="8" t="s">
        <v>17</v>
      </c>
      <c r="AD296" s="8" t="s">
        <v>17</v>
      </c>
      <c r="AE296" s="8">
        <v>0.33333000000000002</v>
      </c>
      <c r="AF296" s="8">
        <v>0.33333000000000002</v>
      </c>
      <c r="AG296" s="8">
        <v>0.5</v>
      </c>
      <c r="AH296" s="8">
        <v>0</v>
      </c>
      <c r="AI296" s="8">
        <v>0</v>
      </c>
      <c r="AJ296" s="8">
        <v>0</v>
      </c>
      <c r="AK296" s="8">
        <v>0.33333000000000002</v>
      </c>
      <c r="AL296" s="8">
        <v>0.33333000000000002</v>
      </c>
      <c r="AM296" s="8">
        <v>0.5</v>
      </c>
      <c r="AN296" s="8">
        <v>0</v>
      </c>
      <c r="AO296" s="8">
        <v>0</v>
      </c>
      <c r="AP296" s="8">
        <v>0</v>
      </c>
      <c r="AQ296" s="1">
        <v>5.0000000000000001E-3</v>
      </c>
      <c r="AR296" s="8">
        <v>0.316</v>
      </c>
      <c r="AS296" s="8">
        <v>0.5</v>
      </c>
      <c r="AT296" s="8">
        <v>0</v>
      </c>
      <c r="AU296" s="8">
        <v>0</v>
      </c>
      <c r="AV296" s="8">
        <v>0.5</v>
      </c>
      <c r="AW296" s="8">
        <v>-25.901900000000001</v>
      </c>
      <c r="AX296" s="8">
        <v>0.25800000000000001</v>
      </c>
    </row>
    <row r="297" spans="1:51">
      <c r="B297" s="8" t="s">
        <v>1024</v>
      </c>
      <c r="C297" s="8">
        <v>4</v>
      </c>
      <c r="D297" s="8">
        <v>520</v>
      </c>
      <c r="E297" s="8">
        <v>0</v>
      </c>
      <c r="F297" s="8">
        <v>6</v>
      </c>
      <c r="G297" s="8">
        <v>6</v>
      </c>
      <c r="H297" s="8">
        <v>4</v>
      </c>
      <c r="I297" s="8">
        <v>21.5</v>
      </c>
      <c r="J297" s="8">
        <v>3.4287999999999998</v>
      </c>
      <c r="K297" s="8">
        <v>3.4287999999999998</v>
      </c>
      <c r="L297" s="8">
        <v>4.5373000000000001</v>
      </c>
      <c r="M297" s="8">
        <v>46.197000000000003</v>
      </c>
      <c r="N297" s="8">
        <v>36</v>
      </c>
      <c r="O297" s="8">
        <v>26</v>
      </c>
      <c r="P297" s="8">
        <v>1</v>
      </c>
      <c r="Q297" s="8">
        <v>1</v>
      </c>
      <c r="R297" s="2">
        <v>-55.752400000000002</v>
      </c>
      <c r="S297" s="8" t="s">
        <v>16</v>
      </c>
      <c r="T297" s="8">
        <v>-5.0030000000000001</v>
      </c>
      <c r="U297" s="8">
        <v>5.98</v>
      </c>
      <c r="V297" s="8">
        <v>10.983000000000001</v>
      </c>
      <c r="W297" s="8" t="s">
        <v>16</v>
      </c>
      <c r="X297" s="8">
        <v>-5.0030000000000001</v>
      </c>
      <c r="Y297" s="8">
        <v>5.98</v>
      </c>
      <c r="Z297" s="8">
        <v>10.983000000000001</v>
      </c>
      <c r="AA297" s="8">
        <v>-1</v>
      </c>
      <c r="AB297" s="8">
        <v>-1</v>
      </c>
      <c r="AC297" s="8" t="s">
        <v>17</v>
      </c>
      <c r="AD297" s="8" t="s">
        <v>17</v>
      </c>
      <c r="AE297" s="8">
        <v>0.33333000000000002</v>
      </c>
      <c r="AF297" s="8">
        <v>0.33333000000000002</v>
      </c>
      <c r="AG297" s="8">
        <v>0.5</v>
      </c>
      <c r="AH297" s="8">
        <v>0</v>
      </c>
      <c r="AI297" s="8">
        <v>0</v>
      </c>
      <c r="AJ297" s="8">
        <v>0</v>
      </c>
      <c r="AK297" s="8">
        <v>0.33333000000000002</v>
      </c>
      <c r="AL297" s="8">
        <v>0.33333000000000002</v>
      </c>
      <c r="AM297" s="8">
        <v>0.5</v>
      </c>
      <c r="AN297" s="8">
        <v>0</v>
      </c>
      <c r="AO297" s="8">
        <v>0</v>
      </c>
      <c r="AP297" s="8">
        <v>0</v>
      </c>
      <c r="AQ297" s="1">
        <v>5.0000000000000001E-3</v>
      </c>
      <c r="AR297" s="8">
        <v>0.314</v>
      </c>
      <c r="AS297" s="8">
        <v>0.50345899999999999</v>
      </c>
      <c r="AT297" s="8">
        <v>0</v>
      </c>
      <c r="AU297" s="8">
        <v>0.98241900000000004</v>
      </c>
      <c r="AV297" s="8">
        <v>0.48503400000000002</v>
      </c>
      <c r="AW297" s="8">
        <v>-25.895299999999999</v>
      </c>
      <c r="AX297" s="8">
        <v>0.29599999999999999</v>
      </c>
    </row>
    <row r="298" spans="1:51">
      <c r="C298" s="8"/>
      <c r="D298" s="8"/>
      <c r="E298" s="8"/>
      <c r="F298" s="8"/>
      <c r="G298" s="8"/>
      <c r="H298" s="8"/>
      <c r="I298" s="8"/>
      <c r="J298" s="8"/>
      <c r="K298" s="8"/>
      <c r="R298" s="2"/>
      <c r="AQ298" s="1"/>
    </row>
    <row r="299" spans="1:51">
      <c r="B299" s="8" t="s">
        <v>1025</v>
      </c>
      <c r="C299" s="8">
        <v>4</v>
      </c>
      <c r="D299" s="8">
        <v>520</v>
      </c>
      <c r="E299" s="8">
        <v>0</v>
      </c>
      <c r="F299" s="8">
        <v>6</v>
      </c>
      <c r="G299" s="8">
        <v>6</v>
      </c>
      <c r="H299" s="8">
        <v>4</v>
      </c>
      <c r="I299" s="8">
        <v>21.8</v>
      </c>
      <c r="J299" s="8">
        <v>3.2582</v>
      </c>
      <c r="K299" s="8">
        <v>3.2582</v>
      </c>
      <c r="L299" s="8">
        <v>5.2385999999999999</v>
      </c>
      <c r="M299" s="8">
        <v>48.162999999999997</v>
      </c>
      <c r="N299" s="8">
        <v>36</v>
      </c>
      <c r="O299" s="8">
        <v>26</v>
      </c>
      <c r="P299" s="8">
        <v>1</v>
      </c>
      <c r="Q299" s="8">
        <v>1</v>
      </c>
      <c r="R299" s="2">
        <v>-56.136200000000002</v>
      </c>
      <c r="S299" s="8" t="s">
        <v>61</v>
      </c>
      <c r="T299" s="8">
        <v>-5.31</v>
      </c>
      <c r="U299" s="8">
        <v>5.6130000000000004</v>
      </c>
      <c r="V299" s="8">
        <v>10.923999999999999</v>
      </c>
      <c r="W299" s="8" t="s">
        <v>61</v>
      </c>
      <c r="X299" s="8">
        <v>-5.31</v>
      </c>
      <c r="Y299" s="8">
        <v>5.6130000000000004</v>
      </c>
      <c r="Z299" s="8">
        <v>10.923999999999999</v>
      </c>
      <c r="AA299" s="8">
        <v>-1</v>
      </c>
      <c r="AB299" s="8">
        <v>-1</v>
      </c>
      <c r="AC299" s="8" t="s">
        <v>17</v>
      </c>
      <c r="AD299" s="8" t="s">
        <v>17</v>
      </c>
      <c r="AE299" s="8">
        <v>0</v>
      </c>
      <c r="AF299" s="8">
        <v>0</v>
      </c>
      <c r="AG299" s="8">
        <v>0</v>
      </c>
      <c r="AH299" s="8">
        <v>0</v>
      </c>
      <c r="AI299" s="8">
        <v>0</v>
      </c>
      <c r="AJ299" s="8">
        <v>0</v>
      </c>
      <c r="AK299" s="8">
        <v>0</v>
      </c>
      <c r="AL299" s="8">
        <v>0</v>
      </c>
      <c r="AM299" s="8">
        <v>0</v>
      </c>
      <c r="AN299" s="8">
        <v>0</v>
      </c>
      <c r="AO299" s="8">
        <v>0</v>
      </c>
      <c r="AP299" s="8">
        <v>0</v>
      </c>
      <c r="AQ299" s="1">
        <v>6.0000000000000001E-3</v>
      </c>
      <c r="AR299" s="8">
        <v>0.31900000000000001</v>
      </c>
      <c r="AS299" s="8">
        <v>0.50003299999999995</v>
      </c>
      <c r="AT299" s="8">
        <v>0</v>
      </c>
      <c r="AU299" s="8">
        <v>0.88027699999999998</v>
      </c>
      <c r="AV299" s="8">
        <v>0.38027100000000003</v>
      </c>
      <c r="AW299" s="8">
        <v>-25.817399999999999</v>
      </c>
      <c r="AX299" s="8">
        <v>0.35099999999999998</v>
      </c>
    </row>
    <row r="300" spans="1:51">
      <c r="B300" s="8" t="s">
        <v>1026</v>
      </c>
      <c r="C300" s="8">
        <v>4</v>
      </c>
      <c r="D300" s="8">
        <v>520</v>
      </c>
      <c r="E300" s="8">
        <v>0</v>
      </c>
      <c r="F300" s="8">
        <v>6</v>
      </c>
      <c r="G300" s="8">
        <v>6</v>
      </c>
      <c r="H300" s="8">
        <v>4</v>
      </c>
      <c r="I300" s="8">
        <v>21.8</v>
      </c>
      <c r="J300" s="8">
        <v>3.2582</v>
      </c>
      <c r="K300" s="8">
        <v>3.2582</v>
      </c>
      <c r="L300" s="8">
        <v>5.2385999999999999</v>
      </c>
      <c r="M300" s="8">
        <v>48.162999999999997</v>
      </c>
      <c r="N300" s="8">
        <v>36</v>
      </c>
      <c r="O300" s="8">
        <v>26</v>
      </c>
      <c r="P300" s="8">
        <v>1</v>
      </c>
      <c r="Q300" s="8">
        <v>1</v>
      </c>
      <c r="R300" s="2">
        <v>-55.532800000000002</v>
      </c>
      <c r="S300" s="8" t="s">
        <v>61</v>
      </c>
      <c r="T300" s="8">
        <v>-5.383</v>
      </c>
      <c r="U300" s="8">
        <v>5.8419999999999996</v>
      </c>
      <c r="V300" s="8">
        <v>11.225</v>
      </c>
      <c r="W300" s="8" t="s">
        <v>61</v>
      </c>
      <c r="X300" s="8">
        <v>-5.383</v>
      </c>
      <c r="Y300" s="8">
        <v>5.8419999999999996</v>
      </c>
      <c r="Z300" s="8">
        <v>11.225</v>
      </c>
      <c r="AA300" s="8">
        <v>-1</v>
      </c>
      <c r="AB300" s="8">
        <v>-1</v>
      </c>
      <c r="AC300" s="8" t="s">
        <v>17</v>
      </c>
      <c r="AD300" s="8" t="s">
        <v>17</v>
      </c>
      <c r="AE300" s="8">
        <v>0</v>
      </c>
      <c r="AF300" s="8">
        <v>0</v>
      </c>
      <c r="AG300" s="8">
        <v>0</v>
      </c>
      <c r="AH300" s="8">
        <v>0</v>
      </c>
      <c r="AI300" s="8">
        <v>0</v>
      </c>
      <c r="AJ300" s="8">
        <v>0</v>
      </c>
      <c r="AK300" s="8">
        <v>0</v>
      </c>
      <c r="AL300" s="8">
        <v>0</v>
      </c>
      <c r="AM300" s="8">
        <v>0</v>
      </c>
      <c r="AN300" s="8">
        <v>0</v>
      </c>
      <c r="AO300" s="8">
        <v>0</v>
      </c>
      <c r="AP300" s="8">
        <v>0</v>
      </c>
      <c r="AQ300" s="1">
        <v>6.0000000000000001E-3</v>
      </c>
      <c r="AR300" s="8">
        <v>0.317</v>
      </c>
      <c r="AS300" s="8">
        <v>0.5</v>
      </c>
      <c r="AT300" s="8">
        <v>0</v>
      </c>
      <c r="AU300" s="8">
        <v>0</v>
      </c>
      <c r="AV300" s="8">
        <v>0.5</v>
      </c>
      <c r="AW300" s="8">
        <v>-25.822800000000001</v>
      </c>
      <c r="AX300" s="8">
        <v>0.31</v>
      </c>
    </row>
    <row r="301" spans="1:51">
      <c r="C301" s="98" t="s">
        <v>1044</v>
      </c>
      <c r="D301" s="98"/>
      <c r="E301" s="98"/>
      <c r="F301" s="98"/>
      <c r="G301" s="98"/>
      <c r="H301" s="98"/>
      <c r="I301" s="98"/>
      <c r="J301" s="98"/>
      <c r="K301" s="98"/>
      <c r="M301" s="98" t="s">
        <v>1027</v>
      </c>
      <c r="N301" s="98"/>
      <c r="O301" s="98"/>
      <c r="P301" s="98"/>
      <c r="Z301" s="2"/>
      <c r="AY301" s="1"/>
    </row>
    <row r="302" spans="1:51">
      <c r="A302" s="112" t="s">
        <v>1043</v>
      </c>
      <c r="C302" s="4" t="s">
        <v>1028</v>
      </c>
      <c r="D302" s="4" t="s">
        <v>1048</v>
      </c>
      <c r="E302" s="4" t="s">
        <v>4</v>
      </c>
      <c r="F302" s="4" t="s">
        <v>853</v>
      </c>
      <c r="G302" s="114" t="s">
        <v>1029</v>
      </c>
      <c r="H302" s="114" t="s">
        <v>1030</v>
      </c>
      <c r="I302" s="114" t="s">
        <v>1031</v>
      </c>
      <c r="J302" s="114" t="s">
        <v>1032</v>
      </c>
      <c r="K302" s="114" t="s">
        <v>1042</v>
      </c>
      <c r="M302" s="4" t="s">
        <v>1028</v>
      </c>
      <c r="N302" s="4" t="s">
        <v>1042</v>
      </c>
      <c r="O302" s="4" t="s">
        <v>4</v>
      </c>
      <c r="P302" s="4" t="s">
        <v>853</v>
      </c>
      <c r="X302" s="2"/>
      <c r="AW302" s="1"/>
    </row>
    <row r="303" spans="1:51">
      <c r="A303" s="4" t="s">
        <v>11</v>
      </c>
      <c r="B303" s="113" t="s">
        <v>1047</v>
      </c>
      <c r="C303" s="8">
        <f>R254-R$254</f>
        <v>0</v>
      </c>
      <c r="D303" s="8">
        <f>C303+AW254-AW$254</f>
        <v>0</v>
      </c>
      <c r="E303" s="20">
        <f>R272-R$272</f>
        <v>0</v>
      </c>
      <c r="F303" s="20">
        <f>E303+AW272-AW$272</f>
        <v>0</v>
      </c>
      <c r="G303" s="115">
        <f>R284-R$284+AW284-AW$284</f>
        <v>0</v>
      </c>
      <c r="H303" s="115">
        <f>R290-R$290+AW290-AW$290</f>
        <v>0</v>
      </c>
      <c r="I303" s="115">
        <f>R296-R$296+AW296-AW$296</f>
        <v>0</v>
      </c>
      <c r="J303" s="115">
        <f>R266-R$266</f>
        <v>0</v>
      </c>
      <c r="K303" s="115">
        <f>J303+AW266-AW$266</f>
        <v>0</v>
      </c>
      <c r="M303" s="20">
        <f>R260-R$260</f>
        <v>0</v>
      </c>
      <c r="N303" s="20">
        <f>M303+AW260-AW$260</f>
        <v>0</v>
      </c>
      <c r="O303" s="20">
        <f>R278-R$278</f>
        <v>0</v>
      </c>
      <c r="P303" s="20">
        <f>O303+AW278-AW$278</f>
        <v>0</v>
      </c>
      <c r="X303" s="2"/>
      <c r="AW303" s="1"/>
    </row>
    <row r="304" spans="1:51">
      <c r="A304" s="4" t="s">
        <v>70</v>
      </c>
      <c r="B304" s="8">
        <v>125</v>
      </c>
      <c r="C304" s="2">
        <f>R255-R$254</f>
        <v>-1.9999999999953388E-3</v>
      </c>
      <c r="D304" s="2">
        <f>C304+AW255-AW$254</f>
        <v>-6.9999999999525997E-4</v>
      </c>
      <c r="E304" s="2">
        <f>R273-R$272</f>
        <v>-9.1000000000036607E-3</v>
      </c>
      <c r="F304" s="2">
        <f>E304+AW273-AW$272</f>
        <v>-2.3000000000052978E-3</v>
      </c>
      <c r="G304" s="116">
        <f>R285-R$284+AW285-AW$284</f>
        <v>-2.6000000000081513E-3</v>
      </c>
      <c r="H304" s="116">
        <f>R291-R$290+AW291-AW$290</f>
        <v>-9.0000000000145519E-4</v>
      </c>
      <c r="I304" s="116">
        <f>R297-R$296+AW297-AW$296</f>
        <v>-2.500000000001279E-3</v>
      </c>
      <c r="J304" s="116"/>
      <c r="K304" s="116"/>
      <c r="M304" s="2">
        <f>R261-R$260</f>
        <v>-1.9999999999953388E-3</v>
      </c>
      <c r="N304" s="2">
        <f>M304+AW261-AW$260</f>
        <v>-6.9999999999525997E-4</v>
      </c>
      <c r="O304" s="2">
        <f>R279-R$278</f>
        <v>-9.1000000000036607E-3</v>
      </c>
      <c r="P304" s="2">
        <f>O304+AW279-AW$278</f>
        <v>-2.3000000000052978E-3</v>
      </c>
      <c r="X304" s="2"/>
      <c r="AW304" s="1"/>
    </row>
    <row r="305" spans="1:49">
      <c r="A305" s="4"/>
      <c r="B305" s="8">
        <v>188</v>
      </c>
      <c r="C305" s="2">
        <f>R256-R$254</f>
        <v>-9.6999999999951569E-3</v>
      </c>
      <c r="D305" s="2">
        <f>C305+AW256-AW$254</f>
        <v>-5.6999999999951534E-3</v>
      </c>
      <c r="E305" s="2">
        <f>R274-R$272</f>
        <v>-2.8100000000002012E-2</v>
      </c>
      <c r="F305" s="2">
        <f>E305+AW274-AW$272</f>
        <v>-1.0500000000000398E-2</v>
      </c>
      <c r="G305" s="116"/>
      <c r="H305" s="116"/>
      <c r="I305" s="116"/>
      <c r="J305" s="116"/>
      <c r="K305" s="116"/>
      <c r="M305" s="2">
        <f>R262-R$260</f>
        <v>-9.6999999999951569E-3</v>
      </c>
      <c r="N305" s="2">
        <f>M305+AW262-AW$260</f>
        <v>-5.6999999999951534E-3</v>
      </c>
      <c r="O305" s="2">
        <f>R280-R$278</f>
        <v>-2.8100000000002012E-2</v>
      </c>
      <c r="P305" s="2">
        <f>O305+AW280-AW$278</f>
        <v>-1.0500000000000398E-2</v>
      </c>
      <c r="X305" s="2"/>
      <c r="AW305" s="1"/>
    </row>
    <row r="306" spans="1:49">
      <c r="A306" s="4" t="s">
        <v>12</v>
      </c>
      <c r="B306" s="8">
        <v>999</v>
      </c>
      <c r="C306" s="2">
        <f>R257-R$254</f>
        <v>-0.24689999999999657</v>
      </c>
      <c r="D306" s="2">
        <f>C306+AW257-AW$254</f>
        <v>-0.20689999999999653</v>
      </c>
      <c r="E306" s="2">
        <f>R275-R$272</f>
        <v>-0.39290000000000447</v>
      </c>
      <c r="F306" s="2">
        <f>E306+AW275-AW$272</f>
        <v>-0.25550000000000495</v>
      </c>
      <c r="G306" s="116">
        <f>R287-R$284+AW287-AW$284</f>
        <v>-0.28080000000000638</v>
      </c>
      <c r="H306" s="116">
        <f>R293-R$290+AW293-AW$290</f>
        <v>-0.27210000000000178</v>
      </c>
      <c r="I306" s="116">
        <f>R299-R$296+AW299-AW$296</f>
        <v>-0.30840000000000245</v>
      </c>
      <c r="J306" s="116">
        <f>R269-R$266</f>
        <v>-0.23779999999999291</v>
      </c>
      <c r="K306" s="116">
        <f>J306+AW269-AW$266</f>
        <v>-0.19929999999999293</v>
      </c>
      <c r="M306" s="2">
        <f>R263-R$260</f>
        <v>-0.24689999999999657</v>
      </c>
      <c r="N306" s="2">
        <f>M306+AW263-AW$260</f>
        <v>-0.20689999999999653</v>
      </c>
      <c r="O306" s="2">
        <f>R281-R$278</f>
        <v>-0.39290000000000447</v>
      </c>
      <c r="P306" s="2">
        <f>O306+AW281-AW$278</f>
        <v>-0.25550000000000495</v>
      </c>
      <c r="X306" s="2"/>
      <c r="AW306" s="1"/>
    </row>
    <row r="307" spans="1:49">
      <c r="A307" s="4" t="s">
        <v>1041</v>
      </c>
      <c r="B307" s="8" t="s">
        <v>1041</v>
      </c>
      <c r="C307" s="2">
        <f>R258-R$254</f>
        <v>0.33610000000000184</v>
      </c>
      <c r="D307" s="2">
        <f>C307+AW258-AW$254</f>
        <v>0.36010000000000186</v>
      </c>
      <c r="E307" s="2">
        <f>R276-R$272</f>
        <v>0.21049999999999613</v>
      </c>
      <c r="F307" s="2">
        <f>E307+AW276-AW$272</f>
        <v>0.33029999999999404</v>
      </c>
      <c r="G307" s="116">
        <f>R288-R$284+AW288-AW$284</f>
        <v>0.33219999999999317</v>
      </c>
      <c r="H307" s="116">
        <f>R294-R$290+AW294-AW$290</f>
        <v>0.34619999999999607</v>
      </c>
      <c r="I307" s="116">
        <f>R300-R$296+AW300-AW$296</f>
        <v>0.28959999999999653</v>
      </c>
      <c r="J307" s="116">
        <f>R270-R$266</f>
        <v>0.33220000000000027</v>
      </c>
      <c r="K307" s="116">
        <f>J307+AW270-AW$266</f>
        <v>0.3580000000000001</v>
      </c>
      <c r="M307" s="2">
        <f>R264-R$260</f>
        <v>0.33610000000000184</v>
      </c>
      <c r="N307" s="2">
        <f>M307+AW264-AW$260</f>
        <v>0.36010000000000186</v>
      </c>
      <c r="O307" s="2">
        <f>R282-R$278</f>
        <v>0.21049999999999613</v>
      </c>
      <c r="P307" s="2">
        <f>O307+AW282-AW$278</f>
        <v>0.33029999999999404</v>
      </c>
      <c r="X307" s="2"/>
      <c r="AW307" s="1"/>
    </row>
    <row r="308" spans="1:49">
      <c r="C308" s="20"/>
      <c r="D308" s="20"/>
      <c r="E308" s="20"/>
      <c r="F308" s="20"/>
      <c r="G308" s="20"/>
      <c r="H308" s="20"/>
    </row>
    <row r="309" spans="1:49">
      <c r="C309" s="20"/>
      <c r="D309" s="20"/>
      <c r="E309" s="20"/>
      <c r="F309" s="20"/>
      <c r="G309" s="20"/>
      <c r="H309" s="20"/>
    </row>
    <row r="310" spans="1:49">
      <c r="C310" s="20"/>
      <c r="D310" s="20"/>
      <c r="E310" s="20"/>
      <c r="F310" s="20"/>
      <c r="G310" s="20"/>
      <c r="H310" s="20"/>
    </row>
    <row r="311" spans="1:49">
      <c r="C311" s="20"/>
      <c r="D311" s="20"/>
      <c r="E311" s="20"/>
      <c r="F311" s="20"/>
      <c r="G311" s="20"/>
      <c r="H311" s="20"/>
    </row>
    <row r="312" spans="1:49">
      <c r="C312" s="20"/>
      <c r="D312" s="20"/>
      <c r="E312" s="20"/>
      <c r="F312" s="20"/>
      <c r="G312" s="20"/>
      <c r="H312" s="20"/>
    </row>
    <row r="313" spans="1:49">
      <c r="C313" s="20"/>
      <c r="D313" s="20"/>
      <c r="E313" s="20"/>
      <c r="F313" s="20"/>
      <c r="G313" s="20"/>
      <c r="H313" s="20"/>
    </row>
    <row r="314" spans="1:49">
      <c r="C314" s="20"/>
      <c r="D314" s="20"/>
      <c r="E314" s="20"/>
      <c r="F314" s="20"/>
      <c r="G314" s="20"/>
      <c r="H314" s="20"/>
    </row>
    <row r="315" spans="1:49">
      <c r="C315" s="20"/>
      <c r="D315" s="20"/>
      <c r="E315" s="20"/>
      <c r="F315" s="20"/>
      <c r="G315" s="20"/>
      <c r="H315" s="20"/>
    </row>
    <row r="316" spans="1:49">
      <c r="C316" s="20"/>
      <c r="D316" s="20"/>
      <c r="E316" s="20"/>
      <c r="F316" s="20"/>
      <c r="G316" s="20"/>
      <c r="H316" s="20"/>
    </row>
    <row r="317" spans="1:49">
      <c r="C317" s="20"/>
      <c r="D317" s="20"/>
      <c r="E317" s="20"/>
      <c r="F317" s="20"/>
      <c r="G317" s="20"/>
      <c r="H317" s="20"/>
    </row>
    <row r="318" spans="1:49">
      <c r="C318" s="20"/>
      <c r="D318" s="20"/>
      <c r="E318" s="20"/>
      <c r="F318" s="20"/>
      <c r="G318" s="20"/>
      <c r="H318" s="20"/>
    </row>
    <row r="319" spans="1:49">
      <c r="C319" s="20"/>
      <c r="D319" s="20"/>
      <c r="E319" s="20"/>
      <c r="F319" s="20"/>
      <c r="G319" s="20"/>
      <c r="H319" s="20"/>
    </row>
    <row r="320" spans="1:49">
      <c r="C320" s="20"/>
      <c r="D320" s="20"/>
      <c r="E320" s="20"/>
      <c r="F320" s="20"/>
      <c r="G320" s="20"/>
      <c r="H320" s="20"/>
    </row>
    <row r="321" spans="3:8">
      <c r="C321" s="20"/>
      <c r="D321" s="20"/>
      <c r="E321" s="20"/>
      <c r="F321" s="20"/>
      <c r="G321" s="20"/>
      <c r="H321" s="20"/>
    </row>
    <row r="322" spans="3:8">
      <c r="C322" s="20"/>
      <c r="D322" s="20"/>
      <c r="E322" s="20"/>
      <c r="F322" s="20"/>
      <c r="G322" s="20"/>
      <c r="H322" s="20"/>
    </row>
    <row r="323" spans="3:8">
      <c r="C323" s="20"/>
      <c r="D323" s="20"/>
      <c r="E323" s="20"/>
      <c r="F323" s="20"/>
      <c r="G323" s="20"/>
      <c r="H323" s="20"/>
    </row>
    <row r="324" spans="3:8">
      <c r="C324" s="20"/>
      <c r="D324" s="20"/>
      <c r="E324" s="20"/>
      <c r="F324" s="20"/>
      <c r="G324" s="20"/>
      <c r="H324" s="20"/>
    </row>
    <row r="325" spans="3:8">
      <c r="C325" s="20"/>
      <c r="D325" s="20"/>
      <c r="E325" s="20"/>
      <c r="F325" s="20"/>
      <c r="G325" s="20"/>
      <c r="H325" s="20"/>
    </row>
    <row r="326" spans="3:8">
      <c r="C326" s="20"/>
      <c r="D326" s="20"/>
      <c r="E326" s="20"/>
      <c r="F326" s="20"/>
      <c r="G326" s="20"/>
      <c r="H326" s="20"/>
    </row>
    <row r="327" spans="3:8">
      <c r="C327" s="20"/>
      <c r="D327" s="20"/>
      <c r="E327" s="20"/>
      <c r="F327" s="20"/>
      <c r="G327" s="20"/>
      <c r="H327" s="20"/>
    </row>
    <row r="328" spans="3:8">
      <c r="C328" s="20"/>
      <c r="D328" s="20"/>
      <c r="E328" s="20"/>
      <c r="F328" s="20"/>
      <c r="G328" s="20"/>
      <c r="H328" s="20"/>
    </row>
    <row r="329" spans="3:8">
      <c r="C329" s="20"/>
      <c r="D329" s="20"/>
      <c r="E329" s="20"/>
      <c r="F329" s="20"/>
      <c r="G329" s="20"/>
      <c r="H329" s="20"/>
    </row>
    <row r="330" spans="3:8">
      <c r="C330" s="20"/>
      <c r="D330" s="20"/>
      <c r="E330" s="20"/>
      <c r="F330" s="20"/>
      <c r="G330" s="20"/>
      <c r="H330" s="20"/>
    </row>
    <row r="331" spans="3:8">
      <c r="C331" s="20"/>
      <c r="D331" s="20"/>
      <c r="E331" s="20"/>
      <c r="F331" s="20"/>
      <c r="G331" s="20"/>
      <c r="H331" s="20"/>
    </row>
    <row r="332" spans="3:8">
      <c r="C332" s="20"/>
      <c r="D332" s="20"/>
      <c r="E332" s="20"/>
      <c r="F332" s="20"/>
      <c r="G332" s="20"/>
      <c r="H332" s="20"/>
    </row>
    <row r="333" spans="3:8">
      <c r="C333" s="20"/>
      <c r="D333" s="20"/>
      <c r="E333" s="20"/>
      <c r="F333" s="20"/>
      <c r="G333" s="20"/>
      <c r="H333" s="20"/>
    </row>
    <row r="334" spans="3:8">
      <c r="C334" s="20"/>
      <c r="D334" s="20"/>
      <c r="E334" s="20"/>
      <c r="F334" s="20"/>
      <c r="G334" s="20"/>
      <c r="H334" s="20"/>
    </row>
    <row r="335" spans="3:8">
      <c r="C335" s="20"/>
      <c r="D335" s="20"/>
      <c r="E335" s="20"/>
      <c r="F335" s="20"/>
      <c r="G335" s="20"/>
      <c r="H335" s="20"/>
    </row>
    <row r="336" spans="3:8">
      <c r="C336" s="20"/>
      <c r="D336" s="20"/>
      <c r="E336" s="20"/>
      <c r="F336" s="20"/>
      <c r="G336" s="20"/>
      <c r="H336" s="20"/>
    </row>
    <row r="337" spans="3:8">
      <c r="C337" s="20"/>
      <c r="D337" s="20"/>
      <c r="E337" s="20"/>
      <c r="F337" s="20"/>
      <c r="G337" s="20"/>
      <c r="H337" s="20"/>
    </row>
    <row r="338" spans="3:8">
      <c r="C338" s="20"/>
      <c r="D338" s="20"/>
      <c r="E338" s="20"/>
      <c r="F338" s="20"/>
      <c r="G338" s="20"/>
      <c r="H338" s="20"/>
    </row>
    <row r="339" spans="3:8">
      <c r="C339" s="20"/>
      <c r="D339" s="20"/>
      <c r="E339" s="20"/>
      <c r="F339" s="20"/>
      <c r="G339" s="20"/>
      <c r="H339" s="20"/>
    </row>
    <row r="340" spans="3:8">
      <c r="C340" s="20"/>
      <c r="D340" s="20"/>
      <c r="E340" s="20"/>
      <c r="F340" s="20"/>
      <c r="G340" s="20"/>
      <c r="H340" s="20"/>
    </row>
    <row r="341" spans="3:8">
      <c r="C341" s="20"/>
      <c r="D341" s="20"/>
      <c r="E341" s="20"/>
      <c r="F341" s="20"/>
      <c r="G341" s="20"/>
      <c r="H341" s="20"/>
    </row>
    <row r="342" spans="3:8">
      <c r="C342" s="20"/>
      <c r="D342" s="20"/>
      <c r="E342" s="20"/>
      <c r="F342" s="20"/>
      <c r="G342" s="20"/>
      <c r="H342" s="20"/>
    </row>
    <row r="343" spans="3:8">
      <c r="C343" s="20"/>
      <c r="D343" s="20"/>
      <c r="E343" s="20"/>
      <c r="F343" s="20"/>
      <c r="G343" s="20"/>
      <c r="H343" s="20"/>
    </row>
    <row r="344" spans="3:8">
      <c r="C344" s="20"/>
      <c r="D344" s="20"/>
      <c r="E344" s="20"/>
      <c r="F344" s="20"/>
      <c r="G344" s="20"/>
      <c r="H344" s="20"/>
    </row>
    <row r="345" spans="3:8">
      <c r="C345" s="20"/>
      <c r="D345" s="20"/>
      <c r="E345" s="20"/>
      <c r="F345" s="20"/>
      <c r="G345" s="20"/>
      <c r="H345" s="20"/>
    </row>
    <row r="346" spans="3:8">
      <c r="C346" s="20"/>
      <c r="D346" s="20"/>
      <c r="E346" s="20"/>
      <c r="F346" s="20"/>
      <c r="G346" s="20"/>
      <c r="H346" s="20"/>
    </row>
    <row r="347" spans="3:8">
      <c r="C347" s="20"/>
      <c r="D347" s="20"/>
      <c r="E347" s="20"/>
      <c r="F347" s="20"/>
      <c r="G347" s="20"/>
      <c r="H347" s="20"/>
    </row>
    <row r="348" spans="3:8">
      <c r="C348" s="20"/>
      <c r="D348" s="20"/>
      <c r="E348" s="20"/>
      <c r="F348" s="20"/>
      <c r="G348" s="20"/>
      <c r="H348" s="20"/>
    </row>
    <row r="349" spans="3:8">
      <c r="C349" s="20"/>
      <c r="D349" s="20"/>
      <c r="E349" s="20"/>
      <c r="F349" s="20"/>
      <c r="G349" s="20"/>
      <c r="H349" s="20"/>
    </row>
    <row r="350" spans="3:8">
      <c r="C350" s="20"/>
      <c r="D350" s="20"/>
      <c r="E350" s="20"/>
      <c r="F350" s="20"/>
      <c r="G350" s="20"/>
      <c r="H350" s="20"/>
    </row>
    <row r="351" spans="3:8">
      <c r="C351" s="20"/>
      <c r="D351" s="20"/>
      <c r="E351" s="20"/>
      <c r="F351" s="20"/>
      <c r="G351" s="20"/>
      <c r="H351" s="20"/>
    </row>
    <row r="352" spans="3:8">
      <c r="C352" s="20"/>
      <c r="D352" s="20"/>
      <c r="E352" s="20"/>
      <c r="F352" s="20"/>
      <c r="G352" s="20"/>
      <c r="H352" s="20"/>
    </row>
    <row r="353" spans="3:8">
      <c r="C353" s="20"/>
      <c r="D353" s="20"/>
      <c r="E353" s="20"/>
      <c r="F353" s="20"/>
      <c r="G353" s="20"/>
      <c r="H353" s="20"/>
    </row>
    <row r="354" spans="3:8">
      <c r="C354" s="20"/>
      <c r="D354" s="20"/>
      <c r="E354" s="20"/>
      <c r="F354" s="20"/>
      <c r="G354" s="20"/>
      <c r="H354" s="20"/>
    </row>
    <row r="355" spans="3:8">
      <c r="C355" s="20"/>
      <c r="D355" s="20"/>
      <c r="E355" s="20"/>
      <c r="F355" s="20"/>
      <c r="G355" s="20"/>
      <c r="H355" s="20"/>
    </row>
    <row r="356" spans="3:8">
      <c r="C356" s="20"/>
      <c r="D356" s="20"/>
      <c r="E356" s="20"/>
      <c r="F356" s="20"/>
      <c r="G356" s="20"/>
      <c r="H356" s="20"/>
    </row>
    <row r="357" spans="3:8">
      <c r="C357" s="20"/>
      <c r="D357" s="20"/>
      <c r="E357" s="20"/>
      <c r="F357" s="20"/>
      <c r="G357" s="20"/>
      <c r="H357" s="20"/>
    </row>
    <row r="358" spans="3:8">
      <c r="C358" s="20"/>
      <c r="D358" s="20"/>
      <c r="E358" s="20"/>
      <c r="F358" s="20"/>
      <c r="G358" s="20"/>
      <c r="H358" s="20"/>
    </row>
    <row r="359" spans="3:8">
      <c r="C359" s="20"/>
      <c r="D359" s="20"/>
      <c r="E359" s="20"/>
      <c r="F359" s="20"/>
      <c r="G359" s="20"/>
      <c r="H359" s="20"/>
    </row>
    <row r="360" spans="3:8">
      <c r="C360" s="20"/>
      <c r="D360" s="20"/>
      <c r="E360" s="20"/>
      <c r="F360" s="20"/>
      <c r="G360" s="20"/>
      <c r="H360" s="20"/>
    </row>
    <row r="361" spans="3:8">
      <c r="C361" s="20"/>
      <c r="D361" s="20"/>
      <c r="E361" s="20"/>
      <c r="F361" s="20"/>
      <c r="G361" s="20"/>
      <c r="H361" s="20"/>
    </row>
    <row r="362" spans="3:8">
      <c r="C362" s="20"/>
      <c r="D362" s="20"/>
      <c r="E362" s="20"/>
      <c r="F362" s="20"/>
      <c r="G362" s="20"/>
      <c r="H362" s="20"/>
    </row>
    <row r="363" spans="3:8">
      <c r="C363" s="20"/>
      <c r="D363" s="20"/>
      <c r="E363" s="20"/>
      <c r="F363" s="20"/>
      <c r="G363" s="20"/>
      <c r="H363" s="20"/>
    </row>
    <row r="364" spans="3:8">
      <c r="C364" s="20"/>
      <c r="D364" s="20"/>
      <c r="E364" s="20"/>
      <c r="F364" s="20"/>
      <c r="G364" s="20"/>
      <c r="H364" s="20"/>
    </row>
    <row r="365" spans="3:8">
      <c r="C365" s="20"/>
      <c r="D365" s="20"/>
      <c r="E365" s="20"/>
      <c r="F365" s="20"/>
      <c r="G365" s="20"/>
      <c r="H365" s="20"/>
    </row>
    <row r="366" spans="3:8">
      <c r="C366" s="20"/>
      <c r="D366" s="20"/>
      <c r="E366" s="20"/>
      <c r="F366" s="20"/>
      <c r="G366" s="20"/>
      <c r="H366" s="20"/>
    </row>
    <row r="367" spans="3:8">
      <c r="C367" s="20"/>
      <c r="D367" s="20"/>
      <c r="E367" s="20"/>
      <c r="F367" s="20"/>
      <c r="G367" s="20"/>
      <c r="H367" s="20"/>
    </row>
    <row r="368" spans="3:8">
      <c r="C368" s="20"/>
      <c r="D368" s="20"/>
      <c r="E368" s="20"/>
      <c r="F368" s="20"/>
      <c r="G368" s="20"/>
      <c r="H368" s="20"/>
    </row>
    <row r="369" spans="3:8">
      <c r="C369" s="20"/>
      <c r="D369" s="20"/>
      <c r="E369" s="20"/>
      <c r="F369" s="20"/>
      <c r="G369" s="20"/>
      <c r="H369" s="20"/>
    </row>
    <row r="370" spans="3:8">
      <c r="C370" s="20"/>
      <c r="D370" s="20"/>
      <c r="E370" s="20"/>
      <c r="F370" s="20"/>
      <c r="G370" s="20"/>
      <c r="H370" s="20"/>
    </row>
    <row r="371" spans="3:8">
      <c r="C371" s="20"/>
      <c r="D371" s="20"/>
      <c r="E371" s="20"/>
      <c r="F371" s="20"/>
      <c r="G371" s="20"/>
      <c r="H371" s="20"/>
    </row>
    <row r="372" spans="3:8">
      <c r="C372" s="20"/>
      <c r="D372" s="20"/>
      <c r="E372" s="20"/>
      <c r="F372" s="20"/>
      <c r="G372" s="20"/>
      <c r="H372" s="20"/>
    </row>
    <row r="373" spans="3:8">
      <c r="C373" s="20"/>
      <c r="D373" s="20"/>
      <c r="E373" s="20"/>
      <c r="F373" s="20"/>
      <c r="G373" s="20"/>
      <c r="H373" s="20"/>
    </row>
    <row r="374" spans="3:8">
      <c r="C374" s="20"/>
      <c r="D374" s="20"/>
      <c r="E374" s="20"/>
      <c r="F374" s="20"/>
      <c r="G374" s="20"/>
      <c r="H374" s="20"/>
    </row>
    <row r="375" spans="3:8">
      <c r="C375" s="20"/>
      <c r="D375" s="20"/>
      <c r="E375" s="20"/>
      <c r="F375" s="20"/>
      <c r="G375" s="20"/>
      <c r="H375" s="20"/>
    </row>
    <row r="376" spans="3:8">
      <c r="C376" s="20"/>
      <c r="D376" s="20"/>
      <c r="E376" s="20"/>
      <c r="F376" s="20"/>
      <c r="G376" s="20"/>
      <c r="H376" s="20"/>
    </row>
    <row r="377" spans="3:8">
      <c r="C377" s="20"/>
      <c r="D377" s="20"/>
      <c r="E377" s="20"/>
      <c r="F377" s="20"/>
      <c r="G377" s="20"/>
      <c r="H377" s="20"/>
    </row>
    <row r="378" spans="3:8">
      <c r="C378" s="20"/>
      <c r="D378" s="20"/>
      <c r="E378" s="20"/>
      <c r="F378" s="20"/>
      <c r="G378" s="20"/>
      <c r="H378" s="20"/>
    </row>
    <row r="379" spans="3:8">
      <c r="C379" s="20"/>
      <c r="D379" s="20"/>
      <c r="E379" s="20"/>
      <c r="F379" s="20"/>
      <c r="G379" s="20"/>
      <c r="H379" s="20"/>
    </row>
    <row r="380" spans="3:8">
      <c r="C380" s="20"/>
      <c r="D380" s="20"/>
      <c r="E380" s="20"/>
      <c r="F380" s="20"/>
      <c r="G380" s="20"/>
      <c r="H380" s="20"/>
    </row>
    <row r="381" spans="3:8">
      <c r="C381" s="20"/>
      <c r="D381" s="20"/>
      <c r="E381" s="20"/>
      <c r="F381" s="20"/>
      <c r="G381" s="20"/>
      <c r="H381" s="20"/>
    </row>
    <row r="382" spans="3:8">
      <c r="C382" s="20"/>
      <c r="D382" s="20"/>
      <c r="E382" s="20"/>
      <c r="F382" s="20"/>
      <c r="G382" s="20"/>
      <c r="H382" s="20"/>
    </row>
    <row r="383" spans="3:8">
      <c r="C383" s="20"/>
      <c r="D383" s="20"/>
      <c r="E383" s="20"/>
      <c r="F383" s="20"/>
      <c r="G383" s="20"/>
      <c r="H383" s="20"/>
    </row>
    <row r="384" spans="3:8">
      <c r="C384" s="20"/>
      <c r="D384" s="20"/>
      <c r="E384" s="20"/>
      <c r="F384" s="20"/>
      <c r="G384" s="20"/>
      <c r="H384" s="20"/>
    </row>
    <row r="385" spans="3:8">
      <c r="C385" s="20"/>
      <c r="D385" s="20"/>
      <c r="E385" s="20"/>
      <c r="F385" s="20"/>
      <c r="G385" s="20"/>
      <c r="H385" s="20"/>
    </row>
    <row r="386" spans="3:8">
      <c r="C386" s="20"/>
      <c r="D386" s="20"/>
      <c r="E386" s="20"/>
      <c r="F386" s="20"/>
      <c r="G386" s="20"/>
      <c r="H386" s="20"/>
    </row>
    <row r="387" spans="3:8">
      <c r="C387" s="20"/>
      <c r="D387" s="20"/>
      <c r="E387" s="20"/>
      <c r="F387" s="20"/>
      <c r="G387" s="20"/>
      <c r="H387" s="20"/>
    </row>
    <row r="388" spans="3:8">
      <c r="C388" s="20"/>
      <c r="D388" s="20"/>
      <c r="E388" s="20"/>
      <c r="F388" s="20"/>
      <c r="G388" s="20"/>
      <c r="H388" s="20"/>
    </row>
    <row r="389" spans="3:8">
      <c r="C389" s="20"/>
      <c r="D389" s="20"/>
      <c r="E389" s="20"/>
      <c r="F389" s="20"/>
      <c r="G389" s="20"/>
      <c r="H389" s="20"/>
    </row>
    <row r="390" spans="3:8">
      <c r="C390" s="20"/>
      <c r="D390" s="20"/>
      <c r="E390" s="20"/>
      <c r="F390" s="20"/>
      <c r="G390" s="20"/>
      <c r="H390" s="20"/>
    </row>
    <row r="391" spans="3:8">
      <c r="C391" s="20"/>
      <c r="D391" s="20"/>
      <c r="E391" s="20"/>
      <c r="F391" s="20"/>
      <c r="G391" s="20"/>
      <c r="H391" s="20"/>
    </row>
    <row r="392" spans="3:8">
      <c r="C392" s="20"/>
      <c r="D392" s="20"/>
      <c r="E392" s="20"/>
      <c r="F392" s="20"/>
      <c r="G392" s="20"/>
      <c r="H392" s="20"/>
    </row>
    <row r="393" spans="3:8">
      <c r="C393" s="20"/>
      <c r="D393" s="20"/>
      <c r="E393" s="20"/>
      <c r="F393" s="20"/>
      <c r="G393" s="20"/>
      <c r="H393" s="20"/>
    </row>
    <row r="394" spans="3:8">
      <c r="C394" s="20"/>
      <c r="D394" s="20"/>
      <c r="E394" s="20"/>
      <c r="F394" s="20"/>
      <c r="G394" s="20"/>
      <c r="H394" s="20"/>
    </row>
    <row r="395" spans="3:8">
      <c r="C395" s="20"/>
      <c r="D395" s="20"/>
      <c r="E395" s="20"/>
      <c r="F395" s="20"/>
      <c r="G395" s="20"/>
      <c r="H395" s="20"/>
    </row>
    <row r="396" spans="3:8">
      <c r="C396" s="20"/>
      <c r="D396" s="20"/>
      <c r="E396" s="20"/>
      <c r="F396" s="20"/>
      <c r="G396" s="20"/>
      <c r="H396" s="20"/>
    </row>
    <row r="397" spans="3:8">
      <c r="C397" s="20"/>
      <c r="D397" s="20"/>
      <c r="E397" s="20"/>
      <c r="F397" s="20"/>
      <c r="G397" s="20"/>
      <c r="H397" s="20"/>
    </row>
    <row r="398" spans="3:8">
      <c r="C398" s="20"/>
      <c r="D398" s="20"/>
      <c r="E398" s="20"/>
      <c r="F398" s="20"/>
      <c r="G398" s="20"/>
      <c r="H398" s="20"/>
    </row>
    <row r="399" spans="3:8">
      <c r="C399" s="20"/>
      <c r="D399" s="20"/>
      <c r="E399" s="20"/>
      <c r="F399" s="20"/>
      <c r="G399" s="20"/>
      <c r="H399" s="20"/>
    </row>
    <row r="400" spans="3:8">
      <c r="C400" s="20"/>
      <c r="D400" s="20"/>
      <c r="E400" s="20"/>
      <c r="F400" s="20"/>
      <c r="G400" s="20"/>
      <c r="H400" s="20"/>
    </row>
    <row r="401" spans="3:8">
      <c r="C401" s="20"/>
      <c r="D401" s="20"/>
      <c r="E401" s="20"/>
      <c r="F401" s="20"/>
      <c r="G401" s="20"/>
      <c r="H401" s="20"/>
    </row>
    <row r="402" spans="3:8">
      <c r="C402" s="20"/>
      <c r="D402" s="20"/>
      <c r="E402" s="20"/>
      <c r="F402" s="20"/>
      <c r="G402" s="20"/>
      <c r="H402" s="20"/>
    </row>
    <row r="403" spans="3:8">
      <c r="C403" s="20"/>
      <c r="D403" s="20"/>
      <c r="E403" s="20"/>
      <c r="F403" s="20"/>
      <c r="G403" s="20"/>
      <c r="H403" s="20"/>
    </row>
    <row r="404" spans="3:8">
      <c r="C404" s="20"/>
      <c r="D404" s="20"/>
      <c r="E404" s="20"/>
      <c r="F404" s="20"/>
      <c r="G404" s="20"/>
      <c r="H404" s="20"/>
    </row>
    <row r="405" spans="3:8">
      <c r="C405" s="20"/>
      <c r="D405" s="20"/>
      <c r="E405" s="20"/>
      <c r="F405" s="20"/>
      <c r="G405" s="20"/>
      <c r="H405" s="20"/>
    </row>
    <row r="406" spans="3:8">
      <c r="C406" s="20"/>
      <c r="D406" s="20"/>
      <c r="E406" s="20"/>
      <c r="F406" s="20"/>
      <c r="G406" s="20"/>
      <c r="H406" s="20"/>
    </row>
    <row r="407" spans="3:8">
      <c r="C407" s="20"/>
      <c r="D407" s="20"/>
      <c r="E407" s="20"/>
      <c r="F407" s="20"/>
      <c r="G407" s="20"/>
      <c r="H407" s="20"/>
    </row>
    <row r="408" spans="3:8">
      <c r="C408" s="20"/>
      <c r="D408" s="20"/>
      <c r="E408" s="20"/>
      <c r="F408" s="20"/>
      <c r="G408" s="20"/>
      <c r="H408" s="20"/>
    </row>
    <row r="409" spans="3:8">
      <c r="C409" s="20"/>
      <c r="D409" s="20"/>
      <c r="E409" s="20"/>
      <c r="F409" s="20"/>
      <c r="G409" s="20"/>
      <c r="H409" s="20"/>
    </row>
    <row r="410" spans="3:8">
      <c r="C410" s="20"/>
      <c r="D410" s="20"/>
      <c r="E410" s="20"/>
      <c r="F410" s="20"/>
      <c r="G410" s="20"/>
      <c r="H410" s="20"/>
    </row>
    <row r="411" spans="3:8">
      <c r="C411" s="20"/>
      <c r="D411" s="20"/>
      <c r="E411" s="20"/>
      <c r="F411" s="20"/>
      <c r="G411" s="20"/>
      <c r="H411" s="20"/>
    </row>
    <row r="412" spans="3:8">
      <c r="C412" s="20"/>
      <c r="D412" s="20"/>
      <c r="E412" s="20"/>
      <c r="F412" s="20"/>
      <c r="G412" s="20"/>
      <c r="H412" s="20"/>
    </row>
    <row r="413" spans="3:8">
      <c r="C413" s="20"/>
      <c r="D413" s="20"/>
      <c r="E413" s="20"/>
      <c r="F413" s="20"/>
      <c r="G413" s="20"/>
      <c r="H413" s="20"/>
    </row>
    <row r="414" spans="3:8">
      <c r="C414" s="20"/>
      <c r="D414" s="20"/>
      <c r="E414" s="20"/>
      <c r="F414" s="20"/>
      <c r="G414" s="20"/>
      <c r="H414" s="20"/>
    </row>
    <row r="415" spans="3:8">
      <c r="C415" s="20"/>
      <c r="D415" s="20"/>
      <c r="E415" s="20"/>
      <c r="F415" s="20"/>
      <c r="G415" s="20"/>
      <c r="H415" s="20"/>
    </row>
    <row r="416" spans="3:8">
      <c r="C416" s="20"/>
      <c r="D416" s="20"/>
      <c r="E416" s="20"/>
      <c r="F416" s="20"/>
      <c r="G416" s="20"/>
      <c r="H416" s="20"/>
    </row>
    <row r="417" spans="3:8">
      <c r="C417" s="20"/>
      <c r="D417" s="20"/>
      <c r="E417" s="20"/>
      <c r="F417" s="20"/>
      <c r="G417" s="20"/>
      <c r="H417" s="20"/>
    </row>
    <row r="418" spans="3:8">
      <c r="C418" s="20"/>
      <c r="D418" s="20"/>
      <c r="E418" s="20"/>
      <c r="F418" s="20"/>
      <c r="G418" s="20"/>
      <c r="H418" s="20"/>
    </row>
    <row r="419" spans="3:8">
      <c r="C419" s="20"/>
      <c r="D419" s="20"/>
      <c r="E419" s="20"/>
      <c r="F419" s="20"/>
      <c r="G419" s="20"/>
      <c r="H419" s="20"/>
    </row>
    <row r="420" spans="3:8">
      <c r="C420" s="20"/>
      <c r="D420" s="20"/>
      <c r="E420" s="20"/>
      <c r="F420" s="20"/>
      <c r="G420" s="20"/>
      <c r="H420" s="20"/>
    </row>
    <row r="421" spans="3:8">
      <c r="C421" s="20"/>
      <c r="D421" s="20"/>
      <c r="E421" s="20"/>
      <c r="F421" s="20"/>
      <c r="G421" s="20"/>
      <c r="H421" s="20"/>
    </row>
    <row r="422" spans="3:8">
      <c r="C422" s="20"/>
      <c r="D422" s="20"/>
      <c r="E422" s="20"/>
      <c r="F422" s="20"/>
      <c r="G422" s="20"/>
      <c r="H422" s="20"/>
    </row>
    <row r="423" spans="3:8">
      <c r="C423" s="20"/>
      <c r="D423" s="20"/>
      <c r="E423" s="20"/>
      <c r="F423" s="20"/>
      <c r="G423" s="20"/>
      <c r="H423" s="20"/>
    </row>
    <row r="424" spans="3:8">
      <c r="C424" s="20"/>
      <c r="D424" s="20"/>
      <c r="E424" s="20"/>
      <c r="F424" s="20"/>
      <c r="G424" s="20"/>
      <c r="H424" s="20"/>
    </row>
    <row r="425" spans="3:8">
      <c r="C425" s="20"/>
      <c r="D425" s="20"/>
      <c r="E425" s="20"/>
      <c r="F425" s="20"/>
      <c r="G425" s="20"/>
      <c r="H425" s="20"/>
    </row>
    <row r="426" spans="3:8">
      <c r="C426" s="20"/>
      <c r="D426" s="20"/>
      <c r="E426" s="20"/>
      <c r="F426" s="20"/>
      <c r="G426" s="20"/>
      <c r="H426" s="20"/>
    </row>
    <row r="427" spans="3:8">
      <c r="C427" s="20"/>
      <c r="D427" s="20"/>
      <c r="E427" s="20"/>
      <c r="F427" s="20"/>
      <c r="G427" s="20"/>
      <c r="H427" s="20"/>
    </row>
    <row r="428" spans="3:8">
      <c r="C428" s="20"/>
      <c r="D428" s="20"/>
      <c r="E428" s="20"/>
      <c r="F428" s="20"/>
      <c r="G428" s="20"/>
      <c r="H428" s="20"/>
    </row>
    <row r="429" spans="3:8">
      <c r="C429" s="20"/>
      <c r="D429" s="20"/>
      <c r="E429" s="20"/>
      <c r="F429" s="20"/>
      <c r="G429" s="20"/>
      <c r="H429" s="20"/>
    </row>
    <row r="430" spans="3:8">
      <c r="C430" s="20"/>
      <c r="D430" s="20"/>
      <c r="E430" s="20"/>
      <c r="F430" s="20"/>
      <c r="G430" s="20"/>
      <c r="H430" s="20"/>
    </row>
    <row r="431" spans="3:8">
      <c r="C431" s="20"/>
      <c r="D431" s="20"/>
      <c r="E431" s="20"/>
      <c r="F431" s="20"/>
      <c r="G431" s="20"/>
      <c r="H431" s="20"/>
    </row>
    <row r="432" spans="3:8">
      <c r="C432" s="20"/>
      <c r="D432" s="20"/>
      <c r="E432" s="20"/>
      <c r="F432" s="20"/>
      <c r="G432" s="20"/>
      <c r="H432" s="20"/>
    </row>
    <row r="433" spans="3:8">
      <c r="C433" s="20"/>
      <c r="D433" s="20"/>
      <c r="E433" s="20"/>
      <c r="F433" s="20"/>
      <c r="G433" s="20"/>
      <c r="H433" s="20"/>
    </row>
    <row r="434" spans="3:8">
      <c r="C434" s="20"/>
      <c r="D434" s="20"/>
      <c r="E434" s="20"/>
      <c r="F434" s="20"/>
      <c r="G434" s="20"/>
      <c r="H434" s="20"/>
    </row>
    <row r="435" spans="3:8">
      <c r="C435" s="20"/>
      <c r="D435" s="20"/>
      <c r="E435" s="20"/>
      <c r="F435" s="20"/>
      <c r="G435" s="20"/>
      <c r="H435" s="20"/>
    </row>
    <row r="436" spans="3:8">
      <c r="C436" s="20"/>
      <c r="D436" s="20"/>
      <c r="E436" s="20"/>
      <c r="F436" s="20"/>
      <c r="G436" s="20"/>
      <c r="H436" s="20"/>
    </row>
    <row r="437" spans="3:8">
      <c r="C437" s="20"/>
      <c r="D437" s="20"/>
      <c r="E437" s="20"/>
      <c r="F437" s="20"/>
      <c r="G437" s="20"/>
      <c r="H437" s="20"/>
    </row>
    <row r="438" spans="3:8">
      <c r="C438" s="20"/>
      <c r="D438" s="20"/>
      <c r="E438" s="20"/>
      <c r="F438" s="20"/>
      <c r="G438" s="20"/>
      <c r="H438" s="20"/>
    </row>
    <row r="439" spans="3:8">
      <c r="C439" s="20"/>
      <c r="D439" s="20"/>
      <c r="E439" s="20"/>
      <c r="F439" s="20"/>
      <c r="G439" s="20"/>
      <c r="H439" s="20"/>
    </row>
    <row r="440" spans="3:8">
      <c r="C440" s="20"/>
      <c r="D440" s="20"/>
      <c r="E440" s="20"/>
      <c r="F440" s="20"/>
      <c r="G440" s="20"/>
      <c r="H440" s="20"/>
    </row>
    <row r="441" spans="3:8">
      <c r="C441" s="20"/>
      <c r="D441" s="20"/>
      <c r="E441" s="20"/>
      <c r="F441" s="20"/>
      <c r="G441" s="20"/>
      <c r="H441" s="20"/>
    </row>
    <row r="442" spans="3:8">
      <c r="C442" s="20"/>
      <c r="D442" s="20"/>
      <c r="E442" s="20"/>
      <c r="F442" s="20"/>
      <c r="G442" s="20"/>
      <c r="H442" s="20"/>
    </row>
    <row r="443" spans="3:8">
      <c r="C443" s="20"/>
      <c r="D443" s="20"/>
      <c r="E443" s="20"/>
      <c r="F443" s="20"/>
      <c r="G443" s="20"/>
      <c r="H443" s="20"/>
    </row>
    <row r="444" spans="3:8">
      <c r="C444" s="20"/>
      <c r="D444" s="20"/>
      <c r="E444" s="20"/>
      <c r="F444" s="20"/>
      <c r="G444" s="20"/>
      <c r="H444" s="20"/>
    </row>
    <row r="445" spans="3:8">
      <c r="C445" s="20"/>
      <c r="D445" s="20"/>
      <c r="E445" s="20"/>
      <c r="F445" s="20"/>
      <c r="G445" s="20"/>
      <c r="H445" s="20"/>
    </row>
    <row r="446" spans="3:8">
      <c r="C446" s="20"/>
      <c r="D446" s="20"/>
      <c r="E446" s="20"/>
      <c r="F446" s="20"/>
      <c r="G446" s="20"/>
      <c r="H446" s="20"/>
    </row>
    <row r="447" spans="3:8">
      <c r="C447" s="20"/>
      <c r="D447" s="20"/>
      <c r="E447" s="20"/>
      <c r="F447" s="20"/>
      <c r="G447" s="20"/>
      <c r="H447" s="20"/>
    </row>
    <row r="448" spans="3:8">
      <c r="C448" s="20"/>
      <c r="D448" s="20"/>
      <c r="E448" s="20"/>
      <c r="F448" s="20"/>
      <c r="G448" s="20"/>
      <c r="H448" s="20"/>
    </row>
    <row r="449" spans="3:8">
      <c r="C449" s="20"/>
      <c r="D449" s="20"/>
      <c r="E449" s="20"/>
      <c r="F449" s="20"/>
      <c r="G449" s="20"/>
      <c r="H449" s="20"/>
    </row>
    <row r="450" spans="3:8">
      <c r="C450" s="20"/>
      <c r="D450" s="20"/>
      <c r="E450" s="20"/>
      <c r="F450" s="20"/>
      <c r="G450" s="20"/>
      <c r="H450" s="20"/>
    </row>
    <row r="451" spans="3:8">
      <c r="C451" s="20"/>
      <c r="D451" s="20"/>
      <c r="E451" s="20"/>
      <c r="F451" s="20"/>
      <c r="G451" s="20"/>
      <c r="H451" s="20"/>
    </row>
    <row r="452" spans="3:8">
      <c r="C452" s="20"/>
      <c r="D452" s="20"/>
      <c r="E452" s="20"/>
      <c r="F452" s="20"/>
      <c r="G452" s="20"/>
      <c r="H452" s="20"/>
    </row>
    <row r="453" spans="3:8">
      <c r="C453" s="20"/>
      <c r="D453" s="20"/>
      <c r="E453" s="20"/>
      <c r="F453" s="20"/>
      <c r="G453" s="20"/>
      <c r="H453" s="20"/>
    </row>
    <row r="454" spans="3:8">
      <c r="C454" s="20"/>
      <c r="D454" s="20"/>
      <c r="E454" s="20"/>
      <c r="F454" s="20"/>
      <c r="G454" s="20"/>
      <c r="H454" s="20"/>
    </row>
    <row r="455" spans="3:8">
      <c r="C455" s="20"/>
      <c r="D455" s="20"/>
      <c r="E455" s="20"/>
      <c r="F455" s="20"/>
      <c r="G455" s="20"/>
      <c r="H455" s="20"/>
    </row>
    <row r="456" spans="3:8">
      <c r="C456" s="20"/>
      <c r="D456" s="20"/>
      <c r="E456" s="20"/>
      <c r="F456" s="20"/>
      <c r="G456" s="20"/>
      <c r="H456" s="20"/>
    </row>
    <row r="457" spans="3:8">
      <c r="C457" s="20"/>
      <c r="D457" s="20"/>
      <c r="E457" s="20"/>
      <c r="F457" s="20"/>
      <c r="G457" s="20"/>
      <c r="H457" s="20"/>
    </row>
    <row r="458" spans="3:8">
      <c r="C458" s="20"/>
      <c r="D458" s="20"/>
      <c r="E458" s="20"/>
      <c r="F458" s="20"/>
      <c r="G458" s="20"/>
      <c r="H458" s="20"/>
    </row>
    <row r="459" spans="3:8">
      <c r="C459" s="20"/>
      <c r="D459" s="20"/>
      <c r="E459" s="20"/>
      <c r="F459" s="20"/>
      <c r="G459" s="20"/>
      <c r="H459" s="20"/>
    </row>
    <row r="460" spans="3:8">
      <c r="C460" s="20"/>
      <c r="D460" s="20"/>
      <c r="E460" s="20"/>
      <c r="F460" s="20"/>
      <c r="G460" s="20"/>
      <c r="H460" s="20"/>
    </row>
    <row r="461" spans="3:8">
      <c r="C461" s="20"/>
      <c r="D461" s="20"/>
      <c r="E461" s="20"/>
      <c r="F461" s="20"/>
      <c r="G461" s="20"/>
      <c r="H461" s="20"/>
    </row>
    <row r="462" spans="3:8">
      <c r="C462" s="20"/>
      <c r="D462" s="20"/>
      <c r="E462" s="20"/>
      <c r="F462" s="20"/>
      <c r="G462" s="20"/>
      <c r="H462" s="20"/>
    </row>
    <row r="463" spans="3:8">
      <c r="C463" s="20"/>
      <c r="D463" s="20"/>
      <c r="E463" s="20"/>
      <c r="F463" s="20"/>
      <c r="G463" s="20"/>
      <c r="H463" s="20"/>
    </row>
    <row r="464" spans="3:8">
      <c r="C464" s="20"/>
      <c r="D464" s="20"/>
      <c r="E464" s="20"/>
      <c r="F464" s="20"/>
      <c r="G464" s="20"/>
      <c r="H464" s="20"/>
    </row>
    <row r="465" spans="3:8">
      <c r="C465" s="20"/>
      <c r="D465" s="20"/>
      <c r="E465" s="20"/>
      <c r="F465" s="20"/>
      <c r="G465" s="20"/>
      <c r="H465" s="20"/>
    </row>
    <row r="466" spans="3:8">
      <c r="C466" s="20"/>
      <c r="D466" s="20"/>
      <c r="E466" s="20"/>
      <c r="F466" s="20"/>
      <c r="G466" s="20"/>
      <c r="H466" s="20"/>
    </row>
    <row r="467" spans="3:8">
      <c r="C467" s="20"/>
      <c r="D467" s="20"/>
      <c r="E467" s="20"/>
      <c r="F467" s="20"/>
      <c r="G467" s="20"/>
      <c r="H467" s="20"/>
    </row>
    <row r="468" spans="3:8">
      <c r="C468" s="20"/>
      <c r="D468" s="20"/>
      <c r="E468" s="20"/>
      <c r="F468" s="20"/>
      <c r="G468" s="20"/>
      <c r="H468" s="20"/>
    </row>
    <row r="469" spans="3:8">
      <c r="C469" s="20"/>
      <c r="D469" s="20"/>
      <c r="E469" s="20"/>
      <c r="F469" s="20"/>
      <c r="G469" s="20"/>
      <c r="H469" s="20"/>
    </row>
    <row r="470" spans="3:8">
      <c r="C470" s="20"/>
      <c r="D470" s="20"/>
      <c r="E470" s="20"/>
      <c r="F470" s="20"/>
      <c r="G470" s="20"/>
      <c r="H470" s="20"/>
    </row>
    <row r="471" spans="3:8">
      <c r="C471" s="20"/>
      <c r="D471" s="20"/>
      <c r="E471" s="20"/>
      <c r="F471" s="20"/>
      <c r="G471" s="20"/>
      <c r="H471" s="20"/>
    </row>
    <row r="472" spans="3:8">
      <c r="C472" s="20"/>
      <c r="D472" s="20"/>
      <c r="E472" s="20"/>
      <c r="F472" s="20"/>
      <c r="G472" s="20"/>
      <c r="H472" s="20"/>
    </row>
    <row r="473" spans="3:8">
      <c r="C473" s="20"/>
      <c r="D473" s="20"/>
      <c r="E473" s="20"/>
      <c r="F473" s="20"/>
      <c r="G473" s="20"/>
      <c r="H473" s="20"/>
    </row>
    <row r="474" spans="3:8">
      <c r="C474" s="20"/>
      <c r="D474" s="20"/>
      <c r="E474" s="20"/>
      <c r="F474" s="20"/>
      <c r="G474" s="20"/>
      <c r="H474" s="20"/>
    </row>
    <row r="475" spans="3:8">
      <c r="C475" s="20"/>
      <c r="D475" s="20"/>
      <c r="E475" s="20"/>
      <c r="F475" s="20"/>
      <c r="G475" s="20"/>
      <c r="H475" s="20"/>
    </row>
    <row r="476" spans="3:8">
      <c r="C476" s="20"/>
      <c r="D476" s="20"/>
      <c r="E476" s="20"/>
      <c r="F476" s="20"/>
      <c r="G476" s="20"/>
      <c r="H476" s="20"/>
    </row>
    <row r="477" spans="3:8">
      <c r="C477" s="20"/>
      <c r="D477" s="20"/>
      <c r="E477" s="20"/>
      <c r="F477" s="20"/>
      <c r="G477" s="20"/>
      <c r="H477" s="20"/>
    </row>
    <row r="478" spans="3:8">
      <c r="C478" s="20"/>
      <c r="D478" s="20"/>
      <c r="E478" s="20"/>
      <c r="F478" s="20"/>
      <c r="G478" s="20"/>
      <c r="H478" s="20"/>
    </row>
    <row r="479" spans="3:8">
      <c r="C479" s="20"/>
      <c r="D479" s="20"/>
      <c r="E479" s="20"/>
      <c r="F479" s="20"/>
      <c r="G479" s="20"/>
      <c r="H479" s="20"/>
    </row>
    <row r="480" spans="3:8">
      <c r="C480" s="20"/>
      <c r="D480" s="20"/>
      <c r="E480" s="20"/>
      <c r="F480" s="20"/>
      <c r="G480" s="20"/>
      <c r="H480" s="20"/>
    </row>
    <row r="481" spans="3:8">
      <c r="C481" s="20"/>
      <c r="D481" s="20"/>
      <c r="E481" s="20"/>
      <c r="F481" s="20"/>
      <c r="G481" s="20"/>
      <c r="H481" s="20"/>
    </row>
    <row r="482" spans="3:8">
      <c r="C482" s="20"/>
      <c r="D482" s="20"/>
      <c r="E482" s="20"/>
      <c r="F482" s="20"/>
      <c r="G482" s="20"/>
      <c r="H482" s="20"/>
    </row>
    <row r="483" spans="3:8">
      <c r="C483" s="20"/>
      <c r="D483" s="20"/>
      <c r="E483" s="20"/>
      <c r="F483" s="20"/>
      <c r="G483" s="20"/>
      <c r="H483" s="20"/>
    </row>
    <row r="484" spans="3:8">
      <c r="C484" s="20"/>
      <c r="D484" s="20"/>
      <c r="E484" s="20"/>
      <c r="F484" s="20"/>
      <c r="G484" s="20"/>
      <c r="H484" s="20"/>
    </row>
    <row r="485" spans="3:8">
      <c r="C485" s="20"/>
      <c r="D485" s="20"/>
      <c r="E485" s="20"/>
      <c r="F485" s="20"/>
      <c r="G485" s="20"/>
      <c r="H485" s="20"/>
    </row>
    <row r="486" spans="3:8">
      <c r="C486" s="20"/>
      <c r="D486" s="20"/>
      <c r="E486" s="20"/>
      <c r="F486" s="20"/>
      <c r="G486" s="20"/>
      <c r="H486" s="20"/>
    </row>
    <row r="487" spans="3:8">
      <c r="C487" s="20"/>
      <c r="D487" s="20"/>
      <c r="E487" s="20"/>
      <c r="F487" s="20"/>
      <c r="G487" s="20"/>
      <c r="H487" s="20"/>
    </row>
    <row r="488" spans="3:8">
      <c r="C488" s="20"/>
      <c r="D488" s="20"/>
      <c r="E488" s="20"/>
      <c r="F488" s="20"/>
      <c r="G488" s="20"/>
      <c r="H488" s="20"/>
    </row>
    <row r="489" spans="3:8">
      <c r="C489" s="20"/>
      <c r="D489" s="20"/>
      <c r="E489" s="20"/>
      <c r="F489" s="20"/>
      <c r="G489" s="20"/>
      <c r="H489" s="20"/>
    </row>
    <row r="490" spans="3:8">
      <c r="C490" s="20"/>
      <c r="D490" s="20"/>
      <c r="E490" s="20"/>
      <c r="F490" s="20"/>
      <c r="G490" s="20"/>
      <c r="H490" s="20"/>
    </row>
    <row r="491" spans="3:8">
      <c r="C491" s="20"/>
      <c r="D491" s="20"/>
      <c r="E491" s="20"/>
      <c r="F491" s="20"/>
      <c r="G491" s="20"/>
      <c r="H491" s="20"/>
    </row>
    <row r="492" spans="3:8">
      <c r="C492" s="20"/>
      <c r="D492" s="20"/>
      <c r="E492" s="20"/>
      <c r="F492" s="20"/>
      <c r="G492" s="20"/>
      <c r="H492" s="20"/>
    </row>
    <row r="493" spans="3:8">
      <c r="C493" s="20"/>
      <c r="D493" s="20"/>
      <c r="E493" s="20"/>
      <c r="F493" s="20"/>
      <c r="G493" s="20"/>
      <c r="H493" s="20"/>
    </row>
    <row r="494" spans="3:8">
      <c r="C494" s="20"/>
      <c r="D494" s="20"/>
      <c r="E494" s="20"/>
      <c r="F494" s="20"/>
      <c r="G494" s="20"/>
      <c r="H494" s="20"/>
    </row>
    <row r="495" spans="3:8">
      <c r="C495" s="20"/>
      <c r="D495" s="20"/>
      <c r="E495" s="20"/>
      <c r="F495" s="20"/>
      <c r="G495" s="20"/>
      <c r="H495" s="20"/>
    </row>
  </sheetData>
  <mergeCells count="37">
    <mergeCell ref="M301:P301"/>
    <mergeCell ref="C301:K301"/>
    <mergeCell ref="F227:H227"/>
    <mergeCell ref="J227:L227"/>
    <mergeCell ref="AS227:AV227"/>
    <mergeCell ref="AH1:AK1"/>
    <mergeCell ref="J209:L209"/>
    <mergeCell ref="AS209:AV209"/>
    <mergeCell ref="J217:L217"/>
    <mergeCell ref="AS217:AV217"/>
    <mergeCell ref="J169:L169"/>
    <mergeCell ref="AS169:AV169"/>
    <mergeCell ref="J177:L177"/>
    <mergeCell ref="AS177:AV177"/>
    <mergeCell ref="J201:L201"/>
    <mergeCell ref="AS201:AV201"/>
    <mergeCell ref="F42:H42"/>
    <mergeCell ref="J42:L42"/>
    <mergeCell ref="AS42:AV42"/>
    <mergeCell ref="F66:H66"/>
    <mergeCell ref="J66:L66"/>
    <mergeCell ref="AS66:AV66"/>
    <mergeCell ref="J1:M1"/>
    <mergeCell ref="O1:R1"/>
    <mergeCell ref="T1:U1"/>
    <mergeCell ref="W1:Y1"/>
    <mergeCell ref="AD1:AF1"/>
    <mergeCell ref="J137:L137"/>
    <mergeCell ref="AS137:AV137"/>
    <mergeCell ref="J161:L161"/>
    <mergeCell ref="AS161:AV161"/>
    <mergeCell ref="F89:H89"/>
    <mergeCell ref="J89:L89"/>
    <mergeCell ref="AS89:AV89"/>
    <mergeCell ref="F113:H113"/>
    <mergeCell ref="J113:L113"/>
    <mergeCell ref="AS113:AV113"/>
  </mergeCells>
  <hyperlinks>
    <hyperlink ref="W2" r:id="rId1" xr:uid="{1CF7E301-F798-4A79-BE43-E8673388989A}"/>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C79A-E1F4-4A96-96B1-DA5224DDB271}">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495</v>
      </c>
      <c r="C1" s="4" t="s">
        <v>719</v>
      </c>
      <c r="D1" s="21">
        <f>COUNT(D41:D502)-6</f>
        <v>41</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R2SCANRVV10</v>
      </c>
      <c r="K2" s="6" t="s">
        <v>4</v>
      </c>
      <c r="L2" s="6" t="s">
        <v>7</v>
      </c>
      <c r="M2" s="6" t="s">
        <v>675</v>
      </c>
      <c r="N2" s="6"/>
      <c r="O2" s="4" t="str">
        <f>A1</f>
        <v>R2SCANRVV10</v>
      </c>
      <c r="P2" s="4" t="s">
        <v>4</v>
      </c>
      <c r="Q2" s="4" t="s">
        <v>7</v>
      </c>
      <c r="R2" s="4" t="s">
        <v>675</v>
      </c>
      <c r="T2" s="4" t="str">
        <f>A1</f>
        <v>R2SCANRVV10</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Zn_Zn_C_R2SCANRVV10_999</v>
      </c>
      <c r="C3" s="27">
        <f>-C39</f>
        <v>-1</v>
      </c>
      <c r="D3" s="27">
        <f>D39</f>
        <v>3.2412000000000001</v>
      </c>
      <c r="E3" s="27">
        <f>E39</f>
        <v>5.2194000000000003</v>
      </c>
      <c r="F3" s="27">
        <f>-F39</f>
        <v>-0.62796689159999985</v>
      </c>
      <c r="G3" s="27">
        <f>-G39</f>
        <v>-0.62796689160000019</v>
      </c>
      <c r="H3" s="27">
        <f>H39</f>
        <v>0.5</v>
      </c>
      <c r="I3" s="17"/>
      <c r="J3" s="17">
        <f>J39</f>
        <v>-432.98809999999997</v>
      </c>
      <c r="K3" s="17">
        <f>K39</f>
        <v>-59.612299999999998</v>
      </c>
      <c r="L3" s="17">
        <f>L39</f>
        <v>-23.017600000000002</v>
      </c>
      <c r="M3" s="17">
        <f>M39</f>
        <v>-82.629899999999992</v>
      </c>
      <c r="N3" s="25"/>
      <c r="O3" s="17">
        <f>O39</f>
        <v>-0.21609999999998308</v>
      </c>
      <c r="P3" s="17">
        <f>P39</f>
        <v>-0.25189999999999912</v>
      </c>
      <c r="Q3" s="17">
        <f>Q39</f>
        <v>6.8699999999999761E-2</v>
      </c>
      <c r="R3" s="17">
        <f>R39</f>
        <v>-0.18319999999999936</v>
      </c>
      <c r="S3" s="17"/>
      <c r="T3" s="28">
        <f>T39</f>
        <v>1.204</v>
      </c>
      <c r="U3" s="28">
        <f>U39</f>
        <v>0</v>
      </c>
      <c r="V3" s="27"/>
      <c r="W3" s="17">
        <f>W39</f>
        <v>-0.16980000000000928</v>
      </c>
      <c r="X3" s="17">
        <f>X39</f>
        <v>-4.6299999999973807E-2</v>
      </c>
      <c r="Y3" s="16">
        <f t="shared" ref="Y3:Y20" si="0">R3+X3</f>
        <v>-0.22949999999997317</v>
      </c>
      <c r="Z3" s="17">
        <f>Z39</f>
        <v>0</v>
      </c>
      <c r="AA3" s="17">
        <f>AA39</f>
        <v>0.25189999999999912</v>
      </c>
      <c r="AB3" s="16">
        <f>AA3+R3</f>
        <v>6.8699999999999761E-2</v>
      </c>
      <c r="AD3" s="17">
        <f>AD39</f>
        <v>0</v>
      </c>
      <c r="AE3" s="17">
        <f>AE39</f>
        <v>0</v>
      </c>
      <c r="AF3" s="17">
        <f>AF39</f>
        <v>0.25189999999999912</v>
      </c>
      <c r="AG3" s="17"/>
      <c r="AH3" s="17">
        <f>AH39</f>
        <v>0</v>
      </c>
      <c r="AI3" s="17">
        <f>AI39</f>
        <v>0</v>
      </c>
    </row>
    <row r="4" spans="1:35" s="15" customFormat="1">
      <c r="B4" s="15" t="str">
        <f>B38</f>
        <v>Zn_Zn_C_R2SCANRVV10_969</v>
      </c>
      <c r="C4" s="24">
        <f>-C38</f>
        <v>-0.96874844157787132</v>
      </c>
      <c r="D4" s="24">
        <f t="shared" ref="D4:R4" si="1">D38</f>
        <v>3.2477</v>
      </c>
      <c r="E4" s="24">
        <f t="shared" si="1"/>
        <v>5.1985000000000001</v>
      </c>
      <c r="F4" s="24">
        <f>-F38</f>
        <v>-0.61042866400000018</v>
      </c>
      <c r="G4" s="24">
        <f>-G38</f>
        <v>-0.61014274650000033</v>
      </c>
      <c r="H4" s="24">
        <f t="shared" si="1"/>
        <v>0.50087000000000004</v>
      </c>
      <c r="J4" s="16">
        <f t="shared" si="1"/>
        <v>-432.9871</v>
      </c>
      <c r="K4" s="16">
        <f t="shared" si="1"/>
        <v>0</v>
      </c>
      <c r="L4" s="16">
        <f t="shared" si="1"/>
        <v>0</v>
      </c>
      <c r="M4" s="16">
        <f t="shared" si="1"/>
        <v>0</v>
      </c>
      <c r="N4" s="16"/>
      <c r="O4" s="16">
        <f t="shared" si="1"/>
        <v>-0.21510000000000673</v>
      </c>
      <c r="P4" s="16">
        <f t="shared" si="1"/>
        <v>59.360399999999998</v>
      </c>
      <c r="Q4" s="16">
        <f t="shared" si="1"/>
        <v>23.086300000000001</v>
      </c>
      <c r="R4" s="16">
        <f t="shared" si="1"/>
        <v>82.446699999999993</v>
      </c>
      <c r="S4" s="16"/>
      <c r="T4" s="23">
        <f>T38</f>
        <v>1.21</v>
      </c>
      <c r="U4" s="23">
        <f>U38</f>
        <v>0</v>
      </c>
      <c r="V4" s="24"/>
      <c r="W4" s="16">
        <f>W38</f>
        <v>-0.1694999999999709</v>
      </c>
      <c r="X4" s="16">
        <f>X38</f>
        <v>-4.5600000000035834E-2</v>
      </c>
      <c r="Y4" s="16">
        <f t="shared" si="0"/>
        <v>82.401099999999957</v>
      </c>
      <c r="Z4" s="16">
        <f>Z38</f>
        <v>0</v>
      </c>
      <c r="AA4" s="16">
        <f>AA38</f>
        <v>-59.360399999999998</v>
      </c>
      <c r="AB4" s="16">
        <f>AA4+R4</f>
        <v>23.086299999999994</v>
      </c>
      <c r="AD4" s="16">
        <f>AD38</f>
        <v>0</v>
      </c>
      <c r="AE4" s="16">
        <f>AE38</f>
        <v>0</v>
      </c>
      <c r="AF4" s="16">
        <f>AF38</f>
        <v>-59.360399999999998</v>
      </c>
      <c r="AG4" s="16"/>
      <c r="AH4" s="16"/>
      <c r="AI4" s="16"/>
    </row>
    <row r="5" spans="1:35" s="15" customFormat="1">
      <c r="B5" s="15" t="str">
        <f>B37</f>
        <v>Zn_Zn_C_R2SCANRVV10_938</v>
      </c>
      <c r="C5" s="24">
        <f>-C37</f>
        <v>-0.93749688315574276</v>
      </c>
      <c r="D5" s="24">
        <f t="shared" ref="D5:R5" si="2">D37</f>
        <v>3.254</v>
      </c>
      <c r="E5" s="24">
        <f t="shared" si="2"/>
        <v>5.1765999999999996</v>
      </c>
      <c r="F5" s="24">
        <f>-F37</f>
        <v>-0.5932901260000002</v>
      </c>
      <c r="G5" s="24">
        <f>-G37</f>
        <v>-0.59223927619999961</v>
      </c>
      <c r="H5" s="24">
        <f t="shared" si="2"/>
        <v>0.50181600000000004</v>
      </c>
      <c r="I5" s="66"/>
      <c r="J5" s="16">
        <f t="shared" si="2"/>
        <v>-432.98450000000003</v>
      </c>
      <c r="K5" s="16">
        <f>K37</f>
        <v>0</v>
      </c>
      <c r="L5" s="16">
        <f t="shared" si="2"/>
        <v>0</v>
      </c>
      <c r="M5" s="16">
        <f t="shared" si="2"/>
        <v>0</v>
      </c>
      <c r="N5" s="16"/>
      <c r="O5" s="16">
        <f t="shared" si="2"/>
        <v>-0.21250000000003411</v>
      </c>
      <c r="P5" s="16">
        <f t="shared" si="2"/>
        <v>59.360399999999998</v>
      </c>
      <c r="Q5" s="16">
        <f t="shared" si="2"/>
        <v>23.086300000000001</v>
      </c>
      <c r="R5" s="16">
        <f t="shared" si="2"/>
        <v>82.446699999999993</v>
      </c>
      <c r="S5" s="16"/>
      <c r="T5" s="23">
        <f>T37</f>
        <v>1.216</v>
      </c>
      <c r="U5" s="23">
        <f>U37</f>
        <v>0</v>
      </c>
      <c r="W5" s="16">
        <f>W37</f>
        <v>-0.16800000000000637</v>
      </c>
      <c r="X5" s="16">
        <f>X37</f>
        <v>-4.450000000002774E-2</v>
      </c>
      <c r="Y5" s="16">
        <f t="shared" si="0"/>
        <v>82.402199999999965</v>
      </c>
      <c r="Z5" s="16">
        <f>Z37</f>
        <v>0</v>
      </c>
      <c r="AA5" s="16">
        <f>AA37</f>
        <v>-59.360399999999998</v>
      </c>
      <c r="AB5" s="16">
        <f>AA5+R5</f>
        <v>23.086299999999994</v>
      </c>
      <c r="AC5" s="16"/>
      <c r="AD5" s="16">
        <f>AD37</f>
        <v>0</v>
      </c>
      <c r="AE5" s="16">
        <f>AE37</f>
        <v>0</v>
      </c>
      <c r="AF5" s="16">
        <f>AF37</f>
        <v>-59.360399999999998</v>
      </c>
      <c r="AG5" s="16"/>
      <c r="AH5" s="16"/>
      <c r="AI5" s="16"/>
    </row>
    <row r="6" spans="1:35" s="15" customFormat="1">
      <c r="B6" s="15" t="str">
        <f>B36</f>
        <v>Zn_Zn_C_R2SCANRVV10_875</v>
      </c>
      <c r="C6" s="24">
        <f>-C36</f>
        <v>-0.87499376631148496</v>
      </c>
      <c r="D6" s="24">
        <f t="shared" ref="D6:R6" si="3">D36</f>
        <v>3.2662</v>
      </c>
      <c r="E6" s="24">
        <f t="shared" si="3"/>
        <v>5.1345999999999998</v>
      </c>
      <c r="F6" s="24">
        <f>-F36</f>
        <v>-0.55797184740000005</v>
      </c>
      <c r="G6" s="24">
        <f>-G36</f>
        <v>-0.55778700179999985</v>
      </c>
      <c r="H6" s="24">
        <f t="shared" si="3"/>
        <v>0.50339500000000004</v>
      </c>
      <c r="I6" s="66"/>
      <c r="J6" s="16">
        <f t="shared" si="3"/>
        <v>-432.97570000000002</v>
      </c>
      <c r="K6" s="16">
        <f t="shared" si="3"/>
        <v>0</v>
      </c>
      <c r="L6" s="16">
        <f t="shared" si="3"/>
        <v>0</v>
      </c>
      <c r="M6" s="16">
        <f t="shared" si="3"/>
        <v>0</v>
      </c>
      <c r="N6" s="16"/>
      <c r="O6" s="16">
        <f t="shared" si="3"/>
        <v>-0.20370000000002619</v>
      </c>
      <c r="P6" s="16">
        <f t="shared" si="3"/>
        <v>59.360399999999998</v>
      </c>
      <c r="Q6" s="16">
        <f t="shared" si="3"/>
        <v>23.086300000000001</v>
      </c>
      <c r="R6" s="16">
        <f t="shared" si="3"/>
        <v>82.446699999999993</v>
      </c>
      <c r="S6" s="16"/>
      <c r="T6" s="23">
        <f>T36</f>
        <v>1.2270000000000001</v>
      </c>
      <c r="U6" s="23">
        <f>U36</f>
        <v>0</v>
      </c>
      <c r="W6" s="16">
        <f>W36</f>
        <v>-0.16059999999998809</v>
      </c>
      <c r="X6" s="16">
        <f>X36</f>
        <v>-4.3100000000038108E-2</v>
      </c>
      <c r="Y6" s="16">
        <f t="shared" si="0"/>
        <v>82.403599999999955</v>
      </c>
      <c r="Z6" s="16">
        <f>Z36</f>
        <v>0</v>
      </c>
      <c r="AA6" s="16">
        <f>AA36</f>
        <v>-59.360399999999998</v>
      </c>
      <c r="AB6" s="16">
        <f t="shared" ref="AB6:AB20" si="4">AA6+R6</f>
        <v>23.086299999999994</v>
      </c>
      <c r="AC6" s="16"/>
      <c r="AD6" s="16">
        <f>AD36</f>
        <v>0</v>
      </c>
      <c r="AE6" s="16">
        <f>AE36</f>
        <v>0</v>
      </c>
      <c r="AF6" s="16">
        <f>AF36</f>
        <v>-59.360399999999998</v>
      </c>
      <c r="AH6" s="16"/>
      <c r="AI6" s="16"/>
    </row>
    <row r="7" spans="1:35" s="15" customFormat="1">
      <c r="B7" s="15" t="str">
        <f>B35</f>
        <v>Zn_Zn_C_R2SCANRVV10_813</v>
      </c>
      <c r="C7" s="24">
        <f>-C35</f>
        <v>-0.8124989610519141</v>
      </c>
      <c r="D7" s="24">
        <f t="shared" ref="D7:R7" si="5">D35</f>
        <v>3.2778999999999998</v>
      </c>
      <c r="E7" s="24">
        <f t="shared" si="5"/>
        <v>5.0932000000000004</v>
      </c>
      <c r="F7" s="24">
        <f>-F35</f>
        <v>-0.52193076319999987</v>
      </c>
      <c r="G7" s="24">
        <f>-G35</f>
        <v>-0.52302070799999978</v>
      </c>
      <c r="H7" s="24">
        <f t="shared" si="5"/>
        <v>0.50472099999999998</v>
      </c>
      <c r="I7" s="66"/>
      <c r="J7" s="16">
        <f t="shared" si="5"/>
        <v>-432.96190000000001</v>
      </c>
      <c r="K7" s="16">
        <f t="shared" si="5"/>
        <v>0</v>
      </c>
      <c r="L7" s="16">
        <f t="shared" si="5"/>
        <v>0</v>
      </c>
      <c r="M7" s="16">
        <f t="shared" si="5"/>
        <v>0</v>
      </c>
      <c r="N7" s="16"/>
      <c r="O7" s="16">
        <f t="shared" si="5"/>
        <v>-0.18990000000002283</v>
      </c>
      <c r="P7" s="16">
        <f t="shared" si="5"/>
        <v>59.360399999999998</v>
      </c>
      <c r="Q7" s="16">
        <f t="shared" si="5"/>
        <v>23.086300000000001</v>
      </c>
      <c r="R7" s="16">
        <f t="shared" si="5"/>
        <v>82.446699999999993</v>
      </c>
      <c r="S7" s="16"/>
      <c r="T7" s="23">
        <f>T35</f>
        <v>1.2370000000000001</v>
      </c>
      <c r="U7" s="23">
        <f>U35</f>
        <v>0</v>
      </c>
      <c r="W7" s="16">
        <f>W35</f>
        <v>-0.14839999999998099</v>
      </c>
      <c r="X7" s="16">
        <f>X35</f>
        <v>-4.1500000000041837E-2</v>
      </c>
      <c r="Y7" s="16">
        <f t="shared" si="0"/>
        <v>82.405199999999951</v>
      </c>
      <c r="Z7" s="16">
        <f>Z35</f>
        <v>0</v>
      </c>
      <c r="AA7" s="16">
        <f>AA35</f>
        <v>-59.360399999999998</v>
      </c>
      <c r="AB7" s="16">
        <f t="shared" si="4"/>
        <v>23.086299999999994</v>
      </c>
      <c r="AC7" s="16"/>
      <c r="AD7" s="16">
        <f>AD35</f>
        <v>0</v>
      </c>
      <c r="AE7" s="16">
        <f>AE35</f>
        <v>0</v>
      </c>
      <c r="AF7" s="16">
        <f>AF35</f>
        <v>-59.360399999999998</v>
      </c>
      <c r="AH7" s="16"/>
      <c r="AI7" s="16"/>
    </row>
    <row r="8" spans="1:35" s="15" customFormat="1">
      <c r="B8" s="15" t="str">
        <f>B34</f>
        <v>Zn_Zn_C_R2SCANRVV10_750</v>
      </c>
      <c r="C8" s="24">
        <f>-C34</f>
        <v>-0.74999584420765686</v>
      </c>
      <c r="D8" s="24">
        <f t="shared" ref="D8:R8" si="6">D34</f>
        <v>3.2888999999999999</v>
      </c>
      <c r="E8" s="24">
        <f t="shared" si="6"/>
        <v>5.0547000000000004</v>
      </c>
      <c r="F8" s="24">
        <f>-F34</f>
        <v>-0.49006832910000009</v>
      </c>
      <c r="G8" s="24">
        <f>-G34</f>
        <v>-0.48740450220000064</v>
      </c>
      <c r="H8" s="24">
        <f t="shared" si="6"/>
        <v>0.506718</v>
      </c>
      <c r="I8" s="66"/>
      <c r="J8" s="16">
        <f t="shared" si="6"/>
        <v>-432.94380000000001</v>
      </c>
      <c r="K8" s="16">
        <f t="shared" si="6"/>
        <v>0</v>
      </c>
      <c r="L8" s="16">
        <f t="shared" si="6"/>
        <v>0</v>
      </c>
      <c r="M8" s="16">
        <f t="shared" si="6"/>
        <v>0</v>
      </c>
      <c r="N8" s="16"/>
      <c r="O8" s="16">
        <f t="shared" si="6"/>
        <v>-0.17180000000001883</v>
      </c>
      <c r="P8" s="16">
        <f t="shared" si="6"/>
        <v>59.360399999999998</v>
      </c>
      <c r="Q8" s="16">
        <f t="shared" si="6"/>
        <v>23.086300000000001</v>
      </c>
      <c r="R8" s="16">
        <f t="shared" si="6"/>
        <v>82.446699999999993</v>
      </c>
      <c r="S8" s="16"/>
      <c r="T8" s="23">
        <f>T34</f>
        <v>1.2450000000000001</v>
      </c>
      <c r="U8" s="23">
        <f>U34</f>
        <v>0</v>
      </c>
      <c r="W8" s="16">
        <f>W34</f>
        <v>-0.13179999999999836</v>
      </c>
      <c r="X8" s="16">
        <f>X34</f>
        <v>-4.0000000000020464E-2</v>
      </c>
      <c r="Y8" s="16">
        <f t="shared" si="0"/>
        <v>82.406699999999972</v>
      </c>
      <c r="Z8" s="16">
        <f>Z34</f>
        <v>0</v>
      </c>
      <c r="AA8" s="16">
        <f>AA34</f>
        <v>-59.360399999999998</v>
      </c>
      <c r="AB8" s="16">
        <f t="shared" si="4"/>
        <v>23.086299999999994</v>
      </c>
      <c r="AC8" s="16"/>
      <c r="AD8" s="16">
        <f>AD34</f>
        <v>0</v>
      </c>
      <c r="AE8" s="16">
        <f>AE34</f>
        <v>0</v>
      </c>
      <c r="AF8" s="16">
        <f>AF34</f>
        <v>-59.360399999999998</v>
      </c>
      <c r="AH8" s="16"/>
      <c r="AI8" s="16"/>
    </row>
    <row r="9" spans="1:35" s="15" customFormat="1">
      <c r="B9" s="15" t="str">
        <f>B33</f>
        <v>Zn_Zn_C_R2SCANRVV10_688</v>
      </c>
      <c r="C9" s="24">
        <f>-C33</f>
        <v>-0.68750103894808612</v>
      </c>
      <c r="D9" s="24">
        <f t="shared" ref="D9:R9" si="7">D33</f>
        <v>3.3005</v>
      </c>
      <c r="E9" s="24">
        <f t="shared" si="7"/>
        <v>5.0129999999999999</v>
      </c>
      <c r="F9" s="24">
        <f>-F33</f>
        <v>-0.45778715999999975</v>
      </c>
      <c r="G9" s="24">
        <f>-G33</f>
        <v>-0.45074389499999984</v>
      </c>
      <c r="H9" s="24">
        <f t="shared" si="7"/>
        <v>0.50860399999999995</v>
      </c>
      <c r="I9" s="66"/>
      <c r="J9" s="16">
        <f t="shared" si="7"/>
        <v>-432.9228</v>
      </c>
      <c r="K9" s="16">
        <f t="shared" si="7"/>
        <v>0</v>
      </c>
      <c r="L9" s="16">
        <f t="shared" si="7"/>
        <v>0</v>
      </c>
      <c r="M9" s="16">
        <f t="shared" si="7"/>
        <v>0</v>
      </c>
      <c r="N9" s="16"/>
      <c r="O9" s="16">
        <f t="shared" si="7"/>
        <v>-0.15080000000000382</v>
      </c>
      <c r="P9" s="16">
        <f t="shared" si="7"/>
        <v>59.360399999999998</v>
      </c>
      <c r="Q9" s="16">
        <f t="shared" si="7"/>
        <v>23.086300000000001</v>
      </c>
      <c r="R9" s="16">
        <f t="shared" si="7"/>
        <v>82.446699999999993</v>
      </c>
      <c r="S9" s="16"/>
      <c r="T9" s="23">
        <f>T33</f>
        <v>1.2549999999999999</v>
      </c>
      <c r="U9" s="23">
        <f>U33</f>
        <v>0</v>
      </c>
      <c r="W9" s="16">
        <f>W33</f>
        <v>-0.11259999999998627</v>
      </c>
      <c r="X9" s="16">
        <f>X33</f>
        <v>-3.8200000000017553E-2</v>
      </c>
      <c r="Y9" s="16">
        <f t="shared" si="0"/>
        <v>82.408499999999975</v>
      </c>
      <c r="Z9" s="16">
        <f>Z33</f>
        <v>0</v>
      </c>
      <c r="AA9" s="16">
        <f>AA33</f>
        <v>-59.360399999999998</v>
      </c>
      <c r="AB9" s="16">
        <f t="shared" si="4"/>
        <v>23.086299999999994</v>
      </c>
      <c r="AC9" s="16"/>
      <c r="AD9" s="16">
        <f>AD33</f>
        <v>0</v>
      </c>
      <c r="AE9" s="16">
        <f>AE33</f>
        <v>0</v>
      </c>
      <c r="AF9" s="16">
        <f>AF33</f>
        <v>-59.360399999999998</v>
      </c>
      <c r="AH9" s="16"/>
      <c r="AI9" s="16"/>
    </row>
    <row r="10" spans="1:35" s="15" customFormat="1">
      <c r="B10" s="15" t="str">
        <f>B32</f>
        <v>Zn_Zn_C_R2SCANRVV10_625</v>
      </c>
      <c r="C10" s="24">
        <f>-C32</f>
        <v>-0.62499792210382832</v>
      </c>
      <c r="D10" s="24">
        <f t="shared" ref="D10:R10" si="8">D32</f>
        <v>3.3119999999999998</v>
      </c>
      <c r="E10" s="24">
        <f t="shared" si="8"/>
        <v>4.9703999999999997</v>
      </c>
      <c r="F10" s="24">
        <f>-F32</f>
        <v>-0.42196210799999995</v>
      </c>
      <c r="G10" s="24">
        <f>-G32</f>
        <v>-0.41537135759999999</v>
      </c>
      <c r="H10" s="24">
        <f t="shared" si="8"/>
        <v>0.50969900000000001</v>
      </c>
      <c r="I10" s="66"/>
      <c r="J10" s="16">
        <f t="shared" si="8"/>
        <v>-432.90089999999998</v>
      </c>
      <c r="K10" s="16">
        <f t="shared" si="8"/>
        <v>0</v>
      </c>
      <c r="L10" s="16">
        <f t="shared" si="8"/>
        <v>0</v>
      </c>
      <c r="M10" s="16">
        <f t="shared" si="8"/>
        <v>0</v>
      </c>
      <c r="N10" s="16"/>
      <c r="O10" s="16">
        <f t="shared" si="8"/>
        <v>-0.12889999999998736</v>
      </c>
      <c r="P10" s="16">
        <f t="shared" si="8"/>
        <v>59.360399999999998</v>
      </c>
      <c r="Q10" s="16">
        <f t="shared" si="8"/>
        <v>23.086300000000001</v>
      </c>
      <c r="R10" s="16">
        <f t="shared" si="8"/>
        <v>82.446699999999993</v>
      </c>
      <c r="S10" s="16"/>
      <c r="T10" s="23">
        <f>T32</f>
        <v>1.2649999999999999</v>
      </c>
      <c r="U10" s="23">
        <f>U32</f>
        <v>0</v>
      </c>
      <c r="W10" s="16">
        <f>W32</f>
        <v>-9.3199999999967531E-2</v>
      </c>
      <c r="X10" s="16">
        <f>X32</f>
        <v>-3.5700000000019827E-2</v>
      </c>
      <c r="Y10" s="16">
        <f t="shared" si="0"/>
        <v>82.410999999999973</v>
      </c>
      <c r="Z10" s="16">
        <f>Z32</f>
        <v>0</v>
      </c>
      <c r="AA10" s="16">
        <f>AA32</f>
        <v>-59.360399999999998</v>
      </c>
      <c r="AB10" s="16">
        <f t="shared" si="4"/>
        <v>23.086299999999994</v>
      </c>
      <c r="AC10" s="16"/>
      <c r="AD10" s="16">
        <f>AD32</f>
        <v>0</v>
      </c>
      <c r="AE10" s="16">
        <f>AE32</f>
        <v>0</v>
      </c>
      <c r="AF10" s="16">
        <f>AF32</f>
        <v>-59.360399999999998</v>
      </c>
      <c r="AH10" s="16"/>
      <c r="AI10" s="16"/>
    </row>
    <row r="11" spans="1:35" s="15" customFormat="1">
      <c r="B11" s="15" t="str">
        <f>B31</f>
        <v>Zn_Zn_C_R2SCANRVV10_563</v>
      </c>
      <c r="C11" s="24">
        <f>-C31</f>
        <v>-0.56249480525957096</v>
      </c>
      <c r="D11" s="24">
        <f t="shared" ref="D11:R11" si="9">D31</f>
        <v>3.3233000000000001</v>
      </c>
      <c r="E11" s="24">
        <f t="shared" si="9"/>
        <v>4.9260999999999999</v>
      </c>
      <c r="F11" s="24">
        <f>-F31</f>
        <v>-0.38333432369999987</v>
      </c>
      <c r="G11" s="24">
        <f>-G31</f>
        <v>-0.38089590420000052</v>
      </c>
      <c r="H11" s="24">
        <f t="shared" si="9"/>
        <v>0.51014099999999996</v>
      </c>
      <c r="I11" s="66"/>
      <c r="J11" s="16">
        <f t="shared" si="9"/>
        <v>-432.87799999999999</v>
      </c>
      <c r="K11" s="16">
        <f t="shared" si="9"/>
        <v>0</v>
      </c>
      <c r="L11" s="16">
        <f t="shared" si="9"/>
        <v>0</v>
      </c>
      <c r="M11" s="16">
        <f t="shared" si="9"/>
        <v>0</v>
      </c>
      <c r="N11" s="16"/>
      <c r="O11" s="16">
        <f t="shared" si="9"/>
        <v>-0.10599999999999454</v>
      </c>
      <c r="P11" s="16">
        <f t="shared" si="9"/>
        <v>59.360399999999998</v>
      </c>
      <c r="Q11" s="16">
        <f t="shared" si="9"/>
        <v>23.086300000000001</v>
      </c>
      <c r="R11" s="16">
        <f t="shared" si="9"/>
        <v>82.446699999999993</v>
      </c>
      <c r="S11" s="16"/>
      <c r="T11" s="23">
        <f>T31</f>
        <v>1.278</v>
      </c>
      <c r="U11" s="23">
        <f>U31</f>
        <v>0</v>
      </c>
      <c r="W11" s="16">
        <f>W31</f>
        <v>-7.2000000000002728E-2</v>
      </c>
      <c r="X11" s="16">
        <f>X31</f>
        <v>-3.3999999999991815E-2</v>
      </c>
      <c r="Y11" s="16">
        <f t="shared" si="0"/>
        <v>82.412700000000001</v>
      </c>
      <c r="Z11" s="16">
        <f>Z31</f>
        <v>0</v>
      </c>
      <c r="AA11" s="16">
        <f>AA31</f>
        <v>-59.360399999999998</v>
      </c>
      <c r="AB11" s="16">
        <f t="shared" si="4"/>
        <v>23.086299999999994</v>
      </c>
      <c r="AC11" s="16"/>
      <c r="AD11" s="16">
        <f>AD31</f>
        <v>0</v>
      </c>
      <c r="AE11" s="16">
        <f>AE31</f>
        <v>0</v>
      </c>
      <c r="AF11" s="16">
        <f>AF31</f>
        <v>-59.360399999999998</v>
      </c>
      <c r="AH11" s="16"/>
      <c r="AI11" s="16"/>
    </row>
    <row r="12" spans="1:35" s="15" customFormat="1">
      <c r="B12" s="15" t="str">
        <f>B30</f>
        <v>Zn_Zn_C_R2SCANRVV10_500</v>
      </c>
      <c r="C12" s="24">
        <f>-C30</f>
        <v>-0.50000000000000022</v>
      </c>
      <c r="D12" s="24">
        <f t="shared" ref="D12:R12" si="10">D30</f>
        <v>3.3351000000000002</v>
      </c>
      <c r="E12" s="24">
        <f t="shared" si="10"/>
        <v>4.8792999999999997</v>
      </c>
      <c r="F12" s="24">
        <f>-F30</f>
        <v>-0.35077287700000004</v>
      </c>
      <c r="G12" s="24">
        <f>-G30</f>
        <v>-0.34069712250000012</v>
      </c>
      <c r="H12" s="24">
        <f t="shared" si="10"/>
        <v>0.51173299999999999</v>
      </c>
      <c r="I12" s="66"/>
      <c r="J12" s="16">
        <f t="shared" si="10"/>
        <v>-432.85550000000001</v>
      </c>
      <c r="K12" s="16">
        <f t="shared" si="10"/>
        <v>0</v>
      </c>
      <c r="L12" s="16">
        <f t="shared" si="10"/>
        <v>0</v>
      </c>
      <c r="M12" s="16">
        <f t="shared" si="10"/>
        <v>0</v>
      </c>
      <c r="N12" s="16"/>
      <c r="O12" s="16">
        <f t="shared" si="10"/>
        <v>-8.3500000000015007E-2</v>
      </c>
      <c r="P12" s="16">
        <f t="shared" si="10"/>
        <v>59.360399999999998</v>
      </c>
      <c r="Q12" s="16">
        <f t="shared" si="10"/>
        <v>23.086300000000001</v>
      </c>
      <c r="R12" s="16">
        <f t="shared" si="10"/>
        <v>82.446699999999993</v>
      </c>
      <c r="S12" s="16"/>
      <c r="T12" s="23">
        <f>T30</f>
        <v>1.292</v>
      </c>
      <c r="U12" s="23">
        <f>U30</f>
        <v>0</v>
      </c>
      <c r="W12" s="16">
        <f>W30</f>
        <v>-5.1999999999964075E-2</v>
      </c>
      <c r="X12" s="16">
        <f>X30</f>
        <v>-3.1500000000050932E-2</v>
      </c>
      <c r="Y12" s="16">
        <f t="shared" si="0"/>
        <v>82.415199999999942</v>
      </c>
      <c r="Z12" s="16">
        <f>Z30</f>
        <v>0</v>
      </c>
      <c r="AA12" s="16">
        <f>AA30</f>
        <v>-59.360399999999998</v>
      </c>
      <c r="AB12" s="16">
        <f t="shared" si="4"/>
        <v>23.086299999999994</v>
      </c>
      <c r="AC12" s="16"/>
      <c r="AD12" s="16">
        <f>AD30</f>
        <v>0</v>
      </c>
      <c r="AE12" s="16">
        <f>AE30</f>
        <v>0</v>
      </c>
      <c r="AF12" s="16">
        <f>AF30</f>
        <v>-59.360399999999998</v>
      </c>
      <c r="AH12" s="16"/>
      <c r="AI12" s="16"/>
    </row>
    <row r="13" spans="1:35" s="15" customFormat="1">
      <c r="B13" s="15" t="str">
        <f>B29</f>
        <v>Zn_Zn_C_R2SCANRVV10_438</v>
      </c>
      <c r="C13" s="24">
        <f>-C29</f>
        <v>-0.43749688315574248</v>
      </c>
      <c r="D13" s="24">
        <f t="shared" ref="D13:R13" si="11">D29</f>
        <v>3.3473000000000002</v>
      </c>
      <c r="E13" s="24">
        <f t="shared" si="11"/>
        <v>4.8262999999999998</v>
      </c>
      <c r="F13" s="24">
        <f>-F29</f>
        <v>-0.30940926670000013</v>
      </c>
      <c r="G13" s="24">
        <f>-G29</f>
        <v>-0.30300476659999948</v>
      </c>
      <c r="H13" s="24">
        <f t="shared" si="11"/>
        <v>0.51147200000000004</v>
      </c>
      <c r="I13" s="66"/>
      <c r="J13" s="16">
        <f t="shared" si="11"/>
        <v>-432.8338</v>
      </c>
      <c r="K13" s="16">
        <f t="shared" si="11"/>
        <v>0</v>
      </c>
      <c r="L13" s="16">
        <f t="shared" si="11"/>
        <v>0</v>
      </c>
      <c r="M13" s="16">
        <f t="shared" si="11"/>
        <v>0</v>
      </c>
      <c r="N13" s="16"/>
      <c r="O13" s="16">
        <f t="shared" si="11"/>
        <v>-6.1800000000005184E-2</v>
      </c>
      <c r="P13" s="16">
        <f t="shared" si="11"/>
        <v>59.360399999999998</v>
      </c>
      <c r="Q13" s="16">
        <f t="shared" si="11"/>
        <v>23.086300000000001</v>
      </c>
      <c r="R13" s="16">
        <f t="shared" si="11"/>
        <v>82.446699999999993</v>
      </c>
      <c r="S13" s="16"/>
      <c r="T13" s="23">
        <f>T29</f>
        <v>1.3120000000000001</v>
      </c>
      <c r="U13" s="23">
        <f>U29</f>
        <v>0</v>
      </c>
      <c r="W13" s="16">
        <f>W29</f>
        <v>-3.3299999999996999E-2</v>
      </c>
      <c r="X13" s="16">
        <f>X29</f>
        <v>-2.8500000000008185E-2</v>
      </c>
      <c r="Y13" s="16">
        <f t="shared" si="0"/>
        <v>82.418199999999985</v>
      </c>
      <c r="Z13" s="16">
        <f>Z29</f>
        <v>0</v>
      </c>
      <c r="AA13" s="16">
        <f>AA29</f>
        <v>-59.360399999999998</v>
      </c>
      <c r="AB13" s="16">
        <f t="shared" si="4"/>
        <v>23.086299999999994</v>
      </c>
      <c r="AC13" s="16"/>
      <c r="AD13" s="16">
        <f>AD29</f>
        <v>0</v>
      </c>
      <c r="AE13" s="16">
        <f>AE29</f>
        <v>0</v>
      </c>
      <c r="AF13" s="16">
        <f>AF29</f>
        <v>-59.360399999999998</v>
      </c>
      <c r="AH13" s="16"/>
      <c r="AI13" s="16"/>
    </row>
    <row r="14" spans="1:35" s="15" customFormat="1">
      <c r="B14" s="15" t="str">
        <f>B28</f>
        <v>Zn_Zn_C_R2SCANRVV10_375</v>
      </c>
      <c r="C14" s="24">
        <f>-C28</f>
        <v>-0.37500207789617168</v>
      </c>
      <c r="D14" s="24">
        <f t="shared" ref="D14:R14" si="12">D28</f>
        <v>3.3613</v>
      </c>
      <c r="E14" s="24">
        <f t="shared" si="12"/>
        <v>4.7610999999999999</v>
      </c>
      <c r="F14" s="24">
        <f>-F28</f>
        <v>-0.26256038169999973</v>
      </c>
      <c r="G14" s="24">
        <f>-G28</f>
        <v>-0.2613415401000001</v>
      </c>
      <c r="H14" s="24">
        <f t="shared" si="12"/>
        <v>0.51002899999999995</v>
      </c>
      <c r="I14" s="66"/>
      <c r="J14" s="16">
        <f t="shared" si="12"/>
        <v>-432.81380000000001</v>
      </c>
      <c r="K14" s="16">
        <f t="shared" si="12"/>
        <v>0</v>
      </c>
      <c r="L14" s="16">
        <f t="shared" si="12"/>
        <v>0</v>
      </c>
      <c r="M14" s="16">
        <f t="shared" si="12"/>
        <v>0</v>
      </c>
      <c r="N14" s="16"/>
      <c r="O14" s="16">
        <f t="shared" si="12"/>
        <v>-4.1800000000023374E-2</v>
      </c>
      <c r="P14" s="16">
        <f t="shared" si="12"/>
        <v>59.360399999999998</v>
      </c>
      <c r="Q14" s="16">
        <f t="shared" si="12"/>
        <v>23.086300000000001</v>
      </c>
      <c r="R14" s="16">
        <f t="shared" si="12"/>
        <v>82.446699999999993</v>
      </c>
      <c r="S14" s="16"/>
      <c r="T14" s="23">
        <f>T28</f>
        <v>1.337</v>
      </c>
      <c r="U14" s="23">
        <f>U28</f>
        <v>0</v>
      </c>
      <c r="W14" s="16">
        <f>W28</f>
        <v>-1.7200000000002547E-2</v>
      </c>
      <c r="X14" s="16">
        <f>X28</f>
        <v>-2.4600000000020827E-2</v>
      </c>
      <c r="Y14" s="16">
        <f t="shared" si="0"/>
        <v>82.422099999999972</v>
      </c>
      <c r="Z14" s="16">
        <f>Z28</f>
        <v>0</v>
      </c>
      <c r="AA14" s="16">
        <f>AA28</f>
        <v>-59.360399999999998</v>
      </c>
      <c r="AB14" s="16">
        <f t="shared" si="4"/>
        <v>23.086299999999994</v>
      </c>
      <c r="AC14" s="16"/>
      <c r="AD14" s="16">
        <f>AD28</f>
        <v>0</v>
      </c>
      <c r="AE14" s="16">
        <f>AE28</f>
        <v>0</v>
      </c>
      <c r="AF14" s="16">
        <f>AF28</f>
        <v>-59.360399999999998</v>
      </c>
      <c r="AH14" s="16"/>
      <c r="AI14" s="16"/>
    </row>
    <row r="15" spans="1:35" s="15" customFormat="1">
      <c r="B15" s="15" t="str">
        <f>B27</f>
        <v>Zn_Zn_C_R2SCANRVV10_313</v>
      </c>
      <c r="C15" s="24">
        <f>-C27</f>
        <v>-0.31249896105191438</v>
      </c>
      <c r="D15" s="24">
        <f t="shared" ref="D15:R15" si="13">D27</f>
        <v>3.3765999999999998</v>
      </c>
      <c r="E15" s="24">
        <f t="shared" si="13"/>
        <v>4.6872999999999996</v>
      </c>
      <c r="F15" s="24">
        <f>-F27</f>
        <v>-0.21212844880000034</v>
      </c>
      <c r="G15" s="24">
        <f>-G27</f>
        <v>-0.21404086719999965</v>
      </c>
      <c r="H15" s="24">
        <f t="shared" si="13"/>
        <v>0.50765800000000005</v>
      </c>
      <c r="I15" s="66"/>
      <c r="J15" s="16">
        <f t="shared" si="13"/>
        <v>-432.7971</v>
      </c>
      <c r="K15" s="16">
        <f t="shared" si="13"/>
        <v>0</v>
      </c>
      <c r="L15" s="16">
        <f t="shared" si="13"/>
        <v>0</v>
      </c>
      <c r="M15" s="16">
        <f t="shared" si="13"/>
        <v>0</v>
      </c>
      <c r="N15" s="16"/>
      <c r="O15" s="16">
        <f t="shared" si="13"/>
        <v>-2.5100000000009004E-2</v>
      </c>
      <c r="P15" s="16">
        <f t="shared" si="13"/>
        <v>59.360399999999998</v>
      </c>
      <c r="Q15" s="16">
        <f t="shared" si="13"/>
        <v>23.086300000000001</v>
      </c>
      <c r="R15" s="16">
        <f t="shared" si="13"/>
        <v>82.446699999999993</v>
      </c>
      <c r="S15" s="16"/>
      <c r="T15" s="23">
        <f>T27</f>
        <v>1.3680000000000001</v>
      </c>
      <c r="U15" s="23">
        <f>U27</f>
        <v>0</v>
      </c>
      <c r="W15" s="16">
        <f>W27</f>
        <v>-5.6999999999902684E-3</v>
      </c>
      <c r="X15" s="16">
        <f>X27</f>
        <v>-1.9400000000018736E-2</v>
      </c>
      <c r="Y15" s="16">
        <f t="shared" si="0"/>
        <v>82.427299999999974</v>
      </c>
      <c r="Z15" s="16">
        <f>Z27</f>
        <v>0</v>
      </c>
      <c r="AA15" s="16">
        <f>AA27</f>
        <v>-59.360399999999998</v>
      </c>
      <c r="AB15" s="16">
        <f t="shared" si="4"/>
        <v>23.086299999999994</v>
      </c>
      <c r="AC15" s="16"/>
      <c r="AD15" s="16">
        <f>AD27</f>
        <v>0</v>
      </c>
      <c r="AE15" s="16">
        <f>AE27</f>
        <v>0</v>
      </c>
      <c r="AF15" s="16">
        <f>AF27</f>
        <v>-59.360399999999998</v>
      </c>
      <c r="AH15" s="16"/>
      <c r="AI15" s="16"/>
    </row>
    <row r="16" spans="1:35" s="15" customFormat="1">
      <c r="B16" s="15" t="str">
        <f>B26</f>
        <v>Zn_Zn_C_R2SCANRVV10_250</v>
      </c>
      <c r="C16" s="24">
        <f>-C26</f>
        <v>-0.24999584420765664</v>
      </c>
      <c r="D16" s="24">
        <f t="shared" ref="D16:R16" si="14">D26</f>
        <v>3.3913000000000002</v>
      </c>
      <c r="E16" s="24">
        <f t="shared" si="14"/>
        <v>4.6218000000000004</v>
      </c>
      <c r="F16" s="24">
        <f>-F26</f>
        <v>-0.16768352579999979</v>
      </c>
      <c r="G16" s="24">
        <f>-G26</f>
        <v>-0.16574699159999925</v>
      </c>
      <c r="H16" s="24">
        <f t="shared" si="14"/>
        <v>0.50620299999999996</v>
      </c>
      <c r="I16" s="66"/>
      <c r="J16" s="16">
        <f t="shared" si="14"/>
        <v>-432.78489999999999</v>
      </c>
      <c r="K16" s="16">
        <f t="shared" si="14"/>
        <v>0</v>
      </c>
      <c r="L16" s="16">
        <f t="shared" si="14"/>
        <v>0</v>
      </c>
      <c r="M16" s="16">
        <f t="shared" si="14"/>
        <v>0</v>
      </c>
      <c r="N16" s="16"/>
      <c r="O16" s="16">
        <f t="shared" si="14"/>
        <v>-1.290000000000191E-2</v>
      </c>
      <c r="P16" s="16">
        <f t="shared" si="14"/>
        <v>59.360399999999998</v>
      </c>
      <c r="Q16" s="16">
        <f t="shared" si="14"/>
        <v>23.086300000000001</v>
      </c>
      <c r="R16" s="16">
        <f t="shared" si="14"/>
        <v>82.446699999999993</v>
      </c>
      <c r="S16" s="16"/>
      <c r="T16" s="23">
        <f>T26</f>
        <v>1.3959999999999999</v>
      </c>
      <c r="U16" s="23">
        <f>U26</f>
        <v>0</v>
      </c>
      <c r="W16" s="16">
        <f>W26</f>
        <v>1.5999999999962711E-3</v>
      </c>
      <c r="X16" s="16">
        <f>X26</f>
        <v>-1.4499999999998181E-2</v>
      </c>
      <c r="Y16" s="16">
        <f t="shared" si="0"/>
        <v>82.432199999999995</v>
      </c>
      <c r="Z16" s="16">
        <f>Z26</f>
        <v>0</v>
      </c>
      <c r="AA16" s="16">
        <f>AA26</f>
        <v>-59.360399999999998</v>
      </c>
      <c r="AB16" s="16">
        <f t="shared" si="4"/>
        <v>23.086299999999994</v>
      </c>
      <c r="AC16" s="16"/>
      <c r="AD16" s="16">
        <f>AD26</f>
        <v>0</v>
      </c>
      <c r="AE16" s="16">
        <f>AE26</f>
        <v>0</v>
      </c>
      <c r="AF16" s="16">
        <f>AF26</f>
        <v>-59.360399999999998</v>
      </c>
      <c r="AG16" s="16"/>
      <c r="AH16" s="16"/>
      <c r="AI16" s="16"/>
    </row>
    <row r="17" spans="1:36" s="15" customFormat="1">
      <c r="B17" s="15" t="str">
        <f>B25</f>
        <v>Zn_Zn_C_R2SCANRVV10_188</v>
      </c>
      <c r="C17" s="24">
        <f>-C25</f>
        <v>-0.18750103894808584</v>
      </c>
      <c r="D17" s="24">
        <f t="shared" ref="D17:R17" si="15">D25</f>
        <v>3.4051999999999998</v>
      </c>
      <c r="E17" s="24">
        <f t="shared" si="15"/>
        <v>4.5602999999999998</v>
      </c>
      <c r="F17" s="24">
        <f>-F25</f>
        <v>-0.12489293610000023</v>
      </c>
      <c r="G17" s="24">
        <f>-G25</f>
        <v>-0.11809352879999963</v>
      </c>
      <c r="H17" s="24">
        <f t="shared" si="15"/>
        <v>0.50482800000000005</v>
      </c>
      <c r="I17" s="66"/>
      <c r="J17" s="16">
        <f t="shared" si="15"/>
        <v>-432.77710000000002</v>
      </c>
      <c r="K17" s="16">
        <f t="shared" si="15"/>
        <v>0</v>
      </c>
      <c r="L17" s="16">
        <f t="shared" si="15"/>
        <v>0</v>
      </c>
      <c r="M17" s="16">
        <f t="shared" si="15"/>
        <v>0</v>
      </c>
      <c r="N17" s="16"/>
      <c r="O17" s="16">
        <f t="shared" si="15"/>
        <v>-5.1000000000271939E-3</v>
      </c>
      <c r="P17" s="16">
        <f t="shared" si="15"/>
        <v>59.360399999999998</v>
      </c>
      <c r="Q17" s="16">
        <f t="shared" si="15"/>
        <v>23.086300000000001</v>
      </c>
      <c r="R17" s="16">
        <f t="shared" si="15"/>
        <v>82.446699999999993</v>
      </c>
      <c r="S17" s="16"/>
      <c r="T17" s="23">
        <f>T25</f>
        <v>1.4239999999999999</v>
      </c>
      <c r="U17" s="23">
        <f>U25</f>
        <v>0</v>
      </c>
      <c r="W17" s="16">
        <f>W25</f>
        <v>3.7000000000375621E-3</v>
      </c>
      <c r="X17" s="16">
        <f>X25</f>
        <v>-8.800000000064756E-3</v>
      </c>
      <c r="Y17" s="16">
        <f t="shared" si="0"/>
        <v>82.437899999999928</v>
      </c>
      <c r="Z17" s="16">
        <f>Z25</f>
        <v>0</v>
      </c>
      <c r="AA17" s="16">
        <f>AA25</f>
        <v>-59.360399999999998</v>
      </c>
      <c r="AB17" s="16">
        <f t="shared" si="4"/>
        <v>23.086299999999994</v>
      </c>
      <c r="AC17" s="16"/>
      <c r="AD17" s="16">
        <f>AD25</f>
        <v>0</v>
      </c>
      <c r="AE17" s="16">
        <f>AE25</f>
        <v>0</v>
      </c>
      <c r="AF17" s="16">
        <f>AF25</f>
        <v>-59.360399999999998</v>
      </c>
      <c r="AG17" s="16"/>
      <c r="AH17" s="16"/>
      <c r="AI17" s="16"/>
    </row>
    <row r="18" spans="1:36" s="15" customFormat="1">
      <c r="A18" s="15" t="s">
        <v>69</v>
      </c>
      <c r="B18" s="15" t="str">
        <f>B24</f>
        <v>Zn_Zn_C_R2SCANRVV10_125</v>
      </c>
      <c r="C18" s="24">
        <f>-C24</f>
        <v>-0.12499792210382854</v>
      </c>
      <c r="D18" s="24">
        <f t="shared" ref="D18:R18" si="16">D24</f>
        <v>3.4173</v>
      </c>
      <c r="E18" s="24">
        <f t="shared" si="16"/>
        <v>4.508</v>
      </c>
      <c r="F18" s="24">
        <f>-F24</f>
        <v>-7.7650300000000214E-2</v>
      </c>
      <c r="G18" s="24">
        <f>-G24</f>
        <v>-7.328655599999985E-2</v>
      </c>
      <c r="H18" s="24">
        <f t="shared" si="16"/>
        <v>0.50218600000000002</v>
      </c>
      <c r="I18" s="66"/>
      <c r="J18" s="16">
        <f t="shared" si="16"/>
        <v>-432.77330000000001</v>
      </c>
      <c r="K18" s="16">
        <f t="shared" si="16"/>
        <v>0</v>
      </c>
      <c r="L18" s="16">
        <f t="shared" si="16"/>
        <v>0</v>
      </c>
      <c r="M18" s="16">
        <f t="shared" si="16"/>
        <v>0</v>
      </c>
      <c r="N18" s="16"/>
      <c r="O18" s="16">
        <f t="shared" si="16"/>
        <v>-1.3000000000147338E-3</v>
      </c>
      <c r="P18" s="16">
        <f t="shared" si="16"/>
        <v>59.360399999999998</v>
      </c>
      <c r="Q18" s="16">
        <f t="shared" si="16"/>
        <v>23.086300000000001</v>
      </c>
      <c r="R18" s="16">
        <f t="shared" si="16"/>
        <v>82.446699999999993</v>
      </c>
      <c r="S18" s="16"/>
      <c r="T18" s="23">
        <f>T24</f>
        <v>1.448</v>
      </c>
      <c r="U18" s="23">
        <f>U24</f>
        <v>0</v>
      </c>
      <c r="W18" s="16">
        <f>W24</f>
        <v>2.6000000000294676E-3</v>
      </c>
      <c r="X18" s="16">
        <f>X24</f>
        <v>-3.9000000000442014E-3</v>
      </c>
      <c r="Y18" s="16">
        <f t="shared" si="0"/>
        <v>82.442799999999949</v>
      </c>
      <c r="Z18" s="16">
        <f>Z24</f>
        <v>0</v>
      </c>
      <c r="AA18" s="16">
        <f>AA24</f>
        <v>-59.360399999999998</v>
      </c>
      <c r="AB18" s="16">
        <f t="shared" si="4"/>
        <v>23.086299999999994</v>
      </c>
      <c r="AC18" s="16"/>
      <c r="AD18" s="16">
        <f>AD24</f>
        <v>0</v>
      </c>
      <c r="AE18" s="16">
        <f>AE24</f>
        <v>0</v>
      </c>
      <c r="AF18" s="16">
        <f>AF24</f>
        <v>-59.360399999999998</v>
      </c>
      <c r="AH18" s="16"/>
      <c r="AI18" s="16"/>
    </row>
    <row r="19" spans="1:36" s="15" customFormat="1">
      <c r="B19" s="15" t="str">
        <f>B23</f>
        <v>Zn_Zn_C_R2SCANRVV10_063</v>
      </c>
      <c r="C19" s="24">
        <f>-C23</f>
        <v>-6.2503116844257758E-2</v>
      </c>
      <c r="D19" s="24">
        <f t="shared" ref="D19:R19" si="17">D23</f>
        <v>3.4245000000000001</v>
      </c>
      <c r="E19" s="24">
        <f t="shared" si="17"/>
        <v>4.4786999999999999</v>
      </c>
      <c r="F19" s="24">
        <f>-F23</f>
        <v>-3.5847514800000299E-2</v>
      </c>
      <c r="G19" s="24">
        <f>-G23</f>
        <v>-3.4951774800000647E-2</v>
      </c>
      <c r="H19" s="24">
        <f t="shared" si="17"/>
        <v>0.50048400000000004</v>
      </c>
      <c r="I19" s="66"/>
      <c r="J19" s="16">
        <f t="shared" si="17"/>
        <v>-432.7722</v>
      </c>
      <c r="K19" s="16">
        <f t="shared" si="17"/>
        <v>0</v>
      </c>
      <c r="L19" s="16">
        <f t="shared" si="17"/>
        <v>0</v>
      </c>
      <c r="M19" s="16">
        <f t="shared" si="17"/>
        <v>0</v>
      </c>
      <c r="N19" s="16"/>
      <c r="O19" s="16">
        <f t="shared" si="17"/>
        <v>-2.0000000000663931E-4</v>
      </c>
      <c r="P19" s="16">
        <f t="shared" si="17"/>
        <v>59.360399999999998</v>
      </c>
      <c r="Q19" s="16">
        <f t="shared" si="17"/>
        <v>23.086300000000001</v>
      </c>
      <c r="R19" s="16">
        <f t="shared" si="17"/>
        <v>82.446699999999993</v>
      </c>
      <c r="S19" s="16"/>
      <c r="T19" s="23">
        <f>T23</f>
        <v>1.4119999999999999</v>
      </c>
      <c r="U19" s="23">
        <f>U23</f>
        <v>0</v>
      </c>
      <c r="W19" s="16">
        <f>W23</f>
        <v>6.0000000001991793E-4</v>
      </c>
      <c r="X19" s="16">
        <f>X23</f>
        <v>-8.0000000002655725E-4</v>
      </c>
      <c r="Y19" s="16">
        <f t="shared" si="0"/>
        <v>82.445899999999966</v>
      </c>
      <c r="Z19" s="16">
        <f>Z23</f>
        <v>0</v>
      </c>
      <c r="AA19" s="16">
        <f>AA23</f>
        <v>-59.360399999999998</v>
      </c>
      <c r="AB19" s="16">
        <f t="shared" si="4"/>
        <v>23.086299999999994</v>
      </c>
      <c r="AC19" s="16"/>
      <c r="AD19" s="16">
        <f>AD23</f>
        <v>0</v>
      </c>
      <c r="AE19" s="16">
        <f>AE23</f>
        <v>0</v>
      </c>
      <c r="AF19" s="16">
        <f>AF23</f>
        <v>-59.360399999999998</v>
      </c>
      <c r="AH19" s="16"/>
      <c r="AI19" s="16"/>
    </row>
    <row r="20" spans="1:36" s="15" customFormat="1">
      <c r="B20" s="15" t="str">
        <f>B22</f>
        <v>Zn_Zn_C_R2SCANRVV10_031</v>
      </c>
      <c r="C20" s="24">
        <f>-C22</f>
        <v>-3.125155842212865E-2</v>
      </c>
      <c r="D20" s="24">
        <f t="shared" ref="D20:U20" si="18">D22</f>
        <v>3.4260999999999999</v>
      </c>
      <c r="E20" s="24">
        <f t="shared" si="18"/>
        <v>4.4725999999999999</v>
      </c>
      <c r="F20" s="24">
        <f>-F22</f>
        <v>-1.7510229000000009E-2</v>
      </c>
      <c r="G20" s="24">
        <f>-G22</f>
        <v>-1.7384996199999881E-2</v>
      </c>
      <c r="H20" s="24">
        <f t="shared" si="18"/>
        <v>0.50015500000000002</v>
      </c>
      <c r="I20" s="66"/>
      <c r="J20" s="16">
        <f t="shared" si="18"/>
        <v>-432.77199999999999</v>
      </c>
      <c r="K20" s="16">
        <f t="shared" si="18"/>
        <v>0</v>
      </c>
      <c r="L20" s="16">
        <f t="shared" si="18"/>
        <v>0</v>
      </c>
      <c r="M20" s="16">
        <f t="shared" si="18"/>
        <v>0</v>
      </c>
      <c r="N20" s="16"/>
      <c r="O20" s="16">
        <f t="shared" si="18"/>
        <v>0</v>
      </c>
      <c r="P20" s="16">
        <f t="shared" si="18"/>
        <v>59.360399999999998</v>
      </c>
      <c r="Q20" s="16">
        <f t="shared" si="18"/>
        <v>23.086300000000001</v>
      </c>
      <c r="R20" s="16">
        <f t="shared" si="18"/>
        <v>82.446699999999993</v>
      </c>
      <c r="S20" s="16"/>
      <c r="T20" s="23">
        <f t="shared" si="18"/>
        <v>1.4039999999999999</v>
      </c>
      <c r="U20" s="23">
        <f t="shared" si="18"/>
        <v>0</v>
      </c>
      <c r="W20" s="16">
        <f>W22</f>
        <v>1.0000000003174137E-4</v>
      </c>
      <c r="X20" s="16">
        <f>X22</f>
        <v>-1.0000000003174137E-4</v>
      </c>
      <c r="Y20" s="16">
        <f t="shared" si="0"/>
        <v>82.446599999999961</v>
      </c>
      <c r="Z20" s="16">
        <f>Z22</f>
        <v>0</v>
      </c>
      <c r="AA20" s="16">
        <f>AA22</f>
        <v>-59.360399999999998</v>
      </c>
      <c r="AB20" s="16">
        <f t="shared" si="4"/>
        <v>23.086299999999994</v>
      </c>
      <c r="AC20" s="16"/>
      <c r="AD20" s="16">
        <f>AD22</f>
        <v>0</v>
      </c>
      <c r="AE20" s="16">
        <f>AE22</f>
        <v>0</v>
      </c>
      <c r="AF20" s="16">
        <f>AF22</f>
        <v>-59.360399999999998</v>
      </c>
      <c r="AH20" s="16"/>
      <c r="AI20" s="16"/>
    </row>
    <row r="21" spans="1:36">
      <c r="A21" s="8" t="s">
        <v>11</v>
      </c>
      <c r="B21" s="8" t="str">
        <f>Zn_R2SCANRVV10!B45</f>
        <v>Zn_Zn_C_R2SCANRVV10_000</v>
      </c>
      <c r="C21" s="1">
        <f t="shared" ref="C21:C38" si="19">(0.5-AV45)/(0.5-AV$63)</f>
        <v>0</v>
      </c>
      <c r="D21" s="1">
        <f>J45</f>
        <v>3.4264999999999999</v>
      </c>
      <c r="E21" s="1">
        <f t="shared" ref="E21:E39" si="20">L45</f>
        <v>4.4706999999999999</v>
      </c>
      <c r="F21" s="1">
        <f t="shared" ref="F21:F40" si="21">E21*ABS(AS45-AV45)</f>
        <v>0</v>
      </c>
      <c r="G21" s="1">
        <f t="shared" ref="G21:G40" si="22">E21*(ABS(MOD(AT45-AU45+2.5,1)-0.5))</f>
        <v>0</v>
      </c>
      <c r="H21" s="1">
        <f t="shared" ref="H21:H39" si="23">MOD(AS45-AT45,1)</f>
        <v>0.5</v>
      </c>
      <c r="J21" s="2">
        <f t="shared" ref="J21:J39" si="24">R45</f>
        <v>-432.77199999999999</v>
      </c>
      <c r="K21" s="2">
        <f>R69</f>
        <v>-59.360399999999998</v>
      </c>
      <c r="L21" s="2">
        <f>AW69</f>
        <v>-23.086300000000001</v>
      </c>
      <c r="M21" s="2">
        <f t="shared" ref="M21:M39" si="25">K21+L21</f>
        <v>-82.446699999999993</v>
      </c>
      <c r="N21" s="2"/>
      <c r="O21" s="2">
        <f t="shared" ref="O21:R37" si="26">J21-J$21</f>
        <v>0</v>
      </c>
      <c r="P21" s="2">
        <f t="shared" si="26"/>
        <v>0</v>
      </c>
      <c r="Q21" s="2">
        <f t="shared" si="26"/>
        <v>0</v>
      </c>
      <c r="R21" s="2">
        <f t="shared" si="26"/>
        <v>0</v>
      </c>
      <c r="T21" s="18">
        <f>Z47</f>
        <v>1.4119999999999999</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Zn_R2SCANRVV10!B46</f>
        <v>Zn_Zn_C_R2SCANRVV10_031</v>
      </c>
      <c r="C22" s="1">
        <f t="shared" si="19"/>
        <v>3.125155842212865E-2</v>
      </c>
      <c r="D22" s="1">
        <f>Zn_R2SCANRVV10!J46</f>
        <v>3.4260999999999999</v>
      </c>
      <c r="E22" s="1">
        <f t="shared" si="20"/>
        <v>4.4725999999999999</v>
      </c>
      <c r="F22" s="1">
        <f t="shared" si="21"/>
        <v>1.7510229000000009E-2</v>
      </c>
      <c r="G22" s="1">
        <f t="shared" si="22"/>
        <v>1.7384996199999881E-2</v>
      </c>
      <c r="H22" s="1">
        <f t="shared" si="23"/>
        <v>0.50015500000000002</v>
      </c>
      <c r="J22" s="2">
        <f t="shared" si="24"/>
        <v>-432.77199999999999</v>
      </c>
      <c r="K22" s="2">
        <f t="shared" ref="K22:K39" si="30">R70</f>
        <v>0</v>
      </c>
      <c r="L22" s="2">
        <f t="shared" ref="L22:L39" si="31">AW70</f>
        <v>0</v>
      </c>
      <c r="M22" s="2">
        <f t="shared" si="25"/>
        <v>0</v>
      </c>
      <c r="N22" s="2"/>
      <c r="O22" s="2">
        <f t="shared" si="26"/>
        <v>0</v>
      </c>
      <c r="P22" s="2">
        <f t="shared" si="26"/>
        <v>59.360399999999998</v>
      </c>
      <c r="Q22" s="2">
        <f t="shared" si="26"/>
        <v>23.086300000000001</v>
      </c>
      <c r="R22" s="2">
        <f t="shared" si="26"/>
        <v>82.446699999999993</v>
      </c>
      <c r="T22" s="18">
        <f t="shared" ref="T22:T39" si="32">Z46</f>
        <v>1.4039999999999999</v>
      </c>
      <c r="U22" s="18">
        <f t="shared" si="27"/>
        <v>0</v>
      </c>
      <c r="W22" s="2">
        <f t="shared" ref="W22:W39" si="33">R93-R$92</f>
        <v>1.0000000003174137E-4</v>
      </c>
      <c r="X22" s="2">
        <f t="shared" ref="X22:X39" si="34">O22-W22</f>
        <v>-1.0000000003174137E-4</v>
      </c>
      <c r="Y22" s="2">
        <f t="shared" ref="Y22:Y39" si="35">R22+X22</f>
        <v>82.446599999999961</v>
      </c>
      <c r="Z22" s="2">
        <f t="shared" si="28"/>
        <v>0</v>
      </c>
      <c r="AA22" s="2">
        <f t="shared" ref="AA22:AA39" si="36">Z22-P22</f>
        <v>-59.360399999999998</v>
      </c>
      <c r="AB22" s="2">
        <f t="shared" ref="AB22:AB39" si="37">AA22+R22</f>
        <v>23.086299999999994</v>
      </c>
      <c r="AD22" s="2">
        <f t="shared" ref="AD22:AD39" si="38">R116+AW116</f>
        <v>0</v>
      </c>
      <c r="AE22" s="2">
        <f t="shared" ref="AE22:AE39" si="39">AD22-AD$21</f>
        <v>0</v>
      </c>
      <c r="AF22" s="2">
        <f t="shared" si="29"/>
        <v>-59.360399999999998</v>
      </c>
      <c r="AH22" s="2"/>
      <c r="AI22" s="2"/>
    </row>
    <row r="23" spans="1:36">
      <c r="B23" s="8" t="str">
        <f>Zn_R2SCANRVV10!B47</f>
        <v>Zn_Zn_C_R2SCANRVV10_063</v>
      </c>
      <c r="C23" s="1">
        <f t="shared" si="19"/>
        <v>6.2503116844257758E-2</v>
      </c>
      <c r="D23" s="1">
        <f>Zn_R2SCANRVV10!J47</f>
        <v>3.4245000000000001</v>
      </c>
      <c r="E23" s="1">
        <f t="shared" si="20"/>
        <v>4.4786999999999999</v>
      </c>
      <c r="F23" s="1">
        <f t="shared" si="21"/>
        <v>3.5847514800000299E-2</v>
      </c>
      <c r="G23" s="1">
        <f t="shared" si="22"/>
        <v>3.4951774800000647E-2</v>
      </c>
      <c r="H23" s="1">
        <f t="shared" si="23"/>
        <v>0.50048400000000004</v>
      </c>
      <c r="J23" s="2">
        <f t="shared" si="24"/>
        <v>-432.7722</v>
      </c>
      <c r="K23" s="2">
        <f t="shared" si="30"/>
        <v>0</v>
      </c>
      <c r="L23" s="2">
        <f t="shared" si="31"/>
        <v>0</v>
      </c>
      <c r="M23" s="2">
        <f t="shared" si="25"/>
        <v>0</v>
      </c>
      <c r="N23" s="2"/>
      <c r="O23" s="2">
        <f t="shared" si="26"/>
        <v>-2.0000000000663931E-4</v>
      </c>
      <c r="P23" s="2">
        <f t="shared" si="26"/>
        <v>59.360399999999998</v>
      </c>
      <c r="Q23" s="2">
        <f t="shared" si="26"/>
        <v>23.086300000000001</v>
      </c>
      <c r="R23" s="2">
        <f t="shared" si="26"/>
        <v>82.446699999999993</v>
      </c>
      <c r="T23" s="18">
        <f t="shared" si="32"/>
        <v>1.4119999999999999</v>
      </c>
      <c r="U23" s="18">
        <f t="shared" si="27"/>
        <v>0</v>
      </c>
      <c r="W23" s="2">
        <f t="shared" si="33"/>
        <v>6.0000000001991793E-4</v>
      </c>
      <c r="X23" s="2">
        <f t="shared" si="34"/>
        <v>-8.0000000002655725E-4</v>
      </c>
      <c r="Y23" s="2">
        <f t="shared" si="35"/>
        <v>82.445899999999966</v>
      </c>
      <c r="Z23" s="2">
        <f t="shared" si="28"/>
        <v>0</v>
      </c>
      <c r="AA23" s="2">
        <f t="shared" si="36"/>
        <v>-59.360399999999998</v>
      </c>
      <c r="AB23" s="2">
        <f t="shared" si="37"/>
        <v>23.086299999999994</v>
      </c>
      <c r="AD23" s="2">
        <f t="shared" si="38"/>
        <v>0</v>
      </c>
      <c r="AE23" s="2">
        <f t="shared" si="39"/>
        <v>0</v>
      </c>
      <c r="AF23" s="2">
        <f t="shared" si="29"/>
        <v>-59.360399999999998</v>
      </c>
      <c r="AH23" s="2"/>
      <c r="AI23" s="2"/>
    </row>
    <row r="24" spans="1:36">
      <c r="A24" s="8" t="s">
        <v>70</v>
      </c>
      <c r="B24" s="8" t="str">
        <f>Zn_R2SCANRVV10!B48</f>
        <v>Zn_Zn_C_R2SCANRVV10_125</v>
      </c>
      <c r="C24" s="1">
        <f t="shared" si="19"/>
        <v>0.12499792210382854</v>
      </c>
      <c r="D24" s="1">
        <f>Zn_R2SCANRVV10!J48</f>
        <v>3.4173</v>
      </c>
      <c r="E24" s="1">
        <f t="shared" si="20"/>
        <v>4.508</v>
      </c>
      <c r="F24" s="1">
        <f t="shared" si="21"/>
        <v>7.7650300000000214E-2</v>
      </c>
      <c r="G24" s="1">
        <f t="shared" si="22"/>
        <v>7.328655599999985E-2</v>
      </c>
      <c r="H24" s="1">
        <f t="shared" si="23"/>
        <v>0.50218600000000002</v>
      </c>
      <c r="J24" s="2">
        <f t="shared" si="24"/>
        <v>-432.77330000000001</v>
      </c>
      <c r="K24" s="2">
        <f t="shared" si="30"/>
        <v>0</v>
      </c>
      <c r="L24" s="2">
        <f t="shared" si="31"/>
        <v>0</v>
      </c>
      <c r="M24" s="2">
        <f t="shared" si="25"/>
        <v>0</v>
      </c>
      <c r="N24" s="2"/>
      <c r="O24" s="2">
        <f t="shared" si="26"/>
        <v>-1.3000000000147338E-3</v>
      </c>
      <c r="P24" s="2">
        <f t="shared" si="26"/>
        <v>59.360399999999998</v>
      </c>
      <c r="Q24" s="2">
        <f t="shared" si="26"/>
        <v>23.086300000000001</v>
      </c>
      <c r="R24" s="2">
        <f t="shared" si="26"/>
        <v>82.446699999999993</v>
      </c>
      <c r="T24" s="18">
        <f t="shared" si="32"/>
        <v>1.448</v>
      </c>
      <c r="U24" s="18">
        <f t="shared" si="27"/>
        <v>0</v>
      </c>
      <c r="W24" s="2">
        <f t="shared" si="33"/>
        <v>2.6000000000294676E-3</v>
      </c>
      <c r="X24" s="2">
        <f t="shared" si="34"/>
        <v>-3.9000000000442014E-3</v>
      </c>
      <c r="Y24" s="2">
        <f t="shared" si="35"/>
        <v>82.442799999999949</v>
      </c>
      <c r="Z24" s="2">
        <f t="shared" si="28"/>
        <v>0</v>
      </c>
      <c r="AA24" s="2">
        <f t="shared" si="36"/>
        <v>-59.360399999999998</v>
      </c>
      <c r="AB24" s="2">
        <f t="shared" si="37"/>
        <v>23.086299999999994</v>
      </c>
      <c r="AD24" s="2">
        <f t="shared" si="38"/>
        <v>0</v>
      </c>
      <c r="AE24" s="2">
        <f t="shared" si="39"/>
        <v>0</v>
      </c>
      <c r="AF24" s="2">
        <f t="shared" si="29"/>
        <v>-59.360399999999998</v>
      </c>
      <c r="AH24" s="2"/>
      <c r="AI24" s="2"/>
    </row>
    <row r="25" spans="1:36">
      <c r="B25" s="8" t="str">
        <f>Zn_R2SCANRVV10!B49</f>
        <v>Zn_Zn_C_R2SCANRVV10_188</v>
      </c>
      <c r="C25" s="1">
        <f t="shared" si="19"/>
        <v>0.18750103894808584</v>
      </c>
      <c r="D25" s="1">
        <f>Zn_R2SCANRVV10!J49</f>
        <v>3.4051999999999998</v>
      </c>
      <c r="E25" s="1">
        <f t="shared" si="20"/>
        <v>4.5602999999999998</v>
      </c>
      <c r="F25" s="1">
        <f t="shared" si="21"/>
        <v>0.12489293610000023</v>
      </c>
      <c r="G25" s="1">
        <f t="shared" si="22"/>
        <v>0.11809352879999963</v>
      </c>
      <c r="H25" s="1">
        <f t="shared" si="23"/>
        <v>0.50482800000000005</v>
      </c>
      <c r="J25" s="2">
        <f t="shared" si="24"/>
        <v>-432.77710000000002</v>
      </c>
      <c r="K25" s="2">
        <f t="shared" si="30"/>
        <v>0</v>
      </c>
      <c r="L25" s="2">
        <f t="shared" si="31"/>
        <v>0</v>
      </c>
      <c r="M25" s="2">
        <f t="shared" si="25"/>
        <v>0</v>
      </c>
      <c r="N25" s="2"/>
      <c r="O25" s="2">
        <f t="shared" si="26"/>
        <v>-5.1000000000271939E-3</v>
      </c>
      <c r="P25" s="2">
        <f t="shared" si="26"/>
        <v>59.360399999999998</v>
      </c>
      <c r="Q25" s="2">
        <f t="shared" si="26"/>
        <v>23.086300000000001</v>
      </c>
      <c r="R25" s="2">
        <f t="shared" si="26"/>
        <v>82.446699999999993</v>
      </c>
      <c r="T25" s="18">
        <f t="shared" si="32"/>
        <v>1.4239999999999999</v>
      </c>
      <c r="U25" s="18">
        <f t="shared" si="27"/>
        <v>0</v>
      </c>
      <c r="W25" s="2">
        <f t="shared" si="33"/>
        <v>3.7000000000375621E-3</v>
      </c>
      <c r="X25" s="2">
        <f t="shared" si="34"/>
        <v>-8.800000000064756E-3</v>
      </c>
      <c r="Y25" s="2">
        <f t="shared" si="35"/>
        <v>82.437899999999928</v>
      </c>
      <c r="Z25" s="2">
        <f t="shared" si="28"/>
        <v>0</v>
      </c>
      <c r="AA25" s="2">
        <f t="shared" si="36"/>
        <v>-59.360399999999998</v>
      </c>
      <c r="AB25" s="2">
        <f t="shared" si="37"/>
        <v>23.086299999999994</v>
      </c>
      <c r="AD25" s="2">
        <f t="shared" si="38"/>
        <v>0</v>
      </c>
      <c r="AE25" s="2">
        <f t="shared" si="39"/>
        <v>0</v>
      </c>
      <c r="AF25" s="2">
        <f t="shared" si="29"/>
        <v>-59.360399999999998</v>
      </c>
      <c r="AH25" s="2"/>
      <c r="AI25" s="2"/>
    </row>
    <row r="26" spans="1:36">
      <c r="B26" s="8" t="str">
        <f>Zn_R2SCANRVV10!B50</f>
        <v>Zn_Zn_C_R2SCANRVV10_250</v>
      </c>
      <c r="C26" s="1">
        <f t="shared" si="19"/>
        <v>0.24999584420765664</v>
      </c>
      <c r="D26" s="1">
        <f>Zn_R2SCANRVV10!J50</f>
        <v>3.3913000000000002</v>
      </c>
      <c r="E26" s="1">
        <f t="shared" si="20"/>
        <v>4.6218000000000004</v>
      </c>
      <c r="F26" s="1">
        <f t="shared" si="21"/>
        <v>0.16768352579999979</v>
      </c>
      <c r="G26" s="1">
        <f t="shared" si="22"/>
        <v>0.16574699159999925</v>
      </c>
      <c r="H26" s="1">
        <f t="shared" si="23"/>
        <v>0.50620299999999996</v>
      </c>
      <c r="J26" s="2">
        <f t="shared" si="24"/>
        <v>-432.78489999999999</v>
      </c>
      <c r="K26" s="2">
        <f t="shared" si="30"/>
        <v>0</v>
      </c>
      <c r="L26" s="2">
        <f t="shared" si="31"/>
        <v>0</v>
      </c>
      <c r="M26" s="2">
        <f t="shared" si="25"/>
        <v>0</v>
      </c>
      <c r="N26" s="2"/>
      <c r="O26" s="2">
        <f t="shared" si="26"/>
        <v>-1.290000000000191E-2</v>
      </c>
      <c r="P26" s="2">
        <f t="shared" si="26"/>
        <v>59.360399999999998</v>
      </c>
      <c r="Q26" s="2">
        <f t="shared" si="26"/>
        <v>23.086300000000001</v>
      </c>
      <c r="R26" s="2">
        <f t="shared" si="26"/>
        <v>82.446699999999993</v>
      </c>
      <c r="T26" s="18">
        <f t="shared" si="32"/>
        <v>1.3959999999999999</v>
      </c>
      <c r="U26" s="18">
        <f t="shared" si="27"/>
        <v>0</v>
      </c>
      <c r="W26" s="2">
        <f t="shared" si="33"/>
        <v>1.5999999999962711E-3</v>
      </c>
      <c r="X26" s="2">
        <f t="shared" si="34"/>
        <v>-1.4499999999998181E-2</v>
      </c>
      <c r="Y26" s="2">
        <f t="shared" si="35"/>
        <v>82.432199999999995</v>
      </c>
      <c r="Z26" s="2">
        <f t="shared" si="28"/>
        <v>0</v>
      </c>
      <c r="AA26" s="2">
        <f t="shared" si="36"/>
        <v>-59.360399999999998</v>
      </c>
      <c r="AB26" s="2">
        <f t="shared" si="37"/>
        <v>23.086299999999994</v>
      </c>
      <c r="AD26" s="2">
        <f t="shared" si="38"/>
        <v>0</v>
      </c>
      <c r="AE26" s="2">
        <f t="shared" si="39"/>
        <v>0</v>
      </c>
      <c r="AF26" s="2">
        <f t="shared" si="29"/>
        <v>-59.360399999999998</v>
      </c>
      <c r="AH26" s="2"/>
      <c r="AI26" s="2"/>
    </row>
    <row r="27" spans="1:36">
      <c r="B27" s="8" t="str">
        <f>Zn_R2SCANRVV10!B51</f>
        <v>Zn_Zn_C_R2SCANRVV10_313</v>
      </c>
      <c r="C27" s="1">
        <f t="shared" si="19"/>
        <v>0.31249896105191438</v>
      </c>
      <c r="D27" s="1">
        <f>Zn_R2SCANRVV10!J51</f>
        <v>3.3765999999999998</v>
      </c>
      <c r="E27" s="1">
        <f t="shared" si="20"/>
        <v>4.6872999999999996</v>
      </c>
      <c r="F27" s="1">
        <f t="shared" si="21"/>
        <v>0.21212844880000034</v>
      </c>
      <c r="G27" s="1">
        <f t="shared" si="22"/>
        <v>0.21404086719999965</v>
      </c>
      <c r="H27" s="1">
        <f t="shared" si="23"/>
        <v>0.50765800000000005</v>
      </c>
      <c r="J27" s="2">
        <f t="shared" si="24"/>
        <v>-432.7971</v>
      </c>
      <c r="K27" s="2">
        <f t="shared" si="30"/>
        <v>0</v>
      </c>
      <c r="L27" s="2">
        <f t="shared" si="31"/>
        <v>0</v>
      </c>
      <c r="M27" s="2">
        <f t="shared" si="25"/>
        <v>0</v>
      </c>
      <c r="N27" s="2"/>
      <c r="O27" s="2">
        <f t="shared" si="26"/>
        <v>-2.5100000000009004E-2</v>
      </c>
      <c r="P27" s="2">
        <f t="shared" si="26"/>
        <v>59.360399999999998</v>
      </c>
      <c r="Q27" s="2">
        <f t="shared" si="26"/>
        <v>23.086300000000001</v>
      </c>
      <c r="R27" s="2">
        <f t="shared" si="26"/>
        <v>82.446699999999993</v>
      </c>
      <c r="T27" s="18">
        <f t="shared" si="32"/>
        <v>1.3680000000000001</v>
      </c>
      <c r="U27" s="18">
        <f t="shared" si="27"/>
        <v>0</v>
      </c>
      <c r="W27" s="2">
        <f t="shared" si="33"/>
        <v>-5.6999999999902684E-3</v>
      </c>
      <c r="X27" s="2">
        <f t="shared" si="34"/>
        <v>-1.9400000000018736E-2</v>
      </c>
      <c r="Y27" s="2">
        <f t="shared" si="35"/>
        <v>82.427299999999974</v>
      </c>
      <c r="Z27" s="2">
        <f t="shared" si="28"/>
        <v>0</v>
      </c>
      <c r="AA27" s="2">
        <f t="shared" si="36"/>
        <v>-59.360399999999998</v>
      </c>
      <c r="AB27" s="2">
        <f t="shared" si="37"/>
        <v>23.086299999999994</v>
      </c>
      <c r="AD27" s="2">
        <f t="shared" si="38"/>
        <v>0</v>
      </c>
      <c r="AE27" s="2">
        <f t="shared" si="39"/>
        <v>0</v>
      </c>
      <c r="AF27" s="2">
        <f t="shared" si="29"/>
        <v>-59.360399999999998</v>
      </c>
      <c r="AH27" s="2"/>
      <c r="AI27" s="2"/>
      <c r="AJ27" s="7"/>
    </row>
    <row r="28" spans="1:36">
      <c r="B28" s="8" t="str">
        <f>Zn_R2SCANRVV10!B52</f>
        <v>Zn_Zn_C_R2SCANRVV10_375</v>
      </c>
      <c r="C28" s="1">
        <f t="shared" si="19"/>
        <v>0.37500207789617168</v>
      </c>
      <c r="D28" s="1">
        <f>Zn_R2SCANRVV10!J52</f>
        <v>3.3613</v>
      </c>
      <c r="E28" s="1">
        <f t="shared" si="20"/>
        <v>4.7610999999999999</v>
      </c>
      <c r="F28" s="1">
        <f t="shared" si="21"/>
        <v>0.26256038169999973</v>
      </c>
      <c r="G28" s="1">
        <f t="shared" si="22"/>
        <v>0.2613415401000001</v>
      </c>
      <c r="H28" s="1">
        <f t="shared" si="23"/>
        <v>0.51002899999999995</v>
      </c>
      <c r="J28" s="2">
        <f t="shared" si="24"/>
        <v>-432.81380000000001</v>
      </c>
      <c r="K28" s="2">
        <f t="shared" si="30"/>
        <v>0</v>
      </c>
      <c r="L28" s="2">
        <f t="shared" si="31"/>
        <v>0</v>
      </c>
      <c r="M28" s="2">
        <f t="shared" si="25"/>
        <v>0</v>
      </c>
      <c r="N28" s="2"/>
      <c r="O28" s="2">
        <f t="shared" si="26"/>
        <v>-4.1800000000023374E-2</v>
      </c>
      <c r="P28" s="2">
        <f t="shared" si="26"/>
        <v>59.360399999999998</v>
      </c>
      <c r="Q28" s="2">
        <f t="shared" si="26"/>
        <v>23.086300000000001</v>
      </c>
      <c r="R28" s="2">
        <f t="shared" si="26"/>
        <v>82.446699999999993</v>
      </c>
      <c r="T28" s="18">
        <f t="shared" si="32"/>
        <v>1.337</v>
      </c>
      <c r="U28" s="18">
        <f t="shared" si="27"/>
        <v>0</v>
      </c>
      <c r="W28" s="2">
        <f t="shared" si="33"/>
        <v>-1.7200000000002547E-2</v>
      </c>
      <c r="X28" s="2">
        <f t="shared" si="34"/>
        <v>-2.4600000000020827E-2</v>
      </c>
      <c r="Y28" s="2">
        <f t="shared" si="35"/>
        <v>82.422099999999972</v>
      </c>
      <c r="Z28" s="2">
        <f t="shared" si="28"/>
        <v>0</v>
      </c>
      <c r="AA28" s="2">
        <f t="shared" si="36"/>
        <v>-59.360399999999998</v>
      </c>
      <c r="AB28" s="2">
        <f t="shared" si="37"/>
        <v>23.086299999999994</v>
      </c>
      <c r="AD28" s="2">
        <f t="shared" si="38"/>
        <v>0</v>
      </c>
      <c r="AE28" s="2">
        <f t="shared" si="39"/>
        <v>0</v>
      </c>
      <c r="AF28" s="2">
        <f t="shared" ref="AF28:AF39" si="40">AE28+AA28</f>
        <v>-59.360399999999998</v>
      </c>
      <c r="AH28" s="2"/>
      <c r="AI28" s="2"/>
    </row>
    <row r="29" spans="1:36">
      <c r="B29" s="8" t="str">
        <f>Zn_R2SCANRVV10!B53</f>
        <v>Zn_Zn_C_R2SCANRVV10_438</v>
      </c>
      <c r="C29" s="1">
        <f t="shared" si="19"/>
        <v>0.43749688315574248</v>
      </c>
      <c r="D29" s="1">
        <f>Zn_R2SCANRVV10!J53</f>
        <v>3.3473000000000002</v>
      </c>
      <c r="E29" s="1">
        <f t="shared" si="20"/>
        <v>4.8262999999999998</v>
      </c>
      <c r="F29" s="1">
        <f t="shared" si="21"/>
        <v>0.30940926670000013</v>
      </c>
      <c r="G29" s="1">
        <f t="shared" si="22"/>
        <v>0.30300476659999948</v>
      </c>
      <c r="H29" s="1">
        <f t="shared" si="23"/>
        <v>0.51147200000000004</v>
      </c>
      <c r="J29" s="2">
        <f t="shared" si="24"/>
        <v>-432.8338</v>
      </c>
      <c r="K29" s="2">
        <f t="shared" si="30"/>
        <v>0</v>
      </c>
      <c r="L29" s="2">
        <f t="shared" si="31"/>
        <v>0</v>
      </c>
      <c r="M29" s="2">
        <f t="shared" si="25"/>
        <v>0</v>
      </c>
      <c r="N29" s="2"/>
      <c r="O29" s="2">
        <f t="shared" si="26"/>
        <v>-6.1800000000005184E-2</v>
      </c>
      <c r="P29" s="2">
        <f t="shared" si="26"/>
        <v>59.360399999999998</v>
      </c>
      <c r="Q29" s="2">
        <f t="shared" si="26"/>
        <v>23.086300000000001</v>
      </c>
      <c r="R29" s="2">
        <f t="shared" si="26"/>
        <v>82.446699999999993</v>
      </c>
      <c r="T29" s="18">
        <f t="shared" si="32"/>
        <v>1.3120000000000001</v>
      </c>
      <c r="U29" s="18">
        <f t="shared" si="27"/>
        <v>0</v>
      </c>
      <c r="W29" s="2">
        <f t="shared" si="33"/>
        <v>-3.3299999999996999E-2</v>
      </c>
      <c r="X29" s="2">
        <f t="shared" si="34"/>
        <v>-2.8500000000008185E-2</v>
      </c>
      <c r="Y29" s="2">
        <f t="shared" si="35"/>
        <v>82.418199999999985</v>
      </c>
      <c r="Z29" s="2">
        <f t="shared" si="28"/>
        <v>0</v>
      </c>
      <c r="AA29" s="2">
        <f t="shared" si="36"/>
        <v>-59.360399999999998</v>
      </c>
      <c r="AB29" s="2">
        <f t="shared" si="37"/>
        <v>23.086299999999994</v>
      </c>
      <c r="AD29" s="2">
        <f t="shared" si="38"/>
        <v>0</v>
      </c>
      <c r="AE29" s="2">
        <f t="shared" si="39"/>
        <v>0</v>
      </c>
      <c r="AF29" s="2">
        <f t="shared" si="40"/>
        <v>-59.360399999999998</v>
      </c>
      <c r="AH29" s="2"/>
      <c r="AI29" s="2"/>
    </row>
    <row r="30" spans="1:36">
      <c r="B30" s="8" t="str">
        <f>Zn_R2SCANRVV10!B54</f>
        <v>Zn_Zn_C_R2SCANRVV10_500</v>
      </c>
      <c r="C30" s="1">
        <f t="shared" si="19"/>
        <v>0.50000000000000022</v>
      </c>
      <c r="D30" s="1">
        <f>Zn_R2SCANRVV10!J54</f>
        <v>3.3351000000000002</v>
      </c>
      <c r="E30" s="1">
        <f t="shared" si="20"/>
        <v>4.8792999999999997</v>
      </c>
      <c r="F30" s="1">
        <f t="shared" si="21"/>
        <v>0.35077287700000004</v>
      </c>
      <c r="G30" s="1">
        <f t="shared" si="22"/>
        <v>0.34069712250000012</v>
      </c>
      <c r="H30" s="1">
        <f t="shared" si="23"/>
        <v>0.51173299999999999</v>
      </c>
      <c r="J30" s="2">
        <f t="shared" si="24"/>
        <v>-432.85550000000001</v>
      </c>
      <c r="K30" s="2">
        <f t="shared" si="30"/>
        <v>0</v>
      </c>
      <c r="L30" s="2">
        <f t="shared" si="31"/>
        <v>0</v>
      </c>
      <c r="M30" s="2">
        <f t="shared" si="25"/>
        <v>0</v>
      </c>
      <c r="N30" s="2"/>
      <c r="O30" s="2">
        <f t="shared" si="26"/>
        <v>-8.3500000000015007E-2</v>
      </c>
      <c r="P30" s="2">
        <f t="shared" si="26"/>
        <v>59.360399999999998</v>
      </c>
      <c r="Q30" s="2">
        <f t="shared" si="26"/>
        <v>23.086300000000001</v>
      </c>
      <c r="R30" s="2">
        <f t="shared" si="26"/>
        <v>82.446699999999993</v>
      </c>
      <c r="T30" s="18">
        <f t="shared" si="32"/>
        <v>1.292</v>
      </c>
      <c r="U30" s="18">
        <f t="shared" si="27"/>
        <v>0</v>
      </c>
      <c r="W30" s="2">
        <f t="shared" si="33"/>
        <v>-5.1999999999964075E-2</v>
      </c>
      <c r="X30" s="2">
        <f t="shared" si="34"/>
        <v>-3.1500000000050932E-2</v>
      </c>
      <c r="Y30" s="2">
        <f t="shared" si="35"/>
        <v>82.415199999999942</v>
      </c>
      <c r="Z30" s="2">
        <f t="shared" si="28"/>
        <v>0</v>
      </c>
      <c r="AA30" s="2">
        <f t="shared" si="36"/>
        <v>-59.360399999999998</v>
      </c>
      <c r="AB30" s="2">
        <f t="shared" si="37"/>
        <v>23.086299999999994</v>
      </c>
      <c r="AD30" s="2">
        <f t="shared" si="38"/>
        <v>0</v>
      </c>
      <c r="AE30" s="2">
        <f t="shared" si="39"/>
        <v>0</v>
      </c>
      <c r="AF30" s="2">
        <f t="shared" si="40"/>
        <v>-59.360399999999998</v>
      </c>
      <c r="AH30" s="2"/>
      <c r="AI30" s="2"/>
    </row>
    <row r="31" spans="1:36">
      <c r="B31" s="8" t="str">
        <f>Zn_R2SCANRVV10!B55</f>
        <v>Zn_Zn_C_R2SCANRVV10_563</v>
      </c>
      <c r="C31" s="1">
        <f t="shared" si="19"/>
        <v>0.56249480525957096</v>
      </c>
      <c r="D31" s="1">
        <f>Zn_R2SCANRVV10!J55</f>
        <v>3.3233000000000001</v>
      </c>
      <c r="E31" s="1">
        <f t="shared" si="20"/>
        <v>4.9260999999999999</v>
      </c>
      <c r="F31" s="1">
        <f t="shared" si="21"/>
        <v>0.38333432369999987</v>
      </c>
      <c r="G31" s="1">
        <f t="shared" si="22"/>
        <v>0.38089590420000052</v>
      </c>
      <c r="H31" s="1">
        <f t="shared" si="23"/>
        <v>0.51014099999999996</v>
      </c>
      <c r="J31" s="2">
        <f t="shared" si="24"/>
        <v>-432.87799999999999</v>
      </c>
      <c r="K31" s="2">
        <f t="shared" si="30"/>
        <v>0</v>
      </c>
      <c r="L31" s="2">
        <f t="shared" si="31"/>
        <v>0</v>
      </c>
      <c r="M31" s="2">
        <f t="shared" si="25"/>
        <v>0</v>
      </c>
      <c r="N31" s="2"/>
      <c r="O31" s="2">
        <f t="shared" si="26"/>
        <v>-0.10599999999999454</v>
      </c>
      <c r="P31" s="2">
        <f t="shared" si="26"/>
        <v>59.360399999999998</v>
      </c>
      <c r="Q31" s="2">
        <f t="shared" si="26"/>
        <v>23.086300000000001</v>
      </c>
      <c r="R31" s="2">
        <f t="shared" si="26"/>
        <v>82.446699999999993</v>
      </c>
      <c r="T31" s="18">
        <f t="shared" si="32"/>
        <v>1.278</v>
      </c>
      <c r="U31" s="18">
        <f t="shared" si="27"/>
        <v>0</v>
      </c>
      <c r="W31" s="2">
        <f t="shared" si="33"/>
        <v>-7.2000000000002728E-2</v>
      </c>
      <c r="X31" s="2">
        <f t="shared" si="34"/>
        <v>-3.3999999999991815E-2</v>
      </c>
      <c r="Y31" s="2">
        <f t="shared" si="35"/>
        <v>82.412700000000001</v>
      </c>
      <c r="Z31" s="2">
        <f t="shared" si="28"/>
        <v>0</v>
      </c>
      <c r="AA31" s="2">
        <f t="shared" si="36"/>
        <v>-59.360399999999998</v>
      </c>
      <c r="AB31" s="2">
        <f t="shared" si="37"/>
        <v>23.086299999999994</v>
      </c>
      <c r="AD31" s="2">
        <f t="shared" si="38"/>
        <v>0</v>
      </c>
      <c r="AE31" s="2">
        <f t="shared" si="39"/>
        <v>0</v>
      </c>
      <c r="AF31" s="2">
        <f t="shared" si="40"/>
        <v>-59.360399999999998</v>
      </c>
      <c r="AH31" s="2"/>
      <c r="AI31" s="2"/>
      <c r="AJ31" s="9"/>
    </row>
    <row r="32" spans="1:36">
      <c r="B32" s="8" t="str">
        <f>Zn_R2SCANRVV10!B56</f>
        <v>Zn_Zn_C_R2SCANRVV10_625</v>
      </c>
      <c r="C32" s="1">
        <f t="shared" si="19"/>
        <v>0.62499792210382832</v>
      </c>
      <c r="D32" s="1">
        <f>Zn_R2SCANRVV10!J56</f>
        <v>3.3119999999999998</v>
      </c>
      <c r="E32" s="1">
        <f t="shared" si="20"/>
        <v>4.9703999999999997</v>
      </c>
      <c r="F32" s="1">
        <f t="shared" si="21"/>
        <v>0.42196210799999995</v>
      </c>
      <c r="G32" s="1">
        <f t="shared" si="22"/>
        <v>0.41537135759999999</v>
      </c>
      <c r="H32" s="1">
        <f t="shared" si="23"/>
        <v>0.50969900000000001</v>
      </c>
      <c r="J32" s="2">
        <f t="shared" si="24"/>
        <v>-432.90089999999998</v>
      </c>
      <c r="K32" s="2">
        <f t="shared" si="30"/>
        <v>0</v>
      </c>
      <c r="L32" s="2">
        <f t="shared" si="31"/>
        <v>0</v>
      </c>
      <c r="M32" s="2">
        <f t="shared" si="25"/>
        <v>0</v>
      </c>
      <c r="N32" s="2"/>
      <c r="O32" s="2">
        <f t="shared" si="26"/>
        <v>-0.12889999999998736</v>
      </c>
      <c r="P32" s="2">
        <f t="shared" si="26"/>
        <v>59.360399999999998</v>
      </c>
      <c r="Q32" s="2">
        <f t="shared" si="26"/>
        <v>23.086300000000001</v>
      </c>
      <c r="R32" s="2">
        <f t="shared" si="26"/>
        <v>82.446699999999993</v>
      </c>
      <c r="T32" s="18">
        <f t="shared" si="32"/>
        <v>1.2649999999999999</v>
      </c>
      <c r="U32" s="18">
        <f t="shared" si="27"/>
        <v>0</v>
      </c>
      <c r="W32" s="2">
        <f t="shared" si="33"/>
        <v>-9.3199999999967531E-2</v>
      </c>
      <c r="X32" s="2">
        <f t="shared" si="34"/>
        <v>-3.5700000000019827E-2</v>
      </c>
      <c r="Y32" s="2">
        <f t="shared" si="35"/>
        <v>82.410999999999973</v>
      </c>
      <c r="Z32" s="2">
        <f t="shared" si="28"/>
        <v>0</v>
      </c>
      <c r="AA32" s="2">
        <f t="shared" si="36"/>
        <v>-59.360399999999998</v>
      </c>
      <c r="AB32" s="2">
        <f t="shared" si="37"/>
        <v>23.086299999999994</v>
      </c>
      <c r="AD32" s="2">
        <f t="shared" si="38"/>
        <v>0</v>
      </c>
      <c r="AE32" s="2">
        <f t="shared" si="39"/>
        <v>0</v>
      </c>
      <c r="AF32" s="2">
        <f t="shared" si="40"/>
        <v>-59.360399999999998</v>
      </c>
      <c r="AH32" s="2"/>
      <c r="AI32" s="2"/>
      <c r="AJ32" s="9"/>
    </row>
    <row r="33" spans="1:63">
      <c r="B33" s="8" t="str">
        <f>Zn_R2SCANRVV10!B57</f>
        <v>Zn_Zn_C_R2SCANRVV10_688</v>
      </c>
      <c r="C33" s="1">
        <f t="shared" si="19"/>
        <v>0.68750103894808612</v>
      </c>
      <c r="D33" s="1">
        <f>Zn_R2SCANRVV10!J57</f>
        <v>3.3005</v>
      </c>
      <c r="E33" s="1">
        <f t="shared" si="20"/>
        <v>5.0129999999999999</v>
      </c>
      <c r="F33" s="1">
        <f t="shared" si="21"/>
        <v>0.45778715999999975</v>
      </c>
      <c r="G33" s="1">
        <f t="shared" si="22"/>
        <v>0.45074389499999984</v>
      </c>
      <c r="H33" s="1">
        <f t="shared" si="23"/>
        <v>0.50860399999999995</v>
      </c>
      <c r="J33" s="2">
        <f t="shared" si="24"/>
        <v>-432.9228</v>
      </c>
      <c r="K33" s="2">
        <f t="shared" si="30"/>
        <v>0</v>
      </c>
      <c r="L33" s="2">
        <f t="shared" si="31"/>
        <v>0</v>
      </c>
      <c r="M33" s="2">
        <f t="shared" si="25"/>
        <v>0</v>
      </c>
      <c r="N33" s="2"/>
      <c r="O33" s="2">
        <f t="shared" si="26"/>
        <v>-0.15080000000000382</v>
      </c>
      <c r="P33" s="2">
        <f t="shared" si="26"/>
        <v>59.360399999999998</v>
      </c>
      <c r="Q33" s="2">
        <f t="shared" si="26"/>
        <v>23.086300000000001</v>
      </c>
      <c r="R33" s="2">
        <f t="shared" si="26"/>
        <v>82.446699999999993</v>
      </c>
      <c r="T33" s="18">
        <f t="shared" si="32"/>
        <v>1.2549999999999999</v>
      </c>
      <c r="U33" s="18">
        <f t="shared" si="27"/>
        <v>0</v>
      </c>
      <c r="W33" s="2">
        <f t="shared" si="33"/>
        <v>-0.11259999999998627</v>
      </c>
      <c r="X33" s="2">
        <f t="shared" si="34"/>
        <v>-3.8200000000017553E-2</v>
      </c>
      <c r="Y33" s="2">
        <f t="shared" si="35"/>
        <v>82.408499999999975</v>
      </c>
      <c r="Z33" s="2">
        <f t="shared" si="28"/>
        <v>0</v>
      </c>
      <c r="AA33" s="2">
        <f t="shared" si="36"/>
        <v>-59.360399999999998</v>
      </c>
      <c r="AB33" s="2">
        <f t="shared" si="37"/>
        <v>23.086299999999994</v>
      </c>
      <c r="AD33" s="2">
        <f t="shared" si="38"/>
        <v>0</v>
      </c>
      <c r="AE33" s="2">
        <f t="shared" si="39"/>
        <v>0</v>
      </c>
      <c r="AF33" s="2">
        <f t="shared" si="40"/>
        <v>-59.360399999999998</v>
      </c>
      <c r="AH33" s="2"/>
      <c r="AI33" s="2"/>
      <c r="AJ33" s="9"/>
      <c r="AK33" s="1"/>
    </row>
    <row r="34" spans="1:63">
      <c r="B34" s="8" t="str">
        <f>Zn_R2SCANRVV10!B58</f>
        <v>Zn_Zn_C_R2SCANRVV10_750</v>
      </c>
      <c r="C34" s="1">
        <f t="shared" si="19"/>
        <v>0.74999584420765686</v>
      </c>
      <c r="D34" s="1">
        <f>Zn_R2SCANRVV10!J58</f>
        <v>3.2888999999999999</v>
      </c>
      <c r="E34" s="1">
        <f t="shared" si="20"/>
        <v>5.0547000000000004</v>
      </c>
      <c r="F34" s="1">
        <f t="shared" si="21"/>
        <v>0.49006832910000009</v>
      </c>
      <c r="G34" s="1">
        <f t="shared" si="22"/>
        <v>0.48740450220000064</v>
      </c>
      <c r="H34" s="1">
        <f t="shared" si="23"/>
        <v>0.506718</v>
      </c>
      <c r="J34" s="2">
        <f t="shared" si="24"/>
        <v>-432.94380000000001</v>
      </c>
      <c r="K34" s="2">
        <f t="shared" si="30"/>
        <v>0</v>
      </c>
      <c r="L34" s="2">
        <f t="shared" si="31"/>
        <v>0</v>
      </c>
      <c r="M34" s="2">
        <f t="shared" si="25"/>
        <v>0</v>
      </c>
      <c r="N34" s="2"/>
      <c r="O34" s="2">
        <f t="shared" si="26"/>
        <v>-0.17180000000001883</v>
      </c>
      <c r="P34" s="2">
        <f t="shared" si="26"/>
        <v>59.360399999999998</v>
      </c>
      <c r="Q34" s="2">
        <f t="shared" si="26"/>
        <v>23.086300000000001</v>
      </c>
      <c r="R34" s="2">
        <f t="shared" si="26"/>
        <v>82.446699999999993</v>
      </c>
      <c r="T34" s="18">
        <f t="shared" si="32"/>
        <v>1.2450000000000001</v>
      </c>
      <c r="U34" s="18">
        <f t="shared" si="27"/>
        <v>0</v>
      </c>
      <c r="W34" s="2">
        <f t="shared" si="33"/>
        <v>-0.13179999999999836</v>
      </c>
      <c r="X34" s="2">
        <f t="shared" si="34"/>
        <v>-4.0000000000020464E-2</v>
      </c>
      <c r="Y34" s="2">
        <f t="shared" si="35"/>
        <v>82.406699999999972</v>
      </c>
      <c r="Z34" s="2">
        <f t="shared" si="28"/>
        <v>0</v>
      </c>
      <c r="AA34" s="2">
        <f t="shared" si="36"/>
        <v>-59.360399999999998</v>
      </c>
      <c r="AB34" s="2">
        <f t="shared" si="37"/>
        <v>23.086299999999994</v>
      </c>
      <c r="AD34" s="2">
        <f t="shared" si="38"/>
        <v>0</v>
      </c>
      <c r="AE34" s="2">
        <f t="shared" si="39"/>
        <v>0</v>
      </c>
      <c r="AF34" s="2">
        <f t="shared" si="40"/>
        <v>-59.360399999999998</v>
      </c>
      <c r="AH34" s="2"/>
      <c r="AI34" s="2"/>
      <c r="AJ34" s="9"/>
    </row>
    <row r="35" spans="1:63">
      <c r="B35" s="8" t="str">
        <f>Zn_R2SCANRVV10!B59</f>
        <v>Zn_Zn_C_R2SCANRVV10_813</v>
      </c>
      <c r="C35" s="1">
        <f t="shared" si="19"/>
        <v>0.8124989610519141</v>
      </c>
      <c r="D35" s="1">
        <f>Zn_R2SCANRVV10!J59</f>
        <v>3.2778999999999998</v>
      </c>
      <c r="E35" s="1">
        <f t="shared" si="20"/>
        <v>5.0932000000000004</v>
      </c>
      <c r="F35" s="1">
        <f t="shared" si="21"/>
        <v>0.52193076319999987</v>
      </c>
      <c r="G35" s="1">
        <f t="shared" si="22"/>
        <v>0.52302070799999978</v>
      </c>
      <c r="H35" s="1">
        <f t="shared" si="23"/>
        <v>0.50472099999999998</v>
      </c>
      <c r="J35" s="2">
        <f t="shared" si="24"/>
        <v>-432.96190000000001</v>
      </c>
      <c r="K35" s="2">
        <f t="shared" si="30"/>
        <v>0</v>
      </c>
      <c r="L35" s="2">
        <f t="shared" si="31"/>
        <v>0</v>
      </c>
      <c r="M35" s="2">
        <f t="shared" si="25"/>
        <v>0</v>
      </c>
      <c r="N35" s="2"/>
      <c r="O35" s="2">
        <f t="shared" si="26"/>
        <v>-0.18990000000002283</v>
      </c>
      <c r="P35" s="2">
        <f t="shared" si="26"/>
        <v>59.360399999999998</v>
      </c>
      <c r="Q35" s="2">
        <f t="shared" si="26"/>
        <v>23.086300000000001</v>
      </c>
      <c r="R35" s="2">
        <f t="shared" si="26"/>
        <v>82.446699999999993</v>
      </c>
      <c r="T35" s="18">
        <f t="shared" si="32"/>
        <v>1.2370000000000001</v>
      </c>
      <c r="U35" s="18">
        <f t="shared" si="27"/>
        <v>0</v>
      </c>
      <c r="W35" s="2">
        <f t="shared" si="33"/>
        <v>-0.14839999999998099</v>
      </c>
      <c r="X35" s="2">
        <f t="shared" si="34"/>
        <v>-4.1500000000041837E-2</v>
      </c>
      <c r="Y35" s="2">
        <f t="shared" si="35"/>
        <v>82.405199999999951</v>
      </c>
      <c r="Z35" s="2">
        <f t="shared" si="28"/>
        <v>0</v>
      </c>
      <c r="AA35" s="2">
        <f t="shared" si="36"/>
        <v>-59.360399999999998</v>
      </c>
      <c r="AB35" s="2">
        <f t="shared" si="37"/>
        <v>23.086299999999994</v>
      </c>
      <c r="AC35" s="9"/>
      <c r="AD35" s="2">
        <f t="shared" si="38"/>
        <v>0</v>
      </c>
      <c r="AE35" s="2">
        <f t="shared" si="39"/>
        <v>0</v>
      </c>
      <c r="AF35" s="2">
        <f t="shared" si="40"/>
        <v>-59.360399999999998</v>
      </c>
      <c r="AH35" s="2"/>
      <c r="AI35" s="2"/>
    </row>
    <row r="36" spans="1:63">
      <c r="B36" s="8" t="str">
        <f>Zn_R2SCANRVV10!B60</f>
        <v>Zn_Zn_C_R2SCANRVV10_875</v>
      </c>
      <c r="C36" s="1">
        <f t="shared" si="19"/>
        <v>0.87499376631148496</v>
      </c>
      <c r="D36" s="1">
        <f>Zn_R2SCANRVV10!J60</f>
        <v>3.2662</v>
      </c>
      <c r="E36" s="1">
        <f t="shared" si="20"/>
        <v>5.1345999999999998</v>
      </c>
      <c r="F36" s="1">
        <f t="shared" si="21"/>
        <v>0.55797184740000005</v>
      </c>
      <c r="G36" s="1">
        <f t="shared" si="22"/>
        <v>0.55778700179999985</v>
      </c>
      <c r="H36" s="1">
        <f t="shared" si="23"/>
        <v>0.50339500000000004</v>
      </c>
      <c r="J36" s="2">
        <f t="shared" si="24"/>
        <v>-432.97570000000002</v>
      </c>
      <c r="K36" s="2">
        <f t="shared" si="30"/>
        <v>0</v>
      </c>
      <c r="L36" s="2">
        <f t="shared" si="31"/>
        <v>0</v>
      </c>
      <c r="M36" s="2">
        <f t="shared" si="25"/>
        <v>0</v>
      </c>
      <c r="N36" s="2"/>
      <c r="O36" s="2">
        <f t="shared" si="26"/>
        <v>-0.20370000000002619</v>
      </c>
      <c r="P36" s="2">
        <f t="shared" si="26"/>
        <v>59.360399999999998</v>
      </c>
      <c r="Q36" s="2">
        <f t="shared" si="26"/>
        <v>23.086300000000001</v>
      </c>
      <c r="R36" s="2">
        <f t="shared" si="26"/>
        <v>82.446699999999993</v>
      </c>
      <c r="T36" s="18">
        <f t="shared" si="32"/>
        <v>1.2270000000000001</v>
      </c>
      <c r="U36" s="18">
        <f t="shared" si="27"/>
        <v>0</v>
      </c>
      <c r="W36" s="2">
        <f t="shared" si="33"/>
        <v>-0.16059999999998809</v>
      </c>
      <c r="X36" s="2">
        <f t="shared" si="34"/>
        <v>-4.3100000000038108E-2</v>
      </c>
      <c r="Y36" s="2">
        <f t="shared" si="35"/>
        <v>82.403599999999955</v>
      </c>
      <c r="Z36" s="2">
        <f t="shared" si="28"/>
        <v>0</v>
      </c>
      <c r="AA36" s="2">
        <f t="shared" si="36"/>
        <v>-59.360399999999998</v>
      </c>
      <c r="AB36" s="2">
        <f t="shared" si="37"/>
        <v>23.086299999999994</v>
      </c>
      <c r="AD36" s="2">
        <f t="shared" si="38"/>
        <v>0</v>
      </c>
      <c r="AE36" s="2">
        <f t="shared" si="39"/>
        <v>0</v>
      </c>
      <c r="AF36" s="2">
        <f t="shared" si="40"/>
        <v>-59.360399999999998</v>
      </c>
      <c r="AH36" s="2"/>
      <c r="AI36" s="2"/>
    </row>
    <row r="37" spans="1:63">
      <c r="B37" s="8" t="str">
        <f>Zn_R2SCANRVV10!B61</f>
        <v>Zn_Zn_C_R2SCANRVV10_938</v>
      </c>
      <c r="C37" s="1">
        <f t="shared" si="19"/>
        <v>0.93749688315574276</v>
      </c>
      <c r="D37" s="1">
        <f>Zn_R2SCANRVV10!J61</f>
        <v>3.254</v>
      </c>
      <c r="E37" s="1">
        <f t="shared" si="20"/>
        <v>5.1765999999999996</v>
      </c>
      <c r="F37" s="1">
        <f t="shared" si="21"/>
        <v>0.5932901260000002</v>
      </c>
      <c r="G37" s="1">
        <f t="shared" si="22"/>
        <v>0.59223927619999961</v>
      </c>
      <c r="H37" s="1">
        <f t="shared" si="23"/>
        <v>0.50181600000000004</v>
      </c>
      <c r="J37" s="2">
        <f t="shared" si="24"/>
        <v>-432.98450000000003</v>
      </c>
      <c r="K37" s="2">
        <f t="shared" si="30"/>
        <v>0</v>
      </c>
      <c r="L37" s="2">
        <f t="shared" si="31"/>
        <v>0</v>
      </c>
      <c r="M37" s="2">
        <f t="shared" si="25"/>
        <v>0</v>
      </c>
      <c r="N37" s="2"/>
      <c r="O37" s="2">
        <f t="shared" si="26"/>
        <v>-0.21250000000003411</v>
      </c>
      <c r="P37" s="2">
        <f t="shared" si="26"/>
        <v>59.360399999999998</v>
      </c>
      <c r="Q37" s="2">
        <f t="shared" si="26"/>
        <v>23.086300000000001</v>
      </c>
      <c r="R37" s="2">
        <f t="shared" si="26"/>
        <v>82.446699999999993</v>
      </c>
      <c r="T37" s="18">
        <f t="shared" si="32"/>
        <v>1.216</v>
      </c>
      <c r="U37" s="18">
        <f t="shared" si="27"/>
        <v>0</v>
      </c>
      <c r="W37" s="2">
        <f t="shared" si="33"/>
        <v>-0.16800000000000637</v>
      </c>
      <c r="X37" s="2">
        <f t="shared" si="34"/>
        <v>-4.450000000002774E-2</v>
      </c>
      <c r="Y37" s="2">
        <f t="shared" si="35"/>
        <v>82.402199999999965</v>
      </c>
      <c r="Z37" s="2">
        <f t="shared" si="28"/>
        <v>0</v>
      </c>
      <c r="AA37" s="2">
        <f t="shared" si="36"/>
        <v>-59.360399999999998</v>
      </c>
      <c r="AB37" s="2">
        <f t="shared" si="37"/>
        <v>23.086299999999994</v>
      </c>
      <c r="AD37" s="2">
        <f t="shared" si="38"/>
        <v>0</v>
      </c>
      <c r="AE37" s="2">
        <f t="shared" si="39"/>
        <v>0</v>
      </c>
      <c r="AF37" s="2">
        <f t="shared" si="40"/>
        <v>-59.360399999999998</v>
      </c>
      <c r="AH37" s="2"/>
      <c r="AI37" s="2"/>
    </row>
    <row r="38" spans="1:63">
      <c r="B38" s="8" t="str">
        <f>Zn_R2SCANRVV10!B62</f>
        <v>Zn_Zn_C_R2SCANRVV10_969</v>
      </c>
      <c r="C38" s="1">
        <f t="shared" si="19"/>
        <v>0.96874844157787132</v>
      </c>
      <c r="D38" s="1">
        <f>Zn_R2SCANRVV10!J62</f>
        <v>3.2477</v>
      </c>
      <c r="E38" s="1">
        <f t="shared" si="20"/>
        <v>5.1985000000000001</v>
      </c>
      <c r="F38" s="1">
        <f t="shared" si="21"/>
        <v>0.61042866400000018</v>
      </c>
      <c r="G38" s="1">
        <f t="shared" si="22"/>
        <v>0.61014274650000033</v>
      </c>
      <c r="H38" s="1">
        <f t="shared" si="23"/>
        <v>0.50087000000000004</v>
      </c>
      <c r="J38" s="2">
        <f t="shared" si="24"/>
        <v>-432.9871</v>
      </c>
      <c r="K38" s="2">
        <f t="shared" si="30"/>
        <v>0</v>
      </c>
      <c r="L38" s="2">
        <f t="shared" si="31"/>
        <v>0</v>
      </c>
      <c r="M38" s="2">
        <f t="shared" si="25"/>
        <v>0</v>
      </c>
      <c r="N38" s="2"/>
      <c r="O38" s="2">
        <f t="shared" ref="O38:R39" si="41">J38-J$21</f>
        <v>-0.21510000000000673</v>
      </c>
      <c r="P38" s="2">
        <f t="shared" si="41"/>
        <v>59.360399999999998</v>
      </c>
      <c r="Q38" s="2">
        <f t="shared" si="41"/>
        <v>23.086300000000001</v>
      </c>
      <c r="R38" s="2">
        <f t="shared" si="41"/>
        <v>82.446699999999993</v>
      </c>
      <c r="T38" s="18">
        <f t="shared" si="32"/>
        <v>1.21</v>
      </c>
      <c r="U38" s="18">
        <f t="shared" si="27"/>
        <v>0</v>
      </c>
      <c r="W38" s="2">
        <f t="shared" si="33"/>
        <v>-0.1694999999999709</v>
      </c>
      <c r="X38" s="2">
        <f t="shared" si="34"/>
        <v>-4.5600000000035834E-2</v>
      </c>
      <c r="Y38" s="2">
        <f t="shared" si="35"/>
        <v>82.401099999999957</v>
      </c>
      <c r="Z38" s="2">
        <f t="shared" si="28"/>
        <v>0</v>
      </c>
      <c r="AA38" s="2">
        <f t="shared" si="36"/>
        <v>-59.360399999999998</v>
      </c>
      <c r="AB38" s="2">
        <f t="shared" si="37"/>
        <v>23.086299999999994</v>
      </c>
      <c r="AD38" s="2">
        <f t="shared" si="38"/>
        <v>0</v>
      </c>
      <c r="AE38" s="2">
        <f t="shared" si="39"/>
        <v>0</v>
      </c>
      <c r="AF38" s="2">
        <f t="shared" si="40"/>
        <v>-59.360399999999998</v>
      </c>
      <c r="AH38" s="2"/>
      <c r="AI38" s="2"/>
    </row>
    <row r="39" spans="1:63">
      <c r="A39" s="8" t="s">
        <v>12</v>
      </c>
      <c r="B39" s="8" t="str">
        <f>Zn_R2SCANRVV10!B63</f>
        <v>Zn_Zn_C_R2SCANRVV10_999</v>
      </c>
      <c r="C39" s="1">
        <f>(0.5-AV63)/(0.5-AV$63)</f>
        <v>1</v>
      </c>
      <c r="D39" s="1">
        <f>Zn_R2SCANRVV10!J63</f>
        <v>3.2412000000000001</v>
      </c>
      <c r="E39" s="1">
        <f t="shared" si="20"/>
        <v>5.2194000000000003</v>
      </c>
      <c r="F39" s="1">
        <f t="shared" si="21"/>
        <v>0.62796689159999985</v>
      </c>
      <c r="G39" s="1">
        <f t="shared" si="22"/>
        <v>0.62796689160000019</v>
      </c>
      <c r="H39" s="1">
        <f t="shared" si="23"/>
        <v>0.5</v>
      </c>
      <c r="J39" s="2">
        <f t="shared" si="24"/>
        <v>-432.98809999999997</v>
      </c>
      <c r="K39" s="2">
        <f t="shared" si="30"/>
        <v>-59.612299999999998</v>
      </c>
      <c r="L39" s="2">
        <f t="shared" si="31"/>
        <v>-23.017600000000002</v>
      </c>
      <c r="M39" s="2">
        <f t="shared" si="25"/>
        <v>-82.629899999999992</v>
      </c>
      <c r="N39" s="2"/>
      <c r="O39" s="2">
        <f t="shared" si="41"/>
        <v>-0.21609999999998308</v>
      </c>
      <c r="P39" s="2">
        <f t="shared" si="41"/>
        <v>-0.25189999999999912</v>
      </c>
      <c r="Q39" s="2">
        <f t="shared" si="41"/>
        <v>6.8699999999999761E-2</v>
      </c>
      <c r="R39" s="2">
        <f t="shared" si="41"/>
        <v>-0.18319999999999936</v>
      </c>
      <c r="T39" s="18">
        <f t="shared" si="32"/>
        <v>1.204</v>
      </c>
      <c r="U39" s="18">
        <f t="shared" si="27"/>
        <v>0</v>
      </c>
      <c r="W39" s="2">
        <f t="shared" si="33"/>
        <v>-0.16980000000000928</v>
      </c>
      <c r="X39" s="2">
        <f t="shared" si="34"/>
        <v>-4.6299999999973807E-2</v>
      </c>
      <c r="Y39" s="2">
        <f t="shared" si="35"/>
        <v>-0.22949999999997317</v>
      </c>
      <c r="Z39" s="2">
        <f t="shared" si="28"/>
        <v>0</v>
      </c>
      <c r="AA39" s="2">
        <f t="shared" si="36"/>
        <v>0.25189999999999912</v>
      </c>
      <c r="AB39" s="2">
        <f t="shared" si="37"/>
        <v>6.8699999999999761E-2</v>
      </c>
      <c r="AD39" s="2">
        <f t="shared" si="38"/>
        <v>0</v>
      </c>
      <c r="AE39" s="2">
        <f t="shared" si="39"/>
        <v>0</v>
      </c>
      <c r="AF39" s="2">
        <f t="shared" si="40"/>
        <v>0.25189999999999912</v>
      </c>
      <c r="AH39" s="2">
        <f>R156+AW156</f>
        <v>0</v>
      </c>
      <c r="AI39" s="2">
        <f>AH39-AH$21</f>
        <v>0</v>
      </c>
    </row>
    <row r="40" spans="1:63">
      <c r="A40" s="8" t="s">
        <v>826</v>
      </c>
      <c r="B40" s="8" t="str">
        <f>Zn_R2SCANRVV10!B64</f>
        <v>Zn_Zn_C_R2SCANRVV10_ver</v>
      </c>
      <c r="C40" s="1">
        <f>(0.5-AV64)/(0.5-AV$63)</f>
        <v>0</v>
      </c>
      <c r="D40" s="1">
        <f>Zn_R2SCANRVV10!J64</f>
        <v>3.2412000000000001</v>
      </c>
      <c r="E40" s="1">
        <f>L64</f>
        <v>5.2194000000000003</v>
      </c>
      <c r="F40" s="1">
        <f t="shared" si="21"/>
        <v>0</v>
      </c>
      <c r="G40" s="1">
        <f t="shared" si="22"/>
        <v>0</v>
      </c>
      <c r="H40" s="1">
        <f>MOD(AS64-AT64,1)</f>
        <v>0.5</v>
      </c>
      <c r="J40" s="2">
        <f>R64</f>
        <v>-432.41899999999998</v>
      </c>
      <c r="K40" s="2">
        <f>R88</f>
        <v>0</v>
      </c>
      <c r="L40" s="2">
        <f>AW88</f>
        <v>0</v>
      </c>
      <c r="M40" s="2">
        <f>K40+L40</f>
        <v>0</v>
      </c>
      <c r="N40" s="2"/>
      <c r="O40" s="2">
        <f>J40-J$21</f>
        <v>0.35300000000000864</v>
      </c>
      <c r="P40" s="2">
        <f>K40-K$21</f>
        <v>59.360399999999998</v>
      </c>
      <c r="Q40" s="2">
        <f>L40-L$21</f>
        <v>23.086300000000001</v>
      </c>
      <c r="R40" s="2">
        <f>M40-M$21</f>
        <v>82.446699999999993</v>
      </c>
      <c r="T40" s="18">
        <f>Z64</f>
        <v>1.2849999999999999</v>
      </c>
      <c r="U40" s="18">
        <f>V134</f>
        <v>0</v>
      </c>
      <c r="W40" s="2">
        <f>R111-R$92</f>
        <v>432.70510000000002</v>
      </c>
      <c r="X40" s="2">
        <f>O40-W40</f>
        <v>-432.35210000000001</v>
      </c>
      <c r="Y40" s="2">
        <f>R40+X40</f>
        <v>-349.90539999999999</v>
      </c>
      <c r="Z40" s="2">
        <f>R180-R$161</f>
        <v>0</v>
      </c>
      <c r="AA40" s="2">
        <f>Z40-P40</f>
        <v>-59.360399999999998</v>
      </c>
      <c r="AB40" s="2">
        <f>AA40+R40</f>
        <v>23.086299999999994</v>
      </c>
      <c r="AD40" s="2">
        <f>R134+AW134</f>
        <v>0</v>
      </c>
      <c r="AE40" s="2">
        <f>AD40-AD$21</f>
        <v>0</v>
      </c>
      <c r="AF40" s="2">
        <f>AE40+AA40</f>
        <v>-59.360399999999998</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497</v>
      </c>
      <c r="C45" s="20">
        <v>4</v>
      </c>
      <c r="D45" s="20">
        <v>520</v>
      </c>
      <c r="E45" s="20">
        <v>0</v>
      </c>
      <c r="F45" s="20">
        <v>6</v>
      </c>
      <c r="G45" s="20">
        <v>6</v>
      </c>
      <c r="H45" s="20">
        <v>4</v>
      </c>
      <c r="I45" s="19">
        <v>21.4</v>
      </c>
      <c r="J45" s="1">
        <v>3.4264999999999999</v>
      </c>
      <c r="K45" s="1">
        <v>3.4264999999999999</v>
      </c>
      <c r="L45" s="1">
        <v>4.4706999999999999</v>
      </c>
      <c r="M45" s="18">
        <v>45.457000000000001</v>
      </c>
      <c r="N45" s="8">
        <v>36</v>
      </c>
      <c r="O45" s="8">
        <v>26</v>
      </c>
      <c r="P45" s="8">
        <v>20</v>
      </c>
      <c r="Q45" s="8">
        <v>1</v>
      </c>
      <c r="R45" s="2">
        <v>-432.77199999999999</v>
      </c>
      <c r="S45" s="8" t="s">
        <v>16</v>
      </c>
      <c r="T45" s="8">
        <v>0.97399999999999998</v>
      </c>
      <c r="U45" s="8">
        <v>2.3769999999999998</v>
      </c>
      <c r="V45" s="8">
        <v>1.4019999999999999</v>
      </c>
      <c r="W45" s="8" t="s">
        <v>16</v>
      </c>
      <c r="X45" s="8">
        <v>0.97399999999999998</v>
      </c>
      <c r="Y45" s="8">
        <v>2.3769999999999998</v>
      </c>
      <c r="Z45" s="8">
        <v>1.4019999999999999</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5.0000000000000001E-3</v>
      </c>
      <c r="AR45" s="8">
        <v>0.29299999999999998</v>
      </c>
      <c r="AS45" s="8">
        <v>0.5</v>
      </c>
      <c r="AT45" s="8">
        <v>0</v>
      </c>
      <c r="AU45" s="8">
        <v>0</v>
      </c>
      <c r="AV45" s="8">
        <v>0.5</v>
      </c>
    </row>
    <row r="46" spans="1:63">
      <c r="B46" s="8" t="s">
        <v>498</v>
      </c>
      <c r="C46" s="20">
        <v>4</v>
      </c>
      <c r="D46" s="20">
        <v>520</v>
      </c>
      <c r="E46" s="20">
        <v>0</v>
      </c>
      <c r="F46" s="20">
        <v>6</v>
      </c>
      <c r="G46" s="20">
        <v>6</v>
      </c>
      <c r="H46" s="20">
        <v>4</v>
      </c>
      <c r="I46" s="19">
        <v>21.4</v>
      </c>
      <c r="J46" s="1">
        <v>3.4260999999999999</v>
      </c>
      <c r="K46" s="1">
        <v>3.4260999999999999</v>
      </c>
      <c r="L46" s="1">
        <v>4.4725999999999999</v>
      </c>
      <c r="M46" s="18">
        <v>45.466000000000001</v>
      </c>
      <c r="N46" s="8">
        <v>36</v>
      </c>
      <c r="O46" s="8">
        <v>26</v>
      </c>
      <c r="P46" s="8">
        <v>20</v>
      </c>
      <c r="Q46" s="8">
        <v>1</v>
      </c>
      <c r="R46" s="2">
        <v>-432.77199999999999</v>
      </c>
      <c r="S46" s="8" t="s">
        <v>16</v>
      </c>
      <c r="T46" s="8">
        <v>0.97</v>
      </c>
      <c r="U46" s="8">
        <v>2.375</v>
      </c>
      <c r="V46" s="8">
        <v>1.4039999999999999</v>
      </c>
      <c r="W46" s="8" t="s">
        <v>16</v>
      </c>
      <c r="X46" s="8">
        <v>0.97</v>
      </c>
      <c r="Y46" s="8">
        <v>2.375</v>
      </c>
      <c r="Z46" s="8">
        <v>1.4039999999999999</v>
      </c>
      <c r="AA46" s="8">
        <v>5.1000000000000004E-3</v>
      </c>
      <c r="AB46" s="8">
        <v>1.1999999999999999E-3</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5.0000000000000001E-3</v>
      </c>
      <c r="AR46" s="8">
        <v>0.29199999999999998</v>
      </c>
      <c r="AS46" s="8">
        <v>0.50015500000000002</v>
      </c>
      <c r="AT46" s="8">
        <v>0</v>
      </c>
      <c r="AU46" s="8">
        <v>0.99611300000000003</v>
      </c>
      <c r="AV46" s="8">
        <v>0.49624000000000001</v>
      </c>
    </row>
    <row r="47" spans="1:63">
      <c r="B47" s="8" t="s">
        <v>499</v>
      </c>
      <c r="C47" s="20">
        <v>4</v>
      </c>
      <c r="D47" s="20">
        <v>520</v>
      </c>
      <c r="E47" s="20">
        <v>0</v>
      </c>
      <c r="F47" s="20">
        <v>6</v>
      </c>
      <c r="G47" s="20">
        <v>6</v>
      </c>
      <c r="H47" s="20">
        <v>4</v>
      </c>
      <c r="I47" s="19">
        <v>21.4</v>
      </c>
      <c r="J47" s="1">
        <v>3.4245000000000001</v>
      </c>
      <c r="K47" s="1">
        <v>3.4245000000000001</v>
      </c>
      <c r="L47" s="1">
        <v>4.4786999999999999</v>
      </c>
      <c r="M47" s="18">
        <v>45.487000000000002</v>
      </c>
      <c r="N47" s="8">
        <v>36</v>
      </c>
      <c r="O47" s="8">
        <v>26</v>
      </c>
      <c r="P47" s="8">
        <v>2</v>
      </c>
      <c r="Q47" s="8">
        <v>5</v>
      </c>
      <c r="R47" s="2">
        <v>-432.7722</v>
      </c>
      <c r="S47" s="8" t="s">
        <v>16</v>
      </c>
      <c r="T47" s="8">
        <v>0.95799999999999996</v>
      </c>
      <c r="U47" s="8">
        <v>2.37</v>
      </c>
      <c r="V47" s="8">
        <v>1.4119999999999999</v>
      </c>
      <c r="W47" s="8" t="s">
        <v>16</v>
      </c>
      <c r="X47" s="8">
        <v>0.95799999999999996</v>
      </c>
      <c r="Y47" s="8">
        <v>2.37</v>
      </c>
      <c r="Z47" s="8">
        <v>1.4119999999999999</v>
      </c>
      <c r="AA47" s="8">
        <v>1.32E-2</v>
      </c>
      <c r="AB47" s="8">
        <v>1.1999999999999999E-3</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8.9999999999999993E-3</v>
      </c>
      <c r="AR47" s="8">
        <v>0.30499999999999999</v>
      </c>
      <c r="AS47" s="8">
        <v>0.50048400000000004</v>
      </c>
      <c r="AT47" s="8">
        <v>0</v>
      </c>
      <c r="AU47" s="8">
        <v>0.99219599999999997</v>
      </c>
      <c r="AV47" s="8">
        <v>0.49247999999999997</v>
      </c>
    </row>
    <row r="48" spans="1:63">
      <c r="B48" s="8" t="s">
        <v>500</v>
      </c>
      <c r="C48" s="20">
        <v>4</v>
      </c>
      <c r="D48" s="20">
        <v>520</v>
      </c>
      <c r="E48" s="20">
        <v>0</v>
      </c>
      <c r="F48" s="20">
        <v>6</v>
      </c>
      <c r="G48" s="20">
        <v>6</v>
      </c>
      <c r="H48" s="20">
        <v>4</v>
      </c>
      <c r="I48" s="19">
        <v>21.4</v>
      </c>
      <c r="J48" s="1">
        <v>3.4173</v>
      </c>
      <c r="K48" s="1">
        <v>3.4173</v>
      </c>
      <c r="L48" s="1">
        <v>4.508</v>
      </c>
      <c r="M48" s="18">
        <v>45.591999999999999</v>
      </c>
      <c r="N48" s="8">
        <v>36</v>
      </c>
      <c r="O48" s="8">
        <v>26</v>
      </c>
      <c r="P48" s="8">
        <v>13</v>
      </c>
      <c r="Q48" s="8">
        <v>2</v>
      </c>
      <c r="R48" s="2">
        <v>-432.77330000000001</v>
      </c>
      <c r="S48" s="8" t="s">
        <v>16</v>
      </c>
      <c r="T48" s="8">
        <v>0.9</v>
      </c>
      <c r="U48" s="8">
        <v>2.3479999999999999</v>
      </c>
      <c r="V48" s="8">
        <v>1.448</v>
      </c>
      <c r="W48" s="8" t="s">
        <v>16</v>
      </c>
      <c r="X48" s="8">
        <v>0.9</v>
      </c>
      <c r="Y48" s="8">
        <v>2.3479999999999999</v>
      </c>
      <c r="Z48" s="8">
        <v>1.448</v>
      </c>
      <c r="AA48" s="8">
        <v>5.8599999999999999E-2</v>
      </c>
      <c r="AB48" s="8">
        <v>1E-3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8.0000000000000002E-3</v>
      </c>
      <c r="AR48" s="8">
        <v>0.3</v>
      </c>
      <c r="AS48" s="8">
        <v>0.50218600000000002</v>
      </c>
      <c r="AT48" s="8">
        <v>0</v>
      </c>
      <c r="AU48" s="8">
        <v>0.98374300000000003</v>
      </c>
      <c r="AV48" s="8">
        <v>0.48496099999999998</v>
      </c>
    </row>
    <row r="49" spans="2:48">
      <c r="B49" s="8" t="s">
        <v>501</v>
      </c>
      <c r="C49" s="20">
        <v>4</v>
      </c>
      <c r="D49" s="20">
        <v>520</v>
      </c>
      <c r="E49" s="20">
        <v>0</v>
      </c>
      <c r="F49" s="20">
        <v>6</v>
      </c>
      <c r="G49" s="20">
        <v>6</v>
      </c>
      <c r="H49" s="20">
        <v>4</v>
      </c>
      <c r="I49" s="19">
        <v>21.5</v>
      </c>
      <c r="J49" s="1">
        <v>3.4051999999999998</v>
      </c>
      <c r="K49" s="1">
        <v>3.4051999999999998</v>
      </c>
      <c r="L49" s="1">
        <v>4.5602999999999998</v>
      </c>
      <c r="M49" s="18">
        <v>45.795999999999999</v>
      </c>
      <c r="N49" s="8">
        <v>36</v>
      </c>
      <c r="O49" s="8">
        <v>26</v>
      </c>
      <c r="P49" s="8">
        <v>7</v>
      </c>
      <c r="Q49" s="8">
        <v>5</v>
      </c>
      <c r="R49" s="2">
        <v>-432.77710000000002</v>
      </c>
      <c r="S49" s="8" t="s">
        <v>61</v>
      </c>
      <c r="T49" s="8">
        <v>0.88200000000000001</v>
      </c>
      <c r="U49" s="8">
        <v>2.3069999999999999</v>
      </c>
      <c r="V49" s="8">
        <v>1.4239999999999999</v>
      </c>
      <c r="W49" s="8" t="s">
        <v>61</v>
      </c>
      <c r="X49" s="8">
        <v>0.88200000000000001</v>
      </c>
      <c r="Y49" s="8">
        <v>2.3069999999999999</v>
      </c>
      <c r="Z49" s="8">
        <v>1.4239999999999999</v>
      </c>
      <c r="AA49" s="8">
        <v>0.16009999999999999</v>
      </c>
      <c r="AB49" s="8">
        <v>8.6E-3</v>
      </c>
      <c r="AC49" s="8" t="s">
        <v>17</v>
      </c>
      <c r="AD49" s="8" t="s">
        <v>17</v>
      </c>
      <c r="AE49" s="8">
        <v>0</v>
      </c>
      <c r="AF49" s="8">
        <v>0</v>
      </c>
      <c r="AG49" s="8">
        <v>0</v>
      </c>
      <c r="AH49" s="8">
        <v>0</v>
      </c>
      <c r="AI49" s="8">
        <v>0</v>
      </c>
      <c r="AJ49" s="8">
        <v>0</v>
      </c>
      <c r="AK49" s="8">
        <v>0</v>
      </c>
      <c r="AL49" s="8">
        <v>0</v>
      </c>
      <c r="AM49" s="8">
        <v>0</v>
      </c>
      <c r="AN49" s="8">
        <v>0</v>
      </c>
      <c r="AO49" s="8">
        <v>0</v>
      </c>
      <c r="AP49" s="8">
        <v>0</v>
      </c>
      <c r="AQ49" s="8">
        <v>1.4999999999999999E-2</v>
      </c>
      <c r="AR49" s="8">
        <v>0.29399999999999998</v>
      </c>
      <c r="AS49" s="8">
        <v>0.50482800000000005</v>
      </c>
      <c r="AT49" s="8">
        <v>0</v>
      </c>
      <c r="AU49" s="8">
        <v>0.97410399999999997</v>
      </c>
      <c r="AV49" s="8">
        <v>0.477441</v>
      </c>
    </row>
    <row r="50" spans="2:48">
      <c r="B50" s="8" t="s">
        <v>502</v>
      </c>
      <c r="C50" s="20">
        <v>4</v>
      </c>
      <c r="D50" s="20">
        <v>520</v>
      </c>
      <c r="E50" s="20">
        <v>0</v>
      </c>
      <c r="F50" s="20">
        <v>6</v>
      </c>
      <c r="G50" s="20">
        <v>6</v>
      </c>
      <c r="H50" s="20">
        <v>4</v>
      </c>
      <c r="I50" s="19">
        <v>21.5</v>
      </c>
      <c r="J50" s="1">
        <v>3.3913000000000002</v>
      </c>
      <c r="K50" s="1">
        <v>3.3913000000000002</v>
      </c>
      <c r="L50" s="1">
        <v>4.6218000000000004</v>
      </c>
      <c r="M50" s="18">
        <v>46.033999999999999</v>
      </c>
      <c r="N50" s="8">
        <v>36</v>
      </c>
      <c r="O50" s="8">
        <v>26</v>
      </c>
      <c r="P50" s="8">
        <v>21</v>
      </c>
      <c r="Q50" s="8">
        <v>1</v>
      </c>
      <c r="R50" s="2">
        <v>-432.78489999999999</v>
      </c>
      <c r="S50" s="8" t="s">
        <v>61</v>
      </c>
      <c r="T50" s="8">
        <v>0.86399999999999999</v>
      </c>
      <c r="U50" s="8">
        <v>2.2599999999999998</v>
      </c>
      <c r="V50" s="8">
        <v>1.3959999999999999</v>
      </c>
      <c r="W50" s="8" t="s">
        <v>61</v>
      </c>
      <c r="X50" s="8">
        <v>0.86399999999999999</v>
      </c>
      <c r="Y50" s="8">
        <v>2.2599999999999998</v>
      </c>
      <c r="Z50" s="8">
        <v>1.3959999999999999</v>
      </c>
      <c r="AA50" s="8">
        <v>0.27250000000000002</v>
      </c>
      <c r="AB50" s="8">
        <v>7.1999999999999998E-3</v>
      </c>
      <c r="AC50" s="8" t="s">
        <v>17</v>
      </c>
      <c r="AD50" s="8" t="s">
        <v>17</v>
      </c>
      <c r="AE50" s="8">
        <v>0</v>
      </c>
      <c r="AF50" s="8">
        <v>0</v>
      </c>
      <c r="AG50" s="8">
        <v>0</v>
      </c>
      <c r="AH50" s="8">
        <v>0</v>
      </c>
      <c r="AI50" s="8">
        <v>0</v>
      </c>
      <c r="AJ50" s="8">
        <v>0</v>
      </c>
      <c r="AK50" s="8">
        <v>0</v>
      </c>
      <c r="AL50" s="8">
        <v>0</v>
      </c>
      <c r="AM50" s="8">
        <v>0</v>
      </c>
      <c r="AN50" s="8">
        <v>0</v>
      </c>
      <c r="AO50" s="8">
        <v>0</v>
      </c>
      <c r="AP50" s="8">
        <v>0</v>
      </c>
      <c r="AQ50" s="8">
        <v>5.0000000000000001E-3</v>
      </c>
      <c r="AR50" s="8">
        <v>0.29499999999999998</v>
      </c>
      <c r="AS50" s="8">
        <v>0.50620299999999996</v>
      </c>
      <c r="AT50" s="8">
        <v>0</v>
      </c>
      <c r="AU50" s="8">
        <v>0.96413800000000005</v>
      </c>
      <c r="AV50" s="8">
        <v>0.46992200000000001</v>
      </c>
    </row>
    <row r="51" spans="2:48">
      <c r="B51" s="8" t="s">
        <v>503</v>
      </c>
      <c r="C51" s="20">
        <v>4</v>
      </c>
      <c r="D51" s="20">
        <v>520</v>
      </c>
      <c r="E51" s="20">
        <v>0</v>
      </c>
      <c r="F51" s="20">
        <v>6</v>
      </c>
      <c r="G51" s="20">
        <v>6</v>
      </c>
      <c r="H51" s="20">
        <v>4</v>
      </c>
      <c r="I51" s="19">
        <v>21.5</v>
      </c>
      <c r="J51" s="1">
        <v>3.3765999999999998</v>
      </c>
      <c r="K51" s="1">
        <v>3.3765999999999998</v>
      </c>
      <c r="L51" s="1">
        <v>4.6872999999999996</v>
      </c>
      <c r="M51" s="18">
        <v>46.281999999999996</v>
      </c>
      <c r="N51" s="8">
        <v>36</v>
      </c>
      <c r="O51" s="8">
        <v>26</v>
      </c>
      <c r="P51" s="8">
        <v>11</v>
      </c>
      <c r="Q51" s="8">
        <v>5</v>
      </c>
      <c r="R51" s="2">
        <v>-432.7971</v>
      </c>
      <c r="S51" s="8" t="s">
        <v>61</v>
      </c>
      <c r="T51" s="8">
        <v>0.84499999999999997</v>
      </c>
      <c r="U51" s="8">
        <v>2.2130000000000001</v>
      </c>
      <c r="V51" s="8">
        <v>1.3680000000000001</v>
      </c>
      <c r="W51" s="8" t="s">
        <v>61</v>
      </c>
      <c r="X51" s="8">
        <v>0.84499999999999997</v>
      </c>
      <c r="Y51" s="8">
        <v>2.2130000000000001</v>
      </c>
      <c r="Z51" s="8">
        <v>1.3680000000000001</v>
      </c>
      <c r="AA51" s="8">
        <v>0.3957</v>
      </c>
      <c r="AB51" s="8">
        <v>9.5999999999999992E-3</v>
      </c>
      <c r="AC51" s="8" t="s">
        <v>17</v>
      </c>
      <c r="AD51" s="8" t="s">
        <v>17</v>
      </c>
      <c r="AE51" s="8">
        <v>0</v>
      </c>
      <c r="AF51" s="8">
        <v>0</v>
      </c>
      <c r="AG51" s="8">
        <v>0</v>
      </c>
      <c r="AH51" s="8">
        <v>0</v>
      </c>
      <c r="AI51" s="8">
        <v>0</v>
      </c>
      <c r="AJ51" s="8">
        <v>0</v>
      </c>
      <c r="AK51" s="8">
        <v>0</v>
      </c>
      <c r="AL51" s="8">
        <v>0</v>
      </c>
      <c r="AM51" s="8">
        <v>0</v>
      </c>
      <c r="AN51" s="8">
        <v>0</v>
      </c>
      <c r="AO51" s="8">
        <v>0</v>
      </c>
      <c r="AP51" s="8">
        <v>0</v>
      </c>
      <c r="AQ51" s="8">
        <v>1.7000000000000001E-2</v>
      </c>
      <c r="AR51" s="8">
        <v>0.311</v>
      </c>
      <c r="AS51" s="8">
        <v>0.50765800000000005</v>
      </c>
      <c r="AT51" s="8">
        <v>0</v>
      </c>
      <c r="AU51" s="8">
        <v>0.95433599999999996</v>
      </c>
      <c r="AV51" s="8">
        <v>0.46240199999999998</v>
      </c>
    </row>
    <row r="52" spans="2:48">
      <c r="B52" s="8" t="s">
        <v>504</v>
      </c>
      <c r="C52" s="20">
        <v>4</v>
      </c>
      <c r="D52" s="20">
        <v>520</v>
      </c>
      <c r="E52" s="20">
        <v>0</v>
      </c>
      <c r="F52" s="20">
        <v>6</v>
      </c>
      <c r="G52" s="20">
        <v>6</v>
      </c>
      <c r="H52" s="20">
        <v>4</v>
      </c>
      <c r="I52" s="19">
        <v>21.6</v>
      </c>
      <c r="J52" s="1">
        <v>3.3613</v>
      </c>
      <c r="K52" s="1">
        <v>3.3613</v>
      </c>
      <c r="L52" s="1">
        <v>4.7610999999999999</v>
      </c>
      <c r="M52" s="18">
        <v>46.585999999999999</v>
      </c>
      <c r="N52" s="8">
        <v>36</v>
      </c>
      <c r="O52" s="8">
        <v>26</v>
      </c>
      <c r="P52" s="8">
        <v>8</v>
      </c>
      <c r="Q52" s="8">
        <v>5</v>
      </c>
      <c r="R52" s="2">
        <v>-432.81380000000001</v>
      </c>
      <c r="S52" s="8" t="s">
        <v>61</v>
      </c>
      <c r="T52" s="8">
        <v>0.81799999999999995</v>
      </c>
      <c r="U52" s="8">
        <v>2.1549999999999998</v>
      </c>
      <c r="V52" s="8">
        <v>1.337</v>
      </c>
      <c r="W52" s="8" t="s">
        <v>61</v>
      </c>
      <c r="X52" s="8">
        <v>0.81799999999999995</v>
      </c>
      <c r="Y52" s="8">
        <v>2.1549999999999998</v>
      </c>
      <c r="Z52" s="8">
        <v>1.337</v>
      </c>
      <c r="AA52" s="8">
        <v>0.50949999999999995</v>
      </c>
      <c r="AB52" s="8">
        <v>1.2800000000000001E-2</v>
      </c>
      <c r="AC52" s="8" t="s">
        <v>17</v>
      </c>
      <c r="AD52" s="8" t="s">
        <v>17</v>
      </c>
      <c r="AE52" s="8">
        <v>0</v>
      </c>
      <c r="AF52" s="8">
        <v>0</v>
      </c>
      <c r="AG52" s="8">
        <v>0</v>
      </c>
      <c r="AH52" s="8">
        <v>0</v>
      </c>
      <c r="AI52" s="8">
        <v>0</v>
      </c>
      <c r="AJ52" s="8">
        <v>0</v>
      </c>
      <c r="AK52" s="8">
        <v>0</v>
      </c>
      <c r="AL52" s="8">
        <v>0</v>
      </c>
      <c r="AM52" s="8">
        <v>0</v>
      </c>
      <c r="AN52" s="8">
        <v>0</v>
      </c>
      <c r="AO52" s="8">
        <v>0</v>
      </c>
      <c r="AP52" s="8">
        <v>0</v>
      </c>
      <c r="AQ52" s="8">
        <v>1.4E-2</v>
      </c>
      <c r="AR52" s="8">
        <v>0.31</v>
      </c>
      <c r="AS52" s="8">
        <v>0.51002899999999995</v>
      </c>
      <c r="AT52" s="8">
        <v>0</v>
      </c>
      <c r="AU52" s="8">
        <v>0.94510899999999998</v>
      </c>
      <c r="AV52" s="8">
        <v>0.45488200000000001</v>
      </c>
    </row>
    <row r="53" spans="2:48">
      <c r="B53" s="8" t="s">
        <v>505</v>
      </c>
      <c r="C53" s="20">
        <v>4</v>
      </c>
      <c r="D53" s="20">
        <v>520</v>
      </c>
      <c r="E53" s="20">
        <v>0</v>
      </c>
      <c r="F53" s="20">
        <v>6</v>
      </c>
      <c r="G53" s="20">
        <v>6</v>
      </c>
      <c r="H53" s="20">
        <v>4</v>
      </c>
      <c r="I53" s="19">
        <v>21.6</v>
      </c>
      <c r="J53" s="1">
        <v>3.3473000000000002</v>
      </c>
      <c r="K53" s="1">
        <v>3.3473000000000002</v>
      </c>
      <c r="L53" s="1">
        <v>4.8262999999999998</v>
      </c>
      <c r="M53" s="18">
        <v>46.83</v>
      </c>
      <c r="N53" s="8">
        <v>36</v>
      </c>
      <c r="O53" s="8">
        <v>26</v>
      </c>
      <c r="P53" s="8">
        <v>4</v>
      </c>
      <c r="Q53" s="8">
        <v>5</v>
      </c>
      <c r="R53" s="2">
        <v>-432.8338</v>
      </c>
      <c r="S53" s="8" t="s">
        <v>61</v>
      </c>
      <c r="T53" s="8">
        <v>0.79800000000000004</v>
      </c>
      <c r="U53" s="8">
        <v>2.109</v>
      </c>
      <c r="V53" s="8">
        <v>1.3120000000000001</v>
      </c>
      <c r="W53" s="8" t="s">
        <v>61</v>
      </c>
      <c r="X53" s="8">
        <v>0.79800000000000004</v>
      </c>
      <c r="Y53" s="8">
        <v>2.109</v>
      </c>
      <c r="Z53" s="8">
        <v>1.3120000000000001</v>
      </c>
      <c r="AA53" s="8">
        <v>0.5726</v>
      </c>
      <c r="AB53" s="8">
        <v>5.1999999999999998E-3</v>
      </c>
      <c r="AC53" s="8" t="s">
        <v>17</v>
      </c>
      <c r="AD53" s="8" t="s">
        <v>17</v>
      </c>
      <c r="AE53" s="8">
        <v>0</v>
      </c>
      <c r="AF53" s="8">
        <v>0</v>
      </c>
      <c r="AG53" s="8">
        <v>0</v>
      </c>
      <c r="AH53" s="8">
        <v>0</v>
      </c>
      <c r="AI53" s="8">
        <v>0</v>
      </c>
      <c r="AJ53" s="8">
        <v>0</v>
      </c>
      <c r="AK53" s="8">
        <v>0</v>
      </c>
      <c r="AL53" s="8">
        <v>0</v>
      </c>
      <c r="AM53" s="8">
        <v>0</v>
      </c>
      <c r="AN53" s="8">
        <v>0</v>
      </c>
      <c r="AO53" s="8">
        <v>0</v>
      </c>
      <c r="AP53" s="8">
        <v>0</v>
      </c>
      <c r="AQ53" s="8">
        <v>1.4E-2</v>
      </c>
      <c r="AR53" s="8">
        <v>0.29599999999999999</v>
      </c>
      <c r="AS53" s="8">
        <v>0.51147200000000004</v>
      </c>
      <c r="AT53" s="8">
        <v>0</v>
      </c>
      <c r="AU53" s="8">
        <v>0.937218</v>
      </c>
      <c r="AV53" s="8">
        <v>0.44736300000000001</v>
      </c>
    </row>
    <row r="54" spans="2:48">
      <c r="B54" s="8" t="s">
        <v>506</v>
      </c>
      <c r="C54" s="20">
        <v>4</v>
      </c>
      <c r="D54" s="20">
        <v>520</v>
      </c>
      <c r="E54" s="20">
        <v>0</v>
      </c>
      <c r="F54" s="20">
        <v>6</v>
      </c>
      <c r="G54" s="20">
        <v>6</v>
      </c>
      <c r="H54" s="20">
        <v>4</v>
      </c>
      <c r="I54" s="19">
        <v>21.7</v>
      </c>
      <c r="J54" s="1">
        <v>3.3351000000000002</v>
      </c>
      <c r="K54" s="1">
        <v>3.3351000000000002</v>
      </c>
      <c r="L54" s="1">
        <v>4.8792999999999997</v>
      </c>
      <c r="M54" s="18">
        <v>47.000999999999998</v>
      </c>
      <c r="N54" s="8">
        <v>36</v>
      </c>
      <c r="O54" s="8">
        <v>26</v>
      </c>
      <c r="P54" s="8">
        <v>11</v>
      </c>
      <c r="Q54" s="8">
        <v>5</v>
      </c>
      <c r="R54" s="2">
        <v>-432.85550000000001</v>
      </c>
      <c r="S54" s="8" t="s">
        <v>61</v>
      </c>
      <c r="T54" s="8">
        <v>0.78500000000000003</v>
      </c>
      <c r="U54" s="8">
        <v>2.077</v>
      </c>
      <c r="V54" s="8">
        <v>1.292</v>
      </c>
      <c r="W54" s="8" t="s">
        <v>61</v>
      </c>
      <c r="X54" s="8">
        <v>0.78500000000000003</v>
      </c>
      <c r="Y54" s="8">
        <v>2.077</v>
      </c>
      <c r="Z54" s="8">
        <v>1.292</v>
      </c>
      <c r="AA54" s="8">
        <v>0.60089999999999999</v>
      </c>
      <c r="AB54" s="8">
        <v>4.7999999999999996E-3</v>
      </c>
      <c r="AC54" s="8" t="s">
        <v>17</v>
      </c>
      <c r="AD54" s="8" t="s">
        <v>17</v>
      </c>
      <c r="AE54" s="8">
        <v>0</v>
      </c>
      <c r="AF54" s="8">
        <v>0</v>
      </c>
      <c r="AG54" s="8">
        <v>0</v>
      </c>
      <c r="AH54" s="8">
        <v>0</v>
      </c>
      <c r="AI54" s="8">
        <v>0</v>
      </c>
      <c r="AJ54" s="8">
        <v>0</v>
      </c>
      <c r="AK54" s="8">
        <v>0</v>
      </c>
      <c r="AL54" s="8">
        <v>0</v>
      </c>
      <c r="AM54" s="8">
        <v>0</v>
      </c>
      <c r="AN54" s="8">
        <v>0</v>
      </c>
      <c r="AO54" s="8">
        <v>0</v>
      </c>
      <c r="AP54" s="8">
        <v>0</v>
      </c>
      <c r="AQ54" s="8">
        <v>1.4E-2</v>
      </c>
      <c r="AR54" s="8">
        <v>0.312</v>
      </c>
      <c r="AS54" s="8">
        <v>0.51173299999999999</v>
      </c>
      <c r="AT54" s="8">
        <v>0</v>
      </c>
      <c r="AU54" s="8">
        <v>0.93017499999999997</v>
      </c>
      <c r="AV54" s="8">
        <v>0.43984299999999998</v>
      </c>
    </row>
    <row r="55" spans="2:48">
      <c r="B55" s="8" t="s">
        <v>507</v>
      </c>
      <c r="C55" s="20">
        <v>4</v>
      </c>
      <c r="D55" s="20">
        <v>520</v>
      </c>
      <c r="E55" s="20">
        <v>0</v>
      </c>
      <c r="F55" s="20">
        <v>6</v>
      </c>
      <c r="G55" s="20">
        <v>6</v>
      </c>
      <c r="H55" s="20">
        <v>4</v>
      </c>
      <c r="I55" s="19">
        <v>21.7</v>
      </c>
      <c r="J55" s="1">
        <v>3.3233000000000001</v>
      </c>
      <c r="K55" s="1">
        <v>3.3233000000000001</v>
      </c>
      <c r="L55" s="1">
        <v>4.9260999999999999</v>
      </c>
      <c r="M55" s="18">
        <v>47.116</v>
      </c>
      <c r="N55" s="8">
        <v>36</v>
      </c>
      <c r="O55" s="8">
        <v>26</v>
      </c>
      <c r="P55" s="8">
        <v>7</v>
      </c>
      <c r="Q55" s="8">
        <v>5</v>
      </c>
      <c r="R55" s="2">
        <v>-432.87799999999999</v>
      </c>
      <c r="S55" s="8" t="s">
        <v>61</v>
      </c>
      <c r="T55" s="8">
        <v>0.77700000000000002</v>
      </c>
      <c r="U55" s="8">
        <v>2.0550000000000002</v>
      </c>
      <c r="V55" s="8">
        <v>1.278</v>
      </c>
      <c r="W55" s="8" t="s">
        <v>61</v>
      </c>
      <c r="X55" s="8">
        <v>0.77700000000000002</v>
      </c>
      <c r="Y55" s="8">
        <v>2.0550000000000002</v>
      </c>
      <c r="Z55" s="8">
        <v>1.278</v>
      </c>
      <c r="AA55" s="8">
        <v>0.62829999999999997</v>
      </c>
      <c r="AB55" s="8">
        <v>2.3999999999999998E-3</v>
      </c>
      <c r="AC55" s="8" t="s">
        <v>17</v>
      </c>
      <c r="AD55" s="8" t="s">
        <v>17</v>
      </c>
      <c r="AE55" s="8">
        <v>0</v>
      </c>
      <c r="AF55" s="8">
        <v>0</v>
      </c>
      <c r="AG55" s="8">
        <v>0</v>
      </c>
      <c r="AH55" s="8">
        <v>0</v>
      </c>
      <c r="AI55" s="8">
        <v>0</v>
      </c>
      <c r="AJ55" s="8">
        <v>0</v>
      </c>
      <c r="AK55" s="8">
        <v>0</v>
      </c>
      <c r="AL55" s="8">
        <v>0</v>
      </c>
      <c r="AM55" s="8">
        <v>0</v>
      </c>
      <c r="AN55" s="8">
        <v>0</v>
      </c>
      <c r="AO55" s="8">
        <v>0</v>
      </c>
      <c r="AP55" s="8">
        <v>0</v>
      </c>
      <c r="AQ55" s="8">
        <v>1.7000000000000001E-2</v>
      </c>
      <c r="AR55" s="8">
        <v>0.315</v>
      </c>
      <c r="AS55" s="8">
        <v>0.51014099999999996</v>
      </c>
      <c r="AT55" s="8">
        <v>0</v>
      </c>
      <c r="AU55" s="8">
        <v>0.922678</v>
      </c>
      <c r="AV55" s="8">
        <v>0.43232399999999999</v>
      </c>
    </row>
    <row r="56" spans="2:48">
      <c r="B56" s="8" t="s">
        <v>508</v>
      </c>
      <c r="C56" s="20">
        <v>4</v>
      </c>
      <c r="D56" s="20">
        <v>520</v>
      </c>
      <c r="E56" s="20">
        <v>0</v>
      </c>
      <c r="F56" s="20">
        <v>6</v>
      </c>
      <c r="G56" s="20">
        <v>6</v>
      </c>
      <c r="H56" s="20">
        <v>4</v>
      </c>
      <c r="I56" s="19">
        <v>21.7</v>
      </c>
      <c r="J56" s="1">
        <v>3.3119999999999998</v>
      </c>
      <c r="K56" s="1">
        <v>3.3119999999999998</v>
      </c>
      <c r="L56" s="1">
        <v>4.9703999999999997</v>
      </c>
      <c r="M56" s="18">
        <v>47.219000000000001</v>
      </c>
      <c r="N56" s="8">
        <v>36</v>
      </c>
      <c r="O56" s="8">
        <v>26</v>
      </c>
      <c r="P56" s="8">
        <v>3</v>
      </c>
      <c r="Q56" s="8">
        <v>3</v>
      </c>
      <c r="R56" s="2">
        <v>-432.90089999999998</v>
      </c>
      <c r="S56" s="8" t="s">
        <v>61</v>
      </c>
      <c r="T56" s="8">
        <v>0.76900000000000002</v>
      </c>
      <c r="U56" s="8">
        <v>2.0339999999999998</v>
      </c>
      <c r="V56" s="8">
        <v>1.2649999999999999</v>
      </c>
      <c r="W56" s="8" t="s">
        <v>61</v>
      </c>
      <c r="X56" s="8">
        <v>0.76900000000000002</v>
      </c>
      <c r="Y56" s="8">
        <v>2.0339999999999998</v>
      </c>
      <c r="Z56" s="8">
        <v>1.2649999999999999</v>
      </c>
      <c r="AA56" s="8">
        <v>0.60209999999999997</v>
      </c>
      <c r="AB56" s="8">
        <v>3.0000000000000001E-3</v>
      </c>
      <c r="AC56" s="8" t="s">
        <v>17</v>
      </c>
      <c r="AD56" s="8" t="s">
        <v>17</v>
      </c>
      <c r="AE56" s="8">
        <v>0</v>
      </c>
      <c r="AF56" s="8">
        <v>0</v>
      </c>
      <c r="AG56" s="8">
        <v>0</v>
      </c>
      <c r="AH56" s="8">
        <v>0</v>
      </c>
      <c r="AI56" s="8">
        <v>0</v>
      </c>
      <c r="AJ56" s="8">
        <v>0</v>
      </c>
      <c r="AK56" s="8">
        <v>0</v>
      </c>
      <c r="AL56" s="8">
        <v>0</v>
      </c>
      <c r="AM56" s="8">
        <v>0</v>
      </c>
      <c r="AN56" s="8">
        <v>0</v>
      </c>
      <c r="AO56" s="8">
        <v>0</v>
      </c>
      <c r="AP56" s="8">
        <v>0</v>
      </c>
      <c r="AQ56" s="8">
        <v>8.9999999999999993E-3</v>
      </c>
      <c r="AR56" s="8">
        <v>0.30399999999999999</v>
      </c>
      <c r="AS56" s="8">
        <v>0.50969900000000001</v>
      </c>
      <c r="AT56" s="8">
        <v>0</v>
      </c>
      <c r="AU56" s="8">
        <v>0.916431</v>
      </c>
      <c r="AV56" s="8">
        <v>0.42480400000000001</v>
      </c>
    </row>
    <row r="57" spans="2:48">
      <c r="B57" s="8" t="s">
        <v>509</v>
      </c>
      <c r="C57" s="20">
        <v>4</v>
      </c>
      <c r="D57" s="20">
        <v>520</v>
      </c>
      <c r="E57" s="20">
        <v>0</v>
      </c>
      <c r="F57" s="20">
        <v>6</v>
      </c>
      <c r="G57" s="20">
        <v>6</v>
      </c>
      <c r="H57" s="20">
        <v>4</v>
      </c>
      <c r="I57" s="19">
        <v>21.7</v>
      </c>
      <c r="J57" s="1">
        <v>3.3005</v>
      </c>
      <c r="K57" s="1">
        <v>3.3005</v>
      </c>
      <c r="L57" s="1">
        <v>5.0129999999999999</v>
      </c>
      <c r="M57" s="18">
        <v>47.292000000000002</v>
      </c>
      <c r="N57" s="8">
        <v>36</v>
      </c>
      <c r="O57" s="8">
        <v>26</v>
      </c>
      <c r="P57" s="8">
        <v>22</v>
      </c>
      <c r="Q57" s="8">
        <v>1</v>
      </c>
      <c r="R57" s="2">
        <v>-432.9228</v>
      </c>
      <c r="S57" s="8" t="s">
        <v>61</v>
      </c>
      <c r="T57" s="8">
        <v>0.76300000000000001</v>
      </c>
      <c r="U57" s="8">
        <v>2.0179999999999998</v>
      </c>
      <c r="V57" s="8">
        <v>1.2549999999999999</v>
      </c>
      <c r="W57" s="8" t="s">
        <v>61</v>
      </c>
      <c r="X57" s="8">
        <v>0.76300000000000001</v>
      </c>
      <c r="Y57" s="8">
        <v>2.0179999999999998</v>
      </c>
      <c r="Z57" s="8">
        <v>1.2549999999999999</v>
      </c>
      <c r="AA57" s="8">
        <v>0.56420000000000003</v>
      </c>
      <c r="AB57" s="8">
        <v>2.9999999999999997E-4</v>
      </c>
      <c r="AC57" s="8" t="s">
        <v>17</v>
      </c>
      <c r="AD57" s="8" t="s">
        <v>17</v>
      </c>
      <c r="AE57" s="8">
        <v>0</v>
      </c>
      <c r="AF57" s="8">
        <v>0</v>
      </c>
      <c r="AG57" s="8">
        <v>0</v>
      </c>
      <c r="AH57" s="8">
        <v>0</v>
      </c>
      <c r="AI57" s="8">
        <v>0</v>
      </c>
      <c r="AJ57" s="8">
        <v>0</v>
      </c>
      <c r="AK57" s="8">
        <v>0</v>
      </c>
      <c r="AL57" s="8">
        <v>0</v>
      </c>
      <c r="AM57" s="8">
        <v>0</v>
      </c>
      <c r="AN57" s="8">
        <v>0</v>
      </c>
      <c r="AO57" s="8">
        <v>0</v>
      </c>
      <c r="AP57" s="8">
        <v>0</v>
      </c>
      <c r="AQ57" s="8">
        <v>6.0000000000000001E-3</v>
      </c>
      <c r="AR57" s="8">
        <v>0.30499999999999999</v>
      </c>
      <c r="AS57" s="8">
        <v>0.50860399999999995</v>
      </c>
      <c r="AT57" s="8">
        <v>0</v>
      </c>
      <c r="AU57" s="8">
        <v>0.91008500000000003</v>
      </c>
      <c r="AV57" s="8">
        <v>0.41728399999999999</v>
      </c>
    </row>
    <row r="58" spans="2:48">
      <c r="B58" s="8" t="s">
        <v>510</v>
      </c>
      <c r="C58" s="20">
        <v>4</v>
      </c>
      <c r="D58" s="20">
        <v>520</v>
      </c>
      <c r="E58" s="20">
        <v>0</v>
      </c>
      <c r="F58" s="20">
        <v>6</v>
      </c>
      <c r="G58" s="20">
        <v>6</v>
      </c>
      <c r="H58" s="20">
        <v>4</v>
      </c>
      <c r="I58" s="19">
        <v>21.7</v>
      </c>
      <c r="J58" s="1">
        <v>3.2888999999999999</v>
      </c>
      <c r="K58" s="1">
        <v>3.2888999999999999</v>
      </c>
      <c r="L58" s="1">
        <v>5.0547000000000004</v>
      </c>
      <c r="M58" s="18">
        <v>47.351999999999997</v>
      </c>
      <c r="N58" s="8">
        <v>36</v>
      </c>
      <c r="O58" s="8">
        <v>26</v>
      </c>
      <c r="P58" s="8">
        <v>2</v>
      </c>
      <c r="Q58" s="8">
        <v>5</v>
      </c>
      <c r="R58" s="2">
        <v>-432.94380000000001</v>
      </c>
      <c r="S58" s="8" t="s">
        <v>61</v>
      </c>
      <c r="T58" s="8">
        <v>0.75700000000000001</v>
      </c>
      <c r="U58" s="8">
        <v>2.0030000000000001</v>
      </c>
      <c r="V58" s="8">
        <v>1.2450000000000001</v>
      </c>
      <c r="W58" s="8" t="s">
        <v>61</v>
      </c>
      <c r="X58" s="8">
        <v>0.75700000000000001</v>
      </c>
      <c r="Y58" s="8">
        <v>2.0030000000000001</v>
      </c>
      <c r="Z58" s="8">
        <v>1.2450000000000001</v>
      </c>
      <c r="AA58" s="8">
        <v>0.50849999999999995</v>
      </c>
      <c r="AB58" s="8">
        <v>2.63E-2</v>
      </c>
      <c r="AC58" s="8" t="s">
        <v>17</v>
      </c>
      <c r="AD58" s="8" t="s">
        <v>17</v>
      </c>
      <c r="AE58" s="8">
        <v>0</v>
      </c>
      <c r="AF58" s="8">
        <v>0</v>
      </c>
      <c r="AG58" s="8">
        <v>0</v>
      </c>
      <c r="AH58" s="8">
        <v>0</v>
      </c>
      <c r="AI58" s="8">
        <v>0</v>
      </c>
      <c r="AJ58" s="8">
        <v>0</v>
      </c>
      <c r="AK58" s="8">
        <v>0</v>
      </c>
      <c r="AL58" s="8">
        <v>0</v>
      </c>
      <c r="AM58" s="8">
        <v>0</v>
      </c>
      <c r="AN58" s="8">
        <v>0</v>
      </c>
      <c r="AO58" s="8">
        <v>0</v>
      </c>
      <c r="AP58" s="8">
        <v>0</v>
      </c>
      <c r="AQ58" s="8">
        <v>0.01</v>
      </c>
      <c r="AR58" s="8">
        <v>0.29699999999999999</v>
      </c>
      <c r="AS58" s="8">
        <v>0.506718</v>
      </c>
      <c r="AT58" s="8">
        <v>0</v>
      </c>
      <c r="AU58" s="8">
        <v>0.90357399999999999</v>
      </c>
      <c r="AV58" s="8">
        <v>0.40976499999999999</v>
      </c>
    </row>
    <row r="59" spans="2:48">
      <c r="B59" s="8" t="s">
        <v>511</v>
      </c>
      <c r="C59" s="20">
        <v>4</v>
      </c>
      <c r="D59" s="20">
        <v>520</v>
      </c>
      <c r="E59" s="20">
        <v>0</v>
      </c>
      <c r="F59" s="20">
        <v>6</v>
      </c>
      <c r="G59" s="20">
        <v>6</v>
      </c>
      <c r="H59" s="20">
        <v>4</v>
      </c>
      <c r="I59" s="19">
        <v>21.7</v>
      </c>
      <c r="J59" s="1">
        <v>3.2778999999999998</v>
      </c>
      <c r="K59" s="1">
        <v>3.2778999999999998</v>
      </c>
      <c r="L59" s="1">
        <v>5.0932000000000004</v>
      </c>
      <c r="M59" s="18">
        <v>47.393999999999998</v>
      </c>
      <c r="N59" s="8">
        <v>36</v>
      </c>
      <c r="O59" s="8">
        <v>26</v>
      </c>
      <c r="P59" s="8">
        <v>22</v>
      </c>
      <c r="Q59" s="8">
        <v>1</v>
      </c>
      <c r="R59" s="2">
        <v>-432.96190000000001</v>
      </c>
      <c r="S59" s="8" t="s">
        <v>61</v>
      </c>
      <c r="T59" s="8">
        <v>0.753</v>
      </c>
      <c r="U59" s="8">
        <v>1.99</v>
      </c>
      <c r="V59" s="8">
        <v>1.2370000000000001</v>
      </c>
      <c r="W59" s="8" t="s">
        <v>61</v>
      </c>
      <c r="X59" s="8">
        <v>0.753</v>
      </c>
      <c r="Y59" s="8">
        <v>1.99</v>
      </c>
      <c r="Z59" s="8">
        <v>1.2370000000000001</v>
      </c>
      <c r="AA59" s="8">
        <v>0.42309999999999998</v>
      </c>
      <c r="AB59" s="8">
        <v>2.7000000000000001E-3</v>
      </c>
      <c r="AC59" s="8" t="s">
        <v>17</v>
      </c>
      <c r="AD59" s="8" t="s">
        <v>17</v>
      </c>
      <c r="AE59" s="8">
        <v>0</v>
      </c>
      <c r="AF59" s="8">
        <v>0</v>
      </c>
      <c r="AG59" s="8">
        <v>0</v>
      </c>
      <c r="AH59" s="8">
        <v>0</v>
      </c>
      <c r="AI59" s="8">
        <v>0</v>
      </c>
      <c r="AJ59" s="8">
        <v>0</v>
      </c>
      <c r="AK59" s="8">
        <v>0</v>
      </c>
      <c r="AL59" s="8">
        <v>0</v>
      </c>
      <c r="AM59" s="8">
        <v>0</v>
      </c>
      <c r="AN59" s="8">
        <v>0</v>
      </c>
      <c r="AO59" s="8">
        <v>0</v>
      </c>
      <c r="AP59" s="8">
        <v>0</v>
      </c>
      <c r="AQ59" s="8">
        <v>5.0000000000000001E-3</v>
      </c>
      <c r="AR59" s="8">
        <v>0.28399999999999997</v>
      </c>
      <c r="AS59" s="8">
        <v>0.50472099999999998</v>
      </c>
      <c r="AT59" s="8">
        <v>0</v>
      </c>
      <c r="AU59" s="8">
        <v>0.89731000000000005</v>
      </c>
      <c r="AV59" s="8">
        <v>0.40224500000000002</v>
      </c>
    </row>
    <row r="60" spans="2:48">
      <c r="B60" s="8" t="s">
        <v>512</v>
      </c>
      <c r="C60" s="20">
        <v>4</v>
      </c>
      <c r="D60" s="20">
        <v>520</v>
      </c>
      <c r="E60" s="20">
        <v>0</v>
      </c>
      <c r="F60" s="20">
        <v>6</v>
      </c>
      <c r="G60" s="20">
        <v>6</v>
      </c>
      <c r="H60" s="20">
        <v>4</v>
      </c>
      <c r="I60" s="19">
        <v>21.7</v>
      </c>
      <c r="J60" s="1">
        <v>3.2662</v>
      </c>
      <c r="K60" s="1">
        <v>3.2662</v>
      </c>
      <c r="L60" s="1">
        <v>5.1345999999999998</v>
      </c>
      <c r="M60" s="18">
        <v>47.439</v>
      </c>
      <c r="N60" s="8">
        <v>36</v>
      </c>
      <c r="O60" s="8">
        <v>26</v>
      </c>
      <c r="P60" s="8">
        <v>22</v>
      </c>
      <c r="Q60" s="8">
        <v>1</v>
      </c>
      <c r="R60" s="2">
        <v>-432.97570000000002</v>
      </c>
      <c r="S60" s="8" t="s">
        <v>61</v>
      </c>
      <c r="T60" s="8">
        <v>0.747</v>
      </c>
      <c r="U60" s="8">
        <v>1.974</v>
      </c>
      <c r="V60" s="8">
        <v>1.2270000000000001</v>
      </c>
      <c r="W60" s="8" t="s">
        <v>61</v>
      </c>
      <c r="X60" s="8">
        <v>0.747</v>
      </c>
      <c r="Y60" s="8">
        <v>1.974</v>
      </c>
      <c r="Z60" s="8">
        <v>1.2270000000000001</v>
      </c>
      <c r="AA60" s="8">
        <v>0.3155</v>
      </c>
      <c r="AB60" s="8">
        <v>4.2700000000000002E-2</v>
      </c>
      <c r="AC60" s="8" t="s">
        <v>17</v>
      </c>
      <c r="AD60" s="8" t="s">
        <v>17</v>
      </c>
      <c r="AE60" s="8">
        <v>0</v>
      </c>
      <c r="AF60" s="8">
        <v>0</v>
      </c>
      <c r="AG60" s="8">
        <v>0</v>
      </c>
      <c r="AH60" s="8">
        <v>0</v>
      </c>
      <c r="AI60" s="8">
        <v>0</v>
      </c>
      <c r="AJ60" s="8">
        <v>0</v>
      </c>
      <c r="AK60" s="8">
        <v>0</v>
      </c>
      <c r="AL60" s="8">
        <v>0</v>
      </c>
      <c r="AM60" s="8">
        <v>0</v>
      </c>
      <c r="AN60" s="8">
        <v>0</v>
      </c>
      <c r="AO60" s="8">
        <v>0</v>
      </c>
      <c r="AP60" s="8">
        <v>0</v>
      </c>
      <c r="AQ60" s="8">
        <v>5.0000000000000001E-3</v>
      </c>
      <c r="AR60" s="8">
        <v>0.27600000000000002</v>
      </c>
      <c r="AS60" s="8">
        <v>0.50339500000000004</v>
      </c>
      <c r="AT60" s="8">
        <v>0</v>
      </c>
      <c r="AU60" s="8">
        <v>0.89136700000000002</v>
      </c>
      <c r="AV60" s="8">
        <v>0.39472600000000002</v>
      </c>
    </row>
    <row r="61" spans="2:48">
      <c r="B61" s="8" t="s">
        <v>513</v>
      </c>
      <c r="C61" s="20">
        <v>4</v>
      </c>
      <c r="D61" s="20">
        <v>520</v>
      </c>
      <c r="E61" s="20">
        <v>0</v>
      </c>
      <c r="F61" s="20">
        <v>6</v>
      </c>
      <c r="G61" s="20">
        <v>6</v>
      </c>
      <c r="H61" s="20">
        <v>4</v>
      </c>
      <c r="I61" s="19">
        <v>21.7</v>
      </c>
      <c r="J61" s="1">
        <v>3.254</v>
      </c>
      <c r="K61" s="1">
        <v>3.254</v>
      </c>
      <c r="L61" s="1">
        <v>5.1765999999999996</v>
      </c>
      <c r="M61" s="18">
        <v>47.47</v>
      </c>
      <c r="N61" s="8">
        <v>36</v>
      </c>
      <c r="O61" s="8">
        <v>26</v>
      </c>
      <c r="P61" s="8">
        <v>4</v>
      </c>
      <c r="Q61" s="8">
        <v>4</v>
      </c>
      <c r="R61" s="2">
        <v>-432.98450000000003</v>
      </c>
      <c r="S61" s="8" t="s">
        <v>61</v>
      </c>
      <c r="T61" s="8">
        <v>0.74399999999999999</v>
      </c>
      <c r="U61" s="8">
        <v>1.96</v>
      </c>
      <c r="V61" s="8">
        <v>1.216</v>
      </c>
      <c r="W61" s="8" t="s">
        <v>61</v>
      </c>
      <c r="X61" s="8">
        <v>0.74399999999999999</v>
      </c>
      <c r="Y61" s="8">
        <v>1.96</v>
      </c>
      <c r="Z61" s="8">
        <v>1.216</v>
      </c>
      <c r="AA61" s="8">
        <v>0.1694</v>
      </c>
      <c r="AB61" s="8">
        <v>1.0500000000000001E-2</v>
      </c>
      <c r="AC61" s="8" t="s">
        <v>17</v>
      </c>
      <c r="AD61" s="8" t="s">
        <v>17</v>
      </c>
      <c r="AE61" s="8">
        <v>0</v>
      </c>
      <c r="AF61" s="8">
        <v>0</v>
      </c>
      <c r="AG61" s="8">
        <v>0</v>
      </c>
      <c r="AH61" s="8">
        <v>0</v>
      </c>
      <c r="AI61" s="8">
        <v>0</v>
      </c>
      <c r="AJ61" s="8">
        <v>0</v>
      </c>
      <c r="AK61" s="8">
        <v>0</v>
      </c>
      <c r="AL61" s="8">
        <v>0</v>
      </c>
      <c r="AM61" s="8">
        <v>0</v>
      </c>
      <c r="AN61" s="8">
        <v>0</v>
      </c>
      <c r="AO61" s="8">
        <v>0</v>
      </c>
      <c r="AP61" s="8">
        <v>0</v>
      </c>
      <c r="AQ61" s="8">
        <v>8.0000000000000002E-3</v>
      </c>
      <c r="AR61" s="8">
        <v>0.29099999999999998</v>
      </c>
      <c r="AS61" s="8">
        <v>0.50181600000000004</v>
      </c>
      <c r="AT61" s="8">
        <v>0</v>
      </c>
      <c r="AU61" s="8">
        <v>0.88559299999999996</v>
      </c>
      <c r="AV61" s="8">
        <v>0.38720599999999999</v>
      </c>
    </row>
    <row r="62" spans="2:48">
      <c r="B62" s="8" t="s">
        <v>514</v>
      </c>
      <c r="C62" s="20">
        <v>4</v>
      </c>
      <c r="D62" s="20">
        <v>520</v>
      </c>
      <c r="E62" s="20">
        <v>0</v>
      </c>
      <c r="F62" s="20">
        <v>6</v>
      </c>
      <c r="G62" s="20">
        <v>6</v>
      </c>
      <c r="H62" s="20">
        <v>4</v>
      </c>
      <c r="I62" s="19">
        <v>21.7</v>
      </c>
      <c r="J62" s="1">
        <v>3.2477</v>
      </c>
      <c r="K62" s="1">
        <v>3.2477</v>
      </c>
      <c r="L62" s="1">
        <v>5.1985000000000001</v>
      </c>
      <c r="M62" s="18">
        <v>47.484000000000002</v>
      </c>
      <c r="N62" s="8">
        <v>36</v>
      </c>
      <c r="O62" s="8">
        <v>26</v>
      </c>
      <c r="P62" s="8">
        <v>22</v>
      </c>
      <c r="Q62" s="8">
        <v>1</v>
      </c>
      <c r="R62" s="2">
        <v>-432.9871</v>
      </c>
      <c r="S62" s="8" t="s">
        <v>61</v>
      </c>
      <c r="T62" s="8">
        <v>0.74199999999999999</v>
      </c>
      <c r="U62" s="8">
        <v>1.952</v>
      </c>
      <c r="V62" s="8">
        <v>1.21</v>
      </c>
      <c r="W62" s="8" t="s">
        <v>61</v>
      </c>
      <c r="X62" s="8">
        <v>0.74199999999999999</v>
      </c>
      <c r="Y62" s="8">
        <v>1.952</v>
      </c>
      <c r="Z62" s="8">
        <v>1.21</v>
      </c>
      <c r="AA62" s="8">
        <v>8.6999999999999994E-2</v>
      </c>
      <c r="AB62" s="8">
        <v>1.72E-2</v>
      </c>
      <c r="AC62" s="8" t="s">
        <v>17</v>
      </c>
      <c r="AD62" s="8" t="s">
        <v>17</v>
      </c>
      <c r="AE62" s="8">
        <v>0</v>
      </c>
      <c r="AF62" s="8">
        <v>0</v>
      </c>
      <c r="AG62" s="8">
        <v>0</v>
      </c>
      <c r="AH62" s="8">
        <v>0</v>
      </c>
      <c r="AI62" s="8">
        <v>0</v>
      </c>
      <c r="AJ62" s="8">
        <v>0</v>
      </c>
      <c r="AK62" s="8">
        <v>0</v>
      </c>
      <c r="AL62" s="8">
        <v>0</v>
      </c>
      <c r="AM62" s="8">
        <v>0</v>
      </c>
      <c r="AN62" s="8">
        <v>0</v>
      </c>
      <c r="AO62" s="8">
        <v>0</v>
      </c>
      <c r="AP62" s="8">
        <v>0</v>
      </c>
      <c r="AQ62" s="8">
        <v>5.0000000000000001E-3</v>
      </c>
      <c r="AR62" s="8">
        <v>0.27900000000000003</v>
      </c>
      <c r="AS62" s="8">
        <v>0.50087000000000004</v>
      </c>
      <c r="AT62" s="8">
        <v>0</v>
      </c>
      <c r="AU62" s="8">
        <v>0.88263100000000005</v>
      </c>
      <c r="AV62" s="8">
        <v>0.38344600000000001</v>
      </c>
    </row>
    <row r="63" spans="2:48">
      <c r="B63" s="8" t="s">
        <v>515</v>
      </c>
      <c r="C63" s="20">
        <v>4</v>
      </c>
      <c r="D63" s="20">
        <v>520</v>
      </c>
      <c r="E63" s="20">
        <v>0</v>
      </c>
      <c r="F63" s="20">
        <v>6</v>
      </c>
      <c r="G63" s="20">
        <v>6</v>
      </c>
      <c r="H63" s="20">
        <v>4</v>
      </c>
      <c r="I63" s="19">
        <v>21.7</v>
      </c>
      <c r="J63" s="1">
        <v>3.2412000000000001</v>
      </c>
      <c r="K63" s="1">
        <v>3.2412000000000001</v>
      </c>
      <c r="L63" s="1">
        <v>5.2194000000000003</v>
      </c>
      <c r="M63" s="18">
        <v>47.485999999999997</v>
      </c>
      <c r="N63" s="8">
        <v>36</v>
      </c>
      <c r="O63" s="8">
        <v>26</v>
      </c>
      <c r="P63" s="8">
        <v>9</v>
      </c>
      <c r="Q63" s="8">
        <v>5</v>
      </c>
      <c r="R63" s="2">
        <v>-432.98809999999997</v>
      </c>
      <c r="S63" s="8" t="s">
        <v>61</v>
      </c>
      <c r="T63" s="8">
        <v>0.74299999999999999</v>
      </c>
      <c r="U63" s="8">
        <v>1.9470000000000001</v>
      </c>
      <c r="V63" s="8">
        <v>1.204</v>
      </c>
      <c r="W63" s="8" t="s">
        <v>61</v>
      </c>
      <c r="X63" s="8">
        <v>0.74299999999999999</v>
      </c>
      <c r="Y63" s="8">
        <v>1.9470000000000001</v>
      </c>
      <c r="Z63" s="8">
        <v>1.204</v>
      </c>
      <c r="AA63" s="8">
        <v>4.1999999999999997E-3</v>
      </c>
      <c r="AB63" s="8">
        <v>3.2599999999999997E-2</v>
      </c>
      <c r="AC63" s="8" t="s">
        <v>17</v>
      </c>
      <c r="AD63" s="8" t="s">
        <v>17</v>
      </c>
      <c r="AE63" s="8">
        <v>0</v>
      </c>
      <c r="AF63" s="8">
        <v>0</v>
      </c>
      <c r="AG63" s="8">
        <v>0</v>
      </c>
      <c r="AH63" s="8">
        <v>0</v>
      </c>
      <c r="AI63" s="8">
        <v>0</v>
      </c>
      <c r="AJ63" s="8">
        <v>0</v>
      </c>
      <c r="AK63" s="8">
        <v>0</v>
      </c>
      <c r="AL63" s="8">
        <v>0</v>
      </c>
      <c r="AM63" s="8">
        <v>0</v>
      </c>
      <c r="AN63" s="8">
        <v>0</v>
      </c>
      <c r="AO63" s="8">
        <v>0</v>
      </c>
      <c r="AP63" s="8">
        <v>0</v>
      </c>
      <c r="AQ63" s="8">
        <v>1.4E-2</v>
      </c>
      <c r="AR63" s="8">
        <v>0.29699999999999999</v>
      </c>
      <c r="AS63" s="8">
        <v>0.5</v>
      </c>
      <c r="AT63" s="8">
        <v>0</v>
      </c>
      <c r="AU63" s="8">
        <v>0.87968599999999997</v>
      </c>
      <c r="AV63" s="8">
        <v>0.37968600000000002</v>
      </c>
    </row>
    <row r="64" spans="2:48">
      <c r="B64" s="8" t="s">
        <v>845</v>
      </c>
      <c r="C64" s="20">
        <v>4</v>
      </c>
      <c r="D64" s="20">
        <v>520</v>
      </c>
      <c r="E64" s="20">
        <v>0</v>
      </c>
      <c r="F64" s="20">
        <v>6</v>
      </c>
      <c r="G64" s="20">
        <v>6</v>
      </c>
      <c r="H64" s="20">
        <v>4</v>
      </c>
      <c r="I64" s="19">
        <v>21.7</v>
      </c>
      <c r="J64" s="1">
        <v>3.2412000000000001</v>
      </c>
      <c r="K64" s="1">
        <v>3.2412000000000001</v>
      </c>
      <c r="L64" s="1">
        <v>5.2194000000000003</v>
      </c>
      <c r="M64" s="18">
        <v>47.485999999999997</v>
      </c>
      <c r="N64" s="8">
        <v>36</v>
      </c>
      <c r="O64" s="8">
        <v>26</v>
      </c>
      <c r="P64" s="8">
        <v>17</v>
      </c>
      <c r="Q64" s="8">
        <v>1</v>
      </c>
      <c r="R64" s="2">
        <v>-432.41899999999998</v>
      </c>
      <c r="S64" s="8" t="s">
        <v>61</v>
      </c>
      <c r="T64" s="8">
        <v>0.94499999999999995</v>
      </c>
      <c r="U64" s="8">
        <v>2.23</v>
      </c>
      <c r="V64" s="8">
        <v>1.2849999999999999</v>
      </c>
      <c r="W64" s="8" t="s">
        <v>61</v>
      </c>
      <c r="X64" s="8">
        <v>0.94499999999999995</v>
      </c>
      <c r="Y64" s="8">
        <v>2.23</v>
      </c>
      <c r="Z64" s="8">
        <v>1.2849999999999999</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4.0000000000000001E-3</v>
      </c>
      <c r="AR64" s="8">
        <v>0.28100000000000003</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613</v>
      </c>
      <c r="C69" s="20">
        <v>4</v>
      </c>
      <c r="D69" s="20">
        <v>400</v>
      </c>
      <c r="E69" s="20">
        <v>0</v>
      </c>
      <c r="F69" s="20">
        <v>3</v>
      </c>
      <c r="G69" s="20">
        <v>3</v>
      </c>
      <c r="H69" s="20">
        <v>2</v>
      </c>
      <c r="I69" s="19">
        <v>10.7</v>
      </c>
      <c r="J69" s="1">
        <v>3.4264999999999999</v>
      </c>
      <c r="K69" s="1">
        <v>3.4264999999999999</v>
      </c>
      <c r="L69" s="1">
        <v>4.4706999999999999</v>
      </c>
      <c r="M69" s="18">
        <v>45.457000000000001</v>
      </c>
      <c r="N69" s="8">
        <v>36</v>
      </c>
      <c r="O69" s="8">
        <v>864</v>
      </c>
      <c r="P69" s="8">
        <v>1</v>
      </c>
      <c r="Q69" s="8">
        <v>1</v>
      </c>
      <c r="R69" s="2">
        <v>-59.360399999999998</v>
      </c>
      <c r="S69" s="8" t="s">
        <v>16</v>
      </c>
      <c r="T69" s="8">
        <v>-3.9820000000000002</v>
      </c>
      <c r="U69" s="8">
        <v>7.6020000000000003</v>
      </c>
      <c r="V69" s="8">
        <v>11.584</v>
      </c>
      <c r="W69" s="8" t="s">
        <v>16</v>
      </c>
      <c r="X69" s="8">
        <v>-3.9820000000000002</v>
      </c>
      <c r="Y69" s="8">
        <v>7.6020000000000003</v>
      </c>
      <c r="Z69" s="8">
        <v>11.584</v>
      </c>
      <c r="AA69" s="8">
        <v>0</v>
      </c>
      <c r="AB69" s="8">
        <v>2.9999999999999997E-4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1.0999999999999999E-2</v>
      </c>
      <c r="AR69" s="8">
        <v>0.30399999999999999</v>
      </c>
      <c r="AS69" s="8">
        <v>0.5</v>
      </c>
      <c r="AT69" s="8">
        <v>0</v>
      </c>
      <c r="AU69" s="8">
        <v>0</v>
      </c>
      <c r="AV69" s="8">
        <v>0.5</v>
      </c>
      <c r="AW69" s="2">
        <v>-23.086300000000001</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614</v>
      </c>
      <c r="C87" s="20">
        <v>4</v>
      </c>
      <c r="D87" s="20">
        <v>400</v>
      </c>
      <c r="E87" s="20">
        <v>0</v>
      </c>
      <c r="F87" s="20">
        <v>3</v>
      </c>
      <c r="G87" s="20">
        <v>3</v>
      </c>
      <c r="H87" s="20">
        <v>2</v>
      </c>
      <c r="I87" s="19">
        <v>10.9</v>
      </c>
      <c r="J87" s="1">
        <v>3.2412000000000001</v>
      </c>
      <c r="K87" s="1">
        <v>3.2412000000000001</v>
      </c>
      <c r="L87" s="1">
        <v>5.2194000000000003</v>
      </c>
      <c r="M87" s="18">
        <v>47.485999999999997</v>
      </c>
      <c r="N87" s="8">
        <v>36</v>
      </c>
      <c r="O87" s="8">
        <v>864</v>
      </c>
      <c r="P87" s="8">
        <v>1</v>
      </c>
      <c r="Q87" s="8">
        <v>1</v>
      </c>
      <c r="R87" s="2">
        <v>-59.612299999999998</v>
      </c>
      <c r="S87" s="8" t="s">
        <v>61</v>
      </c>
      <c r="T87" s="8">
        <v>-4.242</v>
      </c>
      <c r="U87" s="8">
        <v>7.1609999999999996</v>
      </c>
      <c r="V87" s="8">
        <v>11.403</v>
      </c>
      <c r="W87" s="8" t="s">
        <v>61</v>
      </c>
      <c r="X87" s="8">
        <v>-4.242</v>
      </c>
      <c r="Y87" s="8">
        <v>7.1609999999999996</v>
      </c>
      <c r="Z87" s="8">
        <v>11.403</v>
      </c>
      <c r="AA87" s="8">
        <v>2.3800000000000002E-2</v>
      </c>
      <c r="AB87" s="8">
        <v>3.5000000000000001E-3</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0.30499999999999999</v>
      </c>
      <c r="AS87" s="8">
        <v>0.5</v>
      </c>
      <c r="AT87" s="8">
        <v>0</v>
      </c>
      <c r="AU87" s="8">
        <v>0.87968599999999997</v>
      </c>
      <c r="AV87" s="8">
        <v>0.37968600000000002</v>
      </c>
      <c r="AW87" s="2">
        <v>-23.017600000000002</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B92" s="8" t="s">
        <v>573</v>
      </c>
      <c r="C92" s="20">
        <v>4</v>
      </c>
      <c r="D92" s="20">
        <v>520</v>
      </c>
      <c r="E92" s="20">
        <v>0</v>
      </c>
      <c r="F92" s="20">
        <v>3</v>
      </c>
      <c r="G92" s="20">
        <v>3</v>
      </c>
      <c r="H92" s="20">
        <v>2</v>
      </c>
      <c r="I92" s="19">
        <v>10.7</v>
      </c>
      <c r="J92" s="1">
        <v>3.4264999999999999</v>
      </c>
      <c r="K92" s="1">
        <v>3.4264999999999999</v>
      </c>
      <c r="L92" s="1">
        <v>4.4706999999999999</v>
      </c>
      <c r="M92" s="18">
        <v>45.457000000000001</v>
      </c>
      <c r="N92" s="8">
        <v>36</v>
      </c>
      <c r="O92" s="8">
        <v>26</v>
      </c>
      <c r="P92" s="8">
        <v>24</v>
      </c>
      <c r="Q92" s="8">
        <v>1</v>
      </c>
      <c r="R92" s="2">
        <v>-432.70510000000002</v>
      </c>
      <c r="S92" s="8" t="s">
        <v>16</v>
      </c>
      <c r="T92" s="8">
        <v>1.0009999999999999</v>
      </c>
      <c r="U92" s="8">
        <v>2.387</v>
      </c>
      <c r="V92" s="8">
        <v>1.387</v>
      </c>
      <c r="W92" s="8" t="s">
        <v>16</v>
      </c>
      <c r="X92" s="8">
        <v>1.0009999999999999</v>
      </c>
      <c r="Y92" s="8">
        <v>2.387</v>
      </c>
      <c r="Z92" s="8">
        <v>1.387</v>
      </c>
      <c r="AA92" s="8">
        <v>0</v>
      </c>
      <c r="AB92" s="8">
        <v>0</v>
      </c>
      <c r="AC92" s="8" t="s">
        <v>17</v>
      </c>
      <c r="AD92" s="8" t="s">
        <v>17</v>
      </c>
      <c r="AE92" s="8">
        <v>0.33333000000000002</v>
      </c>
      <c r="AF92" s="8">
        <v>0.33333000000000002</v>
      </c>
      <c r="AG92" s="8">
        <v>0.5</v>
      </c>
      <c r="AH92" s="8">
        <v>0</v>
      </c>
      <c r="AI92" s="8">
        <v>0</v>
      </c>
      <c r="AJ92" s="8">
        <v>0</v>
      </c>
      <c r="AK92" s="8">
        <v>0.33333000000000002</v>
      </c>
      <c r="AL92" s="8">
        <v>0.33333000000000002</v>
      </c>
      <c r="AM92" s="8">
        <v>0.5</v>
      </c>
      <c r="AN92" s="8">
        <v>0</v>
      </c>
      <c r="AO92" s="8">
        <v>0</v>
      </c>
      <c r="AP92" s="8">
        <v>0</v>
      </c>
      <c r="AQ92" s="8">
        <v>6.0000000000000001E-3</v>
      </c>
      <c r="AR92" s="8">
        <v>0.28899999999999998</v>
      </c>
      <c r="AS92" s="8">
        <v>0.5</v>
      </c>
      <c r="AT92" s="8">
        <v>0</v>
      </c>
      <c r="AU92" s="8">
        <v>0</v>
      </c>
      <c r="AV92" s="8">
        <v>0.5</v>
      </c>
      <c r="AW92" s="2"/>
    </row>
    <row r="93" spans="1:63">
      <c r="B93" s="8" t="s">
        <v>574</v>
      </c>
      <c r="C93" s="20">
        <v>4</v>
      </c>
      <c r="D93" s="20">
        <v>520</v>
      </c>
      <c r="E93" s="20">
        <v>0</v>
      </c>
      <c r="F93" s="20">
        <v>3</v>
      </c>
      <c r="G93" s="20">
        <v>3</v>
      </c>
      <c r="H93" s="20">
        <v>2</v>
      </c>
      <c r="I93" s="19">
        <v>10.7</v>
      </c>
      <c r="J93" s="1">
        <v>3.4260999999999999</v>
      </c>
      <c r="K93" s="1">
        <v>3.4260999999999999</v>
      </c>
      <c r="L93" s="1">
        <v>4.4725999999999999</v>
      </c>
      <c r="M93" s="18">
        <v>45.466000000000001</v>
      </c>
      <c r="N93" s="8">
        <v>36</v>
      </c>
      <c r="O93" s="8">
        <v>26</v>
      </c>
      <c r="P93" s="8">
        <v>23</v>
      </c>
      <c r="Q93" s="8">
        <v>1</v>
      </c>
      <c r="R93" s="2">
        <v>-432.70499999999998</v>
      </c>
      <c r="S93" s="8" t="s">
        <v>16</v>
      </c>
      <c r="T93" s="8">
        <v>0.997</v>
      </c>
      <c r="U93" s="8">
        <v>2.3849999999999998</v>
      </c>
      <c r="V93" s="8">
        <v>1.389</v>
      </c>
      <c r="W93" s="8" t="s">
        <v>16</v>
      </c>
      <c r="X93" s="8">
        <v>0.997</v>
      </c>
      <c r="Y93" s="8">
        <v>2.3849999999999998</v>
      </c>
      <c r="Z93" s="8">
        <v>1.389</v>
      </c>
      <c r="AA93" s="8">
        <v>5.5999999999999999E-3</v>
      </c>
      <c r="AB93" s="8">
        <v>1.2999999999999999E-3</v>
      </c>
      <c r="AC93" s="8" t="s">
        <v>17</v>
      </c>
      <c r="AD93" s="8" t="s">
        <v>17</v>
      </c>
      <c r="AE93" s="8">
        <v>0.33333000000000002</v>
      </c>
      <c r="AF93" s="8">
        <v>0.33333000000000002</v>
      </c>
      <c r="AG93" s="8">
        <v>0.5</v>
      </c>
      <c r="AH93" s="8">
        <v>0</v>
      </c>
      <c r="AI93" s="8">
        <v>0</v>
      </c>
      <c r="AJ93" s="8">
        <v>0</v>
      </c>
      <c r="AK93" s="8">
        <v>0.33333000000000002</v>
      </c>
      <c r="AL93" s="8">
        <v>0.33333000000000002</v>
      </c>
      <c r="AM93" s="8">
        <v>0.5</v>
      </c>
      <c r="AN93" s="8">
        <v>0</v>
      </c>
      <c r="AO93" s="8">
        <v>0</v>
      </c>
      <c r="AP93" s="8">
        <v>0</v>
      </c>
      <c r="AQ93" s="8">
        <v>5.0000000000000001E-3</v>
      </c>
      <c r="AR93" s="8">
        <v>0.28699999999999998</v>
      </c>
      <c r="AS93" s="8">
        <v>0.50015500000000002</v>
      </c>
      <c r="AT93" s="8">
        <v>0</v>
      </c>
      <c r="AU93" s="8">
        <v>0.99611300000000003</v>
      </c>
      <c r="AV93" s="8">
        <v>0.49624000000000001</v>
      </c>
      <c r="AW93" s="2"/>
    </row>
    <row r="94" spans="1:63">
      <c r="B94" s="8" t="s">
        <v>575</v>
      </c>
      <c r="C94" s="20">
        <v>4</v>
      </c>
      <c r="D94" s="20">
        <v>520</v>
      </c>
      <c r="E94" s="20">
        <v>0</v>
      </c>
      <c r="F94" s="20">
        <v>3</v>
      </c>
      <c r="G94" s="20">
        <v>3</v>
      </c>
      <c r="H94" s="20">
        <v>2</v>
      </c>
      <c r="I94" s="19">
        <v>10.7</v>
      </c>
      <c r="J94" s="1">
        <v>3.4245000000000001</v>
      </c>
      <c r="K94" s="1">
        <v>3.4245000000000001</v>
      </c>
      <c r="L94" s="1">
        <v>4.4786999999999999</v>
      </c>
      <c r="M94" s="18">
        <v>45.487000000000002</v>
      </c>
      <c r="N94" s="8">
        <v>36</v>
      </c>
      <c r="O94" s="8">
        <v>26</v>
      </c>
      <c r="P94" s="8">
        <v>23</v>
      </c>
      <c r="Q94" s="8">
        <v>1</v>
      </c>
      <c r="R94" s="2">
        <v>-432.7045</v>
      </c>
      <c r="S94" s="8" t="s">
        <v>16</v>
      </c>
      <c r="T94" s="8">
        <v>0.98499999999999999</v>
      </c>
      <c r="U94" s="8">
        <v>2.3809999999999998</v>
      </c>
      <c r="V94" s="8">
        <v>1.3959999999999999</v>
      </c>
      <c r="W94" s="8" t="s">
        <v>16</v>
      </c>
      <c r="X94" s="8">
        <v>0.98499999999999999</v>
      </c>
      <c r="Y94" s="8">
        <v>2.3809999999999998</v>
      </c>
      <c r="Z94" s="8">
        <v>1.3959999999999999</v>
      </c>
      <c r="AA94" s="8">
        <v>1.37E-2</v>
      </c>
      <c r="AB94" s="8">
        <v>5.9999999999999995E-4</v>
      </c>
      <c r="AC94" s="8" t="s">
        <v>17</v>
      </c>
      <c r="AD94" s="8" t="s">
        <v>17</v>
      </c>
      <c r="AE94" s="8">
        <v>0.33333000000000002</v>
      </c>
      <c r="AF94" s="8">
        <v>0.33333000000000002</v>
      </c>
      <c r="AG94" s="8">
        <v>0.5</v>
      </c>
      <c r="AH94" s="8">
        <v>0</v>
      </c>
      <c r="AI94" s="8">
        <v>0</v>
      </c>
      <c r="AJ94" s="8">
        <v>0</v>
      </c>
      <c r="AK94" s="8">
        <v>0.33333000000000002</v>
      </c>
      <c r="AL94" s="8">
        <v>0.33333000000000002</v>
      </c>
      <c r="AM94" s="8">
        <v>0.5</v>
      </c>
      <c r="AN94" s="8">
        <v>0</v>
      </c>
      <c r="AO94" s="8">
        <v>0</v>
      </c>
      <c r="AP94" s="8">
        <v>0</v>
      </c>
      <c r="AQ94" s="8">
        <v>5.0000000000000001E-3</v>
      </c>
      <c r="AR94" s="8">
        <v>0.28599999999999998</v>
      </c>
      <c r="AS94" s="8">
        <v>0.50048400000000004</v>
      </c>
      <c r="AT94" s="8">
        <v>0</v>
      </c>
      <c r="AU94" s="8">
        <v>0.99219599999999997</v>
      </c>
      <c r="AV94" s="8">
        <v>0.49247999999999997</v>
      </c>
      <c r="AW94" s="2"/>
    </row>
    <row r="95" spans="1:63">
      <c r="B95" s="8" t="s">
        <v>576</v>
      </c>
      <c r="C95" s="20">
        <v>4</v>
      </c>
      <c r="D95" s="20">
        <v>520</v>
      </c>
      <c r="E95" s="20">
        <v>0</v>
      </c>
      <c r="F95" s="20">
        <v>3</v>
      </c>
      <c r="G95" s="20">
        <v>3</v>
      </c>
      <c r="H95" s="20">
        <v>2</v>
      </c>
      <c r="I95" s="19">
        <v>10.7</v>
      </c>
      <c r="J95" s="1">
        <v>3.4173</v>
      </c>
      <c r="K95" s="1">
        <v>3.4173</v>
      </c>
      <c r="L95" s="1">
        <v>4.508</v>
      </c>
      <c r="M95" s="18">
        <v>45.591999999999999</v>
      </c>
      <c r="N95" s="8">
        <v>36</v>
      </c>
      <c r="O95" s="8">
        <v>26</v>
      </c>
      <c r="P95" s="8">
        <v>20</v>
      </c>
      <c r="Q95" s="8">
        <v>1</v>
      </c>
      <c r="R95" s="2">
        <v>-432.70249999999999</v>
      </c>
      <c r="S95" s="8" t="s">
        <v>16</v>
      </c>
      <c r="T95" s="8">
        <v>0.92800000000000005</v>
      </c>
      <c r="U95" s="8">
        <v>2.359</v>
      </c>
      <c r="V95" s="8">
        <v>1.431</v>
      </c>
      <c r="W95" s="8" t="s">
        <v>16</v>
      </c>
      <c r="X95" s="8">
        <v>0.92800000000000005</v>
      </c>
      <c r="Y95" s="8">
        <v>2.359</v>
      </c>
      <c r="Z95" s="8">
        <v>1.431</v>
      </c>
      <c r="AA95" s="8">
        <v>6.08E-2</v>
      </c>
      <c r="AB95" s="8">
        <v>1.8E-3</v>
      </c>
      <c r="AC95" s="8" t="s">
        <v>17</v>
      </c>
      <c r="AD95" s="8" t="s">
        <v>17</v>
      </c>
      <c r="AE95" s="8">
        <v>0.33333000000000002</v>
      </c>
      <c r="AF95" s="8">
        <v>0.33333000000000002</v>
      </c>
      <c r="AG95" s="8">
        <v>0.5</v>
      </c>
      <c r="AH95" s="8">
        <v>0</v>
      </c>
      <c r="AI95" s="8">
        <v>0</v>
      </c>
      <c r="AJ95" s="8">
        <v>0</v>
      </c>
      <c r="AK95" s="8">
        <v>0.33333000000000002</v>
      </c>
      <c r="AL95" s="8">
        <v>0.33333000000000002</v>
      </c>
      <c r="AM95" s="8">
        <v>0.5</v>
      </c>
      <c r="AN95" s="8">
        <v>0</v>
      </c>
      <c r="AO95" s="8">
        <v>0</v>
      </c>
      <c r="AP95" s="8">
        <v>0</v>
      </c>
      <c r="AQ95" s="8">
        <v>4.0000000000000001E-3</v>
      </c>
      <c r="AR95" s="8">
        <v>0.28299999999999997</v>
      </c>
      <c r="AS95" s="8">
        <v>0.50218600000000002</v>
      </c>
      <c r="AT95" s="8">
        <v>0</v>
      </c>
      <c r="AU95" s="8">
        <v>0.98374300000000003</v>
      </c>
      <c r="AV95" s="8">
        <v>0.48496099999999998</v>
      </c>
      <c r="AW95" s="2"/>
    </row>
    <row r="96" spans="1:63">
      <c r="B96" s="8" t="s">
        <v>577</v>
      </c>
      <c r="C96" s="20">
        <v>4</v>
      </c>
      <c r="D96" s="20">
        <v>520</v>
      </c>
      <c r="E96" s="20">
        <v>0</v>
      </c>
      <c r="F96" s="20">
        <v>3</v>
      </c>
      <c r="G96" s="20">
        <v>3</v>
      </c>
      <c r="H96" s="20">
        <v>2</v>
      </c>
      <c r="I96" s="19">
        <v>10.7</v>
      </c>
      <c r="J96" s="1">
        <v>3.4051999999999998</v>
      </c>
      <c r="K96" s="1">
        <v>3.4051999999999998</v>
      </c>
      <c r="L96" s="1">
        <v>4.5602999999999998</v>
      </c>
      <c r="M96" s="18">
        <v>45.795999999999999</v>
      </c>
      <c r="N96" s="8">
        <v>36</v>
      </c>
      <c r="O96" s="8">
        <v>26</v>
      </c>
      <c r="P96" s="8">
        <v>22</v>
      </c>
      <c r="Q96" s="8">
        <v>1</v>
      </c>
      <c r="R96" s="2">
        <v>-432.70139999999998</v>
      </c>
      <c r="S96" s="8" t="s">
        <v>61</v>
      </c>
      <c r="T96" s="8">
        <v>0.91200000000000003</v>
      </c>
      <c r="U96" s="8">
        <v>2.3180000000000001</v>
      </c>
      <c r="V96" s="8">
        <v>1.4059999999999999</v>
      </c>
      <c r="W96" s="8" t="s">
        <v>61</v>
      </c>
      <c r="X96" s="8">
        <v>0.91200000000000003</v>
      </c>
      <c r="Y96" s="8">
        <v>2.3180000000000001</v>
      </c>
      <c r="Z96" s="8">
        <v>1.4059999999999999</v>
      </c>
      <c r="AA96" s="8">
        <v>0.16139999999999999</v>
      </c>
      <c r="AB96" s="8">
        <v>3.8999999999999998E-3</v>
      </c>
      <c r="AC96" s="8" t="s">
        <v>17</v>
      </c>
      <c r="AD96" s="8" t="s">
        <v>17</v>
      </c>
      <c r="AE96" s="8">
        <v>0</v>
      </c>
      <c r="AF96" s="8">
        <v>0</v>
      </c>
      <c r="AG96" s="8">
        <v>0</v>
      </c>
      <c r="AH96" s="8">
        <v>0</v>
      </c>
      <c r="AI96" s="8">
        <v>0</v>
      </c>
      <c r="AJ96" s="8">
        <v>0</v>
      </c>
      <c r="AK96" s="8">
        <v>0</v>
      </c>
      <c r="AL96" s="8">
        <v>0</v>
      </c>
      <c r="AM96" s="8">
        <v>0</v>
      </c>
      <c r="AN96" s="8">
        <v>0</v>
      </c>
      <c r="AO96" s="8">
        <v>0</v>
      </c>
      <c r="AP96" s="8">
        <v>0</v>
      </c>
      <c r="AQ96" s="8">
        <v>5.0000000000000001E-3</v>
      </c>
      <c r="AR96" s="8">
        <v>0.28399999999999997</v>
      </c>
      <c r="AS96" s="8">
        <v>0.50482800000000005</v>
      </c>
      <c r="AT96" s="8">
        <v>0</v>
      </c>
      <c r="AU96" s="8">
        <v>0.97410399999999997</v>
      </c>
      <c r="AV96" s="8">
        <v>0.477441</v>
      </c>
      <c r="AW96" s="2"/>
    </row>
    <row r="97" spans="1:63">
      <c r="B97" s="8" t="s">
        <v>578</v>
      </c>
      <c r="C97" s="20">
        <v>4</v>
      </c>
      <c r="D97" s="20">
        <v>520</v>
      </c>
      <c r="E97" s="20">
        <v>0</v>
      </c>
      <c r="F97" s="20">
        <v>3</v>
      </c>
      <c r="G97" s="20">
        <v>3</v>
      </c>
      <c r="H97" s="20">
        <v>2</v>
      </c>
      <c r="I97" s="19">
        <v>10.8</v>
      </c>
      <c r="J97" s="1">
        <v>3.3913000000000002</v>
      </c>
      <c r="K97" s="1">
        <v>3.3913000000000002</v>
      </c>
      <c r="L97" s="1">
        <v>4.6218000000000004</v>
      </c>
      <c r="M97" s="18">
        <v>46.033999999999999</v>
      </c>
      <c r="N97" s="8">
        <v>36</v>
      </c>
      <c r="O97" s="8">
        <v>26</v>
      </c>
      <c r="P97" s="8">
        <v>19</v>
      </c>
      <c r="Q97" s="8">
        <v>1</v>
      </c>
      <c r="R97" s="2">
        <v>-432.70350000000002</v>
      </c>
      <c r="S97" s="8" t="s">
        <v>61</v>
      </c>
      <c r="T97" s="8">
        <v>0.89600000000000002</v>
      </c>
      <c r="U97" s="8">
        <v>2.2719999999999998</v>
      </c>
      <c r="V97" s="8">
        <v>1.377</v>
      </c>
      <c r="W97" s="8" t="s">
        <v>61</v>
      </c>
      <c r="X97" s="8">
        <v>0.89600000000000002</v>
      </c>
      <c r="Y97" s="8">
        <v>2.2719999999999998</v>
      </c>
      <c r="Z97" s="8">
        <v>1.377</v>
      </c>
      <c r="AA97" s="8">
        <v>0.27710000000000001</v>
      </c>
      <c r="AB97" s="8">
        <v>7.6E-3</v>
      </c>
      <c r="AC97" s="8" t="s">
        <v>17</v>
      </c>
      <c r="AD97" s="8" t="s">
        <v>17</v>
      </c>
      <c r="AE97" s="8">
        <v>0</v>
      </c>
      <c r="AF97" s="8">
        <v>0</v>
      </c>
      <c r="AG97" s="8">
        <v>0</v>
      </c>
      <c r="AH97" s="8">
        <v>0</v>
      </c>
      <c r="AI97" s="8">
        <v>0</v>
      </c>
      <c r="AJ97" s="8">
        <v>0</v>
      </c>
      <c r="AK97" s="8">
        <v>0</v>
      </c>
      <c r="AL97" s="8">
        <v>0</v>
      </c>
      <c r="AM97" s="8">
        <v>0</v>
      </c>
      <c r="AN97" s="8">
        <v>0</v>
      </c>
      <c r="AO97" s="8">
        <v>0</v>
      </c>
      <c r="AP97" s="8">
        <v>0</v>
      </c>
      <c r="AQ97" s="8">
        <v>4.0000000000000001E-3</v>
      </c>
      <c r="AR97" s="8">
        <v>0.28100000000000003</v>
      </c>
      <c r="AS97" s="8">
        <v>0.50620299999999996</v>
      </c>
      <c r="AT97" s="8">
        <v>0</v>
      </c>
      <c r="AU97" s="8">
        <v>0.96413800000000005</v>
      </c>
      <c r="AV97" s="8">
        <v>0.46992200000000001</v>
      </c>
      <c r="AW97" s="2"/>
    </row>
    <row r="98" spans="1:63">
      <c r="B98" s="8" t="s">
        <v>579</v>
      </c>
      <c r="C98" s="20">
        <v>4</v>
      </c>
      <c r="D98" s="20">
        <v>520</v>
      </c>
      <c r="E98" s="20">
        <v>0</v>
      </c>
      <c r="F98" s="20">
        <v>3</v>
      </c>
      <c r="G98" s="20">
        <v>3</v>
      </c>
      <c r="H98" s="20">
        <v>2</v>
      </c>
      <c r="I98" s="19">
        <v>10.8</v>
      </c>
      <c r="J98" s="1">
        <v>3.3765999999999998</v>
      </c>
      <c r="K98" s="1">
        <v>3.3765999999999998</v>
      </c>
      <c r="L98" s="1">
        <v>4.6872999999999996</v>
      </c>
      <c r="M98" s="18">
        <v>46.281999999999996</v>
      </c>
      <c r="N98" s="8">
        <v>36</v>
      </c>
      <c r="O98" s="8">
        <v>26</v>
      </c>
      <c r="P98" s="8">
        <v>20</v>
      </c>
      <c r="Q98" s="8">
        <v>1</v>
      </c>
      <c r="R98" s="2">
        <v>-432.71080000000001</v>
      </c>
      <c r="S98" s="8" t="s">
        <v>61</v>
      </c>
      <c r="T98" s="8">
        <v>0.878</v>
      </c>
      <c r="U98" s="8">
        <v>2.226</v>
      </c>
      <c r="V98" s="8">
        <v>1.3480000000000001</v>
      </c>
      <c r="W98" s="8" t="s">
        <v>61</v>
      </c>
      <c r="X98" s="8">
        <v>0.878</v>
      </c>
      <c r="Y98" s="8">
        <v>2.226</v>
      </c>
      <c r="Z98" s="8">
        <v>1.3480000000000001</v>
      </c>
      <c r="AA98" s="8">
        <v>0.39950000000000002</v>
      </c>
      <c r="AB98" s="8">
        <v>1.0999999999999999E-2</v>
      </c>
      <c r="AC98" s="8" t="s">
        <v>17</v>
      </c>
      <c r="AD98" s="8" t="s">
        <v>17</v>
      </c>
      <c r="AE98" s="8">
        <v>0</v>
      </c>
      <c r="AF98" s="8">
        <v>0</v>
      </c>
      <c r="AG98" s="8">
        <v>0</v>
      </c>
      <c r="AH98" s="8">
        <v>0</v>
      </c>
      <c r="AI98" s="8">
        <v>0</v>
      </c>
      <c r="AJ98" s="8">
        <v>0</v>
      </c>
      <c r="AK98" s="8">
        <v>0</v>
      </c>
      <c r="AL98" s="8">
        <v>0</v>
      </c>
      <c r="AM98" s="8">
        <v>0</v>
      </c>
      <c r="AN98" s="8">
        <v>0</v>
      </c>
      <c r="AO98" s="8">
        <v>0</v>
      </c>
      <c r="AP98" s="8">
        <v>0</v>
      </c>
      <c r="AQ98" s="8">
        <v>4.0000000000000001E-3</v>
      </c>
      <c r="AR98" s="8">
        <v>0.28599999999999998</v>
      </c>
      <c r="AS98" s="8">
        <v>0.50765800000000005</v>
      </c>
      <c r="AT98" s="8">
        <v>0</v>
      </c>
      <c r="AU98" s="8">
        <v>0.95433599999999996</v>
      </c>
      <c r="AV98" s="8">
        <v>0.46240199999999998</v>
      </c>
      <c r="AW98" s="2"/>
    </row>
    <row r="99" spans="1:63">
      <c r="B99" s="8" t="s">
        <v>580</v>
      </c>
      <c r="C99" s="20">
        <v>4</v>
      </c>
      <c r="D99" s="20">
        <v>520</v>
      </c>
      <c r="E99" s="20">
        <v>0</v>
      </c>
      <c r="F99" s="20">
        <v>3</v>
      </c>
      <c r="G99" s="20">
        <v>3</v>
      </c>
      <c r="H99" s="20">
        <v>2</v>
      </c>
      <c r="I99" s="19">
        <v>10.8</v>
      </c>
      <c r="J99" s="1">
        <v>3.3613</v>
      </c>
      <c r="K99" s="1">
        <v>3.3613</v>
      </c>
      <c r="L99" s="1">
        <v>4.7610999999999999</v>
      </c>
      <c r="M99" s="18">
        <v>46.585999999999999</v>
      </c>
      <c r="N99" s="8">
        <v>36</v>
      </c>
      <c r="O99" s="8">
        <v>26</v>
      </c>
      <c r="P99" s="8">
        <v>24</v>
      </c>
      <c r="Q99" s="8">
        <v>1</v>
      </c>
      <c r="R99" s="2">
        <v>-432.72230000000002</v>
      </c>
      <c r="S99" s="8" t="s">
        <v>61</v>
      </c>
      <c r="T99" s="8">
        <v>0.85299999999999998</v>
      </c>
      <c r="U99" s="8">
        <v>2.169</v>
      </c>
      <c r="V99" s="8">
        <v>1.3149999999999999</v>
      </c>
      <c r="W99" s="8" t="s">
        <v>61</v>
      </c>
      <c r="X99" s="8">
        <v>0.85299999999999998</v>
      </c>
      <c r="Y99" s="8">
        <v>2.169</v>
      </c>
      <c r="Z99" s="8">
        <v>1.3149999999999999</v>
      </c>
      <c r="AA99" s="8">
        <v>0.51300000000000001</v>
      </c>
      <c r="AB99" s="8">
        <v>1.0699999999999999E-2</v>
      </c>
      <c r="AC99" s="8" t="s">
        <v>17</v>
      </c>
      <c r="AD99" s="8" t="s">
        <v>17</v>
      </c>
      <c r="AE99" s="8">
        <v>0</v>
      </c>
      <c r="AF99" s="8">
        <v>0</v>
      </c>
      <c r="AG99" s="8">
        <v>0</v>
      </c>
      <c r="AH99" s="8">
        <v>0</v>
      </c>
      <c r="AI99" s="8">
        <v>0</v>
      </c>
      <c r="AJ99" s="8">
        <v>0</v>
      </c>
      <c r="AK99" s="8">
        <v>0</v>
      </c>
      <c r="AL99" s="8">
        <v>0</v>
      </c>
      <c r="AM99" s="8">
        <v>0</v>
      </c>
      <c r="AN99" s="8">
        <v>0</v>
      </c>
      <c r="AO99" s="8">
        <v>0</v>
      </c>
      <c r="AP99" s="8">
        <v>0</v>
      </c>
      <c r="AQ99" s="8">
        <v>5.0000000000000001E-3</v>
      </c>
      <c r="AR99" s="8">
        <v>0.27900000000000003</v>
      </c>
      <c r="AS99" s="8">
        <v>0.51002899999999995</v>
      </c>
      <c r="AT99" s="8">
        <v>0</v>
      </c>
      <c r="AU99" s="8">
        <v>0.94510899999999998</v>
      </c>
      <c r="AV99" s="8">
        <v>0.45488200000000001</v>
      </c>
      <c r="AW99" s="2"/>
    </row>
    <row r="100" spans="1:63">
      <c r="B100" s="8" t="s">
        <v>581</v>
      </c>
      <c r="C100" s="20">
        <v>4</v>
      </c>
      <c r="D100" s="20">
        <v>520</v>
      </c>
      <c r="E100" s="20">
        <v>0</v>
      </c>
      <c r="F100" s="20">
        <v>3</v>
      </c>
      <c r="G100" s="20">
        <v>3</v>
      </c>
      <c r="H100" s="20">
        <v>2</v>
      </c>
      <c r="I100" s="19">
        <v>10.8</v>
      </c>
      <c r="J100" s="1">
        <v>3.3473000000000002</v>
      </c>
      <c r="K100" s="1">
        <v>3.3473000000000002</v>
      </c>
      <c r="L100" s="1">
        <v>4.8262999999999998</v>
      </c>
      <c r="M100" s="18">
        <v>46.83</v>
      </c>
      <c r="N100" s="8">
        <v>36</v>
      </c>
      <c r="O100" s="8">
        <v>26</v>
      </c>
      <c r="P100" s="8">
        <v>20</v>
      </c>
      <c r="Q100" s="8">
        <v>1</v>
      </c>
      <c r="R100" s="2">
        <v>-432.73840000000001</v>
      </c>
      <c r="S100" s="8" t="s">
        <v>61</v>
      </c>
      <c r="T100" s="8">
        <v>0.83499999999999996</v>
      </c>
      <c r="U100" s="8">
        <v>2.1230000000000002</v>
      </c>
      <c r="V100" s="8">
        <v>1.2889999999999999</v>
      </c>
      <c r="W100" s="8" t="s">
        <v>61</v>
      </c>
      <c r="X100" s="8">
        <v>0.83499999999999996</v>
      </c>
      <c r="Y100" s="8">
        <v>2.1230000000000002</v>
      </c>
      <c r="Z100" s="8">
        <v>1.2889999999999999</v>
      </c>
      <c r="AA100" s="8">
        <v>0.57889999999999997</v>
      </c>
      <c r="AB100" s="8">
        <v>5.1999999999999998E-3</v>
      </c>
      <c r="AC100" s="8" t="s">
        <v>17</v>
      </c>
      <c r="AD100" s="8" t="s">
        <v>17</v>
      </c>
      <c r="AE100" s="8">
        <v>0</v>
      </c>
      <c r="AF100" s="8">
        <v>0</v>
      </c>
      <c r="AG100" s="8">
        <v>0</v>
      </c>
      <c r="AH100" s="8">
        <v>0</v>
      </c>
      <c r="AI100" s="8">
        <v>0</v>
      </c>
      <c r="AJ100" s="8">
        <v>0</v>
      </c>
      <c r="AK100" s="8">
        <v>0</v>
      </c>
      <c r="AL100" s="8">
        <v>0</v>
      </c>
      <c r="AM100" s="8">
        <v>0</v>
      </c>
      <c r="AN100" s="8">
        <v>0</v>
      </c>
      <c r="AO100" s="8">
        <v>0</v>
      </c>
      <c r="AP100" s="8">
        <v>0</v>
      </c>
      <c r="AQ100" s="8">
        <v>4.0000000000000001E-3</v>
      </c>
      <c r="AR100" s="8">
        <v>0.26600000000000001</v>
      </c>
      <c r="AS100" s="8">
        <v>0.51147200000000004</v>
      </c>
      <c r="AT100" s="8">
        <v>0</v>
      </c>
      <c r="AU100" s="8">
        <v>0.937218</v>
      </c>
      <c r="AV100" s="8">
        <v>0.44736300000000001</v>
      </c>
      <c r="AW100" s="2"/>
    </row>
    <row r="101" spans="1:63">
      <c r="B101" s="8" t="s">
        <v>582</v>
      </c>
      <c r="C101" s="20">
        <v>4</v>
      </c>
      <c r="D101" s="20">
        <v>520</v>
      </c>
      <c r="E101" s="20">
        <v>0</v>
      </c>
      <c r="F101" s="20">
        <v>3</v>
      </c>
      <c r="G101" s="20">
        <v>3</v>
      </c>
      <c r="H101" s="20">
        <v>2</v>
      </c>
      <c r="I101" s="19">
        <v>10.8</v>
      </c>
      <c r="J101" s="1">
        <v>3.3351000000000002</v>
      </c>
      <c r="K101" s="1">
        <v>3.3351000000000002</v>
      </c>
      <c r="L101" s="1">
        <v>4.8792999999999997</v>
      </c>
      <c r="M101" s="18">
        <v>47.000999999999998</v>
      </c>
      <c r="N101" s="8">
        <v>36</v>
      </c>
      <c r="O101" s="8">
        <v>26</v>
      </c>
      <c r="P101" s="8">
        <v>20</v>
      </c>
      <c r="Q101" s="8">
        <v>1</v>
      </c>
      <c r="R101" s="2">
        <v>-432.75709999999998</v>
      </c>
      <c r="S101" s="8" t="s">
        <v>61</v>
      </c>
      <c r="T101" s="8">
        <v>0.82199999999999995</v>
      </c>
      <c r="U101" s="8">
        <v>2.0910000000000002</v>
      </c>
      <c r="V101" s="8">
        <v>1.2689999999999999</v>
      </c>
      <c r="W101" s="8" t="s">
        <v>61</v>
      </c>
      <c r="X101" s="8">
        <v>0.82199999999999995</v>
      </c>
      <c r="Y101" s="8">
        <v>2.0910000000000002</v>
      </c>
      <c r="Z101" s="8">
        <v>1.2689999999999999</v>
      </c>
      <c r="AA101" s="8">
        <v>0.60980000000000001</v>
      </c>
      <c r="AB101" s="8">
        <v>4.8999999999999998E-3</v>
      </c>
      <c r="AC101" s="8" t="s">
        <v>17</v>
      </c>
      <c r="AD101" s="8" t="s">
        <v>17</v>
      </c>
      <c r="AE101" s="8">
        <v>0</v>
      </c>
      <c r="AF101" s="8">
        <v>0</v>
      </c>
      <c r="AG101" s="8">
        <v>0</v>
      </c>
      <c r="AH101" s="8">
        <v>0</v>
      </c>
      <c r="AI101" s="8">
        <v>0</v>
      </c>
      <c r="AJ101" s="8">
        <v>0</v>
      </c>
      <c r="AK101" s="8">
        <v>0</v>
      </c>
      <c r="AL101" s="8">
        <v>0</v>
      </c>
      <c r="AM101" s="8">
        <v>0</v>
      </c>
      <c r="AN101" s="8">
        <v>0</v>
      </c>
      <c r="AO101" s="8">
        <v>0</v>
      </c>
      <c r="AP101" s="8">
        <v>0</v>
      </c>
      <c r="AQ101" s="8">
        <v>4.0000000000000001E-3</v>
      </c>
      <c r="AR101" s="8">
        <v>0.28499999999999998</v>
      </c>
      <c r="AS101" s="8">
        <v>0.51173299999999999</v>
      </c>
      <c r="AT101" s="8">
        <v>0</v>
      </c>
      <c r="AU101" s="8">
        <v>0.93017499999999997</v>
      </c>
      <c r="AV101" s="8">
        <v>0.43984299999999998</v>
      </c>
      <c r="AW101" s="2"/>
    </row>
    <row r="102" spans="1:63">
      <c r="B102" s="8" t="s">
        <v>583</v>
      </c>
      <c r="C102" s="20">
        <v>4</v>
      </c>
      <c r="D102" s="20">
        <v>520</v>
      </c>
      <c r="E102" s="20">
        <v>0</v>
      </c>
      <c r="F102" s="20">
        <v>3</v>
      </c>
      <c r="G102" s="20">
        <v>3</v>
      </c>
      <c r="H102" s="20">
        <v>2</v>
      </c>
      <c r="I102" s="19">
        <v>10.8</v>
      </c>
      <c r="J102" s="1">
        <v>3.3233000000000001</v>
      </c>
      <c r="K102" s="1">
        <v>3.3233000000000001</v>
      </c>
      <c r="L102" s="1">
        <v>4.9260999999999999</v>
      </c>
      <c r="M102" s="18">
        <v>47.116</v>
      </c>
      <c r="N102" s="8">
        <v>36</v>
      </c>
      <c r="O102" s="8">
        <v>26</v>
      </c>
      <c r="P102" s="8">
        <v>24</v>
      </c>
      <c r="Q102" s="8">
        <v>1</v>
      </c>
      <c r="R102" s="2">
        <v>-432.77710000000002</v>
      </c>
      <c r="S102" s="8" t="s">
        <v>61</v>
      </c>
      <c r="T102" s="8">
        <v>0.81599999999999995</v>
      </c>
      <c r="U102" s="8">
        <v>2.0699999999999998</v>
      </c>
      <c r="V102" s="8">
        <v>1.254</v>
      </c>
      <c r="W102" s="8" t="s">
        <v>61</v>
      </c>
      <c r="X102" s="8">
        <v>0.81599999999999995</v>
      </c>
      <c r="Y102" s="8">
        <v>2.0699999999999998</v>
      </c>
      <c r="Z102" s="8">
        <v>1.254</v>
      </c>
      <c r="AA102" s="8">
        <v>0.63500000000000001</v>
      </c>
      <c r="AB102" s="8">
        <v>2.7000000000000001E-3</v>
      </c>
      <c r="AC102" s="8" t="s">
        <v>17</v>
      </c>
      <c r="AD102" s="8" t="s">
        <v>17</v>
      </c>
      <c r="AE102" s="8">
        <v>0</v>
      </c>
      <c r="AF102" s="8">
        <v>0</v>
      </c>
      <c r="AG102" s="8">
        <v>0</v>
      </c>
      <c r="AH102" s="8">
        <v>0</v>
      </c>
      <c r="AI102" s="8">
        <v>0</v>
      </c>
      <c r="AJ102" s="8">
        <v>0</v>
      </c>
      <c r="AK102" s="8">
        <v>0</v>
      </c>
      <c r="AL102" s="8">
        <v>0</v>
      </c>
      <c r="AM102" s="8">
        <v>0</v>
      </c>
      <c r="AN102" s="8">
        <v>0</v>
      </c>
      <c r="AO102" s="8">
        <v>0</v>
      </c>
      <c r="AP102" s="8">
        <v>0</v>
      </c>
      <c r="AQ102" s="8">
        <v>6.0000000000000001E-3</v>
      </c>
      <c r="AR102" s="8">
        <v>0.28299999999999997</v>
      </c>
      <c r="AS102" s="8">
        <v>0.51014099999999996</v>
      </c>
      <c r="AT102" s="8">
        <v>0</v>
      </c>
      <c r="AU102" s="8">
        <v>0.922678</v>
      </c>
      <c r="AV102" s="8">
        <v>0.43232399999999999</v>
      </c>
      <c r="AW102" s="2"/>
    </row>
    <row r="103" spans="1:63">
      <c r="B103" s="8" t="s">
        <v>584</v>
      </c>
      <c r="C103" s="20">
        <v>4</v>
      </c>
      <c r="D103" s="20">
        <v>520</v>
      </c>
      <c r="E103" s="20">
        <v>0</v>
      </c>
      <c r="F103" s="20">
        <v>3</v>
      </c>
      <c r="G103" s="20">
        <v>3</v>
      </c>
      <c r="H103" s="20">
        <v>2</v>
      </c>
      <c r="I103" s="19">
        <v>10.8</v>
      </c>
      <c r="J103" s="1">
        <v>3.3119999999999998</v>
      </c>
      <c r="K103" s="1">
        <v>3.3119999999999998</v>
      </c>
      <c r="L103" s="1">
        <v>4.9703999999999997</v>
      </c>
      <c r="M103" s="18">
        <v>47.219000000000001</v>
      </c>
      <c r="N103" s="8">
        <v>36</v>
      </c>
      <c r="O103" s="8">
        <v>26</v>
      </c>
      <c r="P103" s="8">
        <v>24</v>
      </c>
      <c r="Q103" s="8">
        <v>1</v>
      </c>
      <c r="R103" s="2">
        <v>-432.79829999999998</v>
      </c>
      <c r="S103" s="8" t="s">
        <v>61</v>
      </c>
      <c r="T103" s="8">
        <v>0.80700000000000005</v>
      </c>
      <c r="U103" s="8">
        <v>2.048</v>
      </c>
      <c r="V103" s="8">
        <v>1.242</v>
      </c>
      <c r="W103" s="8" t="s">
        <v>61</v>
      </c>
      <c r="X103" s="8">
        <v>0.80700000000000005</v>
      </c>
      <c r="Y103" s="8">
        <v>2.048</v>
      </c>
      <c r="Z103" s="8">
        <v>1.242</v>
      </c>
      <c r="AA103" s="8">
        <v>0.61070000000000002</v>
      </c>
      <c r="AB103" s="8">
        <v>4.4999999999999997E-3</v>
      </c>
      <c r="AC103" s="8" t="s">
        <v>17</v>
      </c>
      <c r="AD103" s="8" t="s">
        <v>17</v>
      </c>
      <c r="AE103" s="8">
        <v>0</v>
      </c>
      <c r="AF103" s="8">
        <v>0</v>
      </c>
      <c r="AG103" s="8">
        <v>0</v>
      </c>
      <c r="AH103" s="8">
        <v>0</v>
      </c>
      <c r="AI103" s="8">
        <v>0</v>
      </c>
      <c r="AJ103" s="8">
        <v>0</v>
      </c>
      <c r="AK103" s="8">
        <v>0</v>
      </c>
      <c r="AL103" s="8">
        <v>0</v>
      </c>
      <c r="AM103" s="8">
        <v>0</v>
      </c>
      <c r="AN103" s="8">
        <v>0</v>
      </c>
      <c r="AO103" s="8">
        <v>0</v>
      </c>
      <c r="AP103" s="8">
        <v>0</v>
      </c>
      <c r="AQ103" s="8">
        <v>6.0000000000000001E-3</v>
      </c>
      <c r="AR103" s="8">
        <v>0.28999999999999998</v>
      </c>
      <c r="AS103" s="8">
        <v>0.50969900000000001</v>
      </c>
      <c r="AT103" s="8">
        <v>0</v>
      </c>
      <c r="AU103" s="8">
        <v>0.916431</v>
      </c>
      <c r="AV103" s="8">
        <v>0.42480400000000001</v>
      </c>
      <c r="AW103" s="2"/>
    </row>
    <row r="104" spans="1:63">
      <c r="B104" s="8" t="s">
        <v>585</v>
      </c>
      <c r="C104" s="20">
        <v>4</v>
      </c>
      <c r="D104" s="20">
        <v>520</v>
      </c>
      <c r="E104" s="20">
        <v>0</v>
      </c>
      <c r="F104" s="20">
        <v>3</v>
      </c>
      <c r="G104" s="20">
        <v>3</v>
      </c>
      <c r="H104" s="20">
        <v>2</v>
      </c>
      <c r="I104" s="19">
        <v>10.8</v>
      </c>
      <c r="J104" s="1">
        <v>3.3005</v>
      </c>
      <c r="K104" s="1">
        <v>3.3005</v>
      </c>
      <c r="L104" s="1">
        <v>5.0129999999999999</v>
      </c>
      <c r="M104" s="18">
        <v>47.292000000000002</v>
      </c>
      <c r="N104" s="8">
        <v>36</v>
      </c>
      <c r="O104" s="8">
        <v>26</v>
      </c>
      <c r="P104" s="8">
        <v>24</v>
      </c>
      <c r="Q104" s="8">
        <v>1</v>
      </c>
      <c r="R104" s="2">
        <v>-432.8177</v>
      </c>
      <c r="S104" s="8" t="s">
        <v>61</v>
      </c>
      <c r="T104" s="8">
        <v>0.80300000000000005</v>
      </c>
      <c r="U104" s="8">
        <v>2.0329999999999999</v>
      </c>
      <c r="V104" s="8">
        <v>1.23</v>
      </c>
      <c r="W104" s="8" t="s">
        <v>61</v>
      </c>
      <c r="X104" s="8">
        <v>0.80300000000000005</v>
      </c>
      <c r="Y104" s="8">
        <v>2.0329999999999999</v>
      </c>
      <c r="Z104" s="8">
        <v>1.23</v>
      </c>
      <c r="AA104" s="8">
        <v>0.57620000000000005</v>
      </c>
      <c r="AB104" s="8">
        <v>1E-4</v>
      </c>
      <c r="AC104" s="8" t="s">
        <v>17</v>
      </c>
      <c r="AD104" s="8" t="s">
        <v>17</v>
      </c>
      <c r="AE104" s="8">
        <v>0</v>
      </c>
      <c r="AF104" s="8">
        <v>0</v>
      </c>
      <c r="AG104" s="8">
        <v>0</v>
      </c>
      <c r="AH104" s="8">
        <v>0</v>
      </c>
      <c r="AI104" s="8">
        <v>0</v>
      </c>
      <c r="AJ104" s="8">
        <v>0</v>
      </c>
      <c r="AK104" s="8">
        <v>0</v>
      </c>
      <c r="AL104" s="8">
        <v>0</v>
      </c>
      <c r="AM104" s="8">
        <v>0</v>
      </c>
      <c r="AN104" s="8">
        <v>0</v>
      </c>
      <c r="AO104" s="8">
        <v>0</v>
      </c>
      <c r="AP104" s="8">
        <v>0</v>
      </c>
      <c r="AQ104" s="8">
        <v>6.0000000000000001E-3</v>
      </c>
      <c r="AR104" s="8">
        <v>0.29199999999999998</v>
      </c>
      <c r="AS104" s="8">
        <v>0.50860399999999995</v>
      </c>
      <c r="AT104" s="8">
        <v>0</v>
      </c>
      <c r="AU104" s="8">
        <v>0.91008500000000003</v>
      </c>
      <c r="AV104" s="8">
        <v>0.41728399999999999</v>
      </c>
      <c r="AW104" s="2"/>
    </row>
    <row r="105" spans="1:63">
      <c r="B105" s="8" t="s">
        <v>586</v>
      </c>
      <c r="C105" s="20">
        <v>4</v>
      </c>
      <c r="D105" s="20">
        <v>520</v>
      </c>
      <c r="E105" s="20">
        <v>0</v>
      </c>
      <c r="F105" s="20">
        <v>3</v>
      </c>
      <c r="G105" s="20">
        <v>3</v>
      </c>
      <c r="H105" s="20">
        <v>2</v>
      </c>
      <c r="I105" s="19">
        <v>10.9</v>
      </c>
      <c r="J105" s="1">
        <v>3.2888999999999999</v>
      </c>
      <c r="K105" s="1">
        <v>3.2888999999999999</v>
      </c>
      <c r="L105" s="1">
        <v>5.0547000000000004</v>
      </c>
      <c r="M105" s="18">
        <v>47.351999999999997</v>
      </c>
      <c r="N105" s="8">
        <v>36</v>
      </c>
      <c r="O105" s="8">
        <v>26</v>
      </c>
      <c r="P105" s="8">
        <v>17</v>
      </c>
      <c r="Q105" s="8">
        <v>1</v>
      </c>
      <c r="R105" s="2">
        <v>-432.83690000000001</v>
      </c>
      <c r="S105" s="8" t="s">
        <v>61</v>
      </c>
      <c r="T105" s="8">
        <v>0.79900000000000004</v>
      </c>
      <c r="U105" s="8">
        <v>2.0179999999999998</v>
      </c>
      <c r="V105" s="8">
        <v>1.22</v>
      </c>
      <c r="W105" s="8" t="s">
        <v>61</v>
      </c>
      <c r="X105" s="8">
        <v>0.79900000000000004</v>
      </c>
      <c r="Y105" s="8">
        <v>2.0179999999999998</v>
      </c>
      <c r="Z105" s="8">
        <v>1.22</v>
      </c>
      <c r="AA105" s="8">
        <v>0.52010000000000001</v>
      </c>
      <c r="AB105" s="8">
        <v>2.87E-2</v>
      </c>
      <c r="AC105" s="8" t="s">
        <v>17</v>
      </c>
      <c r="AD105" s="8" t="s">
        <v>17</v>
      </c>
      <c r="AE105" s="8">
        <v>0</v>
      </c>
      <c r="AF105" s="8">
        <v>0</v>
      </c>
      <c r="AG105" s="8">
        <v>0</v>
      </c>
      <c r="AH105" s="8">
        <v>0</v>
      </c>
      <c r="AI105" s="8">
        <v>0</v>
      </c>
      <c r="AJ105" s="8">
        <v>0</v>
      </c>
      <c r="AK105" s="8">
        <v>0</v>
      </c>
      <c r="AL105" s="8">
        <v>0</v>
      </c>
      <c r="AM105" s="8">
        <v>0</v>
      </c>
      <c r="AN105" s="8">
        <v>0</v>
      </c>
      <c r="AO105" s="8">
        <v>0</v>
      </c>
      <c r="AP105" s="8">
        <v>0</v>
      </c>
      <c r="AQ105" s="8">
        <v>4.0000000000000001E-3</v>
      </c>
      <c r="AR105" s="8">
        <v>0.27200000000000002</v>
      </c>
      <c r="AS105" s="8">
        <v>0.506718</v>
      </c>
      <c r="AT105" s="8">
        <v>0</v>
      </c>
      <c r="AU105" s="8">
        <v>0.90357399999999999</v>
      </c>
      <c r="AV105" s="8">
        <v>0.40976499999999999</v>
      </c>
      <c r="AW105" s="2"/>
    </row>
    <row r="106" spans="1:63">
      <c r="B106" s="8" t="s">
        <v>587</v>
      </c>
      <c r="C106" s="20">
        <v>4</v>
      </c>
      <c r="D106" s="20">
        <v>520</v>
      </c>
      <c r="E106" s="20">
        <v>0</v>
      </c>
      <c r="F106" s="20">
        <v>3</v>
      </c>
      <c r="G106" s="20">
        <v>3</v>
      </c>
      <c r="H106" s="20">
        <v>2</v>
      </c>
      <c r="I106" s="19">
        <v>10.9</v>
      </c>
      <c r="J106" s="1">
        <v>3.2778999999999998</v>
      </c>
      <c r="K106" s="1">
        <v>3.2778999999999998</v>
      </c>
      <c r="L106" s="1">
        <v>5.0932000000000004</v>
      </c>
      <c r="M106" s="18">
        <v>47.393999999999998</v>
      </c>
      <c r="N106" s="8">
        <v>36</v>
      </c>
      <c r="O106" s="8">
        <v>26</v>
      </c>
      <c r="P106" s="8">
        <v>28</v>
      </c>
      <c r="Q106" s="8">
        <v>1</v>
      </c>
      <c r="R106" s="2">
        <v>-432.8535</v>
      </c>
      <c r="S106" s="8" t="s">
        <v>61</v>
      </c>
      <c r="T106" s="8">
        <v>0.79400000000000004</v>
      </c>
      <c r="U106" s="8">
        <v>2.0059999999999998</v>
      </c>
      <c r="V106" s="8">
        <v>1.2110000000000001</v>
      </c>
      <c r="W106" s="8" t="s">
        <v>61</v>
      </c>
      <c r="X106" s="8">
        <v>0.79400000000000004</v>
      </c>
      <c r="Y106" s="8">
        <v>2.0059999999999998</v>
      </c>
      <c r="Z106" s="8">
        <v>1.2110000000000001</v>
      </c>
      <c r="AA106" s="8">
        <v>0.43809999999999999</v>
      </c>
      <c r="AB106" s="8">
        <v>2.5000000000000001E-3</v>
      </c>
      <c r="AC106" s="8" t="s">
        <v>17</v>
      </c>
      <c r="AD106" s="8" t="s">
        <v>17</v>
      </c>
      <c r="AE106" s="8">
        <v>0</v>
      </c>
      <c r="AF106" s="8">
        <v>0</v>
      </c>
      <c r="AG106" s="8">
        <v>0</v>
      </c>
      <c r="AH106" s="8">
        <v>0</v>
      </c>
      <c r="AI106" s="8">
        <v>0</v>
      </c>
      <c r="AJ106" s="8">
        <v>0</v>
      </c>
      <c r="AK106" s="8">
        <v>0</v>
      </c>
      <c r="AL106" s="8">
        <v>0</v>
      </c>
      <c r="AM106" s="8">
        <v>0</v>
      </c>
      <c r="AN106" s="8">
        <v>0</v>
      </c>
      <c r="AO106" s="8">
        <v>0</v>
      </c>
      <c r="AP106" s="8">
        <v>0</v>
      </c>
      <c r="AQ106" s="8">
        <v>8.9999999999999993E-3</v>
      </c>
      <c r="AR106" s="8">
        <v>0.27400000000000002</v>
      </c>
      <c r="AS106" s="8">
        <v>0.50472099999999998</v>
      </c>
      <c r="AT106" s="8">
        <v>0</v>
      </c>
      <c r="AU106" s="8">
        <v>0.89731000000000005</v>
      </c>
      <c r="AV106" s="8">
        <v>0.40224500000000002</v>
      </c>
      <c r="AW106" s="2"/>
    </row>
    <row r="107" spans="1:63">
      <c r="B107" s="8" t="s">
        <v>588</v>
      </c>
      <c r="C107" s="20">
        <v>4</v>
      </c>
      <c r="D107" s="20">
        <v>520</v>
      </c>
      <c r="E107" s="20">
        <v>0</v>
      </c>
      <c r="F107" s="20">
        <v>3</v>
      </c>
      <c r="G107" s="20">
        <v>3</v>
      </c>
      <c r="H107" s="20">
        <v>2</v>
      </c>
      <c r="I107" s="19">
        <v>10.9</v>
      </c>
      <c r="J107" s="1">
        <v>3.2662</v>
      </c>
      <c r="K107" s="1">
        <v>3.2662</v>
      </c>
      <c r="L107" s="1">
        <v>5.1345999999999998</v>
      </c>
      <c r="M107" s="18">
        <v>47.439</v>
      </c>
      <c r="N107" s="8">
        <v>36</v>
      </c>
      <c r="O107" s="8">
        <v>26</v>
      </c>
      <c r="P107" s="8">
        <v>22</v>
      </c>
      <c r="Q107" s="8">
        <v>1</v>
      </c>
      <c r="R107" s="2">
        <v>-432.8657</v>
      </c>
      <c r="S107" s="8" t="s">
        <v>61</v>
      </c>
      <c r="T107" s="8">
        <v>0.79</v>
      </c>
      <c r="U107" s="8">
        <v>1.99</v>
      </c>
      <c r="V107" s="8">
        <v>1.2</v>
      </c>
      <c r="W107" s="8" t="s">
        <v>61</v>
      </c>
      <c r="X107" s="8">
        <v>0.79</v>
      </c>
      <c r="Y107" s="8">
        <v>1.99</v>
      </c>
      <c r="Z107" s="8">
        <v>1.2</v>
      </c>
      <c r="AA107" s="8">
        <v>0.33139999999999997</v>
      </c>
      <c r="AB107" s="8">
        <v>4.3499999999999997E-2</v>
      </c>
      <c r="AC107" s="8" t="s">
        <v>17</v>
      </c>
      <c r="AD107" s="8" t="s">
        <v>17</v>
      </c>
      <c r="AE107" s="8">
        <v>0</v>
      </c>
      <c r="AF107" s="8">
        <v>0</v>
      </c>
      <c r="AG107" s="8">
        <v>0</v>
      </c>
      <c r="AH107" s="8">
        <v>0</v>
      </c>
      <c r="AI107" s="8">
        <v>0</v>
      </c>
      <c r="AJ107" s="8">
        <v>0</v>
      </c>
      <c r="AK107" s="8">
        <v>0</v>
      </c>
      <c r="AL107" s="8">
        <v>0</v>
      </c>
      <c r="AM107" s="8">
        <v>0</v>
      </c>
      <c r="AN107" s="8">
        <v>0</v>
      </c>
      <c r="AO107" s="8">
        <v>0</v>
      </c>
      <c r="AP107" s="8">
        <v>0</v>
      </c>
      <c r="AQ107" s="8">
        <v>4.0000000000000001E-3</v>
      </c>
      <c r="AR107" s="8">
        <v>0.27100000000000002</v>
      </c>
      <c r="AS107" s="8">
        <v>0.50339500000000004</v>
      </c>
      <c r="AT107" s="8">
        <v>0</v>
      </c>
      <c r="AU107" s="8">
        <v>0.89136700000000002</v>
      </c>
      <c r="AV107" s="8">
        <v>0.39472600000000002</v>
      </c>
      <c r="AW107" s="2"/>
    </row>
    <row r="108" spans="1:63">
      <c r="B108" s="8" t="s">
        <v>589</v>
      </c>
      <c r="C108" s="20">
        <v>4</v>
      </c>
      <c r="D108" s="20">
        <v>520</v>
      </c>
      <c r="E108" s="20">
        <v>0</v>
      </c>
      <c r="F108" s="20">
        <v>3</v>
      </c>
      <c r="G108" s="20">
        <v>3</v>
      </c>
      <c r="H108" s="20">
        <v>2</v>
      </c>
      <c r="I108" s="19">
        <v>10.9</v>
      </c>
      <c r="J108" s="1">
        <v>3.254</v>
      </c>
      <c r="K108" s="1">
        <v>3.254</v>
      </c>
      <c r="L108" s="1">
        <v>5.1765999999999996</v>
      </c>
      <c r="M108" s="18">
        <v>47.47</v>
      </c>
      <c r="N108" s="8">
        <v>36</v>
      </c>
      <c r="O108" s="8">
        <v>26</v>
      </c>
      <c r="P108" s="8">
        <v>24</v>
      </c>
      <c r="Q108" s="8">
        <v>1</v>
      </c>
      <c r="R108" s="2">
        <v>-432.87310000000002</v>
      </c>
      <c r="S108" s="8" t="s">
        <v>61</v>
      </c>
      <c r="T108" s="8">
        <v>0.78700000000000003</v>
      </c>
      <c r="U108" s="8">
        <v>1.976</v>
      </c>
      <c r="V108" s="8">
        <v>1.1890000000000001</v>
      </c>
      <c r="W108" s="8" t="s">
        <v>61</v>
      </c>
      <c r="X108" s="8">
        <v>0.78700000000000003</v>
      </c>
      <c r="Y108" s="8">
        <v>1.976</v>
      </c>
      <c r="Z108" s="8">
        <v>1.1890000000000001</v>
      </c>
      <c r="AA108" s="8">
        <v>0.18679999999999999</v>
      </c>
      <c r="AB108" s="8">
        <v>1.06E-2</v>
      </c>
      <c r="AC108" s="8" t="s">
        <v>17</v>
      </c>
      <c r="AD108" s="8" t="s">
        <v>17</v>
      </c>
      <c r="AE108" s="8">
        <v>0</v>
      </c>
      <c r="AF108" s="8">
        <v>0</v>
      </c>
      <c r="AG108" s="8">
        <v>0</v>
      </c>
      <c r="AH108" s="8">
        <v>0</v>
      </c>
      <c r="AI108" s="8">
        <v>0</v>
      </c>
      <c r="AJ108" s="8">
        <v>0</v>
      </c>
      <c r="AK108" s="8">
        <v>0</v>
      </c>
      <c r="AL108" s="8">
        <v>0</v>
      </c>
      <c r="AM108" s="8">
        <v>0</v>
      </c>
      <c r="AN108" s="8">
        <v>0</v>
      </c>
      <c r="AO108" s="8">
        <v>0</v>
      </c>
      <c r="AP108" s="8">
        <v>0</v>
      </c>
      <c r="AQ108" s="8">
        <v>5.0000000000000001E-3</v>
      </c>
      <c r="AR108" s="8">
        <v>0.27100000000000002</v>
      </c>
      <c r="AS108" s="8">
        <v>0.50181600000000004</v>
      </c>
      <c r="AT108" s="8">
        <v>0</v>
      </c>
      <c r="AU108" s="8">
        <v>0.88559299999999996</v>
      </c>
      <c r="AV108" s="8">
        <v>0.38720599999999999</v>
      </c>
      <c r="AW108" s="2"/>
    </row>
    <row r="109" spans="1:63">
      <c r="B109" s="8" t="s">
        <v>590</v>
      </c>
      <c r="C109" s="20">
        <v>4</v>
      </c>
      <c r="D109" s="20">
        <v>520</v>
      </c>
      <c r="E109" s="20">
        <v>0</v>
      </c>
      <c r="F109" s="20">
        <v>3</v>
      </c>
      <c r="G109" s="20">
        <v>3</v>
      </c>
      <c r="H109" s="20">
        <v>2</v>
      </c>
      <c r="I109" s="19">
        <v>10.9</v>
      </c>
      <c r="J109" s="1">
        <v>3.2477</v>
      </c>
      <c r="K109" s="1">
        <v>3.2477</v>
      </c>
      <c r="L109" s="1">
        <v>5.1985000000000001</v>
      </c>
      <c r="M109" s="18">
        <v>47.484000000000002</v>
      </c>
      <c r="N109" s="8">
        <v>36</v>
      </c>
      <c r="O109" s="8">
        <v>26</v>
      </c>
      <c r="P109" s="8">
        <v>24</v>
      </c>
      <c r="Q109" s="8">
        <v>1</v>
      </c>
      <c r="R109" s="2">
        <v>-432.87459999999999</v>
      </c>
      <c r="S109" s="8" t="s">
        <v>61</v>
      </c>
      <c r="T109" s="8">
        <v>0.78600000000000003</v>
      </c>
      <c r="U109" s="8">
        <v>1.968</v>
      </c>
      <c r="V109" s="8">
        <v>1.1830000000000001</v>
      </c>
      <c r="W109" s="8" t="s">
        <v>61</v>
      </c>
      <c r="X109" s="8">
        <v>0.78600000000000003</v>
      </c>
      <c r="Y109" s="8">
        <v>1.968</v>
      </c>
      <c r="Z109" s="8">
        <v>1.1830000000000001</v>
      </c>
      <c r="AA109" s="8">
        <v>0.1051</v>
      </c>
      <c r="AB109" s="8">
        <v>1.7999999999999999E-2</v>
      </c>
      <c r="AC109" s="8" t="s">
        <v>17</v>
      </c>
      <c r="AD109" s="8" t="s">
        <v>17</v>
      </c>
      <c r="AE109" s="8">
        <v>0</v>
      </c>
      <c r="AF109" s="8">
        <v>0</v>
      </c>
      <c r="AG109" s="8">
        <v>0</v>
      </c>
      <c r="AH109" s="8">
        <v>0</v>
      </c>
      <c r="AI109" s="8">
        <v>0</v>
      </c>
      <c r="AJ109" s="8">
        <v>0</v>
      </c>
      <c r="AK109" s="8">
        <v>0</v>
      </c>
      <c r="AL109" s="8">
        <v>0</v>
      </c>
      <c r="AM109" s="8">
        <v>0</v>
      </c>
      <c r="AN109" s="8">
        <v>0</v>
      </c>
      <c r="AO109" s="8">
        <v>0</v>
      </c>
      <c r="AP109" s="8">
        <v>0</v>
      </c>
      <c r="AQ109" s="8">
        <v>5.0000000000000001E-3</v>
      </c>
      <c r="AR109" s="8">
        <v>0.27500000000000002</v>
      </c>
      <c r="AS109" s="8">
        <v>0.50087000000000004</v>
      </c>
      <c r="AT109" s="8">
        <v>0</v>
      </c>
      <c r="AU109" s="8">
        <v>0.88263100000000005</v>
      </c>
      <c r="AV109" s="8">
        <v>0.38344600000000001</v>
      </c>
      <c r="AW109" s="2"/>
    </row>
    <row r="110" spans="1:63">
      <c r="B110" s="8" t="s">
        <v>591</v>
      </c>
      <c r="C110" s="20">
        <v>4</v>
      </c>
      <c r="D110" s="20">
        <v>520</v>
      </c>
      <c r="E110" s="20">
        <v>0</v>
      </c>
      <c r="F110" s="20">
        <v>3</v>
      </c>
      <c r="G110" s="20">
        <v>3</v>
      </c>
      <c r="H110" s="20">
        <v>2</v>
      </c>
      <c r="I110" s="19">
        <v>10.9</v>
      </c>
      <c r="J110" s="1">
        <v>3.2412000000000001</v>
      </c>
      <c r="K110" s="1">
        <v>3.2412000000000001</v>
      </c>
      <c r="L110" s="1">
        <v>5.2194000000000003</v>
      </c>
      <c r="M110" s="18">
        <v>47.485999999999997</v>
      </c>
      <c r="N110" s="8">
        <v>36</v>
      </c>
      <c r="O110" s="8">
        <v>26</v>
      </c>
      <c r="P110" s="8">
        <v>24</v>
      </c>
      <c r="Q110" s="8">
        <v>1</v>
      </c>
      <c r="R110" s="2">
        <v>-432.87490000000003</v>
      </c>
      <c r="S110" s="8" t="s">
        <v>61</v>
      </c>
      <c r="T110" s="8">
        <v>0.78700000000000003</v>
      </c>
      <c r="U110" s="8">
        <v>1.9630000000000001</v>
      </c>
      <c r="V110" s="8">
        <v>1.1759999999999999</v>
      </c>
      <c r="W110" s="8" t="s">
        <v>61</v>
      </c>
      <c r="X110" s="8">
        <v>0.78700000000000003</v>
      </c>
      <c r="Y110" s="8">
        <v>1.9630000000000001</v>
      </c>
      <c r="Z110" s="8">
        <v>1.1759999999999999</v>
      </c>
      <c r="AA110" s="8">
        <v>1.47E-2</v>
      </c>
      <c r="AB110" s="8">
        <v>3.0499999999999999E-2</v>
      </c>
      <c r="AC110" s="8" t="s">
        <v>17</v>
      </c>
      <c r="AD110" s="8" t="s">
        <v>17</v>
      </c>
      <c r="AE110" s="8">
        <v>0</v>
      </c>
      <c r="AF110" s="8">
        <v>0</v>
      </c>
      <c r="AG110" s="8">
        <v>0</v>
      </c>
      <c r="AH110" s="8">
        <v>0</v>
      </c>
      <c r="AI110" s="8">
        <v>0</v>
      </c>
      <c r="AJ110" s="8">
        <v>0</v>
      </c>
      <c r="AK110" s="8">
        <v>0</v>
      </c>
      <c r="AL110" s="8">
        <v>0</v>
      </c>
      <c r="AM110" s="8">
        <v>0</v>
      </c>
      <c r="AN110" s="8">
        <v>0</v>
      </c>
      <c r="AO110" s="8">
        <v>0</v>
      </c>
      <c r="AP110" s="8">
        <v>0</v>
      </c>
      <c r="AQ110" s="8">
        <v>5.0000000000000001E-3</v>
      </c>
      <c r="AR110" s="8">
        <v>0.27200000000000002</v>
      </c>
      <c r="AS110" s="8">
        <v>0.5</v>
      </c>
      <c r="AT110" s="8">
        <v>0</v>
      </c>
      <c r="AU110" s="8">
        <v>0.87968599999999997</v>
      </c>
      <c r="AV110" s="8">
        <v>0.37968600000000002</v>
      </c>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BDD6D217-1BCE-4E3D-8935-AE978B97605F}"/>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342E-A82B-4DA9-A99B-C6D265C4FEC7}">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496</v>
      </c>
      <c r="C1" s="4" t="s">
        <v>719</v>
      </c>
      <c r="D1" s="21">
        <f>COUNT(D41:D502)-6</f>
        <v>41</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R2SCAN</v>
      </c>
      <c r="K2" s="6" t="s">
        <v>4</v>
      </c>
      <c r="L2" s="6" t="s">
        <v>7</v>
      </c>
      <c r="M2" s="6" t="s">
        <v>675</v>
      </c>
      <c r="N2" s="6"/>
      <c r="O2" s="4" t="str">
        <f>A1</f>
        <v>R2SCAN</v>
      </c>
      <c r="P2" s="4" t="s">
        <v>4</v>
      </c>
      <c r="Q2" s="4" t="s">
        <v>7</v>
      </c>
      <c r="R2" s="4" t="s">
        <v>675</v>
      </c>
      <c r="T2" s="4" t="str">
        <f>A1</f>
        <v>R2SCAN</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Zn_Zn_C_R2SCAN_999</v>
      </c>
      <c r="C3" s="27">
        <f>-C39</f>
        <v>-1</v>
      </c>
      <c r="D3" s="27">
        <f>D39</f>
        <v>3.2502</v>
      </c>
      <c r="E3" s="27">
        <f>E39</f>
        <v>5.2351999999999999</v>
      </c>
      <c r="F3" s="27">
        <f>-F39</f>
        <v>-0.62960609279999991</v>
      </c>
      <c r="G3" s="27">
        <f>-G39</f>
        <v>-0.62960609280000079</v>
      </c>
      <c r="H3" s="27">
        <f>H39</f>
        <v>0.5</v>
      </c>
      <c r="I3" s="17"/>
      <c r="J3" s="17">
        <f>J39</f>
        <v>-434.0641</v>
      </c>
      <c r="K3" s="17">
        <f>K39</f>
        <v>-59.625999999999998</v>
      </c>
      <c r="L3" s="17">
        <f>L39</f>
        <v>-23.017900000000001</v>
      </c>
      <c r="M3" s="17">
        <f>M39</f>
        <v>-82.643900000000002</v>
      </c>
      <c r="N3" s="25"/>
      <c r="O3" s="17">
        <f>O39</f>
        <v>-0.23779999999999291</v>
      </c>
      <c r="P3" s="17">
        <f>P39</f>
        <v>-0.25829999999999842</v>
      </c>
      <c r="Q3" s="17">
        <f>Q39</f>
        <v>6.7299999999999471E-2</v>
      </c>
      <c r="R3" s="17">
        <f>R39</f>
        <v>-0.1910000000000025</v>
      </c>
      <c r="S3" s="17"/>
      <c r="T3" s="28">
        <f>T39</f>
        <v>1.246</v>
      </c>
      <c r="U3" s="28">
        <f>U39</f>
        <v>0</v>
      </c>
      <c r="V3" s="27"/>
      <c r="W3" s="17">
        <f>W39</f>
        <v>-0.19429999999999836</v>
      </c>
      <c r="X3" s="17">
        <f>X39</f>
        <v>-4.3499999999994543E-2</v>
      </c>
      <c r="Y3" s="16">
        <f t="shared" ref="Y3:Y20" si="0">R3+X3</f>
        <v>-0.23449999999999704</v>
      </c>
      <c r="Z3" s="17">
        <f>Z39</f>
        <v>0</v>
      </c>
      <c r="AA3" s="17">
        <f>AA39</f>
        <v>0.25829999999999842</v>
      </c>
      <c r="AB3" s="16">
        <f>AA3+R3</f>
        <v>6.7299999999995919E-2</v>
      </c>
      <c r="AD3" s="17">
        <f>AD39</f>
        <v>0</v>
      </c>
      <c r="AE3" s="17">
        <f>AE39</f>
        <v>0</v>
      </c>
      <c r="AF3" s="17">
        <f>AF39</f>
        <v>0.25829999999999842</v>
      </c>
      <c r="AG3" s="17"/>
      <c r="AH3" s="17">
        <f>AH39</f>
        <v>0</v>
      </c>
      <c r="AI3" s="17">
        <f>AI39</f>
        <v>0</v>
      </c>
    </row>
    <row r="4" spans="1:35" s="15" customFormat="1">
      <c r="B4" s="15" t="str">
        <f>B38</f>
        <v>Zn_Zn_C_R2SCAN_969</v>
      </c>
      <c r="C4" s="24">
        <f>-C38</f>
        <v>-0.96875207876006131</v>
      </c>
      <c r="D4" s="24">
        <f t="shared" ref="D4:R4" si="1">D38</f>
        <v>3.2564000000000002</v>
      </c>
      <c r="E4" s="24">
        <f t="shared" si="1"/>
        <v>5.2145999999999999</v>
      </c>
      <c r="F4" s="24">
        <f>-F38</f>
        <v>-0.61243912619999985</v>
      </c>
      <c r="G4" s="24">
        <f>-G38</f>
        <v>-0.61215232320000079</v>
      </c>
      <c r="H4" s="24">
        <f t="shared" si="1"/>
        <v>0.50094099999999997</v>
      </c>
      <c r="J4" s="16">
        <f t="shared" si="1"/>
        <v>-434.06299999999999</v>
      </c>
      <c r="K4" s="16">
        <f t="shared" si="1"/>
        <v>0</v>
      </c>
      <c r="L4" s="16">
        <f t="shared" si="1"/>
        <v>0</v>
      </c>
      <c r="M4" s="16">
        <f t="shared" si="1"/>
        <v>0</v>
      </c>
      <c r="N4" s="16"/>
      <c r="O4" s="16">
        <f t="shared" si="1"/>
        <v>-0.23669999999998481</v>
      </c>
      <c r="P4" s="16">
        <f t="shared" si="1"/>
        <v>59.367699999999999</v>
      </c>
      <c r="Q4" s="16">
        <f t="shared" si="1"/>
        <v>23.0852</v>
      </c>
      <c r="R4" s="16">
        <f t="shared" si="1"/>
        <v>82.4529</v>
      </c>
      <c r="S4" s="16"/>
      <c r="T4" s="23">
        <f>T38</f>
        <v>1.2529999999999999</v>
      </c>
      <c r="U4" s="23">
        <f>U38</f>
        <v>0</v>
      </c>
      <c r="V4" s="24"/>
      <c r="W4" s="16">
        <f>W38</f>
        <v>-0.19399999999995998</v>
      </c>
      <c r="X4" s="16">
        <f>X38</f>
        <v>-4.2700000000024829E-2</v>
      </c>
      <c r="Y4" s="16">
        <f t="shared" si="0"/>
        <v>82.410199999999975</v>
      </c>
      <c r="Z4" s="16">
        <f>Z38</f>
        <v>0</v>
      </c>
      <c r="AA4" s="16">
        <f>AA38</f>
        <v>-59.367699999999999</v>
      </c>
      <c r="AB4" s="16">
        <f>AA4+R4</f>
        <v>23.0852</v>
      </c>
      <c r="AD4" s="16">
        <f>AD38</f>
        <v>0</v>
      </c>
      <c r="AE4" s="16">
        <f>AE38</f>
        <v>0</v>
      </c>
      <c r="AF4" s="16">
        <f>AF38</f>
        <v>-59.367699999999999</v>
      </c>
      <c r="AG4" s="16"/>
      <c r="AH4" s="16"/>
      <c r="AI4" s="16"/>
    </row>
    <row r="5" spans="1:35" s="15" customFormat="1">
      <c r="B5" s="15" t="str">
        <f>B37</f>
        <v>Zn_Zn_C_R2SCAN_938</v>
      </c>
      <c r="C5" s="24">
        <f>-C37</f>
        <v>-0.93750415752012262</v>
      </c>
      <c r="D5" s="24">
        <f t="shared" ref="D5:R5" si="2">D37</f>
        <v>3.2625999999999999</v>
      </c>
      <c r="E5" s="24">
        <f t="shared" si="2"/>
        <v>5.1935000000000002</v>
      </c>
      <c r="F5" s="24">
        <f>-F37</f>
        <v>-0.5954659360000002</v>
      </c>
      <c r="G5" s="24">
        <f>-G37</f>
        <v>-0.59455187999999959</v>
      </c>
      <c r="H5" s="24">
        <f t="shared" si="2"/>
        <v>0.50190800000000002</v>
      </c>
      <c r="I5" s="66"/>
      <c r="J5" s="16">
        <f t="shared" si="2"/>
        <v>-434.06040000000002</v>
      </c>
      <c r="K5" s="16">
        <f>K37</f>
        <v>0</v>
      </c>
      <c r="L5" s="16">
        <f t="shared" si="2"/>
        <v>0</v>
      </c>
      <c r="M5" s="16">
        <f t="shared" si="2"/>
        <v>0</v>
      </c>
      <c r="N5" s="16"/>
      <c r="O5" s="16">
        <f t="shared" si="2"/>
        <v>-0.23410000000001219</v>
      </c>
      <c r="P5" s="16">
        <f t="shared" si="2"/>
        <v>59.367699999999999</v>
      </c>
      <c r="Q5" s="16">
        <f t="shared" si="2"/>
        <v>23.0852</v>
      </c>
      <c r="R5" s="16">
        <f t="shared" si="2"/>
        <v>82.4529</v>
      </c>
      <c r="S5" s="16"/>
      <c r="T5" s="23">
        <f>T37</f>
        <v>1.258</v>
      </c>
      <c r="U5" s="23">
        <f>U37</f>
        <v>0</v>
      </c>
      <c r="W5" s="16">
        <f>W37</f>
        <v>-0.19219999999995707</v>
      </c>
      <c r="X5" s="16">
        <f>X37</f>
        <v>-4.1900000000055115E-2</v>
      </c>
      <c r="Y5" s="16">
        <f t="shared" si="0"/>
        <v>82.410999999999945</v>
      </c>
      <c r="Z5" s="16">
        <f>Z37</f>
        <v>0</v>
      </c>
      <c r="AA5" s="16">
        <f>AA37</f>
        <v>-59.367699999999999</v>
      </c>
      <c r="AB5" s="16">
        <f>AA5+R5</f>
        <v>23.0852</v>
      </c>
      <c r="AC5" s="16"/>
      <c r="AD5" s="16">
        <f>AD37</f>
        <v>0</v>
      </c>
      <c r="AE5" s="16">
        <f>AE37</f>
        <v>0</v>
      </c>
      <c r="AF5" s="16">
        <f>AF37</f>
        <v>-59.367699999999999</v>
      </c>
      <c r="AG5" s="16"/>
      <c r="AH5" s="16"/>
      <c r="AI5" s="16"/>
    </row>
    <row r="6" spans="1:35" s="15" customFormat="1">
      <c r="B6" s="15" t="str">
        <f>B36</f>
        <v>Zn_Zn_C_R2SCAN_875</v>
      </c>
      <c r="C6" s="24">
        <f>-C36</f>
        <v>-0.87500000000000033</v>
      </c>
      <c r="D6" s="24">
        <f t="shared" ref="D6:R6" si="3">D36</f>
        <v>3.2743000000000002</v>
      </c>
      <c r="E6" s="24">
        <f t="shared" si="3"/>
        <v>5.1531000000000002</v>
      </c>
      <c r="F6" s="24">
        <f>-F36</f>
        <v>-0.56077064820000022</v>
      </c>
      <c r="G6" s="24">
        <f>-G36</f>
        <v>-0.56053360559999998</v>
      </c>
      <c r="H6" s="24">
        <f t="shared" si="3"/>
        <v>0.50359100000000001</v>
      </c>
      <c r="I6" s="66"/>
      <c r="J6" s="16">
        <f t="shared" si="3"/>
        <v>-434.05119999999999</v>
      </c>
      <c r="K6" s="16">
        <f t="shared" si="3"/>
        <v>0</v>
      </c>
      <c r="L6" s="16">
        <f t="shared" si="3"/>
        <v>0</v>
      </c>
      <c r="M6" s="16">
        <f t="shared" si="3"/>
        <v>0</v>
      </c>
      <c r="N6" s="16"/>
      <c r="O6" s="16">
        <f t="shared" si="3"/>
        <v>-0.224899999999991</v>
      </c>
      <c r="P6" s="16">
        <f t="shared" si="3"/>
        <v>59.367699999999999</v>
      </c>
      <c r="Q6" s="16">
        <f t="shared" si="3"/>
        <v>23.0852</v>
      </c>
      <c r="R6" s="16">
        <f t="shared" si="3"/>
        <v>82.4529</v>
      </c>
      <c r="S6" s="16"/>
      <c r="T6" s="23">
        <f>T36</f>
        <v>1.2689999999999999</v>
      </c>
      <c r="U6" s="23">
        <f>U36</f>
        <v>0</v>
      </c>
      <c r="W6" s="16">
        <f>W36</f>
        <v>-0.18449999999995725</v>
      </c>
      <c r="X6" s="16">
        <f>X36</f>
        <v>-4.0400000000033742E-2</v>
      </c>
      <c r="Y6" s="16">
        <f t="shared" si="0"/>
        <v>82.412499999999966</v>
      </c>
      <c r="Z6" s="16">
        <f>Z36</f>
        <v>0</v>
      </c>
      <c r="AA6" s="16">
        <f>AA36</f>
        <v>-59.367699999999999</v>
      </c>
      <c r="AB6" s="16">
        <f t="shared" ref="AB6:AB20" si="4">AA6+R6</f>
        <v>23.0852</v>
      </c>
      <c r="AC6" s="16"/>
      <c r="AD6" s="16">
        <f>AD36</f>
        <v>0</v>
      </c>
      <c r="AE6" s="16">
        <f>AE36</f>
        <v>0</v>
      </c>
      <c r="AF6" s="16">
        <f>AF36</f>
        <v>-59.367699999999999</v>
      </c>
      <c r="AH6" s="16"/>
      <c r="AI6" s="16"/>
    </row>
    <row r="7" spans="1:35" s="15" customFormat="1">
      <c r="B7" s="15" t="str">
        <f>B35</f>
        <v>Zn_Zn_C_R2SCAN_813</v>
      </c>
      <c r="C7" s="24">
        <f>-C35</f>
        <v>-0.81250415752012251</v>
      </c>
      <c r="D7" s="24">
        <f t="shared" ref="D7:R7" si="5">D35</f>
        <v>3.2854999999999999</v>
      </c>
      <c r="E7" s="24">
        <f t="shared" si="5"/>
        <v>5.1148999999999996</v>
      </c>
      <c r="F7" s="24">
        <f>-F35</f>
        <v>-0.52527465549999985</v>
      </c>
      <c r="G7" s="24">
        <f>-G35</f>
        <v>-0.52687561919999992</v>
      </c>
      <c r="H7" s="24">
        <f t="shared" si="5"/>
        <v>0.50497999999999998</v>
      </c>
      <c r="I7" s="66"/>
      <c r="J7" s="16">
        <f t="shared" si="5"/>
        <v>-434.03710000000001</v>
      </c>
      <c r="K7" s="16">
        <f t="shared" si="5"/>
        <v>0</v>
      </c>
      <c r="L7" s="16">
        <f t="shared" si="5"/>
        <v>0</v>
      </c>
      <c r="M7" s="16">
        <f t="shared" si="5"/>
        <v>0</v>
      </c>
      <c r="N7" s="16"/>
      <c r="O7" s="16">
        <f t="shared" si="5"/>
        <v>-0.21080000000000609</v>
      </c>
      <c r="P7" s="16">
        <f t="shared" si="5"/>
        <v>59.367699999999999</v>
      </c>
      <c r="Q7" s="16">
        <f t="shared" si="5"/>
        <v>23.0852</v>
      </c>
      <c r="R7" s="16">
        <f t="shared" si="5"/>
        <v>82.4529</v>
      </c>
      <c r="S7" s="16"/>
      <c r="T7" s="23">
        <f>T35</f>
        <v>1.278</v>
      </c>
      <c r="U7" s="23">
        <f>U35</f>
        <v>0</v>
      </c>
      <c r="W7" s="16">
        <f>W35</f>
        <v>-0.17169999999998709</v>
      </c>
      <c r="X7" s="16">
        <f>X35</f>
        <v>-3.9100000000019008E-2</v>
      </c>
      <c r="Y7" s="16">
        <f t="shared" si="0"/>
        <v>82.413799999999981</v>
      </c>
      <c r="Z7" s="16">
        <f>Z35</f>
        <v>0</v>
      </c>
      <c r="AA7" s="16">
        <f>AA35</f>
        <v>-59.367699999999999</v>
      </c>
      <c r="AB7" s="16">
        <f t="shared" si="4"/>
        <v>23.0852</v>
      </c>
      <c r="AC7" s="16"/>
      <c r="AD7" s="16">
        <f>AD35</f>
        <v>0</v>
      </c>
      <c r="AE7" s="16">
        <f>AE35</f>
        <v>0</v>
      </c>
      <c r="AF7" s="16">
        <f>AF35</f>
        <v>-59.367699999999999</v>
      </c>
      <c r="AH7" s="16"/>
      <c r="AI7" s="16"/>
    </row>
    <row r="8" spans="1:35" s="15" customFormat="1">
      <c r="B8" s="15" t="str">
        <f>B34</f>
        <v>Zn_Zn_C_R2SCAN_750</v>
      </c>
      <c r="C8" s="24">
        <f>-C34</f>
        <v>-0.75000000000000011</v>
      </c>
      <c r="D8" s="24">
        <f t="shared" ref="D8:R8" si="6">D34</f>
        <v>3.2964000000000002</v>
      </c>
      <c r="E8" s="24">
        <f t="shared" si="6"/>
        <v>5.0769000000000002</v>
      </c>
      <c r="F8" s="24">
        <f>-F34</f>
        <v>-0.49277406779999994</v>
      </c>
      <c r="G8" s="24">
        <f>-G34</f>
        <v>-0.49155561179999985</v>
      </c>
      <c r="H8" s="24">
        <f t="shared" si="6"/>
        <v>0.50686399999999998</v>
      </c>
      <c r="I8" s="66"/>
      <c r="J8" s="16">
        <f t="shared" si="6"/>
        <v>-434.0181</v>
      </c>
      <c r="K8" s="16">
        <f t="shared" si="6"/>
        <v>0</v>
      </c>
      <c r="L8" s="16">
        <f t="shared" si="6"/>
        <v>0</v>
      </c>
      <c r="M8" s="16">
        <f t="shared" si="6"/>
        <v>0</v>
      </c>
      <c r="N8" s="16"/>
      <c r="O8" s="16">
        <f t="shared" si="6"/>
        <v>-0.19180000000000064</v>
      </c>
      <c r="P8" s="16">
        <f t="shared" si="6"/>
        <v>59.367699999999999</v>
      </c>
      <c r="Q8" s="16">
        <f t="shared" si="6"/>
        <v>23.0852</v>
      </c>
      <c r="R8" s="16">
        <f t="shared" si="6"/>
        <v>82.4529</v>
      </c>
      <c r="S8" s="16"/>
      <c r="T8" s="23">
        <f>T34</f>
        <v>1.2849999999999999</v>
      </c>
      <c r="U8" s="23">
        <f>U34</f>
        <v>0</v>
      </c>
      <c r="W8" s="16">
        <f>W34</f>
        <v>-0.15419999999994616</v>
      </c>
      <c r="X8" s="16">
        <f>X34</f>
        <v>-3.7600000000054479E-2</v>
      </c>
      <c r="Y8" s="16">
        <f t="shared" si="0"/>
        <v>82.415299999999945</v>
      </c>
      <c r="Z8" s="16">
        <f>Z34</f>
        <v>0</v>
      </c>
      <c r="AA8" s="16">
        <f>AA34</f>
        <v>-59.367699999999999</v>
      </c>
      <c r="AB8" s="16">
        <f t="shared" si="4"/>
        <v>23.0852</v>
      </c>
      <c r="AC8" s="16"/>
      <c r="AD8" s="16">
        <f>AD34</f>
        <v>0</v>
      </c>
      <c r="AE8" s="16">
        <f>AE34</f>
        <v>0</v>
      </c>
      <c r="AF8" s="16">
        <f>AF34</f>
        <v>-59.367699999999999</v>
      </c>
      <c r="AH8" s="16"/>
      <c r="AI8" s="16"/>
    </row>
    <row r="9" spans="1:35" s="15" customFormat="1">
      <c r="B9" s="15" t="str">
        <f>B33</f>
        <v>Zn_Zn_C_R2SCAN_688</v>
      </c>
      <c r="C9" s="24">
        <f>-C33</f>
        <v>-0.68750415752012228</v>
      </c>
      <c r="D9" s="24">
        <f t="shared" ref="D9:R9" si="7">D33</f>
        <v>3.3073000000000001</v>
      </c>
      <c r="E9" s="24">
        <f t="shared" si="7"/>
        <v>5.0381999999999998</v>
      </c>
      <c r="F9" s="24">
        <f>-F33</f>
        <v>-0.46200797819999989</v>
      </c>
      <c r="G9" s="24">
        <f>-G33</f>
        <v>-0.45538778339999997</v>
      </c>
      <c r="H9" s="24">
        <f t="shared" si="7"/>
        <v>0.509019</v>
      </c>
      <c r="I9" s="66"/>
      <c r="J9" s="16">
        <f t="shared" si="7"/>
        <v>-433.99669999999998</v>
      </c>
      <c r="K9" s="16">
        <f t="shared" si="7"/>
        <v>0</v>
      </c>
      <c r="L9" s="16">
        <f t="shared" si="7"/>
        <v>0</v>
      </c>
      <c r="M9" s="16">
        <f t="shared" si="7"/>
        <v>0</v>
      </c>
      <c r="N9" s="16"/>
      <c r="O9" s="16">
        <f t="shared" si="7"/>
        <v>-0.17039999999997235</v>
      </c>
      <c r="P9" s="16">
        <f t="shared" si="7"/>
        <v>59.367699999999999</v>
      </c>
      <c r="Q9" s="16">
        <f t="shared" si="7"/>
        <v>23.0852</v>
      </c>
      <c r="R9" s="16">
        <f t="shared" si="7"/>
        <v>82.4529</v>
      </c>
      <c r="S9" s="16"/>
      <c r="T9" s="23">
        <f>T33</f>
        <v>1.2929999999999999</v>
      </c>
      <c r="U9" s="23">
        <f>U33</f>
        <v>0</v>
      </c>
      <c r="W9" s="16">
        <f>W33</f>
        <v>-0.13469999999995252</v>
      </c>
      <c r="X9" s="16">
        <f>X33</f>
        <v>-3.5700000000019827E-2</v>
      </c>
      <c r="Y9" s="16">
        <f t="shared" si="0"/>
        <v>82.41719999999998</v>
      </c>
      <c r="Z9" s="16">
        <f>Z33</f>
        <v>0</v>
      </c>
      <c r="AA9" s="16">
        <f>AA33</f>
        <v>-59.367699999999999</v>
      </c>
      <c r="AB9" s="16">
        <f t="shared" si="4"/>
        <v>23.0852</v>
      </c>
      <c r="AC9" s="16"/>
      <c r="AD9" s="16">
        <f>AD33</f>
        <v>0</v>
      </c>
      <c r="AE9" s="16">
        <f>AE33</f>
        <v>0</v>
      </c>
      <c r="AF9" s="16">
        <f>AF33</f>
        <v>-59.367699999999999</v>
      </c>
      <c r="AH9" s="16"/>
      <c r="AI9" s="16"/>
    </row>
    <row r="10" spans="1:35" s="15" customFormat="1">
      <c r="B10" s="15" t="str">
        <f>B32</f>
        <v>Zn_Zn_C_R2SCAN_625</v>
      </c>
      <c r="C10" s="24">
        <f>-C32</f>
        <v>-0.62499999999999989</v>
      </c>
      <c r="D10" s="24">
        <f t="shared" ref="D10:R10" si="8">D32</f>
        <v>3.3180999999999998</v>
      </c>
      <c r="E10" s="24">
        <f t="shared" si="8"/>
        <v>4.9991000000000003</v>
      </c>
      <c r="F10" s="24">
        <f>-F32</f>
        <v>-0.42775299059999988</v>
      </c>
      <c r="G10" s="24">
        <f>-G32</f>
        <v>-0.42059427940000077</v>
      </c>
      <c r="H10" s="24">
        <f t="shared" si="8"/>
        <v>0.51040099999999999</v>
      </c>
      <c r="I10" s="66"/>
      <c r="J10" s="16">
        <f t="shared" si="8"/>
        <v>-433.97410000000002</v>
      </c>
      <c r="K10" s="16">
        <f t="shared" si="8"/>
        <v>0</v>
      </c>
      <c r="L10" s="16">
        <f t="shared" si="8"/>
        <v>0</v>
      </c>
      <c r="M10" s="16">
        <f t="shared" si="8"/>
        <v>0</v>
      </c>
      <c r="N10" s="16"/>
      <c r="O10" s="16">
        <f t="shared" si="8"/>
        <v>-0.14780000000001792</v>
      </c>
      <c r="P10" s="16">
        <f t="shared" si="8"/>
        <v>59.367699999999999</v>
      </c>
      <c r="Q10" s="16">
        <f t="shared" si="8"/>
        <v>23.0852</v>
      </c>
      <c r="R10" s="16">
        <f t="shared" si="8"/>
        <v>82.4529</v>
      </c>
      <c r="S10" s="16"/>
      <c r="T10" s="23">
        <f>T32</f>
        <v>1.302</v>
      </c>
      <c r="U10" s="23">
        <f>U32</f>
        <v>0</v>
      </c>
      <c r="W10" s="16">
        <f>W32</f>
        <v>-0.11349999999998772</v>
      </c>
      <c r="X10" s="16">
        <f>X32</f>
        <v>-3.4300000000030195E-2</v>
      </c>
      <c r="Y10" s="16">
        <f t="shared" si="0"/>
        <v>82.418599999999969</v>
      </c>
      <c r="Z10" s="16">
        <f>Z32</f>
        <v>0</v>
      </c>
      <c r="AA10" s="16">
        <f>AA32</f>
        <v>-59.367699999999999</v>
      </c>
      <c r="AB10" s="16">
        <f t="shared" si="4"/>
        <v>23.0852</v>
      </c>
      <c r="AC10" s="16"/>
      <c r="AD10" s="16">
        <f>AD32</f>
        <v>0</v>
      </c>
      <c r="AE10" s="16">
        <f>AE32</f>
        <v>0</v>
      </c>
      <c r="AF10" s="16">
        <f>AF32</f>
        <v>-59.367699999999999</v>
      </c>
      <c r="AH10" s="16"/>
      <c r="AI10" s="16"/>
    </row>
    <row r="11" spans="1:35" s="15" customFormat="1">
      <c r="B11" s="15" t="str">
        <f>B31</f>
        <v>Zn_Zn_C_R2SCAN_563</v>
      </c>
      <c r="C11" s="24">
        <f>-C31</f>
        <v>-0.56250415752012262</v>
      </c>
      <c r="D11" s="24">
        <f t="shared" ref="D11:R11" si="9">D31</f>
        <v>3.3287</v>
      </c>
      <c r="E11" s="24">
        <f t="shared" si="9"/>
        <v>4.9581</v>
      </c>
      <c r="F11" s="24">
        <f>-F31</f>
        <v>-0.39048508170000013</v>
      </c>
      <c r="G11" s="24">
        <f>-G31</f>
        <v>-0.3867070095000002</v>
      </c>
      <c r="H11" s="24">
        <f t="shared" si="9"/>
        <v>0.51110800000000001</v>
      </c>
      <c r="I11" s="66"/>
      <c r="J11" s="16">
        <f t="shared" si="9"/>
        <v>-433.95010000000002</v>
      </c>
      <c r="K11" s="16">
        <f t="shared" si="9"/>
        <v>0</v>
      </c>
      <c r="L11" s="16">
        <f t="shared" si="9"/>
        <v>0</v>
      </c>
      <c r="M11" s="16">
        <f t="shared" si="9"/>
        <v>0</v>
      </c>
      <c r="N11" s="16"/>
      <c r="O11" s="16">
        <f t="shared" si="9"/>
        <v>-0.12380000000001701</v>
      </c>
      <c r="P11" s="16">
        <f t="shared" si="9"/>
        <v>59.367699999999999</v>
      </c>
      <c r="Q11" s="16">
        <f t="shared" si="9"/>
        <v>23.0852</v>
      </c>
      <c r="R11" s="16">
        <f t="shared" si="9"/>
        <v>82.4529</v>
      </c>
      <c r="S11" s="16"/>
      <c r="T11" s="23">
        <f>T31</f>
        <v>1.3129999999999999</v>
      </c>
      <c r="U11" s="23">
        <f>U31</f>
        <v>0</v>
      </c>
      <c r="W11" s="16">
        <f>W31</f>
        <v>-9.1299999999989723E-2</v>
      </c>
      <c r="X11" s="16">
        <f>X31</f>
        <v>-3.2500000000027285E-2</v>
      </c>
      <c r="Y11" s="16">
        <f t="shared" si="0"/>
        <v>82.420399999999972</v>
      </c>
      <c r="Z11" s="16">
        <f>Z31</f>
        <v>0</v>
      </c>
      <c r="AA11" s="16">
        <f>AA31</f>
        <v>-59.367699999999999</v>
      </c>
      <c r="AB11" s="16">
        <f t="shared" si="4"/>
        <v>23.0852</v>
      </c>
      <c r="AC11" s="16"/>
      <c r="AD11" s="16">
        <f>AD31</f>
        <v>0</v>
      </c>
      <c r="AE11" s="16">
        <f>AE31</f>
        <v>0</v>
      </c>
      <c r="AF11" s="16">
        <f>AF31</f>
        <v>-59.367699999999999</v>
      </c>
      <c r="AH11" s="16"/>
      <c r="AI11" s="16"/>
    </row>
    <row r="12" spans="1:35" s="15" customFormat="1">
      <c r="B12" s="15" t="str">
        <f>B30</f>
        <v>Zn_Zn_C_R2SCAN_500</v>
      </c>
      <c r="C12" s="24">
        <f>-C30</f>
        <v>-0.50000000000000022</v>
      </c>
      <c r="D12" s="24">
        <f t="shared" ref="D12:R12" si="10">D30</f>
        <v>3.3397000000000001</v>
      </c>
      <c r="E12" s="24">
        <f t="shared" si="10"/>
        <v>4.9138999999999999</v>
      </c>
      <c r="F12" s="24">
        <f>-F30</f>
        <v>-0.35306371500000011</v>
      </c>
      <c r="G12" s="24">
        <f>-G30</f>
        <v>-0.35145195579999933</v>
      </c>
      <c r="H12" s="24">
        <f t="shared" si="10"/>
        <v>0.51171800000000001</v>
      </c>
      <c r="I12" s="66"/>
      <c r="J12" s="16">
        <f t="shared" si="10"/>
        <v>-433.92579999999998</v>
      </c>
      <c r="K12" s="16">
        <f t="shared" si="10"/>
        <v>0</v>
      </c>
      <c r="L12" s="16">
        <f t="shared" si="10"/>
        <v>0</v>
      </c>
      <c r="M12" s="16">
        <f t="shared" si="10"/>
        <v>0</v>
      </c>
      <c r="N12" s="16"/>
      <c r="O12" s="16">
        <f t="shared" si="10"/>
        <v>-9.9499999999977717E-2</v>
      </c>
      <c r="P12" s="16">
        <f t="shared" si="10"/>
        <v>59.367699999999999</v>
      </c>
      <c r="Q12" s="16">
        <f t="shared" si="10"/>
        <v>23.0852</v>
      </c>
      <c r="R12" s="16">
        <f t="shared" si="10"/>
        <v>82.4529</v>
      </c>
      <c r="S12" s="16"/>
      <c r="T12" s="23">
        <f>T30</f>
        <v>1.3260000000000001</v>
      </c>
      <c r="U12" s="23">
        <f>U30</f>
        <v>0</v>
      </c>
      <c r="W12" s="16">
        <f>W30</f>
        <v>-6.9199999999966622E-2</v>
      </c>
      <c r="X12" s="16">
        <f>X30</f>
        <v>-3.0300000000011096E-2</v>
      </c>
      <c r="Y12" s="16">
        <f t="shared" si="0"/>
        <v>82.422599999999989</v>
      </c>
      <c r="Z12" s="16">
        <f>Z30</f>
        <v>0</v>
      </c>
      <c r="AA12" s="16">
        <f>AA30</f>
        <v>-59.367699999999999</v>
      </c>
      <c r="AB12" s="16">
        <f t="shared" si="4"/>
        <v>23.0852</v>
      </c>
      <c r="AC12" s="16"/>
      <c r="AD12" s="16">
        <f>AD30</f>
        <v>0</v>
      </c>
      <c r="AE12" s="16">
        <f>AE30</f>
        <v>0</v>
      </c>
      <c r="AF12" s="16">
        <f>AF30</f>
        <v>-59.367699999999999</v>
      </c>
      <c r="AH12" s="16"/>
      <c r="AI12" s="16"/>
    </row>
    <row r="13" spans="1:35" s="15" customFormat="1">
      <c r="B13" s="15" t="str">
        <f>B29</f>
        <v>Zn_Zn_C_R2SCAN_438</v>
      </c>
      <c r="C13" s="24">
        <f>-C29</f>
        <v>-0.43750415752012245</v>
      </c>
      <c r="D13" s="24">
        <f t="shared" ref="D13:R13" si="11">D29</f>
        <v>3.3508</v>
      </c>
      <c r="E13" s="24">
        <f t="shared" si="11"/>
        <v>4.867</v>
      </c>
      <c r="F13" s="24">
        <f>-F29</f>
        <v>-0.3192459980000002</v>
      </c>
      <c r="G13" s="24">
        <f>-G29</f>
        <v>-0.31120084700000011</v>
      </c>
      <c r="H13" s="24">
        <f t="shared" si="11"/>
        <v>0.51297800000000005</v>
      </c>
      <c r="I13" s="66"/>
      <c r="J13" s="16">
        <f t="shared" si="11"/>
        <v>-433.90289999999999</v>
      </c>
      <c r="K13" s="16">
        <f t="shared" si="11"/>
        <v>0</v>
      </c>
      <c r="L13" s="16">
        <f t="shared" si="11"/>
        <v>0</v>
      </c>
      <c r="M13" s="16">
        <f t="shared" si="11"/>
        <v>0</v>
      </c>
      <c r="N13" s="16"/>
      <c r="O13" s="16">
        <f t="shared" si="11"/>
        <v>-7.6599999999984902E-2</v>
      </c>
      <c r="P13" s="16">
        <f t="shared" si="11"/>
        <v>59.367699999999999</v>
      </c>
      <c r="Q13" s="16">
        <f t="shared" si="11"/>
        <v>23.0852</v>
      </c>
      <c r="R13" s="16">
        <f t="shared" si="11"/>
        <v>82.4529</v>
      </c>
      <c r="S13" s="16"/>
      <c r="T13" s="23">
        <f>T29</f>
        <v>1.3420000000000001</v>
      </c>
      <c r="U13" s="23">
        <f>U29</f>
        <v>0</v>
      </c>
      <c r="W13" s="16">
        <f>W29</f>
        <v>-4.8599999999964894E-2</v>
      </c>
      <c r="X13" s="16">
        <f>X29</f>
        <v>-2.8000000000020009E-2</v>
      </c>
      <c r="Y13" s="16">
        <f t="shared" si="0"/>
        <v>82.42489999999998</v>
      </c>
      <c r="Z13" s="16">
        <f>Z29</f>
        <v>0</v>
      </c>
      <c r="AA13" s="16">
        <f>AA29</f>
        <v>-59.367699999999999</v>
      </c>
      <c r="AB13" s="16">
        <f t="shared" si="4"/>
        <v>23.0852</v>
      </c>
      <c r="AC13" s="16"/>
      <c r="AD13" s="16">
        <f>AD29</f>
        <v>0</v>
      </c>
      <c r="AE13" s="16">
        <f>AE29</f>
        <v>0</v>
      </c>
      <c r="AF13" s="16">
        <f>AF29</f>
        <v>-59.367699999999999</v>
      </c>
      <c r="AH13" s="16"/>
      <c r="AI13" s="16"/>
    </row>
    <row r="14" spans="1:35" s="15" customFormat="1">
      <c r="B14" s="15" t="str">
        <f>B28</f>
        <v>Zn_Zn_C_R2SCAN_375</v>
      </c>
      <c r="C14" s="24">
        <f>-C28</f>
        <v>-0.37500000000000006</v>
      </c>
      <c r="D14" s="24">
        <f t="shared" ref="D14:R14" si="12">D28</f>
        <v>3.3626999999999998</v>
      </c>
      <c r="E14" s="24">
        <f t="shared" si="12"/>
        <v>4.8141999999999996</v>
      </c>
      <c r="F14" s="24">
        <f>-F28</f>
        <v>-0.27810670560000017</v>
      </c>
      <c r="G14" s="24">
        <f>-G28</f>
        <v>-0.27290255540000069</v>
      </c>
      <c r="H14" s="24">
        <f t="shared" si="12"/>
        <v>0.51266900000000004</v>
      </c>
      <c r="I14" s="66"/>
      <c r="J14" s="16">
        <f t="shared" si="12"/>
        <v>-433.8809</v>
      </c>
      <c r="K14" s="16">
        <f t="shared" si="12"/>
        <v>0</v>
      </c>
      <c r="L14" s="16">
        <f t="shared" si="12"/>
        <v>0</v>
      </c>
      <c r="M14" s="16">
        <f t="shared" si="12"/>
        <v>0</v>
      </c>
      <c r="N14" s="16"/>
      <c r="O14" s="16">
        <f t="shared" si="12"/>
        <v>-5.4599999999993543E-2</v>
      </c>
      <c r="P14" s="16">
        <f t="shared" si="12"/>
        <v>59.367699999999999</v>
      </c>
      <c r="Q14" s="16">
        <f t="shared" si="12"/>
        <v>23.0852</v>
      </c>
      <c r="R14" s="16">
        <f t="shared" si="12"/>
        <v>82.4529</v>
      </c>
      <c r="S14" s="16"/>
      <c r="T14" s="23">
        <f>T28</f>
        <v>1.3620000000000001</v>
      </c>
      <c r="U14" s="23">
        <f>U28</f>
        <v>0</v>
      </c>
      <c r="W14" s="16">
        <f>W28</f>
        <v>-2.9699999999991178E-2</v>
      </c>
      <c r="X14" s="16">
        <f>X28</f>
        <v>-2.4900000000002365E-2</v>
      </c>
      <c r="Y14" s="16">
        <f t="shared" si="0"/>
        <v>82.427999999999997</v>
      </c>
      <c r="Z14" s="16">
        <f>Z28</f>
        <v>0</v>
      </c>
      <c r="AA14" s="16">
        <f>AA28</f>
        <v>-59.367699999999999</v>
      </c>
      <c r="AB14" s="16">
        <f t="shared" si="4"/>
        <v>23.0852</v>
      </c>
      <c r="AC14" s="16"/>
      <c r="AD14" s="16">
        <f>AD28</f>
        <v>0</v>
      </c>
      <c r="AE14" s="16">
        <f>AE28</f>
        <v>0</v>
      </c>
      <c r="AF14" s="16">
        <f>AF28</f>
        <v>-59.367699999999999</v>
      </c>
      <c r="AH14" s="16"/>
      <c r="AI14" s="16"/>
    </row>
    <row r="15" spans="1:35" s="15" customFormat="1">
      <c r="B15" s="15" t="str">
        <f>B27</f>
        <v>Zn_Zn_C_R2SCAN_313</v>
      </c>
      <c r="C15" s="24">
        <f>-C27</f>
        <v>-0.31250415752012228</v>
      </c>
      <c r="D15" s="24">
        <f t="shared" ref="D15:R15" si="13">D27</f>
        <v>3.3759999999999999</v>
      </c>
      <c r="E15" s="24">
        <f t="shared" si="13"/>
        <v>4.7526000000000002</v>
      </c>
      <c r="F15" s="24">
        <f>-F27</f>
        <v>-0.23413208640000016</v>
      </c>
      <c r="G15" s="24">
        <f>-G27</f>
        <v>-0.23025871739999984</v>
      </c>
      <c r="H15" s="24">
        <f t="shared" si="13"/>
        <v>0.51168100000000005</v>
      </c>
      <c r="I15" s="66"/>
      <c r="J15" s="16">
        <f t="shared" si="13"/>
        <v>-433.86130000000003</v>
      </c>
      <c r="K15" s="16">
        <f t="shared" si="13"/>
        <v>0</v>
      </c>
      <c r="L15" s="16">
        <f t="shared" si="13"/>
        <v>0</v>
      </c>
      <c r="M15" s="16">
        <f t="shared" si="13"/>
        <v>0</v>
      </c>
      <c r="N15" s="16"/>
      <c r="O15" s="16">
        <f t="shared" si="13"/>
        <v>-3.5000000000025011E-2</v>
      </c>
      <c r="P15" s="16">
        <f t="shared" si="13"/>
        <v>59.367699999999999</v>
      </c>
      <c r="Q15" s="16">
        <f t="shared" si="13"/>
        <v>23.0852</v>
      </c>
      <c r="R15" s="16">
        <f t="shared" si="13"/>
        <v>82.4529</v>
      </c>
      <c r="S15" s="16"/>
      <c r="T15" s="23">
        <f>T27</f>
        <v>1.387</v>
      </c>
      <c r="U15" s="23">
        <f>U27</f>
        <v>0</v>
      </c>
      <c r="W15" s="16">
        <f>W27</f>
        <v>-1.3799999999946522E-2</v>
      </c>
      <c r="X15" s="16">
        <f>X27</f>
        <v>-2.1200000000078489E-2</v>
      </c>
      <c r="Y15" s="16">
        <f t="shared" si="0"/>
        <v>82.431699999999921</v>
      </c>
      <c r="Z15" s="16">
        <f>Z27</f>
        <v>0</v>
      </c>
      <c r="AA15" s="16">
        <f>AA27</f>
        <v>-59.367699999999999</v>
      </c>
      <c r="AB15" s="16">
        <f t="shared" si="4"/>
        <v>23.0852</v>
      </c>
      <c r="AC15" s="16"/>
      <c r="AD15" s="16">
        <f>AD27</f>
        <v>0</v>
      </c>
      <c r="AE15" s="16">
        <f>AE27</f>
        <v>0</v>
      </c>
      <c r="AF15" s="16">
        <f>AF27</f>
        <v>-59.367699999999999</v>
      </c>
      <c r="AH15" s="16"/>
      <c r="AI15" s="16"/>
    </row>
    <row r="16" spans="1:35" s="15" customFormat="1">
      <c r="B16" s="15" t="str">
        <f>B26</f>
        <v>Zn_Zn_C_R2SCAN_250</v>
      </c>
      <c r="C16" s="24">
        <f>-C26</f>
        <v>-0.24999999999999989</v>
      </c>
      <c r="D16" s="24">
        <f t="shared" ref="D16:R16" si="14">D26</f>
        <v>3.3925000000000001</v>
      </c>
      <c r="E16" s="24">
        <f t="shared" si="14"/>
        <v>4.6696999999999997</v>
      </c>
      <c r="F16" s="24">
        <f>-F26</f>
        <v>-0.18018971389999991</v>
      </c>
      <c r="G16" s="24">
        <f>-G26</f>
        <v>-0.17992354099999977</v>
      </c>
      <c r="H16" s="24">
        <f t="shared" si="14"/>
        <v>0.508521</v>
      </c>
      <c r="I16" s="66"/>
      <c r="J16" s="16">
        <f t="shared" si="14"/>
        <v>-433.84559999999999</v>
      </c>
      <c r="K16" s="16">
        <f t="shared" si="14"/>
        <v>0</v>
      </c>
      <c r="L16" s="16">
        <f t="shared" si="14"/>
        <v>0</v>
      </c>
      <c r="M16" s="16">
        <f t="shared" si="14"/>
        <v>0</v>
      </c>
      <c r="N16" s="16"/>
      <c r="O16" s="16">
        <f t="shared" si="14"/>
        <v>-1.9299999999986994E-2</v>
      </c>
      <c r="P16" s="16">
        <f t="shared" si="14"/>
        <v>59.367699999999999</v>
      </c>
      <c r="Q16" s="16">
        <f t="shared" si="14"/>
        <v>23.0852</v>
      </c>
      <c r="R16" s="16">
        <f t="shared" si="14"/>
        <v>82.4529</v>
      </c>
      <c r="S16" s="16"/>
      <c r="T16" s="23">
        <f>T26</f>
        <v>1.423</v>
      </c>
      <c r="U16" s="23">
        <f>U26</f>
        <v>0</v>
      </c>
      <c r="W16" s="16">
        <f>W26</f>
        <v>-3.999999999962256E-3</v>
      </c>
      <c r="X16" s="16">
        <f>X26</f>
        <v>-1.5300000000024738E-2</v>
      </c>
      <c r="Y16" s="16">
        <f t="shared" si="0"/>
        <v>82.437599999999975</v>
      </c>
      <c r="Z16" s="16">
        <f>Z26</f>
        <v>0</v>
      </c>
      <c r="AA16" s="16">
        <f>AA26</f>
        <v>-59.367699999999999</v>
      </c>
      <c r="AB16" s="16">
        <f t="shared" si="4"/>
        <v>23.0852</v>
      </c>
      <c r="AC16" s="16"/>
      <c r="AD16" s="16">
        <f>AD26</f>
        <v>0</v>
      </c>
      <c r="AE16" s="16">
        <f>AE26</f>
        <v>0</v>
      </c>
      <c r="AF16" s="16">
        <f>AF26</f>
        <v>-59.367699999999999</v>
      </c>
      <c r="AG16" s="16"/>
      <c r="AH16" s="16"/>
      <c r="AI16" s="16"/>
    </row>
    <row r="17" spans="1:36" s="15" customFormat="1">
      <c r="B17" s="15" t="str">
        <f>B25</f>
        <v>Zn_Zn_C_R2SCAN_188</v>
      </c>
      <c r="C17" s="24">
        <f>-C25</f>
        <v>-0.18750415752012253</v>
      </c>
      <c r="D17" s="24">
        <f t="shared" ref="D17:R17" si="15">D25</f>
        <v>3.4081000000000001</v>
      </c>
      <c r="E17" s="24">
        <f t="shared" si="15"/>
        <v>4.6013999999999999</v>
      </c>
      <c r="F17" s="24">
        <f>-F25</f>
        <v>-0.13324273980000031</v>
      </c>
      <c r="G17" s="24">
        <f>-G25</f>
        <v>-0.12767504579999983</v>
      </c>
      <c r="H17" s="24">
        <f t="shared" si="15"/>
        <v>0.50640700000000005</v>
      </c>
      <c r="I17" s="66"/>
      <c r="J17" s="16">
        <f t="shared" si="15"/>
        <v>-433.83519999999999</v>
      </c>
      <c r="K17" s="16">
        <f t="shared" si="15"/>
        <v>0</v>
      </c>
      <c r="L17" s="16">
        <f t="shared" si="15"/>
        <v>0</v>
      </c>
      <c r="M17" s="16">
        <f t="shared" si="15"/>
        <v>0</v>
      </c>
      <c r="N17" s="16"/>
      <c r="O17" s="16">
        <f t="shared" si="15"/>
        <v>-8.8999999999828106E-3</v>
      </c>
      <c r="P17" s="16">
        <f t="shared" si="15"/>
        <v>59.367699999999999</v>
      </c>
      <c r="Q17" s="16">
        <f t="shared" si="15"/>
        <v>23.0852</v>
      </c>
      <c r="R17" s="16">
        <f t="shared" si="15"/>
        <v>82.4529</v>
      </c>
      <c r="S17" s="16"/>
      <c r="T17" s="23">
        <f>T25</f>
        <v>1.452</v>
      </c>
      <c r="U17" s="23">
        <f>U25</f>
        <v>0</v>
      </c>
      <c r="W17" s="16">
        <f>W25</f>
        <v>8.0000000002655725E-4</v>
      </c>
      <c r="X17" s="16">
        <f>X25</f>
        <v>-9.7000000000093678E-3</v>
      </c>
      <c r="Y17" s="16">
        <f t="shared" si="0"/>
        <v>82.44319999999999</v>
      </c>
      <c r="Z17" s="16">
        <f>Z25</f>
        <v>0</v>
      </c>
      <c r="AA17" s="16">
        <f>AA25</f>
        <v>-59.367699999999999</v>
      </c>
      <c r="AB17" s="16">
        <f t="shared" si="4"/>
        <v>23.0852</v>
      </c>
      <c r="AC17" s="16"/>
      <c r="AD17" s="16">
        <f>AD25</f>
        <v>0</v>
      </c>
      <c r="AE17" s="16">
        <f>AE25</f>
        <v>0</v>
      </c>
      <c r="AF17" s="16">
        <f>AF25</f>
        <v>-59.367699999999999</v>
      </c>
      <c r="AG17" s="16"/>
      <c r="AH17" s="16"/>
      <c r="AI17" s="16"/>
    </row>
    <row r="18" spans="1:36" s="15" customFormat="1">
      <c r="A18" s="15" t="s">
        <v>69</v>
      </c>
      <c r="B18" s="15" t="str">
        <f>B24</f>
        <v>Zn_Zn_C_R2SCAN_125</v>
      </c>
      <c r="C18" s="24">
        <f>-C24</f>
        <v>-0.12500000000000017</v>
      </c>
      <c r="D18" s="24">
        <f t="shared" ref="D18:R18" si="16">D24</f>
        <v>3.4205000000000001</v>
      </c>
      <c r="E18" s="24">
        <f t="shared" si="16"/>
        <v>4.5461</v>
      </c>
      <c r="F18" s="24">
        <f>-F24</f>
        <v>-8.8421645000000104E-2</v>
      </c>
      <c r="G18" s="24">
        <f>-G24</f>
        <v>-8.0816019700000699E-2</v>
      </c>
      <c r="H18" s="24">
        <f t="shared" si="16"/>
        <v>0.504417</v>
      </c>
      <c r="I18" s="66"/>
      <c r="J18" s="16">
        <f t="shared" si="16"/>
        <v>-433.82929999999999</v>
      </c>
      <c r="K18" s="16">
        <f t="shared" si="16"/>
        <v>0</v>
      </c>
      <c r="L18" s="16">
        <f t="shared" si="16"/>
        <v>0</v>
      </c>
      <c r="M18" s="16">
        <f t="shared" si="16"/>
        <v>0</v>
      </c>
      <c r="N18" s="16"/>
      <c r="O18" s="16">
        <f t="shared" si="16"/>
        <v>-2.9999999999859028E-3</v>
      </c>
      <c r="P18" s="16">
        <f t="shared" si="16"/>
        <v>59.367699999999999</v>
      </c>
      <c r="Q18" s="16">
        <f t="shared" si="16"/>
        <v>23.0852</v>
      </c>
      <c r="R18" s="16">
        <f t="shared" si="16"/>
        <v>82.4529</v>
      </c>
      <c r="S18" s="16"/>
      <c r="T18" s="23">
        <f>T24</f>
        <v>1.478</v>
      </c>
      <c r="U18" s="23">
        <f>U24</f>
        <v>0</v>
      </c>
      <c r="W18" s="16">
        <f>W24</f>
        <v>1.6000000000531145E-3</v>
      </c>
      <c r="X18" s="16">
        <f>X24</f>
        <v>-4.6000000000390173E-3</v>
      </c>
      <c r="Y18" s="16">
        <f t="shared" si="0"/>
        <v>82.448299999999961</v>
      </c>
      <c r="Z18" s="16">
        <f>Z24</f>
        <v>0</v>
      </c>
      <c r="AA18" s="16">
        <f>AA24</f>
        <v>-59.367699999999999</v>
      </c>
      <c r="AB18" s="16">
        <f t="shared" si="4"/>
        <v>23.0852</v>
      </c>
      <c r="AC18" s="16"/>
      <c r="AD18" s="16">
        <f>AD24</f>
        <v>0</v>
      </c>
      <c r="AE18" s="16">
        <f>AE24</f>
        <v>0</v>
      </c>
      <c r="AF18" s="16">
        <f>AF24</f>
        <v>-59.367699999999999</v>
      </c>
      <c r="AH18" s="16"/>
      <c r="AI18" s="16"/>
    </row>
    <row r="19" spans="1:36" s="15" customFormat="1">
      <c r="B19" s="15" t="str">
        <f>B23</f>
        <v>Zn_Zn_C_R2SCAN_063</v>
      </c>
      <c r="C19" s="24">
        <f>-C23</f>
        <v>-6.2504157520122366E-2</v>
      </c>
      <c r="D19" s="24">
        <f t="shared" ref="D19:R19" si="17">D23</f>
        <v>3.4291999999999998</v>
      </c>
      <c r="E19" s="24">
        <f t="shared" si="17"/>
        <v>4.5080999999999998</v>
      </c>
      <c r="F19" s="24">
        <f>-F23</f>
        <v>-4.1104855799999812E-2</v>
      </c>
      <c r="G19" s="24">
        <f>-G23</f>
        <v>-3.7822958999999538E-2</v>
      </c>
      <c r="H19" s="24">
        <f t="shared" si="17"/>
        <v>0.50160099999999996</v>
      </c>
      <c r="I19" s="66"/>
      <c r="J19" s="16">
        <f t="shared" si="17"/>
        <v>-433.82679999999999</v>
      </c>
      <c r="K19" s="16">
        <f t="shared" si="17"/>
        <v>0</v>
      </c>
      <c r="L19" s="16">
        <f t="shared" si="17"/>
        <v>0</v>
      </c>
      <c r="M19" s="16">
        <f t="shared" si="17"/>
        <v>0</v>
      </c>
      <c r="N19" s="16"/>
      <c r="O19" s="16">
        <f t="shared" si="17"/>
        <v>-4.9999999998817657E-4</v>
      </c>
      <c r="P19" s="16">
        <f t="shared" si="17"/>
        <v>59.367699999999999</v>
      </c>
      <c r="Q19" s="16">
        <f t="shared" si="17"/>
        <v>23.0852</v>
      </c>
      <c r="R19" s="16">
        <f t="shared" si="17"/>
        <v>82.4529</v>
      </c>
      <c r="S19" s="16"/>
      <c r="T19" s="23">
        <f>T23</f>
        <v>1.4630000000000001</v>
      </c>
      <c r="U19" s="23">
        <f>U23</f>
        <v>0</v>
      </c>
      <c r="W19" s="16">
        <f>W23</f>
        <v>5.0000000004501999E-4</v>
      </c>
      <c r="X19" s="16">
        <f>X23</f>
        <v>-1.0000000000331966E-3</v>
      </c>
      <c r="Y19" s="16">
        <f t="shared" si="0"/>
        <v>82.451899999999966</v>
      </c>
      <c r="Z19" s="16">
        <f>Z23</f>
        <v>0</v>
      </c>
      <c r="AA19" s="16">
        <f>AA23</f>
        <v>-59.367699999999999</v>
      </c>
      <c r="AB19" s="16">
        <f t="shared" si="4"/>
        <v>23.0852</v>
      </c>
      <c r="AC19" s="16"/>
      <c r="AD19" s="16">
        <f>AD23</f>
        <v>0</v>
      </c>
      <c r="AE19" s="16">
        <f>AE23</f>
        <v>0</v>
      </c>
      <c r="AF19" s="16">
        <f>AF23</f>
        <v>-59.367699999999999</v>
      </c>
      <c r="AH19" s="16"/>
      <c r="AI19" s="16"/>
    </row>
    <row r="20" spans="1:36" s="15" customFormat="1">
      <c r="B20" s="15" t="str">
        <f>B22</f>
        <v>Zn_Zn_C_R2SCAN_031</v>
      </c>
      <c r="C20" s="24">
        <f>-C22</f>
        <v>-3.1247921239938671E-2</v>
      </c>
      <c r="D20" s="24">
        <f t="shared" ref="D20:U20" si="18">D22</f>
        <v>3.4312999999999998</v>
      </c>
      <c r="E20" s="24">
        <f t="shared" si="18"/>
        <v>4.5003000000000002</v>
      </c>
      <c r="F20" s="24">
        <f>-F22</f>
        <v>-1.9166777699999808E-2</v>
      </c>
      <c r="G20" s="24">
        <f>-G22</f>
        <v>-1.8392726099999784E-2</v>
      </c>
      <c r="H20" s="24">
        <f t="shared" si="18"/>
        <v>0.50050099999999997</v>
      </c>
      <c r="I20" s="66"/>
      <c r="J20" s="16">
        <f t="shared" si="18"/>
        <v>-433.82639999999998</v>
      </c>
      <c r="K20" s="16">
        <f t="shared" si="18"/>
        <v>0</v>
      </c>
      <c r="L20" s="16">
        <f t="shared" si="18"/>
        <v>0</v>
      </c>
      <c r="M20" s="16">
        <f t="shared" si="18"/>
        <v>0</v>
      </c>
      <c r="N20" s="16"/>
      <c r="O20" s="16">
        <f t="shared" si="18"/>
        <v>-9.9999999974897946E-5</v>
      </c>
      <c r="P20" s="16">
        <f t="shared" si="18"/>
        <v>59.367699999999999</v>
      </c>
      <c r="Q20" s="16">
        <f t="shared" si="18"/>
        <v>23.0852</v>
      </c>
      <c r="R20" s="16">
        <f t="shared" si="18"/>
        <v>82.4529</v>
      </c>
      <c r="S20" s="16"/>
      <c r="T20" s="23">
        <f t="shared" si="18"/>
        <v>1.4530000000000001</v>
      </c>
      <c r="U20" s="23">
        <f t="shared" si="18"/>
        <v>0</v>
      </c>
      <c r="W20" s="16">
        <f>W22</f>
        <v>1.0000000003174137E-4</v>
      </c>
      <c r="X20" s="16">
        <f>X22</f>
        <v>-2.0000000000663931E-4</v>
      </c>
      <c r="Y20" s="16">
        <f t="shared" si="0"/>
        <v>82.452699999999993</v>
      </c>
      <c r="Z20" s="16">
        <f>Z22</f>
        <v>0</v>
      </c>
      <c r="AA20" s="16">
        <f>AA22</f>
        <v>-59.367699999999999</v>
      </c>
      <c r="AB20" s="16">
        <f t="shared" si="4"/>
        <v>23.0852</v>
      </c>
      <c r="AC20" s="16"/>
      <c r="AD20" s="16">
        <f>AD22</f>
        <v>0</v>
      </c>
      <c r="AE20" s="16">
        <f>AE22</f>
        <v>0</v>
      </c>
      <c r="AF20" s="16">
        <f>AF22</f>
        <v>-59.367699999999999</v>
      </c>
      <c r="AH20" s="16"/>
      <c r="AI20" s="16"/>
    </row>
    <row r="21" spans="1:36">
      <c r="A21" s="8" t="s">
        <v>11</v>
      </c>
      <c r="B21" s="8" t="str">
        <f>Zn_R2SCAN!B45</f>
        <v>Zn_Zn_C_R2SCAN_000</v>
      </c>
      <c r="C21" s="1">
        <f t="shared" ref="C21:C38" si="19">(0.5-AV45)/(0.5-AV$63)</f>
        <v>0</v>
      </c>
      <c r="D21" s="1">
        <f>J45</f>
        <v>3.4319000000000002</v>
      </c>
      <c r="E21" s="1">
        <f t="shared" ref="E21:E39" si="20">L45</f>
        <v>4.4978999999999996</v>
      </c>
      <c r="F21" s="1">
        <f t="shared" ref="F21:F40" si="21">E21*ABS(AS45-AV45)</f>
        <v>0</v>
      </c>
      <c r="G21" s="1">
        <f t="shared" ref="G21:G40" si="22">E21*(ABS(MOD(AT45-AU45+2.5,1)-0.5))</f>
        <v>0</v>
      </c>
      <c r="H21" s="1">
        <f t="shared" ref="H21:H39" si="23">MOD(AS45-AT45,1)</f>
        <v>0.5</v>
      </c>
      <c r="J21" s="2">
        <f t="shared" ref="J21:J39" si="24">R45</f>
        <v>-433.8263</v>
      </c>
      <c r="K21" s="2">
        <f>R69</f>
        <v>-59.367699999999999</v>
      </c>
      <c r="L21" s="2">
        <f>AW69</f>
        <v>-23.0852</v>
      </c>
      <c r="M21" s="2">
        <f t="shared" ref="M21:M39" si="25">K21+L21</f>
        <v>-82.4529</v>
      </c>
      <c r="N21" s="2"/>
      <c r="O21" s="2">
        <f t="shared" ref="O21:R37" si="26">J21-J$21</f>
        <v>0</v>
      </c>
      <c r="P21" s="2">
        <f t="shared" si="26"/>
        <v>0</v>
      </c>
      <c r="Q21" s="2">
        <f t="shared" si="26"/>
        <v>0</v>
      </c>
      <c r="R21" s="2">
        <f t="shared" si="26"/>
        <v>0</v>
      </c>
      <c r="T21" s="18">
        <f>Z47</f>
        <v>1.4630000000000001</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Zn_R2SCAN!B46</f>
        <v>Zn_Zn_C_R2SCAN_031</v>
      </c>
      <c r="C22" s="1">
        <f t="shared" si="19"/>
        <v>3.1247921239938671E-2</v>
      </c>
      <c r="D22" s="1">
        <f>Zn_R2SCAN!J46</f>
        <v>3.4312999999999998</v>
      </c>
      <c r="E22" s="1">
        <f t="shared" si="20"/>
        <v>4.5003000000000002</v>
      </c>
      <c r="F22" s="1">
        <f t="shared" si="21"/>
        <v>1.9166777699999808E-2</v>
      </c>
      <c r="G22" s="1">
        <f t="shared" si="22"/>
        <v>1.8392726099999784E-2</v>
      </c>
      <c r="H22" s="1">
        <f t="shared" si="23"/>
        <v>0.50050099999999997</v>
      </c>
      <c r="J22" s="2">
        <f t="shared" si="24"/>
        <v>-433.82639999999998</v>
      </c>
      <c r="K22" s="2">
        <f t="shared" ref="K22:K39" si="30">R70</f>
        <v>0</v>
      </c>
      <c r="L22" s="2">
        <f t="shared" ref="L22:L39" si="31">AW70</f>
        <v>0</v>
      </c>
      <c r="M22" s="2">
        <f t="shared" si="25"/>
        <v>0</v>
      </c>
      <c r="N22" s="2"/>
      <c r="O22" s="2">
        <f t="shared" si="26"/>
        <v>-9.9999999974897946E-5</v>
      </c>
      <c r="P22" s="2">
        <f t="shared" si="26"/>
        <v>59.367699999999999</v>
      </c>
      <c r="Q22" s="2">
        <f t="shared" si="26"/>
        <v>23.0852</v>
      </c>
      <c r="R22" s="2">
        <f t="shared" si="26"/>
        <v>82.4529</v>
      </c>
      <c r="T22" s="18">
        <f t="shared" ref="T22:T39" si="32">Z46</f>
        <v>1.4530000000000001</v>
      </c>
      <c r="U22" s="18">
        <f t="shared" si="27"/>
        <v>0</v>
      </c>
      <c r="W22" s="2">
        <f t="shared" ref="W22:W39" si="33">R93-R$92</f>
        <v>1.0000000003174137E-4</v>
      </c>
      <c r="X22" s="2">
        <f t="shared" ref="X22:X39" si="34">O22-W22</f>
        <v>-2.0000000000663931E-4</v>
      </c>
      <c r="Y22" s="2">
        <f t="shared" ref="Y22:Y39" si="35">R22+X22</f>
        <v>82.452699999999993</v>
      </c>
      <c r="Z22" s="2">
        <f t="shared" si="28"/>
        <v>0</v>
      </c>
      <c r="AA22" s="2">
        <f t="shared" ref="AA22:AA39" si="36">Z22-P22</f>
        <v>-59.367699999999999</v>
      </c>
      <c r="AB22" s="2">
        <f t="shared" ref="AB22:AB39" si="37">AA22+R22</f>
        <v>23.0852</v>
      </c>
      <c r="AD22" s="2">
        <f t="shared" ref="AD22:AD39" si="38">R116+AW116</f>
        <v>0</v>
      </c>
      <c r="AE22" s="2">
        <f t="shared" ref="AE22:AE39" si="39">AD22-AD$21</f>
        <v>0</v>
      </c>
      <c r="AF22" s="2">
        <f t="shared" si="29"/>
        <v>-59.367699999999999</v>
      </c>
      <c r="AH22" s="2"/>
      <c r="AI22" s="2"/>
    </row>
    <row r="23" spans="1:36">
      <c r="B23" s="8" t="str">
        <f>Zn_R2SCAN!B47</f>
        <v>Zn_Zn_C_R2SCAN_063</v>
      </c>
      <c r="C23" s="1">
        <f t="shared" si="19"/>
        <v>6.2504157520122366E-2</v>
      </c>
      <c r="D23" s="1">
        <f>Zn_R2SCAN!J47</f>
        <v>3.4291999999999998</v>
      </c>
      <c r="E23" s="1">
        <f t="shared" si="20"/>
        <v>4.5080999999999998</v>
      </c>
      <c r="F23" s="1">
        <f t="shared" si="21"/>
        <v>4.1104855799999812E-2</v>
      </c>
      <c r="G23" s="1">
        <f t="shared" si="22"/>
        <v>3.7822958999999538E-2</v>
      </c>
      <c r="H23" s="1">
        <f t="shared" si="23"/>
        <v>0.50160099999999996</v>
      </c>
      <c r="J23" s="2">
        <f t="shared" si="24"/>
        <v>-433.82679999999999</v>
      </c>
      <c r="K23" s="2">
        <f t="shared" si="30"/>
        <v>0</v>
      </c>
      <c r="L23" s="2">
        <f t="shared" si="31"/>
        <v>0</v>
      </c>
      <c r="M23" s="2">
        <f t="shared" si="25"/>
        <v>0</v>
      </c>
      <c r="N23" s="2"/>
      <c r="O23" s="2">
        <f t="shared" si="26"/>
        <v>-4.9999999998817657E-4</v>
      </c>
      <c r="P23" s="2">
        <f t="shared" si="26"/>
        <v>59.367699999999999</v>
      </c>
      <c r="Q23" s="2">
        <f t="shared" si="26"/>
        <v>23.0852</v>
      </c>
      <c r="R23" s="2">
        <f t="shared" si="26"/>
        <v>82.4529</v>
      </c>
      <c r="T23" s="18">
        <f t="shared" si="32"/>
        <v>1.4630000000000001</v>
      </c>
      <c r="U23" s="18">
        <f t="shared" si="27"/>
        <v>0</v>
      </c>
      <c r="W23" s="2">
        <f t="shared" si="33"/>
        <v>5.0000000004501999E-4</v>
      </c>
      <c r="X23" s="2">
        <f t="shared" si="34"/>
        <v>-1.0000000000331966E-3</v>
      </c>
      <c r="Y23" s="2">
        <f t="shared" si="35"/>
        <v>82.451899999999966</v>
      </c>
      <c r="Z23" s="2">
        <f t="shared" si="28"/>
        <v>0</v>
      </c>
      <c r="AA23" s="2">
        <f t="shared" si="36"/>
        <v>-59.367699999999999</v>
      </c>
      <c r="AB23" s="2">
        <f t="shared" si="37"/>
        <v>23.0852</v>
      </c>
      <c r="AD23" s="2">
        <f t="shared" si="38"/>
        <v>0</v>
      </c>
      <c r="AE23" s="2">
        <f t="shared" si="39"/>
        <v>0</v>
      </c>
      <c r="AF23" s="2">
        <f t="shared" si="29"/>
        <v>-59.367699999999999</v>
      </c>
      <c r="AH23" s="2"/>
      <c r="AI23" s="2"/>
    </row>
    <row r="24" spans="1:36">
      <c r="A24" s="8" t="s">
        <v>70</v>
      </c>
      <c r="B24" s="8" t="str">
        <f>Zn_R2SCAN!B48</f>
        <v>Zn_Zn_C_R2SCAN_125</v>
      </c>
      <c r="C24" s="1">
        <f t="shared" si="19"/>
        <v>0.12500000000000017</v>
      </c>
      <c r="D24" s="1">
        <f>Zn_R2SCAN!J48</f>
        <v>3.4205000000000001</v>
      </c>
      <c r="E24" s="1">
        <f t="shared" si="20"/>
        <v>4.5461</v>
      </c>
      <c r="F24" s="1">
        <f t="shared" si="21"/>
        <v>8.8421645000000104E-2</v>
      </c>
      <c r="G24" s="1">
        <f t="shared" si="22"/>
        <v>8.0816019700000699E-2</v>
      </c>
      <c r="H24" s="1">
        <f t="shared" si="23"/>
        <v>0.504417</v>
      </c>
      <c r="J24" s="2">
        <f t="shared" si="24"/>
        <v>-433.82929999999999</v>
      </c>
      <c r="K24" s="2">
        <f t="shared" si="30"/>
        <v>0</v>
      </c>
      <c r="L24" s="2">
        <f t="shared" si="31"/>
        <v>0</v>
      </c>
      <c r="M24" s="2">
        <f t="shared" si="25"/>
        <v>0</v>
      </c>
      <c r="N24" s="2"/>
      <c r="O24" s="2">
        <f t="shared" si="26"/>
        <v>-2.9999999999859028E-3</v>
      </c>
      <c r="P24" s="2">
        <f t="shared" si="26"/>
        <v>59.367699999999999</v>
      </c>
      <c r="Q24" s="2">
        <f t="shared" si="26"/>
        <v>23.0852</v>
      </c>
      <c r="R24" s="2">
        <f t="shared" si="26"/>
        <v>82.4529</v>
      </c>
      <c r="T24" s="18">
        <f t="shared" si="32"/>
        <v>1.478</v>
      </c>
      <c r="U24" s="18">
        <f t="shared" si="27"/>
        <v>0</v>
      </c>
      <c r="W24" s="2">
        <f t="shared" si="33"/>
        <v>1.6000000000531145E-3</v>
      </c>
      <c r="X24" s="2">
        <f t="shared" si="34"/>
        <v>-4.6000000000390173E-3</v>
      </c>
      <c r="Y24" s="2">
        <f t="shared" si="35"/>
        <v>82.448299999999961</v>
      </c>
      <c r="Z24" s="2">
        <f t="shared" si="28"/>
        <v>0</v>
      </c>
      <c r="AA24" s="2">
        <f t="shared" si="36"/>
        <v>-59.367699999999999</v>
      </c>
      <c r="AB24" s="2">
        <f t="shared" si="37"/>
        <v>23.0852</v>
      </c>
      <c r="AD24" s="2">
        <f t="shared" si="38"/>
        <v>0</v>
      </c>
      <c r="AE24" s="2">
        <f t="shared" si="39"/>
        <v>0</v>
      </c>
      <c r="AF24" s="2">
        <f t="shared" si="29"/>
        <v>-59.367699999999999</v>
      </c>
      <c r="AH24" s="2"/>
      <c r="AI24" s="2"/>
    </row>
    <row r="25" spans="1:36">
      <c r="B25" s="8" t="str">
        <f>Zn_R2SCAN!B49</f>
        <v>Zn_Zn_C_R2SCAN_188</v>
      </c>
      <c r="C25" s="1">
        <f t="shared" si="19"/>
        <v>0.18750415752012253</v>
      </c>
      <c r="D25" s="1">
        <f>Zn_R2SCAN!J49</f>
        <v>3.4081000000000001</v>
      </c>
      <c r="E25" s="1">
        <f t="shared" si="20"/>
        <v>4.6013999999999999</v>
      </c>
      <c r="F25" s="1">
        <f t="shared" si="21"/>
        <v>0.13324273980000031</v>
      </c>
      <c r="G25" s="1">
        <f t="shared" si="22"/>
        <v>0.12767504579999983</v>
      </c>
      <c r="H25" s="1">
        <f t="shared" si="23"/>
        <v>0.50640700000000005</v>
      </c>
      <c r="J25" s="2">
        <f t="shared" si="24"/>
        <v>-433.83519999999999</v>
      </c>
      <c r="K25" s="2">
        <f t="shared" si="30"/>
        <v>0</v>
      </c>
      <c r="L25" s="2">
        <f t="shared" si="31"/>
        <v>0</v>
      </c>
      <c r="M25" s="2">
        <f t="shared" si="25"/>
        <v>0</v>
      </c>
      <c r="N25" s="2"/>
      <c r="O25" s="2">
        <f t="shared" si="26"/>
        <v>-8.8999999999828106E-3</v>
      </c>
      <c r="P25" s="2">
        <f t="shared" si="26"/>
        <v>59.367699999999999</v>
      </c>
      <c r="Q25" s="2">
        <f t="shared" si="26"/>
        <v>23.0852</v>
      </c>
      <c r="R25" s="2">
        <f t="shared" si="26"/>
        <v>82.4529</v>
      </c>
      <c r="T25" s="18">
        <f t="shared" si="32"/>
        <v>1.452</v>
      </c>
      <c r="U25" s="18">
        <f t="shared" si="27"/>
        <v>0</v>
      </c>
      <c r="W25" s="2">
        <f t="shared" si="33"/>
        <v>8.0000000002655725E-4</v>
      </c>
      <c r="X25" s="2">
        <f t="shared" si="34"/>
        <v>-9.7000000000093678E-3</v>
      </c>
      <c r="Y25" s="2">
        <f t="shared" si="35"/>
        <v>82.44319999999999</v>
      </c>
      <c r="Z25" s="2">
        <f t="shared" si="28"/>
        <v>0</v>
      </c>
      <c r="AA25" s="2">
        <f t="shared" si="36"/>
        <v>-59.367699999999999</v>
      </c>
      <c r="AB25" s="2">
        <f t="shared" si="37"/>
        <v>23.0852</v>
      </c>
      <c r="AD25" s="2">
        <f t="shared" si="38"/>
        <v>0</v>
      </c>
      <c r="AE25" s="2">
        <f t="shared" si="39"/>
        <v>0</v>
      </c>
      <c r="AF25" s="2">
        <f t="shared" si="29"/>
        <v>-59.367699999999999</v>
      </c>
      <c r="AH25" s="2"/>
      <c r="AI25" s="2"/>
    </row>
    <row r="26" spans="1:36">
      <c r="B26" s="8" t="str">
        <f>Zn_R2SCAN!B50</f>
        <v>Zn_Zn_C_R2SCAN_250</v>
      </c>
      <c r="C26" s="1">
        <f t="shared" si="19"/>
        <v>0.24999999999999989</v>
      </c>
      <c r="D26" s="1">
        <f>Zn_R2SCAN!J50</f>
        <v>3.3925000000000001</v>
      </c>
      <c r="E26" s="1">
        <f t="shared" si="20"/>
        <v>4.6696999999999997</v>
      </c>
      <c r="F26" s="1">
        <f t="shared" si="21"/>
        <v>0.18018971389999991</v>
      </c>
      <c r="G26" s="1">
        <f t="shared" si="22"/>
        <v>0.17992354099999977</v>
      </c>
      <c r="H26" s="1">
        <f t="shared" si="23"/>
        <v>0.508521</v>
      </c>
      <c r="J26" s="2">
        <f t="shared" si="24"/>
        <v>-433.84559999999999</v>
      </c>
      <c r="K26" s="2">
        <f t="shared" si="30"/>
        <v>0</v>
      </c>
      <c r="L26" s="2">
        <f t="shared" si="31"/>
        <v>0</v>
      </c>
      <c r="M26" s="2">
        <f t="shared" si="25"/>
        <v>0</v>
      </c>
      <c r="N26" s="2"/>
      <c r="O26" s="2">
        <f t="shared" si="26"/>
        <v>-1.9299999999986994E-2</v>
      </c>
      <c r="P26" s="2">
        <f t="shared" si="26"/>
        <v>59.367699999999999</v>
      </c>
      <c r="Q26" s="2">
        <f t="shared" si="26"/>
        <v>23.0852</v>
      </c>
      <c r="R26" s="2">
        <f t="shared" si="26"/>
        <v>82.4529</v>
      </c>
      <c r="T26" s="18">
        <f t="shared" si="32"/>
        <v>1.423</v>
      </c>
      <c r="U26" s="18">
        <f t="shared" si="27"/>
        <v>0</v>
      </c>
      <c r="W26" s="2">
        <f t="shared" si="33"/>
        <v>-3.999999999962256E-3</v>
      </c>
      <c r="X26" s="2">
        <f t="shared" si="34"/>
        <v>-1.5300000000024738E-2</v>
      </c>
      <c r="Y26" s="2">
        <f t="shared" si="35"/>
        <v>82.437599999999975</v>
      </c>
      <c r="Z26" s="2">
        <f t="shared" si="28"/>
        <v>0</v>
      </c>
      <c r="AA26" s="2">
        <f t="shared" si="36"/>
        <v>-59.367699999999999</v>
      </c>
      <c r="AB26" s="2">
        <f t="shared" si="37"/>
        <v>23.0852</v>
      </c>
      <c r="AD26" s="2">
        <f t="shared" si="38"/>
        <v>0</v>
      </c>
      <c r="AE26" s="2">
        <f t="shared" si="39"/>
        <v>0</v>
      </c>
      <c r="AF26" s="2">
        <f t="shared" si="29"/>
        <v>-59.367699999999999</v>
      </c>
      <c r="AH26" s="2"/>
      <c r="AI26" s="2"/>
    </row>
    <row r="27" spans="1:36">
      <c r="B27" s="8" t="str">
        <f>Zn_R2SCAN!B51</f>
        <v>Zn_Zn_C_R2SCAN_313</v>
      </c>
      <c r="C27" s="1">
        <f t="shared" si="19"/>
        <v>0.31250415752012228</v>
      </c>
      <c r="D27" s="1">
        <f>Zn_R2SCAN!J51</f>
        <v>3.3759999999999999</v>
      </c>
      <c r="E27" s="1">
        <f t="shared" si="20"/>
        <v>4.7526000000000002</v>
      </c>
      <c r="F27" s="1">
        <f t="shared" si="21"/>
        <v>0.23413208640000016</v>
      </c>
      <c r="G27" s="1">
        <f t="shared" si="22"/>
        <v>0.23025871739999984</v>
      </c>
      <c r="H27" s="1">
        <f t="shared" si="23"/>
        <v>0.51168100000000005</v>
      </c>
      <c r="J27" s="2">
        <f t="shared" si="24"/>
        <v>-433.86130000000003</v>
      </c>
      <c r="K27" s="2">
        <f t="shared" si="30"/>
        <v>0</v>
      </c>
      <c r="L27" s="2">
        <f t="shared" si="31"/>
        <v>0</v>
      </c>
      <c r="M27" s="2">
        <f t="shared" si="25"/>
        <v>0</v>
      </c>
      <c r="N27" s="2"/>
      <c r="O27" s="2">
        <f t="shared" si="26"/>
        <v>-3.5000000000025011E-2</v>
      </c>
      <c r="P27" s="2">
        <f t="shared" si="26"/>
        <v>59.367699999999999</v>
      </c>
      <c r="Q27" s="2">
        <f t="shared" si="26"/>
        <v>23.0852</v>
      </c>
      <c r="R27" s="2">
        <f t="shared" si="26"/>
        <v>82.4529</v>
      </c>
      <c r="T27" s="18">
        <f t="shared" si="32"/>
        <v>1.387</v>
      </c>
      <c r="U27" s="18">
        <f t="shared" si="27"/>
        <v>0</v>
      </c>
      <c r="W27" s="2">
        <f t="shared" si="33"/>
        <v>-1.3799999999946522E-2</v>
      </c>
      <c r="X27" s="2">
        <f t="shared" si="34"/>
        <v>-2.1200000000078489E-2</v>
      </c>
      <c r="Y27" s="2">
        <f t="shared" si="35"/>
        <v>82.431699999999921</v>
      </c>
      <c r="Z27" s="2">
        <f t="shared" si="28"/>
        <v>0</v>
      </c>
      <c r="AA27" s="2">
        <f t="shared" si="36"/>
        <v>-59.367699999999999</v>
      </c>
      <c r="AB27" s="2">
        <f t="shared" si="37"/>
        <v>23.0852</v>
      </c>
      <c r="AD27" s="2">
        <f t="shared" si="38"/>
        <v>0</v>
      </c>
      <c r="AE27" s="2">
        <f t="shared" si="39"/>
        <v>0</v>
      </c>
      <c r="AF27" s="2">
        <f t="shared" si="29"/>
        <v>-59.367699999999999</v>
      </c>
      <c r="AH27" s="2"/>
      <c r="AI27" s="2"/>
      <c r="AJ27" s="7"/>
    </row>
    <row r="28" spans="1:36">
      <c r="B28" s="8" t="str">
        <f>Zn_R2SCAN!B52</f>
        <v>Zn_Zn_C_R2SCAN_375</v>
      </c>
      <c r="C28" s="1">
        <f t="shared" si="19"/>
        <v>0.37500000000000006</v>
      </c>
      <c r="D28" s="1">
        <f>Zn_R2SCAN!J52</f>
        <v>3.3626999999999998</v>
      </c>
      <c r="E28" s="1">
        <f t="shared" si="20"/>
        <v>4.8141999999999996</v>
      </c>
      <c r="F28" s="1">
        <f t="shared" si="21"/>
        <v>0.27810670560000017</v>
      </c>
      <c r="G28" s="1">
        <f t="shared" si="22"/>
        <v>0.27290255540000069</v>
      </c>
      <c r="H28" s="1">
        <f t="shared" si="23"/>
        <v>0.51266900000000004</v>
      </c>
      <c r="J28" s="2">
        <f t="shared" si="24"/>
        <v>-433.8809</v>
      </c>
      <c r="K28" s="2">
        <f t="shared" si="30"/>
        <v>0</v>
      </c>
      <c r="L28" s="2">
        <f t="shared" si="31"/>
        <v>0</v>
      </c>
      <c r="M28" s="2">
        <f t="shared" si="25"/>
        <v>0</v>
      </c>
      <c r="N28" s="2"/>
      <c r="O28" s="2">
        <f t="shared" si="26"/>
        <v>-5.4599999999993543E-2</v>
      </c>
      <c r="P28" s="2">
        <f t="shared" si="26"/>
        <v>59.367699999999999</v>
      </c>
      <c r="Q28" s="2">
        <f t="shared" si="26"/>
        <v>23.0852</v>
      </c>
      <c r="R28" s="2">
        <f t="shared" si="26"/>
        <v>82.4529</v>
      </c>
      <c r="T28" s="18">
        <f t="shared" si="32"/>
        <v>1.3620000000000001</v>
      </c>
      <c r="U28" s="18">
        <f t="shared" si="27"/>
        <v>0</v>
      </c>
      <c r="W28" s="2">
        <f t="shared" si="33"/>
        <v>-2.9699999999991178E-2</v>
      </c>
      <c r="X28" s="2">
        <f t="shared" si="34"/>
        <v>-2.4900000000002365E-2</v>
      </c>
      <c r="Y28" s="2">
        <f t="shared" si="35"/>
        <v>82.427999999999997</v>
      </c>
      <c r="Z28" s="2">
        <f t="shared" si="28"/>
        <v>0</v>
      </c>
      <c r="AA28" s="2">
        <f t="shared" si="36"/>
        <v>-59.367699999999999</v>
      </c>
      <c r="AB28" s="2">
        <f t="shared" si="37"/>
        <v>23.0852</v>
      </c>
      <c r="AD28" s="2">
        <f t="shared" si="38"/>
        <v>0</v>
      </c>
      <c r="AE28" s="2">
        <f t="shared" si="39"/>
        <v>0</v>
      </c>
      <c r="AF28" s="2">
        <f t="shared" ref="AF28:AF39" si="40">AE28+AA28</f>
        <v>-59.367699999999999</v>
      </c>
      <c r="AH28" s="2"/>
      <c r="AI28" s="2"/>
    </row>
    <row r="29" spans="1:36">
      <c r="B29" s="8" t="str">
        <f>Zn_R2SCAN!B53</f>
        <v>Zn_Zn_C_R2SCAN_438</v>
      </c>
      <c r="C29" s="1">
        <f t="shared" si="19"/>
        <v>0.43750415752012245</v>
      </c>
      <c r="D29" s="1">
        <f>Zn_R2SCAN!J53</f>
        <v>3.3508</v>
      </c>
      <c r="E29" s="1">
        <f t="shared" si="20"/>
        <v>4.867</v>
      </c>
      <c r="F29" s="1">
        <f t="shared" si="21"/>
        <v>0.3192459980000002</v>
      </c>
      <c r="G29" s="1">
        <f t="shared" si="22"/>
        <v>0.31120084700000011</v>
      </c>
      <c r="H29" s="1">
        <f t="shared" si="23"/>
        <v>0.51297800000000005</v>
      </c>
      <c r="J29" s="2">
        <f t="shared" si="24"/>
        <v>-433.90289999999999</v>
      </c>
      <c r="K29" s="2">
        <f t="shared" si="30"/>
        <v>0</v>
      </c>
      <c r="L29" s="2">
        <f t="shared" si="31"/>
        <v>0</v>
      </c>
      <c r="M29" s="2">
        <f t="shared" si="25"/>
        <v>0</v>
      </c>
      <c r="N29" s="2"/>
      <c r="O29" s="2">
        <f t="shared" si="26"/>
        <v>-7.6599999999984902E-2</v>
      </c>
      <c r="P29" s="2">
        <f t="shared" si="26"/>
        <v>59.367699999999999</v>
      </c>
      <c r="Q29" s="2">
        <f t="shared" si="26"/>
        <v>23.0852</v>
      </c>
      <c r="R29" s="2">
        <f t="shared" si="26"/>
        <v>82.4529</v>
      </c>
      <c r="T29" s="18">
        <f t="shared" si="32"/>
        <v>1.3420000000000001</v>
      </c>
      <c r="U29" s="18">
        <f t="shared" si="27"/>
        <v>0</v>
      </c>
      <c r="W29" s="2">
        <f t="shared" si="33"/>
        <v>-4.8599999999964894E-2</v>
      </c>
      <c r="X29" s="2">
        <f t="shared" si="34"/>
        <v>-2.8000000000020009E-2</v>
      </c>
      <c r="Y29" s="2">
        <f t="shared" si="35"/>
        <v>82.42489999999998</v>
      </c>
      <c r="Z29" s="2">
        <f t="shared" si="28"/>
        <v>0</v>
      </c>
      <c r="AA29" s="2">
        <f t="shared" si="36"/>
        <v>-59.367699999999999</v>
      </c>
      <c r="AB29" s="2">
        <f t="shared" si="37"/>
        <v>23.0852</v>
      </c>
      <c r="AD29" s="2">
        <f t="shared" si="38"/>
        <v>0</v>
      </c>
      <c r="AE29" s="2">
        <f t="shared" si="39"/>
        <v>0</v>
      </c>
      <c r="AF29" s="2">
        <f t="shared" si="40"/>
        <v>-59.367699999999999</v>
      </c>
      <c r="AH29" s="2"/>
      <c r="AI29" s="2"/>
    </row>
    <row r="30" spans="1:36">
      <c r="B30" s="8" t="str">
        <f>Zn_R2SCAN!B54</f>
        <v>Zn_Zn_C_R2SCAN_500</v>
      </c>
      <c r="C30" s="1">
        <f t="shared" si="19"/>
        <v>0.50000000000000022</v>
      </c>
      <c r="D30" s="1">
        <f>Zn_R2SCAN!J54</f>
        <v>3.3397000000000001</v>
      </c>
      <c r="E30" s="1">
        <f t="shared" si="20"/>
        <v>4.9138999999999999</v>
      </c>
      <c r="F30" s="1">
        <f t="shared" si="21"/>
        <v>0.35306371500000011</v>
      </c>
      <c r="G30" s="1">
        <f t="shared" si="22"/>
        <v>0.35145195579999933</v>
      </c>
      <c r="H30" s="1">
        <f t="shared" si="23"/>
        <v>0.51171800000000001</v>
      </c>
      <c r="J30" s="2">
        <f t="shared" si="24"/>
        <v>-433.92579999999998</v>
      </c>
      <c r="K30" s="2">
        <f t="shared" si="30"/>
        <v>0</v>
      </c>
      <c r="L30" s="2">
        <f t="shared" si="31"/>
        <v>0</v>
      </c>
      <c r="M30" s="2">
        <f t="shared" si="25"/>
        <v>0</v>
      </c>
      <c r="N30" s="2"/>
      <c r="O30" s="2">
        <f t="shared" si="26"/>
        <v>-9.9499999999977717E-2</v>
      </c>
      <c r="P30" s="2">
        <f t="shared" si="26"/>
        <v>59.367699999999999</v>
      </c>
      <c r="Q30" s="2">
        <f t="shared" si="26"/>
        <v>23.0852</v>
      </c>
      <c r="R30" s="2">
        <f t="shared" si="26"/>
        <v>82.4529</v>
      </c>
      <c r="T30" s="18">
        <f t="shared" si="32"/>
        <v>1.3260000000000001</v>
      </c>
      <c r="U30" s="18">
        <f t="shared" si="27"/>
        <v>0</v>
      </c>
      <c r="W30" s="2">
        <f t="shared" si="33"/>
        <v>-6.9199999999966622E-2</v>
      </c>
      <c r="X30" s="2">
        <f t="shared" si="34"/>
        <v>-3.0300000000011096E-2</v>
      </c>
      <c r="Y30" s="2">
        <f t="shared" si="35"/>
        <v>82.422599999999989</v>
      </c>
      <c r="Z30" s="2">
        <f t="shared" si="28"/>
        <v>0</v>
      </c>
      <c r="AA30" s="2">
        <f t="shared" si="36"/>
        <v>-59.367699999999999</v>
      </c>
      <c r="AB30" s="2">
        <f t="shared" si="37"/>
        <v>23.0852</v>
      </c>
      <c r="AD30" s="2">
        <f t="shared" si="38"/>
        <v>0</v>
      </c>
      <c r="AE30" s="2">
        <f t="shared" si="39"/>
        <v>0</v>
      </c>
      <c r="AF30" s="2">
        <f t="shared" si="40"/>
        <v>-59.367699999999999</v>
      </c>
      <c r="AH30" s="2"/>
      <c r="AI30" s="2"/>
    </row>
    <row r="31" spans="1:36">
      <c r="B31" s="8" t="str">
        <f>Zn_R2SCAN!B55</f>
        <v>Zn_Zn_C_R2SCAN_563</v>
      </c>
      <c r="C31" s="1">
        <f t="shared" si="19"/>
        <v>0.56250415752012262</v>
      </c>
      <c r="D31" s="1">
        <f>Zn_R2SCAN!J55</f>
        <v>3.3287</v>
      </c>
      <c r="E31" s="1">
        <f t="shared" si="20"/>
        <v>4.9581</v>
      </c>
      <c r="F31" s="1">
        <f t="shared" si="21"/>
        <v>0.39048508170000013</v>
      </c>
      <c r="G31" s="1">
        <f t="shared" si="22"/>
        <v>0.3867070095000002</v>
      </c>
      <c r="H31" s="1">
        <f t="shared" si="23"/>
        <v>0.51110800000000001</v>
      </c>
      <c r="J31" s="2">
        <f t="shared" si="24"/>
        <v>-433.95010000000002</v>
      </c>
      <c r="K31" s="2">
        <f t="shared" si="30"/>
        <v>0</v>
      </c>
      <c r="L31" s="2">
        <f t="shared" si="31"/>
        <v>0</v>
      </c>
      <c r="M31" s="2">
        <f t="shared" si="25"/>
        <v>0</v>
      </c>
      <c r="N31" s="2"/>
      <c r="O31" s="2">
        <f t="shared" si="26"/>
        <v>-0.12380000000001701</v>
      </c>
      <c r="P31" s="2">
        <f t="shared" si="26"/>
        <v>59.367699999999999</v>
      </c>
      <c r="Q31" s="2">
        <f t="shared" si="26"/>
        <v>23.0852</v>
      </c>
      <c r="R31" s="2">
        <f t="shared" si="26"/>
        <v>82.4529</v>
      </c>
      <c r="T31" s="18">
        <f t="shared" si="32"/>
        <v>1.3129999999999999</v>
      </c>
      <c r="U31" s="18">
        <f t="shared" si="27"/>
        <v>0</v>
      </c>
      <c r="W31" s="2">
        <f t="shared" si="33"/>
        <v>-9.1299999999989723E-2</v>
      </c>
      <c r="X31" s="2">
        <f t="shared" si="34"/>
        <v>-3.2500000000027285E-2</v>
      </c>
      <c r="Y31" s="2">
        <f t="shared" si="35"/>
        <v>82.420399999999972</v>
      </c>
      <c r="Z31" s="2">
        <f t="shared" si="28"/>
        <v>0</v>
      </c>
      <c r="AA31" s="2">
        <f t="shared" si="36"/>
        <v>-59.367699999999999</v>
      </c>
      <c r="AB31" s="2">
        <f t="shared" si="37"/>
        <v>23.0852</v>
      </c>
      <c r="AD31" s="2">
        <f t="shared" si="38"/>
        <v>0</v>
      </c>
      <c r="AE31" s="2">
        <f t="shared" si="39"/>
        <v>0</v>
      </c>
      <c r="AF31" s="2">
        <f t="shared" si="40"/>
        <v>-59.367699999999999</v>
      </c>
      <c r="AH31" s="2"/>
      <c r="AI31" s="2"/>
      <c r="AJ31" s="9"/>
    </row>
    <row r="32" spans="1:36">
      <c r="B32" s="8" t="str">
        <f>Zn_R2SCAN!B56</f>
        <v>Zn_Zn_C_R2SCAN_625</v>
      </c>
      <c r="C32" s="1">
        <f t="shared" si="19"/>
        <v>0.62499999999999989</v>
      </c>
      <c r="D32" s="1">
        <f>Zn_R2SCAN!J56</f>
        <v>3.3180999999999998</v>
      </c>
      <c r="E32" s="1">
        <f t="shared" si="20"/>
        <v>4.9991000000000003</v>
      </c>
      <c r="F32" s="1">
        <f t="shared" si="21"/>
        <v>0.42775299059999988</v>
      </c>
      <c r="G32" s="1">
        <f t="shared" si="22"/>
        <v>0.42059427940000077</v>
      </c>
      <c r="H32" s="1">
        <f t="shared" si="23"/>
        <v>0.51040099999999999</v>
      </c>
      <c r="J32" s="2">
        <f t="shared" si="24"/>
        <v>-433.97410000000002</v>
      </c>
      <c r="K32" s="2">
        <f t="shared" si="30"/>
        <v>0</v>
      </c>
      <c r="L32" s="2">
        <f t="shared" si="31"/>
        <v>0</v>
      </c>
      <c r="M32" s="2">
        <f t="shared" si="25"/>
        <v>0</v>
      </c>
      <c r="N32" s="2"/>
      <c r="O32" s="2">
        <f t="shared" si="26"/>
        <v>-0.14780000000001792</v>
      </c>
      <c r="P32" s="2">
        <f t="shared" si="26"/>
        <v>59.367699999999999</v>
      </c>
      <c r="Q32" s="2">
        <f t="shared" si="26"/>
        <v>23.0852</v>
      </c>
      <c r="R32" s="2">
        <f t="shared" si="26"/>
        <v>82.4529</v>
      </c>
      <c r="T32" s="18">
        <f t="shared" si="32"/>
        <v>1.302</v>
      </c>
      <c r="U32" s="18">
        <f t="shared" si="27"/>
        <v>0</v>
      </c>
      <c r="W32" s="2">
        <f t="shared" si="33"/>
        <v>-0.11349999999998772</v>
      </c>
      <c r="X32" s="2">
        <f t="shared" si="34"/>
        <v>-3.4300000000030195E-2</v>
      </c>
      <c r="Y32" s="2">
        <f t="shared" si="35"/>
        <v>82.418599999999969</v>
      </c>
      <c r="Z32" s="2">
        <f t="shared" si="28"/>
        <v>0</v>
      </c>
      <c r="AA32" s="2">
        <f t="shared" si="36"/>
        <v>-59.367699999999999</v>
      </c>
      <c r="AB32" s="2">
        <f t="shared" si="37"/>
        <v>23.0852</v>
      </c>
      <c r="AD32" s="2">
        <f t="shared" si="38"/>
        <v>0</v>
      </c>
      <c r="AE32" s="2">
        <f t="shared" si="39"/>
        <v>0</v>
      </c>
      <c r="AF32" s="2">
        <f t="shared" si="40"/>
        <v>-59.367699999999999</v>
      </c>
      <c r="AH32" s="2"/>
      <c r="AI32" s="2"/>
      <c r="AJ32" s="9"/>
    </row>
    <row r="33" spans="1:63">
      <c r="B33" s="8" t="str">
        <f>Zn_R2SCAN!B57</f>
        <v>Zn_Zn_C_R2SCAN_688</v>
      </c>
      <c r="C33" s="1">
        <f t="shared" si="19"/>
        <v>0.68750415752012228</v>
      </c>
      <c r="D33" s="1">
        <f>Zn_R2SCAN!J57</f>
        <v>3.3073000000000001</v>
      </c>
      <c r="E33" s="1">
        <f t="shared" si="20"/>
        <v>5.0381999999999998</v>
      </c>
      <c r="F33" s="1">
        <f t="shared" si="21"/>
        <v>0.46200797819999989</v>
      </c>
      <c r="G33" s="1">
        <f t="shared" si="22"/>
        <v>0.45538778339999997</v>
      </c>
      <c r="H33" s="1">
        <f t="shared" si="23"/>
        <v>0.509019</v>
      </c>
      <c r="J33" s="2">
        <f t="shared" si="24"/>
        <v>-433.99669999999998</v>
      </c>
      <c r="K33" s="2">
        <f t="shared" si="30"/>
        <v>0</v>
      </c>
      <c r="L33" s="2">
        <f t="shared" si="31"/>
        <v>0</v>
      </c>
      <c r="M33" s="2">
        <f t="shared" si="25"/>
        <v>0</v>
      </c>
      <c r="N33" s="2"/>
      <c r="O33" s="2">
        <f t="shared" si="26"/>
        <v>-0.17039999999997235</v>
      </c>
      <c r="P33" s="2">
        <f t="shared" si="26"/>
        <v>59.367699999999999</v>
      </c>
      <c r="Q33" s="2">
        <f t="shared" si="26"/>
        <v>23.0852</v>
      </c>
      <c r="R33" s="2">
        <f t="shared" si="26"/>
        <v>82.4529</v>
      </c>
      <c r="T33" s="18">
        <f t="shared" si="32"/>
        <v>1.2929999999999999</v>
      </c>
      <c r="U33" s="18">
        <f t="shared" si="27"/>
        <v>0</v>
      </c>
      <c r="W33" s="2">
        <f t="shared" si="33"/>
        <v>-0.13469999999995252</v>
      </c>
      <c r="X33" s="2">
        <f t="shared" si="34"/>
        <v>-3.5700000000019827E-2</v>
      </c>
      <c r="Y33" s="2">
        <f t="shared" si="35"/>
        <v>82.41719999999998</v>
      </c>
      <c r="Z33" s="2">
        <f t="shared" si="28"/>
        <v>0</v>
      </c>
      <c r="AA33" s="2">
        <f t="shared" si="36"/>
        <v>-59.367699999999999</v>
      </c>
      <c r="AB33" s="2">
        <f t="shared" si="37"/>
        <v>23.0852</v>
      </c>
      <c r="AD33" s="2">
        <f t="shared" si="38"/>
        <v>0</v>
      </c>
      <c r="AE33" s="2">
        <f t="shared" si="39"/>
        <v>0</v>
      </c>
      <c r="AF33" s="2">
        <f t="shared" si="40"/>
        <v>-59.367699999999999</v>
      </c>
      <c r="AH33" s="2"/>
      <c r="AI33" s="2"/>
      <c r="AJ33" s="9"/>
      <c r="AK33" s="1"/>
    </row>
    <row r="34" spans="1:63">
      <c r="B34" s="8" t="str">
        <f>Zn_R2SCAN!B58</f>
        <v>Zn_Zn_C_R2SCAN_750</v>
      </c>
      <c r="C34" s="1">
        <f t="shared" si="19"/>
        <v>0.75000000000000011</v>
      </c>
      <c r="D34" s="1">
        <f>Zn_R2SCAN!J58</f>
        <v>3.2964000000000002</v>
      </c>
      <c r="E34" s="1">
        <f t="shared" si="20"/>
        <v>5.0769000000000002</v>
      </c>
      <c r="F34" s="1">
        <f t="shared" si="21"/>
        <v>0.49277406779999994</v>
      </c>
      <c r="G34" s="1">
        <f t="shared" si="22"/>
        <v>0.49155561179999985</v>
      </c>
      <c r="H34" s="1">
        <f t="shared" si="23"/>
        <v>0.50686399999999998</v>
      </c>
      <c r="J34" s="2">
        <f t="shared" si="24"/>
        <v>-434.0181</v>
      </c>
      <c r="K34" s="2">
        <f t="shared" si="30"/>
        <v>0</v>
      </c>
      <c r="L34" s="2">
        <f t="shared" si="31"/>
        <v>0</v>
      </c>
      <c r="M34" s="2">
        <f t="shared" si="25"/>
        <v>0</v>
      </c>
      <c r="N34" s="2"/>
      <c r="O34" s="2">
        <f t="shared" si="26"/>
        <v>-0.19180000000000064</v>
      </c>
      <c r="P34" s="2">
        <f t="shared" si="26"/>
        <v>59.367699999999999</v>
      </c>
      <c r="Q34" s="2">
        <f t="shared" si="26"/>
        <v>23.0852</v>
      </c>
      <c r="R34" s="2">
        <f t="shared" si="26"/>
        <v>82.4529</v>
      </c>
      <c r="T34" s="18">
        <f t="shared" si="32"/>
        <v>1.2849999999999999</v>
      </c>
      <c r="U34" s="18">
        <f t="shared" si="27"/>
        <v>0</v>
      </c>
      <c r="W34" s="2">
        <f t="shared" si="33"/>
        <v>-0.15419999999994616</v>
      </c>
      <c r="X34" s="2">
        <f t="shared" si="34"/>
        <v>-3.7600000000054479E-2</v>
      </c>
      <c r="Y34" s="2">
        <f t="shared" si="35"/>
        <v>82.415299999999945</v>
      </c>
      <c r="Z34" s="2">
        <f t="shared" si="28"/>
        <v>0</v>
      </c>
      <c r="AA34" s="2">
        <f t="shared" si="36"/>
        <v>-59.367699999999999</v>
      </c>
      <c r="AB34" s="2">
        <f t="shared" si="37"/>
        <v>23.0852</v>
      </c>
      <c r="AD34" s="2">
        <f t="shared" si="38"/>
        <v>0</v>
      </c>
      <c r="AE34" s="2">
        <f t="shared" si="39"/>
        <v>0</v>
      </c>
      <c r="AF34" s="2">
        <f t="shared" si="40"/>
        <v>-59.367699999999999</v>
      </c>
      <c r="AH34" s="2"/>
      <c r="AI34" s="2"/>
      <c r="AJ34" s="9"/>
    </row>
    <row r="35" spans="1:63">
      <c r="B35" s="8" t="str">
        <f>Zn_R2SCAN!B59</f>
        <v>Zn_Zn_C_R2SCAN_813</v>
      </c>
      <c r="C35" s="1">
        <f t="shared" si="19"/>
        <v>0.81250415752012251</v>
      </c>
      <c r="D35" s="1">
        <f>Zn_R2SCAN!J59</f>
        <v>3.2854999999999999</v>
      </c>
      <c r="E35" s="1">
        <f t="shared" si="20"/>
        <v>5.1148999999999996</v>
      </c>
      <c r="F35" s="1">
        <f t="shared" si="21"/>
        <v>0.52527465549999985</v>
      </c>
      <c r="G35" s="1">
        <f t="shared" si="22"/>
        <v>0.52687561919999992</v>
      </c>
      <c r="H35" s="1">
        <f t="shared" si="23"/>
        <v>0.50497999999999998</v>
      </c>
      <c r="J35" s="2">
        <f t="shared" si="24"/>
        <v>-434.03710000000001</v>
      </c>
      <c r="K35" s="2">
        <f t="shared" si="30"/>
        <v>0</v>
      </c>
      <c r="L35" s="2">
        <f t="shared" si="31"/>
        <v>0</v>
      </c>
      <c r="M35" s="2">
        <f t="shared" si="25"/>
        <v>0</v>
      </c>
      <c r="N35" s="2"/>
      <c r="O35" s="2">
        <f t="shared" si="26"/>
        <v>-0.21080000000000609</v>
      </c>
      <c r="P35" s="2">
        <f t="shared" si="26"/>
        <v>59.367699999999999</v>
      </c>
      <c r="Q35" s="2">
        <f t="shared" si="26"/>
        <v>23.0852</v>
      </c>
      <c r="R35" s="2">
        <f t="shared" si="26"/>
        <v>82.4529</v>
      </c>
      <c r="T35" s="18">
        <f t="shared" si="32"/>
        <v>1.278</v>
      </c>
      <c r="U35" s="18">
        <f t="shared" si="27"/>
        <v>0</v>
      </c>
      <c r="W35" s="2">
        <f t="shared" si="33"/>
        <v>-0.17169999999998709</v>
      </c>
      <c r="X35" s="2">
        <f t="shared" si="34"/>
        <v>-3.9100000000019008E-2</v>
      </c>
      <c r="Y35" s="2">
        <f t="shared" si="35"/>
        <v>82.413799999999981</v>
      </c>
      <c r="Z35" s="2">
        <f t="shared" si="28"/>
        <v>0</v>
      </c>
      <c r="AA35" s="2">
        <f t="shared" si="36"/>
        <v>-59.367699999999999</v>
      </c>
      <c r="AB35" s="2">
        <f t="shared" si="37"/>
        <v>23.0852</v>
      </c>
      <c r="AC35" s="9"/>
      <c r="AD35" s="2">
        <f t="shared" si="38"/>
        <v>0</v>
      </c>
      <c r="AE35" s="2">
        <f t="shared" si="39"/>
        <v>0</v>
      </c>
      <c r="AF35" s="2">
        <f t="shared" si="40"/>
        <v>-59.367699999999999</v>
      </c>
      <c r="AH35" s="2"/>
      <c r="AI35" s="2"/>
    </row>
    <row r="36" spans="1:63">
      <c r="B36" s="8" t="str">
        <f>Zn_R2SCAN!B60</f>
        <v>Zn_Zn_C_R2SCAN_875</v>
      </c>
      <c r="C36" s="1">
        <f t="shared" si="19"/>
        <v>0.87500000000000033</v>
      </c>
      <c r="D36" s="1">
        <f>Zn_R2SCAN!J60</f>
        <v>3.2743000000000002</v>
      </c>
      <c r="E36" s="1">
        <f t="shared" si="20"/>
        <v>5.1531000000000002</v>
      </c>
      <c r="F36" s="1">
        <f t="shared" si="21"/>
        <v>0.56077064820000022</v>
      </c>
      <c r="G36" s="1">
        <f t="shared" si="22"/>
        <v>0.56053360559999998</v>
      </c>
      <c r="H36" s="1">
        <f t="shared" si="23"/>
        <v>0.50359100000000001</v>
      </c>
      <c r="J36" s="2">
        <f t="shared" si="24"/>
        <v>-434.05119999999999</v>
      </c>
      <c r="K36" s="2">
        <f t="shared" si="30"/>
        <v>0</v>
      </c>
      <c r="L36" s="2">
        <f t="shared" si="31"/>
        <v>0</v>
      </c>
      <c r="M36" s="2">
        <f t="shared" si="25"/>
        <v>0</v>
      </c>
      <c r="N36" s="2"/>
      <c r="O36" s="2">
        <f t="shared" si="26"/>
        <v>-0.224899999999991</v>
      </c>
      <c r="P36" s="2">
        <f t="shared" si="26"/>
        <v>59.367699999999999</v>
      </c>
      <c r="Q36" s="2">
        <f t="shared" si="26"/>
        <v>23.0852</v>
      </c>
      <c r="R36" s="2">
        <f t="shared" si="26"/>
        <v>82.4529</v>
      </c>
      <c r="T36" s="18">
        <f t="shared" si="32"/>
        <v>1.2689999999999999</v>
      </c>
      <c r="U36" s="18">
        <f t="shared" si="27"/>
        <v>0</v>
      </c>
      <c r="W36" s="2">
        <f t="shared" si="33"/>
        <v>-0.18449999999995725</v>
      </c>
      <c r="X36" s="2">
        <f t="shared" si="34"/>
        <v>-4.0400000000033742E-2</v>
      </c>
      <c r="Y36" s="2">
        <f t="shared" si="35"/>
        <v>82.412499999999966</v>
      </c>
      <c r="Z36" s="2">
        <f t="shared" si="28"/>
        <v>0</v>
      </c>
      <c r="AA36" s="2">
        <f t="shared" si="36"/>
        <v>-59.367699999999999</v>
      </c>
      <c r="AB36" s="2">
        <f t="shared" si="37"/>
        <v>23.0852</v>
      </c>
      <c r="AD36" s="2">
        <f t="shared" si="38"/>
        <v>0</v>
      </c>
      <c r="AE36" s="2">
        <f t="shared" si="39"/>
        <v>0</v>
      </c>
      <c r="AF36" s="2">
        <f t="shared" si="40"/>
        <v>-59.367699999999999</v>
      </c>
      <c r="AH36" s="2"/>
      <c r="AI36" s="2"/>
    </row>
    <row r="37" spans="1:63">
      <c r="B37" s="8" t="str">
        <f>Zn_R2SCAN!B61</f>
        <v>Zn_Zn_C_R2SCAN_938</v>
      </c>
      <c r="C37" s="1">
        <f t="shared" si="19"/>
        <v>0.93750415752012262</v>
      </c>
      <c r="D37" s="1">
        <f>Zn_R2SCAN!J61</f>
        <v>3.2625999999999999</v>
      </c>
      <c r="E37" s="1">
        <f t="shared" si="20"/>
        <v>5.1935000000000002</v>
      </c>
      <c r="F37" s="1">
        <f t="shared" si="21"/>
        <v>0.5954659360000002</v>
      </c>
      <c r="G37" s="1">
        <f t="shared" si="22"/>
        <v>0.59455187999999959</v>
      </c>
      <c r="H37" s="1">
        <f t="shared" si="23"/>
        <v>0.50190800000000002</v>
      </c>
      <c r="J37" s="2">
        <f t="shared" si="24"/>
        <v>-434.06040000000002</v>
      </c>
      <c r="K37" s="2">
        <f t="shared" si="30"/>
        <v>0</v>
      </c>
      <c r="L37" s="2">
        <f t="shared" si="31"/>
        <v>0</v>
      </c>
      <c r="M37" s="2">
        <f t="shared" si="25"/>
        <v>0</v>
      </c>
      <c r="N37" s="2"/>
      <c r="O37" s="2">
        <f t="shared" si="26"/>
        <v>-0.23410000000001219</v>
      </c>
      <c r="P37" s="2">
        <f t="shared" si="26"/>
        <v>59.367699999999999</v>
      </c>
      <c r="Q37" s="2">
        <f t="shared" si="26"/>
        <v>23.0852</v>
      </c>
      <c r="R37" s="2">
        <f t="shared" si="26"/>
        <v>82.4529</v>
      </c>
      <c r="T37" s="18">
        <f t="shared" si="32"/>
        <v>1.258</v>
      </c>
      <c r="U37" s="18">
        <f t="shared" si="27"/>
        <v>0</v>
      </c>
      <c r="W37" s="2">
        <f t="shared" si="33"/>
        <v>-0.19219999999995707</v>
      </c>
      <c r="X37" s="2">
        <f t="shared" si="34"/>
        <v>-4.1900000000055115E-2</v>
      </c>
      <c r="Y37" s="2">
        <f t="shared" si="35"/>
        <v>82.410999999999945</v>
      </c>
      <c r="Z37" s="2">
        <f t="shared" si="28"/>
        <v>0</v>
      </c>
      <c r="AA37" s="2">
        <f t="shared" si="36"/>
        <v>-59.367699999999999</v>
      </c>
      <c r="AB37" s="2">
        <f t="shared" si="37"/>
        <v>23.0852</v>
      </c>
      <c r="AD37" s="2">
        <f t="shared" si="38"/>
        <v>0</v>
      </c>
      <c r="AE37" s="2">
        <f t="shared" si="39"/>
        <v>0</v>
      </c>
      <c r="AF37" s="2">
        <f t="shared" si="40"/>
        <v>-59.367699999999999</v>
      </c>
      <c r="AH37" s="2"/>
      <c r="AI37" s="2"/>
    </row>
    <row r="38" spans="1:63">
      <c r="B38" s="8" t="str">
        <f>Zn_R2SCAN!B62</f>
        <v>Zn_Zn_C_R2SCAN_969</v>
      </c>
      <c r="C38" s="1">
        <f t="shared" si="19"/>
        <v>0.96875207876006131</v>
      </c>
      <c r="D38" s="1">
        <f>Zn_R2SCAN!J62</f>
        <v>3.2564000000000002</v>
      </c>
      <c r="E38" s="1">
        <f t="shared" si="20"/>
        <v>5.2145999999999999</v>
      </c>
      <c r="F38" s="1">
        <f t="shared" si="21"/>
        <v>0.61243912619999985</v>
      </c>
      <c r="G38" s="1">
        <f t="shared" si="22"/>
        <v>0.61215232320000079</v>
      </c>
      <c r="H38" s="1">
        <f t="shared" si="23"/>
        <v>0.50094099999999997</v>
      </c>
      <c r="J38" s="2">
        <f t="shared" si="24"/>
        <v>-434.06299999999999</v>
      </c>
      <c r="K38" s="2">
        <f t="shared" si="30"/>
        <v>0</v>
      </c>
      <c r="L38" s="2">
        <f t="shared" si="31"/>
        <v>0</v>
      </c>
      <c r="M38" s="2">
        <f t="shared" si="25"/>
        <v>0</v>
      </c>
      <c r="N38" s="2"/>
      <c r="O38" s="2">
        <f t="shared" ref="O38:R39" si="41">J38-J$21</f>
        <v>-0.23669999999998481</v>
      </c>
      <c r="P38" s="2">
        <f t="shared" si="41"/>
        <v>59.367699999999999</v>
      </c>
      <c r="Q38" s="2">
        <f t="shared" si="41"/>
        <v>23.0852</v>
      </c>
      <c r="R38" s="2">
        <f t="shared" si="41"/>
        <v>82.4529</v>
      </c>
      <c r="T38" s="18">
        <f t="shared" si="32"/>
        <v>1.2529999999999999</v>
      </c>
      <c r="U38" s="18">
        <f t="shared" si="27"/>
        <v>0</v>
      </c>
      <c r="W38" s="2">
        <f t="shared" si="33"/>
        <v>-0.19399999999995998</v>
      </c>
      <c r="X38" s="2">
        <f t="shared" si="34"/>
        <v>-4.2700000000024829E-2</v>
      </c>
      <c r="Y38" s="2">
        <f t="shared" si="35"/>
        <v>82.410199999999975</v>
      </c>
      <c r="Z38" s="2">
        <f t="shared" si="28"/>
        <v>0</v>
      </c>
      <c r="AA38" s="2">
        <f t="shared" si="36"/>
        <v>-59.367699999999999</v>
      </c>
      <c r="AB38" s="2">
        <f t="shared" si="37"/>
        <v>23.0852</v>
      </c>
      <c r="AD38" s="2">
        <f t="shared" si="38"/>
        <v>0</v>
      </c>
      <c r="AE38" s="2">
        <f t="shared" si="39"/>
        <v>0</v>
      </c>
      <c r="AF38" s="2">
        <f t="shared" si="40"/>
        <v>-59.367699999999999</v>
      </c>
      <c r="AH38" s="2"/>
      <c r="AI38" s="2"/>
    </row>
    <row r="39" spans="1:63">
      <c r="A39" s="8" t="s">
        <v>12</v>
      </c>
      <c r="B39" s="8" t="str">
        <f>Zn_R2SCAN!B63</f>
        <v>Zn_Zn_C_R2SCAN_999</v>
      </c>
      <c r="C39" s="1">
        <f>(0.5-AV63)/(0.5-AV$63)</f>
        <v>1</v>
      </c>
      <c r="D39" s="1">
        <f>Zn_R2SCAN!J63</f>
        <v>3.2502</v>
      </c>
      <c r="E39" s="1">
        <f t="shared" si="20"/>
        <v>5.2351999999999999</v>
      </c>
      <c r="F39" s="1">
        <f t="shared" si="21"/>
        <v>0.62960609279999991</v>
      </c>
      <c r="G39" s="1">
        <f t="shared" si="22"/>
        <v>0.62960609280000079</v>
      </c>
      <c r="H39" s="1">
        <f t="shared" si="23"/>
        <v>0.5</v>
      </c>
      <c r="J39" s="2">
        <f t="shared" si="24"/>
        <v>-434.0641</v>
      </c>
      <c r="K39" s="2">
        <f t="shared" si="30"/>
        <v>-59.625999999999998</v>
      </c>
      <c r="L39" s="2">
        <f t="shared" si="31"/>
        <v>-23.017900000000001</v>
      </c>
      <c r="M39" s="2">
        <f t="shared" si="25"/>
        <v>-82.643900000000002</v>
      </c>
      <c r="N39" s="2"/>
      <c r="O39" s="2">
        <f t="shared" si="41"/>
        <v>-0.23779999999999291</v>
      </c>
      <c r="P39" s="2">
        <f t="shared" si="41"/>
        <v>-0.25829999999999842</v>
      </c>
      <c r="Q39" s="2">
        <f t="shared" si="41"/>
        <v>6.7299999999999471E-2</v>
      </c>
      <c r="R39" s="2">
        <f t="shared" si="41"/>
        <v>-0.1910000000000025</v>
      </c>
      <c r="T39" s="18">
        <f t="shared" si="32"/>
        <v>1.246</v>
      </c>
      <c r="U39" s="18">
        <f t="shared" si="27"/>
        <v>0</v>
      </c>
      <c r="W39" s="2">
        <f t="shared" si="33"/>
        <v>-0.19429999999999836</v>
      </c>
      <c r="X39" s="2">
        <f t="shared" si="34"/>
        <v>-4.3499999999994543E-2</v>
      </c>
      <c r="Y39" s="2">
        <f t="shared" si="35"/>
        <v>-0.23449999999999704</v>
      </c>
      <c r="Z39" s="2">
        <f t="shared" si="28"/>
        <v>0</v>
      </c>
      <c r="AA39" s="2">
        <f t="shared" si="36"/>
        <v>0.25829999999999842</v>
      </c>
      <c r="AB39" s="2">
        <f t="shared" si="37"/>
        <v>6.7299999999995919E-2</v>
      </c>
      <c r="AD39" s="2">
        <f t="shared" si="38"/>
        <v>0</v>
      </c>
      <c r="AE39" s="2">
        <f t="shared" si="39"/>
        <v>0</v>
      </c>
      <c r="AF39" s="2">
        <f t="shared" si="40"/>
        <v>0.25829999999999842</v>
      </c>
      <c r="AH39" s="2">
        <f>R156+AW156</f>
        <v>0</v>
      </c>
      <c r="AI39" s="2">
        <f>AH39-AH$21</f>
        <v>0</v>
      </c>
    </row>
    <row r="40" spans="1:63">
      <c r="A40" s="8" t="s">
        <v>826</v>
      </c>
      <c r="B40" s="8" t="str">
        <f>Zn_R2SCAN!B64</f>
        <v>Zn_Zn_C_R2SCAN_ver</v>
      </c>
      <c r="C40" s="1">
        <f>(0.5-AV64)/(0.5-AV$63)</f>
        <v>0</v>
      </c>
      <c r="D40" s="1">
        <f>Zn_R2SCAN!J64</f>
        <v>3.2502</v>
      </c>
      <c r="E40" s="1">
        <f>L64</f>
        <v>5.2351999999999999</v>
      </c>
      <c r="F40" s="1">
        <f t="shared" si="21"/>
        <v>0</v>
      </c>
      <c r="G40" s="1">
        <f t="shared" si="22"/>
        <v>0</v>
      </c>
      <c r="H40" s="1">
        <f>MOD(AS64-AT64,1)</f>
        <v>0.5</v>
      </c>
      <c r="J40" s="2">
        <f>R64</f>
        <v>-433.5154</v>
      </c>
      <c r="K40" s="2">
        <f>R88</f>
        <v>0</v>
      </c>
      <c r="L40" s="2">
        <f>AW88</f>
        <v>0</v>
      </c>
      <c r="M40" s="2">
        <f>K40+L40</f>
        <v>0</v>
      </c>
      <c r="N40" s="2"/>
      <c r="O40" s="2">
        <f>J40-J$21</f>
        <v>0.31090000000000373</v>
      </c>
      <c r="P40" s="2">
        <f>K40-K$21</f>
        <v>59.367699999999999</v>
      </c>
      <c r="Q40" s="2">
        <f>L40-L$21</f>
        <v>23.0852</v>
      </c>
      <c r="R40" s="2">
        <f>M40-M$21</f>
        <v>82.4529</v>
      </c>
      <c r="T40" s="18">
        <f>Z64</f>
        <v>1.331</v>
      </c>
      <c r="U40" s="18">
        <f>V134</f>
        <v>0</v>
      </c>
      <c r="W40" s="2">
        <f>R111-R$92</f>
        <v>433.75940000000003</v>
      </c>
      <c r="X40" s="2">
        <f>O40-W40</f>
        <v>-433.44850000000002</v>
      </c>
      <c r="Y40" s="2">
        <f>R40+X40</f>
        <v>-350.99560000000002</v>
      </c>
      <c r="Z40" s="2">
        <f>R180-R$161</f>
        <v>0</v>
      </c>
      <c r="AA40" s="2">
        <f>Z40-P40</f>
        <v>-59.367699999999999</v>
      </c>
      <c r="AB40" s="2">
        <f>AA40+R40</f>
        <v>23.0852</v>
      </c>
      <c r="AD40" s="2">
        <f>R134+AW134</f>
        <v>0</v>
      </c>
      <c r="AE40" s="2">
        <f>AD40-AD$21</f>
        <v>0</v>
      </c>
      <c r="AF40" s="2">
        <f>AE40+AA40</f>
        <v>-59.367699999999999</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535</v>
      </c>
      <c r="C45" s="20">
        <v>4</v>
      </c>
      <c r="D45" s="20">
        <v>520</v>
      </c>
      <c r="E45" s="20">
        <v>0</v>
      </c>
      <c r="F45" s="20">
        <v>6</v>
      </c>
      <c r="G45" s="20">
        <v>6</v>
      </c>
      <c r="H45" s="20">
        <v>4</v>
      </c>
      <c r="I45" s="19">
        <v>21.5</v>
      </c>
      <c r="J45" s="1">
        <v>3.4319000000000002</v>
      </c>
      <c r="K45" s="1">
        <v>3.4319000000000002</v>
      </c>
      <c r="L45" s="1">
        <v>4.4978999999999996</v>
      </c>
      <c r="M45" s="18">
        <v>45.88</v>
      </c>
      <c r="N45" s="8">
        <v>36</v>
      </c>
      <c r="O45" s="8">
        <v>26</v>
      </c>
      <c r="P45" s="8">
        <v>20</v>
      </c>
      <c r="Q45" s="8">
        <v>1</v>
      </c>
      <c r="R45" s="2">
        <v>-433.8263</v>
      </c>
      <c r="S45" s="8" t="s">
        <v>16</v>
      </c>
      <c r="T45" s="8">
        <v>0.89600000000000002</v>
      </c>
      <c r="U45" s="8">
        <v>2.3460000000000001</v>
      </c>
      <c r="V45" s="8">
        <v>1.45</v>
      </c>
      <c r="W45" s="8" t="s">
        <v>16</v>
      </c>
      <c r="X45" s="8">
        <v>0.89600000000000002</v>
      </c>
      <c r="Y45" s="8">
        <v>2.3460000000000001</v>
      </c>
      <c r="Z45" s="8">
        <v>1.45</v>
      </c>
      <c r="AA45" s="8">
        <v>0</v>
      </c>
      <c r="AB45" s="8">
        <v>0</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4.0000000000000001E-3</v>
      </c>
      <c r="AR45" s="8">
        <v>0.26200000000000001</v>
      </c>
      <c r="AS45" s="8">
        <v>0.5</v>
      </c>
      <c r="AT45" s="8">
        <v>0</v>
      </c>
      <c r="AU45" s="8">
        <v>0</v>
      </c>
      <c r="AV45" s="8">
        <v>0.5</v>
      </c>
    </row>
    <row r="46" spans="1:63">
      <c r="B46" s="8" t="s">
        <v>536</v>
      </c>
      <c r="C46" s="20">
        <v>4</v>
      </c>
      <c r="D46" s="20">
        <v>520</v>
      </c>
      <c r="E46" s="20">
        <v>0</v>
      </c>
      <c r="F46" s="20">
        <v>6</v>
      </c>
      <c r="G46" s="20">
        <v>6</v>
      </c>
      <c r="H46" s="20">
        <v>4</v>
      </c>
      <c r="I46" s="19">
        <v>21.5</v>
      </c>
      <c r="J46" s="1">
        <v>3.4312999999999998</v>
      </c>
      <c r="K46" s="1">
        <v>3.4312999999999998</v>
      </c>
      <c r="L46" s="1">
        <v>4.5003000000000002</v>
      </c>
      <c r="M46" s="18">
        <v>45.886000000000003</v>
      </c>
      <c r="N46" s="8">
        <v>36</v>
      </c>
      <c r="O46" s="8">
        <v>26</v>
      </c>
      <c r="P46" s="8">
        <v>2</v>
      </c>
      <c r="Q46" s="8">
        <v>5</v>
      </c>
      <c r="R46" s="2">
        <v>-433.82639999999998</v>
      </c>
      <c r="S46" s="8" t="s">
        <v>16</v>
      </c>
      <c r="T46" s="8">
        <v>0.89200000000000002</v>
      </c>
      <c r="U46" s="8">
        <v>2.3450000000000002</v>
      </c>
      <c r="V46" s="8">
        <v>1.4530000000000001</v>
      </c>
      <c r="W46" s="8" t="s">
        <v>16</v>
      </c>
      <c r="X46" s="8">
        <v>0.89200000000000002</v>
      </c>
      <c r="Y46" s="8">
        <v>2.3450000000000002</v>
      </c>
      <c r="Z46" s="8">
        <v>1.4530000000000001</v>
      </c>
      <c r="AA46" s="8">
        <v>1.32E-2</v>
      </c>
      <c r="AB46" s="8">
        <v>4.4000000000000003E-3</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7.0000000000000001E-3</v>
      </c>
      <c r="AR46" s="8">
        <v>0.27600000000000002</v>
      </c>
      <c r="AS46" s="8">
        <v>0.50050099999999997</v>
      </c>
      <c r="AT46" s="8">
        <v>0</v>
      </c>
      <c r="AU46" s="8">
        <v>0.99591300000000005</v>
      </c>
      <c r="AV46" s="8">
        <v>0.49624200000000002</v>
      </c>
    </row>
    <row r="47" spans="1:63">
      <c r="B47" s="8" t="s">
        <v>537</v>
      </c>
      <c r="C47" s="20">
        <v>4</v>
      </c>
      <c r="D47" s="20">
        <v>520</v>
      </c>
      <c r="E47" s="20">
        <v>0</v>
      </c>
      <c r="F47" s="20">
        <v>6</v>
      </c>
      <c r="G47" s="20">
        <v>6</v>
      </c>
      <c r="H47" s="20">
        <v>4</v>
      </c>
      <c r="I47" s="19">
        <v>21.5</v>
      </c>
      <c r="J47" s="1">
        <v>3.4291999999999998</v>
      </c>
      <c r="K47" s="1">
        <v>3.4291999999999998</v>
      </c>
      <c r="L47" s="1">
        <v>4.5080999999999998</v>
      </c>
      <c r="M47" s="18">
        <v>45.911999999999999</v>
      </c>
      <c r="N47" s="8">
        <v>36</v>
      </c>
      <c r="O47" s="8">
        <v>26</v>
      </c>
      <c r="P47" s="8">
        <v>2</v>
      </c>
      <c r="Q47" s="8">
        <v>5</v>
      </c>
      <c r="R47" s="2">
        <v>-433.82679999999999</v>
      </c>
      <c r="S47" s="8" t="s">
        <v>16</v>
      </c>
      <c r="T47" s="8">
        <v>0.877</v>
      </c>
      <c r="U47" s="8">
        <v>2.34</v>
      </c>
      <c r="V47" s="8">
        <v>1.4630000000000001</v>
      </c>
      <c r="W47" s="8" t="s">
        <v>16</v>
      </c>
      <c r="X47" s="8">
        <v>0.877</v>
      </c>
      <c r="Y47" s="8">
        <v>2.34</v>
      </c>
      <c r="Z47" s="8">
        <v>1.4630000000000001</v>
      </c>
      <c r="AA47" s="8">
        <v>3.9399999999999998E-2</v>
      </c>
      <c r="AB47" s="8">
        <v>1.84E-2</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7.0000000000000001E-3</v>
      </c>
      <c r="AR47" s="8">
        <v>0.27600000000000002</v>
      </c>
      <c r="AS47" s="8">
        <v>0.50160099999999996</v>
      </c>
      <c r="AT47" s="8">
        <v>0</v>
      </c>
      <c r="AU47" s="8">
        <v>0.99160999999999999</v>
      </c>
      <c r="AV47" s="8">
        <v>0.492483</v>
      </c>
    </row>
    <row r="48" spans="1:63">
      <c r="B48" s="8" t="s">
        <v>538</v>
      </c>
      <c r="C48" s="20">
        <v>4</v>
      </c>
      <c r="D48" s="20">
        <v>520</v>
      </c>
      <c r="E48" s="20">
        <v>0</v>
      </c>
      <c r="F48" s="20">
        <v>6</v>
      </c>
      <c r="G48" s="20">
        <v>6</v>
      </c>
      <c r="H48" s="20">
        <v>4</v>
      </c>
      <c r="I48" s="19">
        <v>21.5</v>
      </c>
      <c r="J48" s="1">
        <v>3.4205000000000001</v>
      </c>
      <c r="K48" s="1">
        <v>3.4205000000000001</v>
      </c>
      <c r="L48" s="1">
        <v>4.5461</v>
      </c>
      <c r="M48" s="18">
        <v>46.061999999999998</v>
      </c>
      <c r="N48" s="8">
        <v>36</v>
      </c>
      <c r="O48" s="8">
        <v>26</v>
      </c>
      <c r="P48" s="8">
        <v>4</v>
      </c>
      <c r="Q48" s="8">
        <v>5</v>
      </c>
      <c r="R48" s="2">
        <v>-433.82929999999999</v>
      </c>
      <c r="S48" s="8" t="s">
        <v>61</v>
      </c>
      <c r="T48" s="8">
        <v>0.83099999999999996</v>
      </c>
      <c r="U48" s="8">
        <v>2.3090000000000002</v>
      </c>
      <c r="V48" s="8">
        <v>1.478</v>
      </c>
      <c r="W48" s="8" t="s">
        <v>61</v>
      </c>
      <c r="X48" s="8">
        <v>0.83099999999999996</v>
      </c>
      <c r="Y48" s="8">
        <v>2.3090000000000002</v>
      </c>
      <c r="Z48" s="8">
        <v>1.478</v>
      </c>
      <c r="AA48" s="8">
        <v>0.11890000000000001</v>
      </c>
      <c r="AB48" s="8">
        <v>1.9699999999999999E-2</v>
      </c>
      <c r="AC48" s="8" t="s">
        <v>17</v>
      </c>
      <c r="AD48" s="8" t="s">
        <v>17</v>
      </c>
      <c r="AE48" s="8">
        <v>0</v>
      </c>
      <c r="AF48" s="8">
        <v>0</v>
      </c>
      <c r="AG48" s="8">
        <v>0</v>
      </c>
      <c r="AH48" s="8">
        <v>0</v>
      </c>
      <c r="AI48" s="8">
        <v>0</v>
      </c>
      <c r="AJ48" s="8">
        <v>0</v>
      </c>
      <c r="AK48" s="8">
        <v>0</v>
      </c>
      <c r="AL48" s="8">
        <v>0</v>
      </c>
      <c r="AM48" s="8">
        <v>0</v>
      </c>
      <c r="AN48" s="8">
        <v>0</v>
      </c>
      <c r="AO48" s="8">
        <v>0</v>
      </c>
      <c r="AP48" s="8">
        <v>0</v>
      </c>
      <c r="AQ48" s="8">
        <v>8.9999999999999993E-3</v>
      </c>
      <c r="AR48" s="8">
        <v>0.28100000000000003</v>
      </c>
      <c r="AS48" s="8">
        <v>0.504417</v>
      </c>
      <c r="AT48" s="8">
        <v>0</v>
      </c>
      <c r="AU48" s="8">
        <v>0.98222299999999996</v>
      </c>
      <c r="AV48" s="8">
        <v>0.48496699999999998</v>
      </c>
    </row>
    <row r="49" spans="2:48">
      <c r="B49" s="8" t="s">
        <v>539</v>
      </c>
      <c r="C49" s="20">
        <v>4</v>
      </c>
      <c r="D49" s="20">
        <v>520</v>
      </c>
      <c r="E49" s="20">
        <v>0</v>
      </c>
      <c r="F49" s="20">
        <v>6</v>
      </c>
      <c r="G49" s="20">
        <v>6</v>
      </c>
      <c r="H49" s="20">
        <v>4</v>
      </c>
      <c r="I49" s="19">
        <v>21.5</v>
      </c>
      <c r="J49" s="1">
        <v>3.4081000000000001</v>
      </c>
      <c r="K49" s="1">
        <v>3.4081000000000001</v>
      </c>
      <c r="L49" s="1">
        <v>4.6013999999999999</v>
      </c>
      <c r="M49" s="18">
        <v>46.284999999999997</v>
      </c>
      <c r="N49" s="8">
        <v>36</v>
      </c>
      <c r="O49" s="8">
        <v>26</v>
      </c>
      <c r="P49" s="8">
        <v>2</v>
      </c>
      <c r="Q49" s="8">
        <v>5</v>
      </c>
      <c r="R49" s="2">
        <v>-433.83519999999999</v>
      </c>
      <c r="S49" s="8" t="s">
        <v>61</v>
      </c>
      <c r="T49" s="8">
        <v>0.81299999999999994</v>
      </c>
      <c r="U49" s="8">
        <v>2.2650000000000001</v>
      </c>
      <c r="V49" s="8">
        <v>1.452</v>
      </c>
      <c r="W49" s="8" t="s">
        <v>61</v>
      </c>
      <c r="X49" s="8">
        <v>0.81299999999999994</v>
      </c>
      <c r="Y49" s="8">
        <v>2.2650000000000001</v>
      </c>
      <c r="Z49" s="8">
        <v>1.452</v>
      </c>
      <c r="AA49" s="8">
        <v>0.22500000000000001</v>
      </c>
      <c r="AB49" s="8">
        <v>2.5000000000000001E-3</v>
      </c>
      <c r="AC49" s="8" t="s">
        <v>17</v>
      </c>
      <c r="AD49" s="8" t="s">
        <v>17</v>
      </c>
      <c r="AE49" s="8">
        <v>0</v>
      </c>
      <c r="AF49" s="8">
        <v>0</v>
      </c>
      <c r="AG49" s="8">
        <v>0</v>
      </c>
      <c r="AH49" s="8">
        <v>0</v>
      </c>
      <c r="AI49" s="8">
        <v>0</v>
      </c>
      <c r="AJ49" s="8">
        <v>0</v>
      </c>
      <c r="AK49" s="8">
        <v>0</v>
      </c>
      <c r="AL49" s="8">
        <v>0</v>
      </c>
      <c r="AM49" s="8">
        <v>0</v>
      </c>
      <c r="AN49" s="8">
        <v>0</v>
      </c>
      <c r="AO49" s="8">
        <v>0</v>
      </c>
      <c r="AP49" s="8">
        <v>0</v>
      </c>
      <c r="AQ49" s="8">
        <v>8.0000000000000002E-3</v>
      </c>
      <c r="AR49" s="8">
        <v>0.27900000000000003</v>
      </c>
      <c r="AS49" s="8">
        <v>0.50640700000000005</v>
      </c>
      <c r="AT49" s="8">
        <v>0</v>
      </c>
      <c r="AU49" s="8">
        <v>0.97225300000000003</v>
      </c>
      <c r="AV49" s="8">
        <v>0.47744999999999999</v>
      </c>
    </row>
    <row r="50" spans="2:48">
      <c r="B50" s="8" t="s">
        <v>540</v>
      </c>
      <c r="C50" s="20">
        <v>4</v>
      </c>
      <c r="D50" s="20">
        <v>520</v>
      </c>
      <c r="E50" s="20">
        <v>0</v>
      </c>
      <c r="F50" s="20">
        <v>6</v>
      </c>
      <c r="G50" s="20">
        <v>6</v>
      </c>
      <c r="H50" s="20">
        <v>4</v>
      </c>
      <c r="I50" s="19">
        <v>21.6</v>
      </c>
      <c r="J50" s="1">
        <v>3.3925000000000001</v>
      </c>
      <c r="K50" s="1">
        <v>3.3925000000000001</v>
      </c>
      <c r="L50" s="1">
        <v>4.6696999999999997</v>
      </c>
      <c r="M50" s="18">
        <v>46.545000000000002</v>
      </c>
      <c r="N50" s="8">
        <v>36</v>
      </c>
      <c r="O50" s="8">
        <v>26</v>
      </c>
      <c r="P50" s="8">
        <v>15</v>
      </c>
      <c r="Q50" s="8">
        <v>5</v>
      </c>
      <c r="R50" s="2">
        <v>-433.84559999999999</v>
      </c>
      <c r="S50" s="8" t="s">
        <v>61</v>
      </c>
      <c r="T50" s="8">
        <v>0.79400000000000004</v>
      </c>
      <c r="U50" s="8">
        <v>2.2170000000000001</v>
      </c>
      <c r="V50" s="8">
        <v>1.423</v>
      </c>
      <c r="W50" s="8" t="s">
        <v>61</v>
      </c>
      <c r="X50" s="8">
        <v>0.79400000000000004</v>
      </c>
      <c r="Y50" s="8">
        <v>2.2170000000000001</v>
      </c>
      <c r="Z50" s="8">
        <v>1.423</v>
      </c>
      <c r="AA50" s="8">
        <v>0.3619</v>
      </c>
      <c r="AB50" s="8">
        <v>5.7999999999999996E-3</v>
      </c>
      <c r="AC50" s="8" t="s">
        <v>17</v>
      </c>
      <c r="AD50" s="8" t="s">
        <v>17</v>
      </c>
      <c r="AE50" s="8">
        <v>0</v>
      </c>
      <c r="AF50" s="8">
        <v>0</v>
      </c>
      <c r="AG50" s="8">
        <v>0</v>
      </c>
      <c r="AH50" s="8">
        <v>0</v>
      </c>
      <c r="AI50" s="8">
        <v>0</v>
      </c>
      <c r="AJ50" s="8">
        <v>0</v>
      </c>
      <c r="AK50" s="8">
        <v>0</v>
      </c>
      <c r="AL50" s="8">
        <v>0</v>
      </c>
      <c r="AM50" s="8">
        <v>0</v>
      </c>
      <c r="AN50" s="8">
        <v>0</v>
      </c>
      <c r="AO50" s="8">
        <v>0</v>
      </c>
      <c r="AP50" s="8">
        <v>0</v>
      </c>
      <c r="AQ50" s="8">
        <v>1.4999999999999999E-2</v>
      </c>
      <c r="AR50" s="8">
        <v>0.28499999999999998</v>
      </c>
      <c r="AS50" s="8">
        <v>0.508521</v>
      </c>
      <c r="AT50" s="8">
        <v>0</v>
      </c>
      <c r="AU50" s="8">
        <v>0.96147000000000005</v>
      </c>
      <c r="AV50" s="8">
        <v>0.46993400000000002</v>
      </c>
    </row>
    <row r="51" spans="2:48">
      <c r="B51" s="8" t="s">
        <v>541</v>
      </c>
      <c r="C51" s="20">
        <v>4</v>
      </c>
      <c r="D51" s="20">
        <v>520</v>
      </c>
      <c r="E51" s="20">
        <v>0</v>
      </c>
      <c r="F51" s="20">
        <v>6</v>
      </c>
      <c r="G51" s="20">
        <v>6</v>
      </c>
      <c r="H51" s="20">
        <v>4</v>
      </c>
      <c r="I51" s="19">
        <v>21.6</v>
      </c>
      <c r="J51" s="1">
        <v>3.3759999999999999</v>
      </c>
      <c r="K51" s="1">
        <v>3.3759999999999999</v>
      </c>
      <c r="L51" s="1">
        <v>4.7526000000000002</v>
      </c>
      <c r="M51" s="18">
        <v>46.91</v>
      </c>
      <c r="N51" s="8">
        <v>36</v>
      </c>
      <c r="O51" s="8">
        <v>26</v>
      </c>
      <c r="P51" s="8">
        <v>2</v>
      </c>
      <c r="Q51" s="8">
        <v>5</v>
      </c>
      <c r="R51" s="2">
        <v>-433.86130000000003</v>
      </c>
      <c r="S51" s="8" t="s">
        <v>61</v>
      </c>
      <c r="T51" s="8">
        <v>0.76100000000000001</v>
      </c>
      <c r="U51" s="8">
        <v>2.1480000000000001</v>
      </c>
      <c r="V51" s="8">
        <v>1.387</v>
      </c>
      <c r="W51" s="8" t="s">
        <v>61</v>
      </c>
      <c r="X51" s="8">
        <v>0.76100000000000001</v>
      </c>
      <c r="Y51" s="8">
        <v>2.1480000000000001</v>
      </c>
      <c r="Z51" s="8">
        <v>1.387</v>
      </c>
      <c r="AA51" s="8">
        <v>0.49790000000000001</v>
      </c>
      <c r="AB51" s="8">
        <v>1.5299999999999999E-2</v>
      </c>
      <c r="AC51" s="8" t="s">
        <v>17</v>
      </c>
      <c r="AD51" s="8" t="s">
        <v>17</v>
      </c>
      <c r="AE51" s="8">
        <v>0</v>
      </c>
      <c r="AF51" s="8">
        <v>0</v>
      </c>
      <c r="AG51" s="8">
        <v>0</v>
      </c>
      <c r="AH51" s="8">
        <v>0</v>
      </c>
      <c r="AI51" s="8">
        <v>0</v>
      </c>
      <c r="AJ51" s="8">
        <v>0</v>
      </c>
      <c r="AK51" s="8">
        <v>0</v>
      </c>
      <c r="AL51" s="8">
        <v>0</v>
      </c>
      <c r="AM51" s="8">
        <v>0</v>
      </c>
      <c r="AN51" s="8">
        <v>0</v>
      </c>
      <c r="AO51" s="8">
        <v>0</v>
      </c>
      <c r="AP51" s="8">
        <v>0</v>
      </c>
      <c r="AQ51" s="8">
        <v>7.0000000000000001E-3</v>
      </c>
      <c r="AR51" s="8">
        <v>0.27600000000000002</v>
      </c>
      <c r="AS51" s="8">
        <v>0.51168100000000005</v>
      </c>
      <c r="AT51" s="8">
        <v>0</v>
      </c>
      <c r="AU51" s="8">
        <v>0.95155100000000004</v>
      </c>
      <c r="AV51" s="8">
        <v>0.46241700000000002</v>
      </c>
    </row>
    <row r="52" spans="2:48">
      <c r="B52" s="8" t="s">
        <v>542</v>
      </c>
      <c r="C52" s="20">
        <v>4</v>
      </c>
      <c r="D52" s="20">
        <v>520</v>
      </c>
      <c r="E52" s="20">
        <v>0</v>
      </c>
      <c r="F52" s="20">
        <v>6</v>
      </c>
      <c r="G52" s="20">
        <v>6</v>
      </c>
      <c r="H52" s="20">
        <v>4</v>
      </c>
      <c r="I52" s="19">
        <v>21.7</v>
      </c>
      <c r="J52" s="1">
        <v>3.3626999999999998</v>
      </c>
      <c r="K52" s="1">
        <v>3.3626999999999998</v>
      </c>
      <c r="L52" s="1">
        <v>4.8141999999999996</v>
      </c>
      <c r="M52" s="18">
        <v>47.145000000000003</v>
      </c>
      <c r="N52" s="8">
        <v>36</v>
      </c>
      <c r="O52" s="8">
        <v>26</v>
      </c>
      <c r="P52" s="8">
        <v>24</v>
      </c>
      <c r="Q52" s="8">
        <v>1</v>
      </c>
      <c r="R52" s="2">
        <v>-433.8809</v>
      </c>
      <c r="S52" s="8" t="s">
        <v>61</v>
      </c>
      <c r="T52" s="8">
        <v>0.74299999999999999</v>
      </c>
      <c r="U52" s="8">
        <v>2.105</v>
      </c>
      <c r="V52" s="8">
        <v>1.3620000000000001</v>
      </c>
      <c r="W52" s="8" t="s">
        <v>61</v>
      </c>
      <c r="X52" s="8">
        <v>0.74299999999999999</v>
      </c>
      <c r="Y52" s="8">
        <v>2.105</v>
      </c>
      <c r="Z52" s="8">
        <v>1.3620000000000001</v>
      </c>
      <c r="AA52" s="8">
        <v>0.56869999999999998</v>
      </c>
      <c r="AB52" s="8">
        <v>0.02</v>
      </c>
      <c r="AC52" s="8" t="s">
        <v>17</v>
      </c>
      <c r="AD52" s="8" t="s">
        <v>17</v>
      </c>
      <c r="AE52" s="8">
        <v>0</v>
      </c>
      <c r="AF52" s="8">
        <v>0</v>
      </c>
      <c r="AG52" s="8">
        <v>0</v>
      </c>
      <c r="AH52" s="8">
        <v>0</v>
      </c>
      <c r="AI52" s="8">
        <v>0</v>
      </c>
      <c r="AJ52" s="8">
        <v>0</v>
      </c>
      <c r="AK52" s="8">
        <v>0</v>
      </c>
      <c r="AL52" s="8">
        <v>0</v>
      </c>
      <c r="AM52" s="8">
        <v>0</v>
      </c>
      <c r="AN52" s="8">
        <v>0</v>
      </c>
      <c r="AO52" s="8">
        <v>0</v>
      </c>
      <c r="AP52" s="8">
        <v>0</v>
      </c>
      <c r="AQ52" s="8">
        <v>4.0000000000000001E-3</v>
      </c>
      <c r="AR52" s="8">
        <v>0.26700000000000002</v>
      </c>
      <c r="AS52" s="8">
        <v>0.51266900000000004</v>
      </c>
      <c r="AT52" s="8">
        <v>0</v>
      </c>
      <c r="AU52" s="8">
        <v>0.94331299999999996</v>
      </c>
      <c r="AV52" s="8">
        <v>0.454901</v>
      </c>
    </row>
    <row r="53" spans="2:48">
      <c r="B53" s="8" t="s">
        <v>543</v>
      </c>
      <c r="C53" s="20">
        <v>4</v>
      </c>
      <c r="D53" s="20">
        <v>520</v>
      </c>
      <c r="E53" s="20">
        <v>0</v>
      </c>
      <c r="F53" s="20">
        <v>6</v>
      </c>
      <c r="G53" s="20">
        <v>6</v>
      </c>
      <c r="H53" s="20">
        <v>4</v>
      </c>
      <c r="I53" s="19">
        <v>21.7</v>
      </c>
      <c r="J53" s="1">
        <v>3.3508</v>
      </c>
      <c r="K53" s="1">
        <v>3.3508</v>
      </c>
      <c r="L53" s="1">
        <v>4.867</v>
      </c>
      <c r="M53" s="18">
        <v>47.325000000000003</v>
      </c>
      <c r="N53" s="8">
        <v>36</v>
      </c>
      <c r="O53" s="8">
        <v>26</v>
      </c>
      <c r="P53" s="8">
        <v>22</v>
      </c>
      <c r="Q53" s="8">
        <v>1</v>
      </c>
      <c r="R53" s="2">
        <v>-433.90289999999999</v>
      </c>
      <c r="S53" s="8" t="s">
        <v>61</v>
      </c>
      <c r="T53" s="8">
        <v>0.73</v>
      </c>
      <c r="U53" s="8">
        <v>2.0720000000000001</v>
      </c>
      <c r="V53" s="8">
        <v>1.3420000000000001</v>
      </c>
      <c r="W53" s="8" t="s">
        <v>61</v>
      </c>
      <c r="X53" s="8">
        <v>0.73</v>
      </c>
      <c r="Y53" s="8">
        <v>2.0720000000000001</v>
      </c>
      <c r="Z53" s="8">
        <v>1.3420000000000001</v>
      </c>
      <c r="AA53" s="8">
        <v>0.60609999999999997</v>
      </c>
      <c r="AB53" s="8">
        <v>3.6900000000000002E-2</v>
      </c>
      <c r="AC53" s="8" t="s">
        <v>17</v>
      </c>
      <c r="AD53" s="8" t="s">
        <v>17</v>
      </c>
      <c r="AE53" s="8">
        <v>0</v>
      </c>
      <c r="AF53" s="8">
        <v>0</v>
      </c>
      <c r="AG53" s="8">
        <v>0</v>
      </c>
      <c r="AH53" s="8">
        <v>0</v>
      </c>
      <c r="AI53" s="8">
        <v>0</v>
      </c>
      <c r="AJ53" s="8">
        <v>0</v>
      </c>
      <c r="AK53" s="8">
        <v>0</v>
      </c>
      <c r="AL53" s="8">
        <v>0</v>
      </c>
      <c r="AM53" s="8">
        <v>0</v>
      </c>
      <c r="AN53" s="8">
        <v>0</v>
      </c>
      <c r="AO53" s="8">
        <v>0</v>
      </c>
      <c r="AP53" s="8">
        <v>0</v>
      </c>
      <c r="AQ53" s="8">
        <v>4.0000000000000001E-3</v>
      </c>
      <c r="AR53" s="8">
        <v>0.26800000000000002</v>
      </c>
      <c r="AS53" s="8">
        <v>0.51297800000000005</v>
      </c>
      <c r="AT53" s="8">
        <v>0</v>
      </c>
      <c r="AU53" s="8">
        <v>0.93605899999999997</v>
      </c>
      <c r="AV53" s="8">
        <v>0.447384</v>
      </c>
    </row>
    <row r="54" spans="2:48">
      <c r="B54" s="8" t="s">
        <v>544</v>
      </c>
      <c r="C54" s="20">
        <v>4</v>
      </c>
      <c r="D54" s="20">
        <v>520</v>
      </c>
      <c r="E54" s="20">
        <v>0</v>
      </c>
      <c r="F54" s="20">
        <v>6</v>
      </c>
      <c r="G54" s="20">
        <v>6</v>
      </c>
      <c r="H54" s="20">
        <v>4</v>
      </c>
      <c r="I54" s="19">
        <v>21.7</v>
      </c>
      <c r="J54" s="1">
        <v>3.3397000000000001</v>
      </c>
      <c r="K54" s="1">
        <v>3.3397000000000001</v>
      </c>
      <c r="L54" s="1">
        <v>4.9138999999999999</v>
      </c>
      <c r="M54" s="18">
        <v>47.466000000000001</v>
      </c>
      <c r="N54" s="8">
        <v>36</v>
      </c>
      <c r="O54" s="8">
        <v>26</v>
      </c>
      <c r="P54" s="8">
        <v>3</v>
      </c>
      <c r="Q54" s="8">
        <v>3</v>
      </c>
      <c r="R54" s="2">
        <v>-433.92579999999998</v>
      </c>
      <c r="S54" s="8" t="s">
        <v>61</v>
      </c>
      <c r="T54" s="8">
        <v>0.72</v>
      </c>
      <c r="U54" s="8">
        <v>2.0459999999999998</v>
      </c>
      <c r="V54" s="8">
        <v>1.3260000000000001</v>
      </c>
      <c r="W54" s="8" t="s">
        <v>61</v>
      </c>
      <c r="X54" s="8">
        <v>0.72</v>
      </c>
      <c r="Y54" s="8">
        <v>2.0459999999999998</v>
      </c>
      <c r="Z54" s="8">
        <v>1.3260000000000001</v>
      </c>
      <c r="AA54" s="8">
        <v>0.64810000000000001</v>
      </c>
      <c r="AB54" s="8">
        <v>5.0000000000000001E-4</v>
      </c>
      <c r="AC54" s="8" t="s">
        <v>17</v>
      </c>
      <c r="AD54" s="8" t="s">
        <v>17</v>
      </c>
      <c r="AE54" s="8">
        <v>0</v>
      </c>
      <c r="AF54" s="8">
        <v>0</v>
      </c>
      <c r="AG54" s="8">
        <v>0</v>
      </c>
      <c r="AH54" s="8">
        <v>0</v>
      </c>
      <c r="AI54" s="8">
        <v>0</v>
      </c>
      <c r="AJ54" s="8">
        <v>0</v>
      </c>
      <c r="AK54" s="8">
        <v>0</v>
      </c>
      <c r="AL54" s="8">
        <v>0</v>
      </c>
      <c r="AM54" s="8">
        <v>0</v>
      </c>
      <c r="AN54" s="8">
        <v>0</v>
      </c>
      <c r="AO54" s="8">
        <v>0</v>
      </c>
      <c r="AP54" s="8">
        <v>0</v>
      </c>
      <c r="AQ54" s="8">
        <v>6.0000000000000001E-3</v>
      </c>
      <c r="AR54" s="8">
        <v>0.27600000000000002</v>
      </c>
      <c r="AS54" s="8">
        <v>0.51171800000000001</v>
      </c>
      <c r="AT54" s="8">
        <v>0</v>
      </c>
      <c r="AU54" s="8">
        <v>0.92847800000000003</v>
      </c>
      <c r="AV54" s="8">
        <v>0.43986799999999998</v>
      </c>
    </row>
    <row r="55" spans="2:48">
      <c r="B55" s="8" t="s">
        <v>545</v>
      </c>
      <c r="C55" s="20">
        <v>4</v>
      </c>
      <c r="D55" s="20">
        <v>520</v>
      </c>
      <c r="E55" s="20">
        <v>0</v>
      </c>
      <c r="F55" s="20">
        <v>6</v>
      </c>
      <c r="G55" s="20">
        <v>6</v>
      </c>
      <c r="H55" s="20">
        <v>4</v>
      </c>
      <c r="I55" s="19">
        <v>21.7</v>
      </c>
      <c r="J55" s="1">
        <v>3.3287</v>
      </c>
      <c r="K55" s="1">
        <v>3.3287</v>
      </c>
      <c r="L55" s="1">
        <v>4.9581</v>
      </c>
      <c r="M55" s="18">
        <v>47.576999999999998</v>
      </c>
      <c r="N55" s="8">
        <v>36</v>
      </c>
      <c r="O55" s="8">
        <v>26</v>
      </c>
      <c r="P55" s="8">
        <v>10</v>
      </c>
      <c r="Q55" s="8">
        <v>2</v>
      </c>
      <c r="R55" s="2">
        <v>-433.95010000000002</v>
      </c>
      <c r="S55" s="8" t="s">
        <v>61</v>
      </c>
      <c r="T55" s="8">
        <v>0.71199999999999997</v>
      </c>
      <c r="U55" s="8">
        <v>2.024</v>
      </c>
      <c r="V55" s="8">
        <v>1.3129999999999999</v>
      </c>
      <c r="W55" s="8" t="s">
        <v>61</v>
      </c>
      <c r="X55" s="8">
        <v>0.71199999999999997</v>
      </c>
      <c r="Y55" s="8">
        <v>2.024</v>
      </c>
      <c r="Z55" s="8">
        <v>1.3129999999999999</v>
      </c>
      <c r="AA55" s="8">
        <v>0.64329999999999998</v>
      </c>
      <c r="AB55" s="8">
        <v>2.24E-2</v>
      </c>
      <c r="AC55" s="8" t="s">
        <v>17</v>
      </c>
      <c r="AD55" s="8" t="s">
        <v>17</v>
      </c>
      <c r="AE55" s="8">
        <v>0</v>
      </c>
      <c r="AF55" s="8">
        <v>0</v>
      </c>
      <c r="AG55" s="8">
        <v>0</v>
      </c>
      <c r="AH55" s="8">
        <v>0</v>
      </c>
      <c r="AI55" s="8">
        <v>0</v>
      </c>
      <c r="AJ55" s="8">
        <v>0</v>
      </c>
      <c r="AK55" s="8">
        <v>0</v>
      </c>
      <c r="AL55" s="8">
        <v>0</v>
      </c>
      <c r="AM55" s="8">
        <v>0</v>
      </c>
      <c r="AN55" s="8">
        <v>0</v>
      </c>
      <c r="AO55" s="8">
        <v>0</v>
      </c>
      <c r="AP55" s="8">
        <v>0</v>
      </c>
      <c r="AQ55" s="8">
        <v>6.0000000000000001E-3</v>
      </c>
      <c r="AR55" s="8">
        <v>0.27500000000000002</v>
      </c>
      <c r="AS55" s="8">
        <v>0.51110800000000001</v>
      </c>
      <c r="AT55" s="8">
        <v>0</v>
      </c>
      <c r="AU55" s="8">
        <v>0.92200499999999996</v>
      </c>
      <c r="AV55" s="8">
        <v>0.43235099999999999</v>
      </c>
    </row>
    <row r="56" spans="2:48">
      <c r="B56" s="8" t="s">
        <v>546</v>
      </c>
      <c r="C56" s="20">
        <v>4</v>
      </c>
      <c r="D56" s="20">
        <v>520</v>
      </c>
      <c r="E56" s="20">
        <v>0</v>
      </c>
      <c r="F56" s="20">
        <v>6</v>
      </c>
      <c r="G56" s="20">
        <v>6</v>
      </c>
      <c r="H56" s="20">
        <v>4</v>
      </c>
      <c r="I56" s="19">
        <v>21.8</v>
      </c>
      <c r="J56" s="1">
        <v>3.3180999999999998</v>
      </c>
      <c r="K56" s="1">
        <v>3.3180999999999998</v>
      </c>
      <c r="L56" s="1">
        <v>4.9991000000000003</v>
      </c>
      <c r="M56" s="18">
        <v>47.664999999999999</v>
      </c>
      <c r="N56" s="8">
        <v>36</v>
      </c>
      <c r="O56" s="8">
        <v>26</v>
      </c>
      <c r="P56" s="8">
        <v>2</v>
      </c>
      <c r="Q56" s="8">
        <v>5</v>
      </c>
      <c r="R56" s="2">
        <v>-433.97410000000002</v>
      </c>
      <c r="S56" s="8" t="s">
        <v>61</v>
      </c>
      <c r="T56" s="8">
        <v>0.70399999999999996</v>
      </c>
      <c r="U56" s="8">
        <v>2.0059999999999998</v>
      </c>
      <c r="V56" s="8">
        <v>1.302</v>
      </c>
      <c r="W56" s="8" t="s">
        <v>61</v>
      </c>
      <c r="X56" s="8">
        <v>0.70399999999999996</v>
      </c>
      <c r="Y56" s="8">
        <v>2.0059999999999998</v>
      </c>
      <c r="Z56" s="8">
        <v>1.302</v>
      </c>
      <c r="AA56" s="8">
        <v>0.61850000000000005</v>
      </c>
      <c r="AB56" s="8">
        <v>8.3000000000000001E-3</v>
      </c>
      <c r="AC56" s="8" t="s">
        <v>17</v>
      </c>
      <c r="AD56" s="8" t="s">
        <v>17</v>
      </c>
      <c r="AE56" s="8">
        <v>0</v>
      </c>
      <c r="AF56" s="8">
        <v>0</v>
      </c>
      <c r="AG56" s="8">
        <v>0</v>
      </c>
      <c r="AH56" s="8">
        <v>0</v>
      </c>
      <c r="AI56" s="8">
        <v>0</v>
      </c>
      <c r="AJ56" s="8">
        <v>0</v>
      </c>
      <c r="AK56" s="8">
        <v>0</v>
      </c>
      <c r="AL56" s="8">
        <v>0</v>
      </c>
      <c r="AM56" s="8">
        <v>0</v>
      </c>
      <c r="AN56" s="8">
        <v>0</v>
      </c>
      <c r="AO56" s="8">
        <v>0</v>
      </c>
      <c r="AP56" s="8">
        <v>0</v>
      </c>
      <c r="AQ56" s="8">
        <v>8.9999999999999993E-3</v>
      </c>
      <c r="AR56" s="8">
        <v>0.28499999999999998</v>
      </c>
      <c r="AS56" s="8">
        <v>0.51040099999999999</v>
      </c>
      <c r="AT56" s="8">
        <v>0</v>
      </c>
      <c r="AU56" s="8">
        <v>0.91586599999999996</v>
      </c>
      <c r="AV56" s="8">
        <v>0.42483500000000002</v>
      </c>
    </row>
    <row r="57" spans="2:48">
      <c r="B57" s="8" t="s">
        <v>547</v>
      </c>
      <c r="C57" s="20">
        <v>4</v>
      </c>
      <c r="D57" s="20">
        <v>520</v>
      </c>
      <c r="E57" s="20">
        <v>0</v>
      </c>
      <c r="F57" s="20">
        <v>6</v>
      </c>
      <c r="G57" s="20">
        <v>6</v>
      </c>
      <c r="H57" s="20">
        <v>4</v>
      </c>
      <c r="I57" s="19">
        <v>21.8</v>
      </c>
      <c r="J57" s="1">
        <v>3.3073000000000001</v>
      </c>
      <c r="K57" s="1">
        <v>3.3073000000000001</v>
      </c>
      <c r="L57" s="1">
        <v>5.0381999999999998</v>
      </c>
      <c r="M57" s="18">
        <v>47.725000000000001</v>
      </c>
      <c r="N57" s="8">
        <v>36</v>
      </c>
      <c r="O57" s="8">
        <v>26</v>
      </c>
      <c r="P57" s="8">
        <v>2</v>
      </c>
      <c r="Q57" s="8">
        <v>5</v>
      </c>
      <c r="R57" s="2">
        <v>-433.99669999999998</v>
      </c>
      <c r="S57" s="8" t="s">
        <v>61</v>
      </c>
      <c r="T57" s="8">
        <v>0.7</v>
      </c>
      <c r="U57" s="8">
        <v>1.992</v>
      </c>
      <c r="V57" s="8">
        <v>1.2929999999999999</v>
      </c>
      <c r="W57" s="8" t="s">
        <v>61</v>
      </c>
      <c r="X57" s="8">
        <v>0.7</v>
      </c>
      <c r="Y57" s="8">
        <v>1.992</v>
      </c>
      <c r="Z57" s="8">
        <v>1.2929999999999999</v>
      </c>
      <c r="AA57" s="8">
        <v>0.57789999999999997</v>
      </c>
      <c r="AB57" s="8">
        <v>2.8999999999999998E-3</v>
      </c>
      <c r="AC57" s="8" t="s">
        <v>17</v>
      </c>
      <c r="AD57" s="8" t="s">
        <v>17</v>
      </c>
      <c r="AE57" s="8">
        <v>0</v>
      </c>
      <c r="AF57" s="8">
        <v>0</v>
      </c>
      <c r="AG57" s="8">
        <v>0</v>
      </c>
      <c r="AH57" s="8">
        <v>0</v>
      </c>
      <c r="AI57" s="8">
        <v>0</v>
      </c>
      <c r="AJ57" s="8">
        <v>0</v>
      </c>
      <c r="AK57" s="8">
        <v>0</v>
      </c>
      <c r="AL57" s="8">
        <v>0</v>
      </c>
      <c r="AM57" s="8">
        <v>0</v>
      </c>
      <c r="AN57" s="8">
        <v>0</v>
      </c>
      <c r="AO57" s="8">
        <v>0</v>
      </c>
      <c r="AP57" s="8">
        <v>0</v>
      </c>
      <c r="AQ57" s="8">
        <v>7.0000000000000001E-3</v>
      </c>
      <c r="AR57" s="8">
        <v>0.28199999999999997</v>
      </c>
      <c r="AS57" s="8">
        <v>0.509019</v>
      </c>
      <c r="AT57" s="8">
        <v>0</v>
      </c>
      <c r="AU57" s="8">
        <v>0.909613</v>
      </c>
      <c r="AV57" s="8">
        <v>0.41731800000000002</v>
      </c>
    </row>
    <row r="58" spans="2:48">
      <c r="B58" s="8" t="s">
        <v>548</v>
      </c>
      <c r="C58" s="20">
        <v>4</v>
      </c>
      <c r="D58" s="20">
        <v>520</v>
      </c>
      <c r="E58" s="20">
        <v>0</v>
      </c>
      <c r="F58" s="20">
        <v>6</v>
      </c>
      <c r="G58" s="20">
        <v>6</v>
      </c>
      <c r="H58" s="20">
        <v>4</v>
      </c>
      <c r="I58" s="19">
        <v>21.8</v>
      </c>
      <c r="J58" s="1">
        <v>3.2964000000000002</v>
      </c>
      <c r="K58" s="1">
        <v>3.2964000000000002</v>
      </c>
      <c r="L58" s="1">
        <v>5.0769000000000002</v>
      </c>
      <c r="M58" s="18">
        <v>47.776000000000003</v>
      </c>
      <c r="N58" s="8">
        <v>36</v>
      </c>
      <c r="O58" s="8">
        <v>26</v>
      </c>
      <c r="P58" s="8">
        <v>3</v>
      </c>
      <c r="Q58" s="8">
        <v>5</v>
      </c>
      <c r="R58" s="2">
        <v>-434.0181</v>
      </c>
      <c r="S58" s="8" t="s">
        <v>61</v>
      </c>
      <c r="T58" s="8">
        <v>0.69399999999999995</v>
      </c>
      <c r="U58" s="8">
        <v>1.9790000000000001</v>
      </c>
      <c r="V58" s="8">
        <v>1.2849999999999999</v>
      </c>
      <c r="W58" s="8" t="s">
        <v>61</v>
      </c>
      <c r="X58" s="8">
        <v>0.69399999999999995</v>
      </c>
      <c r="Y58" s="8">
        <v>1.9790000000000001</v>
      </c>
      <c r="Z58" s="8">
        <v>1.2849999999999999</v>
      </c>
      <c r="AA58" s="8">
        <v>0.51849999999999996</v>
      </c>
      <c r="AB58" s="8">
        <v>2.7300000000000001E-2</v>
      </c>
      <c r="AC58" s="8" t="s">
        <v>17</v>
      </c>
      <c r="AD58" s="8" t="s">
        <v>17</v>
      </c>
      <c r="AE58" s="8">
        <v>0</v>
      </c>
      <c r="AF58" s="8">
        <v>0</v>
      </c>
      <c r="AG58" s="8">
        <v>0</v>
      </c>
      <c r="AH58" s="8">
        <v>0</v>
      </c>
      <c r="AI58" s="8">
        <v>0</v>
      </c>
      <c r="AJ58" s="8">
        <v>0</v>
      </c>
      <c r="AK58" s="8">
        <v>0</v>
      </c>
      <c r="AL58" s="8">
        <v>0</v>
      </c>
      <c r="AM58" s="8">
        <v>0</v>
      </c>
      <c r="AN58" s="8">
        <v>0</v>
      </c>
      <c r="AO58" s="8">
        <v>0</v>
      </c>
      <c r="AP58" s="8">
        <v>0</v>
      </c>
      <c r="AQ58" s="8">
        <v>8.9999999999999993E-3</v>
      </c>
      <c r="AR58" s="8">
        <v>0.28299999999999997</v>
      </c>
      <c r="AS58" s="8">
        <v>0.50686399999999998</v>
      </c>
      <c r="AT58" s="8">
        <v>0</v>
      </c>
      <c r="AU58" s="8">
        <v>0.90317800000000004</v>
      </c>
      <c r="AV58" s="8">
        <v>0.409802</v>
      </c>
    </row>
    <row r="59" spans="2:48">
      <c r="B59" s="8" t="s">
        <v>549</v>
      </c>
      <c r="C59" s="20">
        <v>4</v>
      </c>
      <c r="D59" s="20">
        <v>520</v>
      </c>
      <c r="E59" s="20">
        <v>0</v>
      </c>
      <c r="F59" s="20">
        <v>6</v>
      </c>
      <c r="G59" s="20">
        <v>6</v>
      </c>
      <c r="H59" s="20">
        <v>4</v>
      </c>
      <c r="I59" s="19">
        <v>21.8</v>
      </c>
      <c r="J59" s="1">
        <v>3.2854999999999999</v>
      </c>
      <c r="K59" s="1">
        <v>3.2854999999999999</v>
      </c>
      <c r="L59" s="1">
        <v>5.1148999999999996</v>
      </c>
      <c r="M59" s="18">
        <v>47.814999999999998</v>
      </c>
      <c r="N59" s="8">
        <v>36</v>
      </c>
      <c r="O59" s="8">
        <v>26</v>
      </c>
      <c r="P59" s="8">
        <v>22</v>
      </c>
      <c r="Q59" s="8">
        <v>1</v>
      </c>
      <c r="R59" s="2">
        <v>-434.03710000000001</v>
      </c>
      <c r="S59" s="8" t="s">
        <v>61</v>
      </c>
      <c r="T59" s="8">
        <v>0.68899999999999995</v>
      </c>
      <c r="U59" s="8">
        <v>1.9670000000000001</v>
      </c>
      <c r="V59" s="8">
        <v>1.278</v>
      </c>
      <c r="W59" s="8" t="s">
        <v>61</v>
      </c>
      <c r="X59" s="8">
        <v>0.68899999999999995</v>
      </c>
      <c r="Y59" s="8">
        <v>1.9670000000000001</v>
      </c>
      <c r="Z59" s="8">
        <v>1.278</v>
      </c>
      <c r="AA59" s="8">
        <v>0.43869999999999998</v>
      </c>
      <c r="AB59" s="8">
        <v>1.15E-2</v>
      </c>
      <c r="AC59" s="8" t="s">
        <v>17</v>
      </c>
      <c r="AD59" s="8" t="s">
        <v>17</v>
      </c>
      <c r="AE59" s="8">
        <v>0</v>
      </c>
      <c r="AF59" s="8">
        <v>0</v>
      </c>
      <c r="AG59" s="8">
        <v>0</v>
      </c>
      <c r="AH59" s="8">
        <v>0</v>
      </c>
      <c r="AI59" s="8">
        <v>0</v>
      </c>
      <c r="AJ59" s="8">
        <v>0</v>
      </c>
      <c r="AK59" s="8">
        <v>0</v>
      </c>
      <c r="AL59" s="8">
        <v>0</v>
      </c>
      <c r="AM59" s="8">
        <v>0</v>
      </c>
      <c r="AN59" s="8">
        <v>0</v>
      </c>
      <c r="AO59" s="8">
        <v>0</v>
      </c>
      <c r="AP59" s="8">
        <v>0</v>
      </c>
      <c r="AQ59" s="8">
        <v>4.0000000000000001E-3</v>
      </c>
      <c r="AR59" s="8">
        <v>0.25700000000000001</v>
      </c>
      <c r="AS59" s="8">
        <v>0.50497999999999998</v>
      </c>
      <c r="AT59" s="8">
        <v>0</v>
      </c>
      <c r="AU59" s="8">
        <v>0.89699200000000001</v>
      </c>
      <c r="AV59" s="8">
        <v>0.402285</v>
      </c>
    </row>
    <row r="60" spans="2:48">
      <c r="B60" s="8" t="s">
        <v>550</v>
      </c>
      <c r="C60" s="20">
        <v>4</v>
      </c>
      <c r="D60" s="20">
        <v>520</v>
      </c>
      <c r="E60" s="20">
        <v>0</v>
      </c>
      <c r="F60" s="20">
        <v>6</v>
      </c>
      <c r="G60" s="20">
        <v>6</v>
      </c>
      <c r="H60" s="20">
        <v>4</v>
      </c>
      <c r="I60" s="19">
        <v>21.8</v>
      </c>
      <c r="J60" s="1">
        <v>3.2743000000000002</v>
      </c>
      <c r="K60" s="1">
        <v>3.2743000000000002</v>
      </c>
      <c r="L60" s="1">
        <v>5.1531000000000002</v>
      </c>
      <c r="M60" s="18">
        <v>47.845999999999997</v>
      </c>
      <c r="N60" s="8">
        <v>36</v>
      </c>
      <c r="O60" s="8">
        <v>26</v>
      </c>
      <c r="P60" s="8">
        <v>22</v>
      </c>
      <c r="Q60" s="8">
        <v>1</v>
      </c>
      <c r="R60" s="2">
        <v>-434.05119999999999</v>
      </c>
      <c r="S60" s="8" t="s">
        <v>61</v>
      </c>
      <c r="T60" s="8">
        <v>0.68600000000000005</v>
      </c>
      <c r="U60" s="8">
        <v>1.954</v>
      </c>
      <c r="V60" s="8">
        <v>1.2689999999999999</v>
      </c>
      <c r="W60" s="8" t="s">
        <v>61</v>
      </c>
      <c r="X60" s="8">
        <v>0.68600000000000005</v>
      </c>
      <c r="Y60" s="8">
        <v>1.954</v>
      </c>
      <c r="Z60" s="8">
        <v>1.2689999999999999</v>
      </c>
      <c r="AA60" s="8">
        <v>0.32419999999999999</v>
      </c>
      <c r="AB60" s="8">
        <v>4.7E-2</v>
      </c>
      <c r="AC60" s="8" t="s">
        <v>17</v>
      </c>
      <c r="AD60" s="8" t="s">
        <v>17</v>
      </c>
      <c r="AE60" s="8">
        <v>0</v>
      </c>
      <c r="AF60" s="8">
        <v>0</v>
      </c>
      <c r="AG60" s="8">
        <v>0</v>
      </c>
      <c r="AH60" s="8">
        <v>0</v>
      </c>
      <c r="AI60" s="8">
        <v>0</v>
      </c>
      <c r="AJ60" s="8">
        <v>0</v>
      </c>
      <c r="AK60" s="8">
        <v>0</v>
      </c>
      <c r="AL60" s="8">
        <v>0</v>
      </c>
      <c r="AM60" s="8">
        <v>0</v>
      </c>
      <c r="AN60" s="8">
        <v>0</v>
      </c>
      <c r="AO60" s="8">
        <v>0</v>
      </c>
      <c r="AP60" s="8">
        <v>0</v>
      </c>
      <c r="AQ60" s="8">
        <v>4.0000000000000001E-3</v>
      </c>
      <c r="AR60" s="8">
        <v>0.25900000000000001</v>
      </c>
      <c r="AS60" s="8">
        <v>0.50359100000000001</v>
      </c>
      <c r="AT60" s="8">
        <v>0</v>
      </c>
      <c r="AU60" s="8">
        <v>0.89122400000000002</v>
      </c>
      <c r="AV60" s="8">
        <v>0.39476899999999998</v>
      </c>
    </row>
    <row r="61" spans="2:48">
      <c r="B61" s="8" t="s">
        <v>551</v>
      </c>
      <c r="C61" s="20">
        <v>4</v>
      </c>
      <c r="D61" s="20">
        <v>520</v>
      </c>
      <c r="E61" s="20">
        <v>0</v>
      </c>
      <c r="F61" s="20">
        <v>6</v>
      </c>
      <c r="G61" s="20">
        <v>6</v>
      </c>
      <c r="H61" s="20">
        <v>4</v>
      </c>
      <c r="I61" s="19">
        <v>21.8</v>
      </c>
      <c r="J61" s="1">
        <v>3.2625999999999999</v>
      </c>
      <c r="K61" s="1">
        <v>3.2625999999999999</v>
      </c>
      <c r="L61" s="1">
        <v>5.1935000000000002</v>
      </c>
      <c r="M61" s="18">
        <v>47.875</v>
      </c>
      <c r="N61" s="8">
        <v>36</v>
      </c>
      <c r="O61" s="8">
        <v>26</v>
      </c>
      <c r="P61" s="8">
        <v>21</v>
      </c>
      <c r="Q61" s="8">
        <v>1</v>
      </c>
      <c r="R61" s="2">
        <v>-434.06040000000002</v>
      </c>
      <c r="S61" s="8" t="s">
        <v>61</v>
      </c>
      <c r="T61" s="8">
        <v>0.68200000000000005</v>
      </c>
      <c r="U61" s="8">
        <v>1.94</v>
      </c>
      <c r="V61" s="8">
        <v>1.258</v>
      </c>
      <c r="W61" s="8" t="s">
        <v>61</v>
      </c>
      <c r="X61" s="8">
        <v>0.68200000000000005</v>
      </c>
      <c r="Y61" s="8">
        <v>1.94</v>
      </c>
      <c r="Z61" s="8">
        <v>1.258</v>
      </c>
      <c r="AA61" s="8">
        <v>0.17560000000000001</v>
      </c>
      <c r="AB61" s="8">
        <v>9.1999999999999998E-3</v>
      </c>
      <c r="AC61" s="8" t="s">
        <v>17</v>
      </c>
      <c r="AD61" s="8" t="s">
        <v>17</v>
      </c>
      <c r="AE61" s="8">
        <v>0</v>
      </c>
      <c r="AF61" s="8">
        <v>0</v>
      </c>
      <c r="AG61" s="8">
        <v>0</v>
      </c>
      <c r="AH61" s="8">
        <v>0</v>
      </c>
      <c r="AI61" s="8">
        <v>0</v>
      </c>
      <c r="AJ61" s="8">
        <v>0</v>
      </c>
      <c r="AK61" s="8">
        <v>0</v>
      </c>
      <c r="AL61" s="8">
        <v>0</v>
      </c>
      <c r="AM61" s="8">
        <v>0</v>
      </c>
      <c r="AN61" s="8">
        <v>0</v>
      </c>
      <c r="AO61" s="8">
        <v>0</v>
      </c>
      <c r="AP61" s="8">
        <v>0</v>
      </c>
      <c r="AQ61" s="8">
        <v>4.0000000000000001E-3</v>
      </c>
      <c r="AR61" s="8">
        <v>0.26300000000000001</v>
      </c>
      <c r="AS61" s="8">
        <v>0.50190800000000002</v>
      </c>
      <c r="AT61" s="8">
        <v>0</v>
      </c>
      <c r="AU61" s="8">
        <v>0.88551999999999997</v>
      </c>
      <c r="AV61" s="8">
        <v>0.38725199999999999</v>
      </c>
    </row>
    <row r="62" spans="2:48">
      <c r="B62" s="8" t="s">
        <v>552</v>
      </c>
      <c r="C62" s="20">
        <v>4</v>
      </c>
      <c r="D62" s="20">
        <v>520</v>
      </c>
      <c r="E62" s="20">
        <v>0</v>
      </c>
      <c r="F62" s="20">
        <v>6</v>
      </c>
      <c r="G62" s="20">
        <v>6</v>
      </c>
      <c r="H62" s="20">
        <v>4</v>
      </c>
      <c r="I62" s="19">
        <v>21.8</v>
      </c>
      <c r="J62" s="1">
        <v>3.2564000000000002</v>
      </c>
      <c r="K62" s="1">
        <v>3.2564000000000002</v>
      </c>
      <c r="L62" s="1">
        <v>5.2145999999999999</v>
      </c>
      <c r="M62" s="18">
        <v>47.889000000000003</v>
      </c>
      <c r="N62" s="8">
        <v>36</v>
      </c>
      <c r="O62" s="8">
        <v>26</v>
      </c>
      <c r="P62" s="8">
        <v>21</v>
      </c>
      <c r="Q62" s="8">
        <v>1</v>
      </c>
      <c r="R62" s="2">
        <v>-434.06299999999999</v>
      </c>
      <c r="S62" s="8" t="s">
        <v>61</v>
      </c>
      <c r="T62" s="8">
        <v>0.68100000000000005</v>
      </c>
      <c r="U62" s="8">
        <v>1.9330000000000001</v>
      </c>
      <c r="V62" s="8">
        <v>1.2529999999999999</v>
      </c>
      <c r="W62" s="8" t="s">
        <v>61</v>
      </c>
      <c r="X62" s="8">
        <v>0.68100000000000005</v>
      </c>
      <c r="Y62" s="8">
        <v>1.9330000000000001</v>
      </c>
      <c r="Z62" s="8">
        <v>1.2529999999999999</v>
      </c>
      <c r="AA62" s="8">
        <v>9.1200000000000003E-2</v>
      </c>
      <c r="AB62" s="8">
        <v>1.7899999999999999E-2</v>
      </c>
      <c r="AC62" s="8" t="s">
        <v>17</v>
      </c>
      <c r="AD62" s="8" t="s">
        <v>17</v>
      </c>
      <c r="AE62" s="8">
        <v>0</v>
      </c>
      <c r="AF62" s="8">
        <v>0</v>
      </c>
      <c r="AG62" s="8">
        <v>0</v>
      </c>
      <c r="AH62" s="8">
        <v>0</v>
      </c>
      <c r="AI62" s="8">
        <v>0</v>
      </c>
      <c r="AJ62" s="8">
        <v>0</v>
      </c>
      <c r="AK62" s="8">
        <v>0</v>
      </c>
      <c r="AL62" s="8">
        <v>0</v>
      </c>
      <c r="AM62" s="8">
        <v>0</v>
      </c>
      <c r="AN62" s="8">
        <v>0</v>
      </c>
      <c r="AO62" s="8">
        <v>0</v>
      </c>
      <c r="AP62" s="8">
        <v>0</v>
      </c>
      <c r="AQ62" s="8">
        <v>4.0000000000000001E-3</v>
      </c>
      <c r="AR62" s="8">
        <v>0.25800000000000001</v>
      </c>
      <c r="AS62" s="8">
        <v>0.50094099999999997</v>
      </c>
      <c r="AT62" s="8">
        <v>0</v>
      </c>
      <c r="AU62" s="8">
        <v>0.88260799999999995</v>
      </c>
      <c r="AV62" s="8">
        <v>0.383494</v>
      </c>
    </row>
    <row r="63" spans="2:48">
      <c r="B63" s="8" t="s">
        <v>553</v>
      </c>
      <c r="C63" s="20">
        <v>4</v>
      </c>
      <c r="D63" s="20">
        <v>520</v>
      </c>
      <c r="E63" s="20">
        <v>0</v>
      </c>
      <c r="F63" s="20">
        <v>6</v>
      </c>
      <c r="G63" s="20">
        <v>6</v>
      </c>
      <c r="H63" s="20">
        <v>4</v>
      </c>
      <c r="I63" s="19">
        <v>21.8</v>
      </c>
      <c r="J63" s="1">
        <v>3.2502</v>
      </c>
      <c r="K63" s="1">
        <v>3.2502</v>
      </c>
      <c r="L63" s="1">
        <v>5.2351999999999999</v>
      </c>
      <c r="M63" s="18">
        <v>47.893999999999998</v>
      </c>
      <c r="N63" s="8">
        <v>36</v>
      </c>
      <c r="O63" s="8">
        <v>26</v>
      </c>
      <c r="P63" s="8">
        <v>21</v>
      </c>
      <c r="Q63" s="8">
        <v>1</v>
      </c>
      <c r="R63" s="2">
        <v>-434.0641</v>
      </c>
      <c r="S63" s="8" t="s">
        <v>61</v>
      </c>
      <c r="T63" s="8">
        <v>0.68100000000000005</v>
      </c>
      <c r="U63" s="8">
        <v>1.927</v>
      </c>
      <c r="V63" s="8">
        <v>1.246</v>
      </c>
      <c r="W63" s="8" t="s">
        <v>61</v>
      </c>
      <c r="X63" s="8">
        <v>0.68100000000000005</v>
      </c>
      <c r="Y63" s="8">
        <v>1.927</v>
      </c>
      <c r="Z63" s="8">
        <v>1.246</v>
      </c>
      <c r="AA63" s="8">
        <v>6.9999999999999999E-4</v>
      </c>
      <c r="AB63" s="8">
        <v>2.7900000000000001E-2</v>
      </c>
      <c r="AC63" s="8" t="s">
        <v>17</v>
      </c>
      <c r="AD63" s="8" t="s">
        <v>17</v>
      </c>
      <c r="AE63" s="8">
        <v>0</v>
      </c>
      <c r="AF63" s="8">
        <v>0</v>
      </c>
      <c r="AG63" s="8">
        <v>0</v>
      </c>
      <c r="AH63" s="8">
        <v>0</v>
      </c>
      <c r="AI63" s="8">
        <v>0</v>
      </c>
      <c r="AJ63" s="8">
        <v>0</v>
      </c>
      <c r="AK63" s="8">
        <v>0</v>
      </c>
      <c r="AL63" s="8">
        <v>0</v>
      </c>
      <c r="AM63" s="8">
        <v>0</v>
      </c>
      <c r="AN63" s="8">
        <v>0</v>
      </c>
      <c r="AO63" s="8">
        <v>0</v>
      </c>
      <c r="AP63" s="8">
        <v>0</v>
      </c>
      <c r="AQ63" s="8">
        <v>4.0000000000000001E-3</v>
      </c>
      <c r="AR63" s="8">
        <v>0.25700000000000001</v>
      </c>
      <c r="AS63" s="8">
        <v>0.5</v>
      </c>
      <c r="AT63" s="8">
        <v>0</v>
      </c>
      <c r="AU63" s="8">
        <v>0.87973599999999996</v>
      </c>
      <c r="AV63" s="8">
        <v>0.37973600000000002</v>
      </c>
    </row>
    <row r="64" spans="2:48">
      <c r="B64" s="8" t="s">
        <v>846</v>
      </c>
      <c r="C64" s="20">
        <v>4</v>
      </c>
      <c r="D64" s="20">
        <v>520</v>
      </c>
      <c r="E64" s="20">
        <v>0</v>
      </c>
      <c r="F64" s="20">
        <v>6</v>
      </c>
      <c r="G64" s="20">
        <v>6</v>
      </c>
      <c r="H64" s="20">
        <v>4</v>
      </c>
      <c r="I64" s="19">
        <v>21.8</v>
      </c>
      <c r="J64" s="1">
        <v>3.2502</v>
      </c>
      <c r="K64" s="1">
        <v>3.2502</v>
      </c>
      <c r="L64" s="1">
        <v>5.2351999999999999</v>
      </c>
      <c r="M64" s="18">
        <v>47.893999999999998</v>
      </c>
      <c r="N64" s="8">
        <v>36</v>
      </c>
      <c r="O64" s="8">
        <v>26</v>
      </c>
      <c r="P64" s="8">
        <v>25</v>
      </c>
      <c r="Q64" s="8">
        <v>1</v>
      </c>
      <c r="R64" s="2">
        <v>-433.5154</v>
      </c>
      <c r="S64" s="8" t="s">
        <v>61</v>
      </c>
      <c r="T64" s="8">
        <v>0.876</v>
      </c>
      <c r="U64" s="8">
        <v>2.2080000000000002</v>
      </c>
      <c r="V64" s="8">
        <v>1.331</v>
      </c>
      <c r="W64" s="8" t="s">
        <v>61</v>
      </c>
      <c r="X64" s="8">
        <v>0.876</v>
      </c>
      <c r="Y64" s="8">
        <v>2.2080000000000002</v>
      </c>
      <c r="Z64" s="8">
        <v>1.331</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5.0000000000000001E-3</v>
      </c>
      <c r="AR64" s="8">
        <v>0.26400000000000001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611</v>
      </c>
      <c r="C69" s="20">
        <v>4</v>
      </c>
      <c r="D69" s="20">
        <v>400</v>
      </c>
      <c r="E69" s="20">
        <v>0</v>
      </c>
      <c r="F69" s="20">
        <v>3</v>
      </c>
      <c r="G69" s="20">
        <v>3</v>
      </c>
      <c r="H69" s="20">
        <v>2</v>
      </c>
      <c r="I69" s="19">
        <v>10.7</v>
      </c>
      <c r="J69" s="1">
        <v>3.4319000000000002</v>
      </c>
      <c r="K69" s="1">
        <v>3.4319000000000002</v>
      </c>
      <c r="L69" s="1">
        <v>4.4978999999999996</v>
      </c>
      <c r="M69" s="18">
        <v>45.88</v>
      </c>
      <c r="N69" s="8">
        <v>36</v>
      </c>
      <c r="O69" s="8">
        <v>864</v>
      </c>
      <c r="P69" s="8">
        <v>1</v>
      </c>
      <c r="Q69" s="8">
        <v>1</v>
      </c>
      <c r="R69" s="2">
        <v>-59.367699999999999</v>
      </c>
      <c r="S69" s="8" t="s">
        <v>16</v>
      </c>
      <c r="T69" s="8">
        <v>-4.0389999999999997</v>
      </c>
      <c r="U69" s="8">
        <v>7.4880000000000004</v>
      </c>
      <c r="V69" s="8">
        <v>11.526999999999999</v>
      </c>
      <c r="W69" s="8" t="s">
        <v>16</v>
      </c>
      <c r="X69" s="8">
        <v>-4.0389999999999997</v>
      </c>
      <c r="Y69" s="8">
        <v>7.4880000000000004</v>
      </c>
      <c r="Z69" s="8">
        <v>11.526999999999999</v>
      </c>
      <c r="AA69" s="8">
        <v>0</v>
      </c>
      <c r="AB69" s="8">
        <v>0</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1.0999999999999999E-2</v>
      </c>
      <c r="AR69" s="8">
        <v>0.30599999999999999</v>
      </c>
      <c r="AS69" s="8">
        <v>0.5</v>
      </c>
      <c r="AT69" s="8">
        <v>0</v>
      </c>
      <c r="AU69" s="8">
        <v>0</v>
      </c>
      <c r="AV69" s="8">
        <v>0.5</v>
      </c>
      <c r="AW69" s="2">
        <v>-23.0852</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612</v>
      </c>
      <c r="C87" s="20">
        <v>4</v>
      </c>
      <c r="D87" s="20">
        <v>400</v>
      </c>
      <c r="E87" s="20">
        <v>0</v>
      </c>
      <c r="F87" s="20">
        <v>3</v>
      </c>
      <c r="G87" s="20">
        <v>3</v>
      </c>
      <c r="H87" s="20">
        <v>2</v>
      </c>
      <c r="I87" s="19">
        <v>10.9</v>
      </c>
      <c r="J87" s="1">
        <v>3.2502</v>
      </c>
      <c r="K87" s="1">
        <v>3.2502</v>
      </c>
      <c r="L87" s="1">
        <v>5.2351999999999999</v>
      </c>
      <c r="M87" s="18">
        <v>47.893999999999998</v>
      </c>
      <c r="N87" s="8">
        <v>36</v>
      </c>
      <c r="O87" s="8">
        <v>864</v>
      </c>
      <c r="P87" s="8">
        <v>1</v>
      </c>
      <c r="Q87" s="8">
        <v>1</v>
      </c>
      <c r="R87" s="2">
        <v>-59.625999999999998</v>
      </c>
      <c r="S87" s="8" t="s">
        <v>61</v>
      </c>
      <c r="T87" s="8">
        <v>-4.3049999999999997</v>
      </c>
      <c r="U87" s="8">
        <v>7.0590000000000002</v>
      </c>
      <c r="V87" s="8">
        <v>11.364000000000001</v>
      </c>
      <c r="W87" s="8" t="s">
        <v>61</v>
      </c>
      <c r="X87" s="8">
        <v>-4.3049999999999997</v>
      </c>
      <c r="Y87" s="8">
        <v>7.0590000000000002</v>
      </c>
      <c r="Z87" s="8">
        <v>11.364000000000001</v>
      </c>
      <c r="AA87" s="8">
        <v>1.9E-2</v>
      </c>
      <c r="AB87" s="8">
        <v>7.7999999999999996E-3</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0.308</v>
      </c>
      <c r="AS87" s="8">
        <v>0.5</v>
      </c>
      <c r="AT87" s="8">
        <v>0</v>
      </c>
      <c r="AU87" s="8">
        <v>0.87973599999999996</v>
      </c>
      <c r="AV87" s="8">
        <v>0.37973600000000002</v>
      </c>
      <c r="AW87" s="2">
        <v>-23.017900000000001</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B92" s="8" t="s">
        <v>592</v>
      </c>
      <c r="C92" s="20">
        <v>4</v>
      </c>
      <c r="D92" s="20">
        <v>520</v>
      </c>
      <c r="E92" s="20">
        <v>0</v>
      </c>
      <c r="F92" s="20">
        <v>3</v>
      </c>
      <c r="G92" s="20">
        <v>3</v>
      </c>
      <c r="H92" s="20">
        <v>2</v>
      </c>
      <c r="I92" s="19">
        <v>10.7</v>
      </c>
      <c r="J92" s="1">
        <v>3.4319000000000002</v>
      </c>
      <c r="K92" s="1">
        <v>3.4319000000000002</v>
      </c>
      <c r="L92" s="1">
        <v>4.4978999999999996</v>
      </c>
      <c r="M92" s="18">
        <v>45.88</v>
      </c>
      <c r="N92" s="8">
        <v>36</v>
      </c>
      <c r="O92" s="8">
        <v>26</v>
      </c>
      <c r="P92" s="8">
        <v>24</v>
      </c>
      <c r="Q92" s="8">
        <v>1</v>
      </c>
      <c r="R92" s="2">
        <v>-433.75940000000003</v>
      </c>
      <c r="S92" s="8" t="s">
        <v>16</v>
      </c>
      <c r="T92" s="8">
        <v>0.92300000000000004</v>
      </c>
      <c r="U92" s="8">
        <v>2.3570000000000002</v>
      </c>
      <c r="V92" s="8">
        <v>1.4350000000000001</v>
      </c>
      <c r="W92" s="8" t="s">
        <v>16</v>
      </c>
      <c r="X92" s="8">
        <v>0.92300000000000004</v>
      </c>
      <c r="Y92" s="8">
        <v>2.3570000000000002</v>
      </c>
      <c r="Z92" s="8">
        <v>1.4350000000000001</v>
      </c>
      <c r="AA92" s="8">
        <v>0</v>
      </c>
      <c r="AB92" s="8">
        <v>0</v>
      </c>
      <c r="AC92" s="8" t="s">
        <v>17</v>
      </c>
      <c r="AD92" s="8" t="s">
        <v>17</v>
      </c>
      <c r="AE92" s="8">
        <v>0.33333000000000002</v>
      </c>
      <c r="AF92" s="8">
        <v>0.33333000000000002</v>
      </c>
      <c r="AG92" s="8">
        <v>0.5</v>
      </c>
      <c r="AH92" s="8">
        <v>0</v>
      </c>
      <c r="AI92" s="8">
        <v>0</v>
      </c>
      <c r="AJ92" s="8">
        <v>0</v>
      </c>
      <c r="AK92" s="8">
        <v>0.33333000000000002</v>
      </c>
      <c r="AL92" s="8">
        <v>0.33333000000000002</v>
      </c>
      <c r="AM92" s="8">
        <v>0.5</v>
      </c>
      <c r="AN92" s="8">
        <v>0</v>
      </c>
      <c r="AO92" s="8">
        <v>0</v>
      </c>
      <c r="AP92" s="8">
        <v>0</v>
      </c>
      <c r="AQ92" s="8">
        <v>4.0000000000000001E-3</v>
      </c>
      <c r="AR92" s="8">
        <v>0.25700000000000001</v>
      </c>
      <c r="AS92" s="8">
        <v>0.5</v>
      </c>
      <c r="AT92" s="8">
        <v>0</v>
      </c>
      <c r="AU92" s="8">
        <v>0</v>
      </c>
      <c r="AV92" s="8">
        <v>0.5</v>
      </c>
      <c r="AW92" s="2"/>
    </row>
    <row r="93" spans="1:63">
      <c r="B93" s="8" t="s">
        <v>593</v>
      </c>
      <c r="C93" s="20">
        <v>4</v>
      </c>
      <c r="D93" s="20">
        <v>520</v>
      </c>
      <c r="E93" s="20">
        <v>0</v>
      </c>
      <c r="F93" s="20">
        <v>3</v>
      </c>
      <c r="G93" s="20">
        <v>3</v>
      </c>
      <c r="H93" s="20">
        <v>2</v>
      </c>
      <c r="I93" s="19">
        <v>10.7</v>
      </c>
      <c r="J93" s="1">
        <v>3.4312999999999998</v>
      </c>
      <c r="K93" s="1">
        <v>3.4312999999999998</v>
      </c>
      <c r="L93" s="1">
        <v>4.5003000000000002</v>
      </c>
      <c r="M93" s="18">
        <v>45.886000000000003</v>
      </c>
      <c r="N93" s="8">
        <v>36</v>
      </c>
      <c r="O93" s="8">
        <v>26</v>
      </c>
      <c r="P93" s="8">
        <v>22</v>
      </c>
      <c r="Q93" s="8">
        <v>1</v>
      </c>
      <c r="R93" s="2">
        <v>-433.7593</v>
      </c>
      <c r="S93" s="8" t="s">
        <v>16</v>
      </c>
      <c r="T93" s="8">
        <v>0.91800000000000004</v>
      </c>
      <c r="U93" s="8">
        <v>2.3559999999999999</v>
      </c>
      <c r="V93" s="8">
        <v>1.4379999999999999</v>
      </c>
      <c r="W93" s="8" t="s">
        <v>16</v>
      </c>
      <c r="X93" s="8">
        <v>0.91800000000000004</v>
      </c>
      <c r="Y93" s="8">
        <v>2.3559999999999999</v>
      </c>
      <c r="Z93" s="8">
        <v>1.4379999999999999</v>
      </c>
      <c r="AA93" s="8">
        <v>1.52E-2</v>
      </c>
      <c r="AB93" s="8">
        <v>5.1999999999999998E-3</v>
      </c>
      <c r="AC93" s="8" t="s">
        <v>17</v>
      </c>
      <c r="AD93" s="8" t="s">
        <v>17</v>
      </c>
      <c r="AE93" s="8">
        <v>0.33333000000000002</v>
      </c>
      <c r="AF93" s="8">
        <v>0.33333000000000002</v>
      </c>
      <c r="AG93" s="8">
        <v>0.5</v>
      </c>
      <c r="AH93" s="8">
        <v>0</v>
      </c>
      <c r="AI93" s="8">
        <v>0</v>
      </c>
      <c r="AJ93" s="8">
        <v>0</v>
      </c>
      <c r="AK93" s="8">
        <v>0.33333000000000002</v>
      </c>
      <c r="AL93" s="8">
        <v>0.33333000000000002</v>
      </c>
      <c r="AM93" s="8">
        <v>0.5</v>
      </c>
      <c r="AN93" s="8">
        <v>0</v>
      </c>
      <c r="AO93" s="8">
        <v>0</v>
      </c>
      <c r="AP93" s="8">
        <v>0</v>
      </c>
      <c r="AQ93" s="8">
        <v>4.0000000000000001E-3</v>
      </c>
      <c r="AR93" s="8">
        <v>0.25700000000000001</v>
      </c>
      <c r="AS93" s="8">
        <v>0.50050099999999997</v>
      </c>
      <c r="AT93" s="8">
        <v>0</v>
      </c>
      <c r="AU93" s="8">
        <v>0.99591300000000005</v>
      </c>
      <c r="AV93" s="8">
        <v>0.49624200000000002</v>
      </c>
      <c r="AW93" s="2"/>
    </row>
    <row r="94" spans="1:63">
      <c r="B94" s="8" t="s">
        <v>594</v>
      </c>
      <c r="C94" s="20">
        <v>4</v>
      </c>
      <c r="D94" s="20">
        <v>520</v>
      </c>
      <c r="E94" s="20">
        <v>0</v>
      </c>
      <c r="F94" s="20">
        <v>3</v>
      </c>
      <c r="G94" s="20">
        <v>3</v>
      </c>
      <c r="H94" s="20">
        <v>2</v>
      </c>
      <c r="I94" s="19">
        <v>10.7</v>
      </c>
      <c r="J94" s="1">
        <v>3.4291999999999998</v>
      </c>
      <c r="K94" s="1">
        <v>3.4291999999999998</v>
      </c>
      <c r="L94" s="1">
        <v>4.5080999999999998</v>
      </c>
      <c r="M94" s="18">
        <v>45.911999999999999</v>
      </c>
      <c r="N94" s="8">
        <v>36</v>
      </c>
      <c r="O94" s="8">
        <v>26</v>
      </c>
      <c r="P94" s="8">
        <v>32</v>
      </c>
      <c r="Q94" s="8">
        <v>1</v>
      </c>
      <c r="R94" s="2">
        <v>-433.75889999999998</v>
      </c>
      <c r="S94" s="8" t="s">
        <v>16</v>
      </c>
      <c r="T94" s="8">
        <v>0.90400000000000003</v>
      </c>
      <c r="U94" s="8">
        <v>2.351</v>
      </c>
      <c r="V94" s="8">
        <v>1.4470000000000001</v>
      </c>
      <c r="W94" s="8" t="s">
        <v>16</v>
      </c>
      <c r="X94" s="8">
        <v>0.90400000000000003</v>
      </c>
      <c r="Y94" s="8">
        <v>2.351</v>
      </c>
      <c r="Z94" s="8">
        <v>1.4470000000000001</v>
      </c>
      <c r="AA94" s="8">
        <v>3.9600000000000003E-2</v>
      </c>
      <c r="AB94" s="8">
        <v>1.46E-2</v>
      </c>
      <c r="AC94" s="8" t="s">
        <v>17</v>
      </c>
      <c r="AD94" s="8" t="s">
        <v>17</v>
      </c>
      <c r="AE94" s="8">
        <v>0.33333000000000002</v>
      </c>
      <c r="AF94" s="8">
        <v>0.33333000000000002</v>
      </c>
      <c r="AG94" s="8">
        <v>0.5</v>
      </c>
      <c r="AH94" s="8">
        <v>0</v>
      </c>
      <c r="AI94" s="8">
        <v>0</v>
      </c>
      <c r="AJ94" s="8">
        <v>0</v>
      </c>
      <c r="AK94" s="8">
        <v>0.33333000000000002</v>
      </c>
      <c r="AL94" s="8">
        <v>0.33333000000000002</v>
      </c>
      <c r="AM94" s="8">
        <v>0.5</v>
      </c>
      <c r="AN94" s="8">
        <v>0</v>
      </c>
      <c r="AO94" s="8">
        <v>0</v>
      </c>
      <c r="AP94" s="8">
        <v>0</v>
      </c>
      <c r="AQ94" s="8">
        <v>6.0000000000000001E-3</v>
      </c>
      <c r="AR94" s="8">
        <v>0.25</v>
      </c>
      <c r="AS94" s="8">
        <v>0.50160099999999996</v>
      </c>
      <c r="AT94" s="8">
        <v>0</v>
      </c>
      <c r="AU94" s="8">
        <v>0.99160999999999999</v>
      </c>
      <c r="AV94" s="8">
        <v>0.492483</v>
      </c>
      <c r="AW94" s="2"/>
    </row>
    <row r="95" spans="1:63">
      <c r="B95" s="8" t="s">
        <v>595</v>
      </c>
      <c r="C95" s="20">
        <v>4</v>
      </c>
      <c r="D95" s="20">
        <v>520</v>
      </c>
      <c r="E95" s="20">
        <v>0</v>
      </c>
      <c r="F95" s="20">
        <v>3</v>
      </c>
      <c r="G95" s="20">
        <v>3</v>
      </c>
      <c r="H95" s="20">
        <v>2</v>
      </c>
      <c r="I95" s="19">
        <v>10.8</v>
      </c>
      <c r="J95" s="1">
        <v>3.4205000000000001</v>
      </c>
      <c r="K95" s="1">
        <v>3.4205000000000001</v>
      </c>
      <c r="L95" s="1">
        <v>4.5461</v>
      </c>
      <c r="M95" s="18">
        <v>46.061999999999998</v>
      </c>
      <c r="N95" s="8">
        <v>36</v>
      </c>
      <c r="O95" s="8">
        <v>26</v>
      </c>
      <c r="P95" s="8">
        <v>21</v>
      </c>
      <c r="Q95" s="8">
        <v>1</v>
      </c>
      <c r="R95" s="2">
        <v>-433.75779999999997</v>
      </c>
      <c r="S95" s="8" t="s">
        <v>61</v>
      </c>
      <c r="T95" s="8">
        <v>0.85899999999999999</v>
      </c>
      <c r="U95" s="8">
        <v>2.3210000000000002</v>
      </c>
      <c r="V95" s="8">
        <v>1.462</v>
      </c>
      <c r="W95" s="8" t="s">
        <v>61</v>
      </c>
      <c r="X95" s="8">
        <v>0.85899999999999999</v>
      </c>
      <c r="Y95" s="8">
        <v>2.3210000000000002</v>
      </c>
      <c r="Z95" s="8">
        <v>1.462</v>
      </c>
      <c r="AA95" s="8">
        <v>0.1203</v>
      </c>
      <c r="AB95" s="8">
        <v>1.9800000000000002E-2</v>
      </c>
      <c r="AC95" s="8" t="s">
        <v>17</v>
      </c>
      <c r="AD95" s="8" t="s">
        <v>17</v>
      </c>
      <c r="AE95" s="8">
        <v>0</v>
      </c>
      <c r="AF95" s="8">
        <v>0</v>
      </c>
      <c r="AG95" s="8">
        <v>0</v>
      </c>
      <c r="AH95" s="8">
        <v>0</v>
      </c>
      <c r="AI95" s="8">
        <v>0</v>
      </c>
      <c r="AJ95" s="8">
        <v>0</v>
      </c>
      <c r="AK95" s="8">
        <v>0</v>
      </c>
      <c r="AL95" s="8">
        <v>0</v>
      </c>
      <c r="AM95" s="8">
        <v>0</v>
      </c>
      <c r="AN95" s="8">
        <v>0</v>
      </c>
      <c r="AO95" s="8">
        <v>0</v>
      </c>
      <c r="AP95" s="8">
        <v>0</v>
      </c>
      <c r="AQ95" s="8">
        <v>4.0000000000000001E-3</v>
      </c>
      <c r="AR95" s="8">
        <v>0.246</v>
      </c>
      <c r="AS95" s="8">
        <v>0.504417</v>
      </c>
      <c r="AT95" s="8">
        <v>0</v>
      </c>
      <c r="AU95" s="8">
        <v>0.98222299999999996</v>
      </c>
      <c r="AV95" s="8">
        <v>0.48496699999999998</v>
      </c>
      <c r="AW95" s="2"/>
    </row>
    <row r="96" spans="1:63">
      <c r="B96" s="8" t="s">
        <v>596</v>
      </c>
      <c r="C96" s="20">
        <v>4</v>
      </c>
      <c r="D96" s="20">
        <v>520</v>
      </c>
      <c r="E96" s="20">
        <v>0</v>
      </c>
      <c r="F96" s="20">
        <v>3</v>
      </c>
      <c r="G96" s="20">
        <v>3</v>
      </c>
      <c r="H96" s="20">
        <v>2</v>
      </c>
      <c r="I96" s="19">
        <v>10.8</v>
      </c>
      <c r="J96" s="1">
        <v>3.4081000000000001</v>
      </c>
      <c r="K96" s="1">
        <v>3.4081000000000001</v>
      </c>
      <c r="L96" s="1">
        <v>4.6013999999999999</v>
      </c>
      <c r="M96" s="18">
        <v>46.284999999999997</v>
      </c>
      <c r="N96" s="8">
        <v>36</v>
      </c>
      <c r="O96" s="8">
        <v>26</v>
      </c>
      <c r="P96" s="8">
        <v>20</v>
      </c>
      <c r="Q96" s="8">
        <v>1</v>
      </c>
      <c r="R96" s="2">
        <v>-433.7586</v>
      </c>
      <c r="S96" s="8" t="s">
        <v>61</v>
      </c>
      <c r="T96" s="8">
        <v>0.84299999999999997</v>
      </c>
      <c r="U96" s="8">
        <v>2.278</v>
      </c>
      <c r="V96" s="8">
        <v>1.4350000000000001</v>
      </c>
      <c r="W96" s="8" t="s">
        <v>61</v>
      </c>
      <c r="X96" s="8">
        <v>0.84299999999999997</v>
      </c>
      <c r="Y96" s="8">
        <v>2.278</v>
      </c>
      <c r="Z96" s="8">
        <v>1.4350000000000001</v>
      </c>
      <c r="AA96" s="8">
        <v>0.22819999999999999</v>
      </c>
      <c r="AB96" s="8">
        <v>3.3999999999999998E-3</v>
      </c>
      <c r="AC96" s="8" t="s">
        <v>17</v>
      </c>
      <c r="AD96" s="8" t="s">
        <v>17</v>
      </c>
      <c r="AE96" s="8">
        <v>0</v>
      </c>
      <c r="AF96" s="8">
        <v>0</v>
      </c>
      <c r="AG96" s="8">
        <v>0</v>
      </c>
      <c r="AH96" s="8">
        <v>0</v>
      </c>
      <c r="AI96" s="8">
        <v>0</v>
      </c>
      <c r="AJ96" s="8">
        <v>0</v>
      </c>
      <c r="AK96" s="8">
        <v>0</v>
      </c>
      <c r="AL96" s="8">
        <v>0</v>
      </c>
      <c r="AM96" s="8">
        <v>0</v>
      </c>
      <c r="AN96" s="8">
        <v>0</v>
      </c>
      <c r="AO96" s="8">
        <v>0</v>
      </c>
      <c r="AP96" s="8">
        <v>0</v>
      </c>
      <c r="AQ96" s="8">
        <v>4.0000000000000001E-3</v>
      </c>
      <c r="AR96" s="8">
        <v>0.24399999999999999</v>
      </c>
      <c r="AS96" s="8">
        <v>0.50640700000000005</v>
      </c>
      <c r="AT96" s="8">
        <v>0</v>
      </c>
      <c r="AU96" s="8">
        <v>0.97225300000000003</v>
      </c>
      <c r="AV96" s="8">
        <v>0.47744999999999999</v>
      </c>
      <c r="AW96" s="2"/>
    </row>
    <row r="97" spans="1:63">
      <c r="B97" s="8" t="s">
        <v>597</v>
      </c>
      <c r="C97" s="20">
        <v>4</v>
      </c>
      <c r="D97" s="20">
        <v>520</v>
      </c>
      <c r="E97" s="20">
        <v>0</v>
      </c>
      <c r="F97" s="20">
        <v>3</v>
      </c>
      <c r="G97" s="20">
        <v>3</v>
      </c>
      <c r="H97" s="20">
        <v>2</v>
      </c>
      <c r="I97" s="19">
        <v>10.8</v>
      </c>
      <c r="J97" s="1">
        <v>3.3925000000000001</v>
      </c>
      <c r="K97" s="1">
        <v>3.3925000000000001</v>
      </c>
      <c r="L97" s="1">
        <v>4.6696999999999997</v>
      </c>
      <c r="M97" s="18">
        <v>46.545000000000002</v>
      </c>
      <c r="N97" s="8">
        <v>36</v>
      </c>
      <c r="O97" s="8">
        <v>26</v>
      </c>
      <c r="P97" s="8">
        <v>20</v>
      </c>
      <c r="Q97" s="8">
        <v>1</v>
      </c>
      <c r="R97" s="2">
        <v>-433.76339999999999</v>
      </c>
      <c r="S97" s="8" t="s">
        <v>61</v>
      </c>
      <c r="T97" s="8">
        <v>0.82599999999999996</v>
      </c>
      <c r="U97" s="8">
        <v>2.23</v>
      </c>
      <c r="V97" s="8">
        <v>1.4039999999999999</v>
      </c>
      <c r="W97" s="8" t="s">
        <v>61</v>
      </c>
      <c r="X97" s="8">
        <v>0.82599999999999996</v>
      </c>
      <c r="Y97" s="8">
        <v>2.23</v>
      </c>
      <c r="Z97" s="8">
        <v>1.4039999999999999</v>
      </c>
      <c r="AA97" s="8">
        <v>0.36509999999999998</v>
      </c>
      <c r="AB97" s="8">
        <v>2.5999999999999999E-3</v>
      </c>
      <c r="AC97" s="8" t="s">
        <v>17</v>
      </c>
      <c r="AD97" s="8" t="s">
        <v>17</v>
      </c>
      <c r="AE97" s="8">
        <v>0</v>
      </c>
      <c r="AF97" s="8">
        <v>0</v>
      </c>
      <c r="AG97" s="8">
        <v>0</v>
      </c>
      <c r="AH97" s="8">
        <v>0</v>
      </c>
      <c r="AI97" s="8">
        <v>0</v>
      </c>
      <c r="AJ97" s="8">
        <v>0</v>
      </c>
      <c r="AK97" s="8">
        <v>0</v>
      </c>
      <c r="AL97" s="8">
        <v>0</v>
      </c>
      <c r="AM97" s="8">
        <v>0</v>
      </c>
      <c r="AN97" s="8">
        <v>0</v>
      </c>
      <c r="AO97" s="8">
        <v>0</v>
      </c>
      <c r="AP97" s="8">
        <v>0</v>
      </c>
      <c r="AQ97" s="8">
        <v>4.0000000000000001E-3</v>
      </c>
      <c r="AR97" s="8">
        <v>0.255</v>
      </c>
      <c r="AS97" s="8">
        <v>0.508521</v>
      </c>
      <c r="AT97" s="8">
        <v>0</v>
      </c>
      <c r="AU97" s="8">
        <v>0.96147000000000005</v>
      </c>
      <c r="AV97" s="8">
        <v>0.46993400000000002</v>
      </c>
      <c r="AW97" s="2"/>
    </row>
    <row r="98" spans="1:63">
      <c r="B98" s="8" t="s">
        <v>598</v>
      </c>
      <c r="C98" s="20">
        <v>4</v>
      </c>
      <c r="D98" s="20">
        <v>520</v>
      </c>
      <c r="E98" s="20">
        <v>0</v>
      </c>
      <c r="F98" s="20">
        <v>3</v>
      </c>
      <c r="G98" s="20">
        <v>3</v>
      </c>
      <c r="H98" s="20">
        <v>2</v>
      </c>
      <c r="I98" s="19">
        <v>10.8</v>
      </c>
      <c r="J98" s="1">
        <v>3.3759999999999999</v>
      </c>
      <c r="K98" s="1">
        <v>3.3759999999999999</v>
      </c>
      <c r="L98" s="1">
        <v>4.7526000000000002</v>
      </c>
      <c r="M98" s="18">
        <v>46.91</v>
      </c>
      <c r="N98" s="8">
        <v>36</v>
      </c>
      <c r="O98" s="8">
        <v>26</v>
      </c>
      <c r="P98" s="8">
        <v>23</v>
      </c>
      <c r="Q98" s="8">
        <v>1</v>
      </c>
      <c r="R98" s="2">
        <v>-433.77319999999997</v>
      </c>
      <c r="S98" s="8" t="s">
        <v>61</v>
      </c>
      <c r="T98" s="8">
        <v>0.79500000000000004</v>
      </c>
      <c r="U98" s="8">
        <v>2.1619999999999999</v>
      </c>
      <c r="V98" s="8">
        <v>1.3660000000000001</v>
      </c>
      <c r="W98" s="8" t="s">
        <v>61</v>
      </c>
      <c r="X98" s="8">
        <v>0.79500000000000004</v>
      </c>
      <c r="Y98" s="8">
        <v>2.1619999999999999</v>
      </c>
      <c r="Z98" s="8">
        <v>1.3660000000000001</v>
      </c>
      <c r="AA98" s="8">
        <v>0.50429999999999997</v>
      </c>
      <c r="AB98" s="8">
        <v>1.7000000000000001E-2</v>
      </c>
      <c r="AC98" s="8" t="s">
        <v>17</v>
      </c>
      <c r="AD98" s="8" t="s">
        <v>17</v>
      </c>
      <c r="AE98" s="8">
        <v>0</v>
      </c>
      <c r="AF98" s="8">
        <v>0</v>
      </c>
      <c r="AG98" s="8">
        <v>0</v>
      </c>
      <c r="AH98" s="8">
        <v>0</v>
      </c>
      <c r="AI98" s="8">
        <v>0</v>
      </c>
      <c r="AJ98" s="8">
        <v>0</v>
      </c>
      <c r="AK98" s="8">
        <v>0</v>
      </c>
      <c r="AL98" s="8">
        <v>0</v>
      </c>
      <c r="AM98" s="8">
        <v>0</v>
      </c>
      <c r="AN98" s="8">
        <v>0</v>
      </c>
      <c r="AO98" s="8">
        <v>0</v>
      </c>
      <c r="AP98" s="8">
        <v>0</v>
      </c>
      <c r="AQ98" s="8">
        <v>4.0000000000000001E-3</v>
      </c>
      <c r="AR98" s="8">
        <v>0.25700000000000001</v>
      </c>
      <c r="AS98" s="8">
        <v>0.51168100000000005</v>
      </c>
      <c r="AT98" s="8">
        <v>0</v>
      </c>
      <c r="AU98" s="8">
        <v>0.95155100000000004</v>
      </c>
      <c r="AV98" s="8">
        <v>0.46241700000000002</v>
      </c>
      <c r="AW98" s="2"/>
    </row>
    <row r="99" spans="1:63">
      <c r="B99" s="8" t="s">
        <v>599</v>
      </c>
      <c r="C99" s="20">
        <v>4</v>
      </c>
      <c r="D99" s="20">
        <v>520</v>
      </c>
      <c r="E99" s="20">
        <v>0</v>
      </c>
      <c r="F99" s="20">
        <v>3</v>
      </c>
      <c r="G99" s="20">
        <v>3</v>
      </c>
      <c r="H99" s="20">
        <v>2</v>
      </c>
      <c r="I99" s="19">
        <v>10.8</v>
      </c>
      <c r="J99" s="1">
        <v>3.3626999999999998</v>
      </c>
      <c r="K99" s="1">
        <v>3.3626999999999998</v>
      </c>
      <c r="L99" s="1">
        <v>4.8141999999999996</v>
      </c>
      <c r="M99" s="18">
        <v>47.145000000000003</v>
      </c>
      <c r="N99" s="8">
        <v>36</v>
      </c>
      <c r="O99" s="8">
        <v>26</v>
      </c>
      <c r="P99" s="8">
        <v>19</v>
      </c>
      <c r="Q99" s="8">
        <v>1</v>
      </c>
      <c r="R99" s="2">
        <v>-433.78910000000002</v>
      </c>
      <c r="S99" s="8" t="s">
        <v>61</v>
      </c>
      <c r="T99" s="8">
        <v>0.77900000000000003</v>
      </c>
      <c r="U99" s="8">
        <v>2.12</v>
      </c>
      <c r="V99" s="8">
        <v>1.341</v>
      </c>
      <c r="W99" s="8" t="s">
        <v>61</v>
      </c>
      <c r="X99" s="8">
        <v>0.77900000000000003</v>
      </c>
      <c r="Y99" s="8">
        <v>2.12</v>
      </c>
      <c r="Z99" s="8">
        <v>1.341</v>
      </c>
      <c r="AA99" s="8">
        <v>0.5756</v>
      </c>
      <c r="AB99" s="8">
        <v>2.07E-2</v>
      </c>
      <c r="AC99" s="8" t="s">
        <v>17</v>
      </c>
      <c r="AD99" s="8" t="s">
        <v>17</v>
      </c>
      <c r="AE99" s="8">
        <v>0</v>
      </c>
      <c r="AF99" s="8">
        <v>0</v>
      </c>
      <c r="AG99" s="8">
        <v>0</v>
      </c>
      <c r="AH99" s="8">
        <v>0</v>
      </c>
      <c r="AI99" s="8">
        <v>0</v>
      </c>
      <c r="AJ99" s="8">
        <v>0</v>
      </c>
      <c r="AK99" s="8">
        <v>0</v>
      </c>
      <c r="AL99" s="8">
        <v>0</v>
      </c>
      <c r="AM99" s="8">
        <v>0</v>
      </c>
      <c r="AN99" s="8">
        <v>0</v>
      </c>
      <c r="AO99" s="8">
        <v>0</v>
      </c>
      <c r="AP99" s="8">
        <v>0</v>
      </c>
      <c r="AQ99" s="8">
        <v>4.0000000000000001E-3</v>
      </c>
      <c r="AR99" s="8">
        <v>0.248</v>
      </c>
      <c r="AS99" s="8">
        <v>0.51266900000000004</v>
      </c>
      <c r="AT99" s="8">
        <v>0</v>
      </c>
      <c r="AU99" s="8">
        <v>0.94331299999999996</v>
      </c>
      <c r="AV99" s="8">
        <v>0.454901</v>
      </c>
      <c r="AW99" s="2"/>
    </row>
    <row r="100" spans="1:63">
      <c r="B100" s="8" t="s">
        <v>600</v>
      </c>
      <c r="C100" s="20">
        <v>4</v>
      </c>
      <c r="D100" s="20">
        <v>520</v>
      </c>
      <c r="E100" s="20">
        <v>0</v>
      </c>
      <c r="F100" s="20">
        <v>3</v>
      </c>
      <c r="G100" s="20">
        <v>3</v>
      </c>
      <c r="H100" s="20">
        <v>2</v>
      </c>
      <c r="I100" s="19">
        <v>10.9</v>
      </c>
      <c r="J100" s="1">
        <v>3.3508</v>
      </c>
      <c r="K100" s="1">
        <v>3.3508</v>
      </c>
      <c r="L100" s="1">
        <v>4.867</v>
      </c>
      <c r="M100" s="18">
        <v>47.325000000000003</v>
      </c>
      <c r="N100" s="8">
        <v>36</v>
      </c>
      <c r="O100" s="8">
        <v>26</v>
      </c>
      <c r="P100" s="8">
        <v>19</v>
      </c>
      <c r="Q100" s="8">
        <v>1</v>
      </c>
      <c r="R100" s="2">
        <v>-433.80799999999999</v>
      </c>
      <c r="S100" s="8" t="s">
        <v>61</v>
      </c>
      <c r="T100" s="8">
        <v>0.76700000000000002</v>
      </c>
      <c r="U100" s="8">
        <v>2.0870000000000002</v>
      </c>
      <c r="V100" s="8">
        <v>1.32</v>
      </c>
      <c r="W100" s="8" t="s">
        <v>61</v>
      </c>
      <c r="X100" s="8">
        <v>0.76700000000000002</v>
      </c>
      <c r="Y100" s="8">
        <v>2.0870000000000002</v>
      </c>
      <c r="Z100" s="8">
        <v>1.32</v>
      </c>
      <c r="AA100" s="8">
        <v>0.61399999999999999</v>
      </c>
      <c r="AB100" s="8">
        <v>3.6799999999999999E-2</v>
      </c>
      <c r="AC100" s="8" t="s">
        <v>17</v>
      </c>
      <c r="AD100" s="8" t="s">
        <v>17</v>
      </c>
      <c r="AE100" s="8">
        <v>0</v>
      </c>
      <c r="AF100" s="8">
        <v>0</v>
      </c>
      <c r="AG100" s="8">
        <v>0</v>
      </c>
      <c r="AH100" s="8">
        <v>0</v>
      </c>
      <c r="AI100" s="8">
        <v>0</v>
      </c>
      <c r="AJ100" s="8">
        <v>0</v>
      </c>
      <c r="AK100" s="8">
        <v>0</v>
      </c>
      <c r="AL100" s="8">
        <v>0</v>
      </c>
      <c r="AM100" s="8">
        <v>0</v>
      </c>
      <c r="AN100" s="8">
        <v>0</v>
      </c>
      <c r="AO100" s="8">
        <v>0</v>
      </c>
      <c r="AP100" s="8">
        <v>0</v>
      </c>
      <c r="AQ100" s="8">
        <v>4.0000000000000001E-3</v>
      </c>
      <c r="AR100" s="8">
        <v>0.247</v>
      </c>
      <c r="AS100" s="8">
        <v>0.51297800000000005</v>
      </c>
      <c r="AT100" s="8">
        <v>0</v>
      </c>
      <c r="AU100" s="8">
        <v>0.93605899999999997</v>
      </c>
      <c r="AV100" s="8">
        <v>0.447384</v>
      </c>
      <c r="AW100" s="2"/>
    </row>
    <row r="101" spans="1:63">
      <c r="B101" s="8" t="s">
        <v>601</v>
      </c>
      <c r="C101" s="20">
        <v>4</v>
      </c>
      <c r="D101" s="20">
        <v>520</v>
      </c>
      <c r="E101" s="20">
        <v>0</v>
      </c>
      <c r="F101" s="20">
        <v>3</v>
      </c>
      <c r="G101" s="20">
        <v>3</v>
      </c>
      <c r="H101" s="20">
        <v>2</v>
      </c>
      <c r="I101" s="19">
        <v>10.9</v>
      </c>
      <c r="J101" s="1">
        <v>3.3397000000000001</v>
      </c>
      <c r="K101" s="1">
        <v>3.3397000000000001</v>
      </c>
      <c r="L101" s="1">
        <v>4.9138999999999999</v>
      </c>
      <c r="M101" s="18">
        <v>47.466000000000001</v>
      </c>
      <c r="N101" s="8">
        <v>36</v>
      </c>
      <c r="O101" s="8">
        <v>26</v>
      </c>
      <c r="P101" s="8">
        <v>20</v>
      </c>
      <c r="Q101" s="8">
        <v>1</v>
      </c>
      <c r="R101" s="2">
        <v>-433.82859999999999</v>
      </c>
      <c r="S101" s="8" t="s">
        <v>61</v>
      </c>
      <c r="T101" s="8">
        <v>0.75700000000000001</v>
      </c>
      <c r="U101" s="8">
        <v>2.0609999999999999</v>
      </c>
      <c r="V101" s="8">
        <v>1.304</v>
      </c>
      <c r="W101" s="8" t="s">
        <v>61</v>
      </c>
      <c r="X101" s="8">
        <v>0.75700000000000001</v>
      </c>
      <c r="Y101" s="8">
        <v>2.0609999999999999</v>
      </c>
      <c r="Z101" s="8">
        <v>1.304</v>
      </c>
      <c r="AA101" s="8">
        <v>0.65710000000000002</v>
      </c>
      <c r="AB101" s="8">
        <v>2.9999999999999997E-4</v>
      </c>
      <c r="AC101" s="8" t="s">
        <v>17</v>
      </c>
      <c r="AD101" s="8" t="s">
        <v>17</v>
      </c>
      <c r="AE101" s="8">
        <v>0</v>
      </c>
      <c r="AF101" s="8">
        <v>0</v>
      </c>
      <c r="AG101" s="8">
        <v>0</v>
      </c>
      <c r="AH101" s="8">
        <v>0</v>
      </c>
      <c r="AI101" s="8">
        <v>0</v>
      </c>
      <c r="AJ101" s="8">
        <v>0</v>
      </c>
      <c r="AK101" s="8">
        <v>0</v>
      </c>
      <c r="AL101" s="8">
        <v>0</v>
      </c>
      <c r="AM101" s="8">
        <v>0</v>
      </c>
      <c r="AN101" s="8">
        <v>0</v>
      </c>
      <c r="AO101" s="8">
        <v>0</v>
      </c>
      <c r="AP101" s="8">
        <v>0</v>
      </c>
      <c r="AQ101" s="8">
        <v>4.0000000000000001E-3</v>
      </c>
      <c r="AR101" s="8">
        <v>0.246</v>
      </c>
      <c r="AS101" s="8">
        <v>0.51171800000000001</v>
      </c>
      <c r="AT101" s="8">
        <v>0</v>
      </c>
      <c r="AU101" s="8">
        <v>0.92847800000000003</v>
      </c>
      <c r="AV101" s="8">
        <v>0.43986799999999998</v>
      </c>
      <c r="AW101" s="2"/>
    </row>
    <row r="102" spans="1:63">
      <c r="B102" s="8" t="s">
        <v>602</v>
      </c>
      <c r="C102" s="20">
        <v>4</v>
      </c>
      <c r="D102" s="20">
        <v>520</v>
      </c>
      <c r="E102" s="20">
        <v>0</v>
      </c>
      <c r="F102" s="20">
        <v>3</v>
      </c>
      <c r="G102" s="20">
        <v>3</v>
      </c>
      <c r="H102" s="20">
        <v>2</v>
      </c>
      <c r="I102" s="19">
        <v>10.9</v>
      </c>
      <c r="J102" s="1">
        <v>3.3287</v>
      </c>
      <c r="K102" s="1">
        <v>3.3287</v>
      </c>
      <c r="L102" s="1">
        <v>4.9581</v>
      </c>
      <c r="M102" s="18">
        <v>47.576999999999998</v>
      </c>
      <c r="N102" s="8">
        <v>36</v>
      </c>
      <c r="O102" s="8">
        <v>26</v>
      </c>
      <c r="P102" s="8">
        <v>24</v>
      </c>
      <c r="Q102" s="8">
        <v>1</v>
      </c>
      <c r="R102" s="2">
        <v>-433.85070000000002</v>
      </c>
      <c r="S102" s="8" t="s">
        <v>61</v>
      </c>
      <c r="T102" s="8">
        <v>0.75</v>
      </c>
      <c r="U102" s="8">
        <v>2.04</v>
      </c>
      <c r="V102" s="8">
        <v>1.29</v>
      </c>
      <c r="W102" s="8" t="s">
        <v>61</v>
      </c>
      <c r="X102" s="8">
        <v>0.75</v>
      </c>
      <c r="Y102" s="8">
        <v>2.04</v>
      </c>
      <c r="Z102" s="8">
        <v>1.29</v>
      </c>
      <c r="AA102" s="8">
        <v>0.65390000000000004</v>
      </c>
      <c r="AB102" s="8">
        <v>2.29E-2</v>
      </c>
      <c r="AC102" s="8" t="s">
        <v>17</v>
      </c>
      <c r="AD102" s="8" t="s">
        <v>17</v>
      </c>
      <c r="AE102" s="8">
        <v>0</v>
      </c>
      <c r="AF102" s="8">
        <v>0</v>
      </c>
      <c r="AG102" s="8">
        <v>0</v>
      </c>
      <c r="AH102" s="8">
        <v>0</v>
      </c>
      <c r="AI102" s="8">
        <v>0</v>
      </c>
      <c r="AJ102" s="8">
        <v>0</v>
      </c>
      <c r="AK102" s="8">
        <v>0</v>
      </c>
      <c r="AL102" s="8">
        <v>0</v>
      </c>
      <c r="AM102" s="8">
        <v>0</v>
      </c>
      <c r="AN102" s="8">
        <v>0</v>
      </c>
      <c r="AO102" s="8">
        <v>0</v>
      </c>
      <c r="AP102" s="8">
        <v>0</v>
      </c>
      <c r="AQ102" s="8">
        <v>5.0000000000000001E-3</v>
      </c>
      <c r="AR102" s="8">
        <v>0.253</v>
      </c>
      <c r="AS102" s="8">
        <v>0.51110800000000001</v>
      </c>
      <c r="AT102" s="8">
        <v>0</v>
      </c>
      <c r="AU102" s="8">
        <v>0.92200499999999996</v>
      </c>
      <c r="AV102" s="8">
        <v>0.43235099999999999</v>
      </c>
      <c r="AW102" s="2"/>
    </row>
    <row r="103" spans="1:63">
      <c r="B103" s="8" t="s">
        <v>603</v>
      </c>
      <c r="C103" s="20">
        <v>4</v>
      </c>
      <c r="D103" s="20">
        <v>520</v>
      </c>
      <c r="E103" s="20">
        <v>0</v>
      </c>
      <c r="F103" s="20">
        <v>3</v>
      </c>
      <c r="G103" s="20">
        <v>3</v>
      </c>
      <c r="H103" s="20">
        <v>2</v>
      </c>
      <c r="I103" s="19">
        <v>10.9</v>
      </c>
      <c r="J103" s="1">
        <v>3.3180999999999998</v>
      </c>
      <c r="K103" s="1">
        <v>3.3180999999999998</v>
      </c>
      <c r="L103" s="1">
        <v>4.9991000000000003</v>
      </c>
      <c r="M103" s="18">
        <v>47.664999999999999</v>
      </c>
      <c r="N103" s="8">
        <v>36</v>
      </c>
      <c r="O103" s="8">
        <v>26</v>
      </c>
      <c r="P103" s="8">
        <v>23</v>
      </c>
      <c r="Q103" s="8">
        <v>1</v>
      </c>
      <c r="R103" s="2">
        <v>-433.87290000000002</v>
      </c>
      <c r="S103" s="8" t="s">
        <v>61</v>
      </c>
      <c r="T103" s="8">
        <v>0.74299999999999999</v>
      </c>
      <c r="U103" s="8">
        <v>2.0219999999999998</v>
      </c>
      <c r="V103" s="8">
        <v>1.2789999999999999</v>
      </c>
      <c r="W103" s="8" t="s">
        <v>61</v>
      </c>
      <c r="X103" s="8">
        <v>0.74299999999999999</v>
      </c>
      <c r="Y103" s="8">
        <v>2.0219999999999998</v>
      </c>
      <c r="Z103" s="8">
        <v>1.2789999999999999</v>
      </c>
      <c r="AA103" s="8">
        <v>0.62919999999999998</v>
      </c>
      <c r="AB103" s="8">
        <v>1.01E-2</v>
      </c>
      <c r="AC103" s="8" t="s">
        <v>17</v>
      </c>
      <c r="AD103" s="8" t="s">
        <v>17</v>
      </c>
      <c r="AE103" s="8">
        <v>0</v>
      </c>
      <c r="AF103" s="8">
        <v>0</v>
      </c>
      <c r="AG103" s="8">
        <v>0</v>
      </c>
      <c r="AH103" s="8">
        <v>0</v>
      </c>
      <c r="AI103" s="8">
        <v>0</v>
      </c>
      <c r="AJ103" s="8">
        <v>0</v>
      </c>
      <c r="AK103" s="8">
        <v>0</v>
      </c>
      <c r="AL103" s="8">
        <v>0</v>
      </c>
      <c r="AM103" s="8">
        <v>0</v>
      </c>
      <c r="AN103" s="8">
        <v>0</v>
      </c>
      <c r="AO103" s="8">
        <v>0</v>
      </c>
      <c r="AP103" s="8">
        <v>0</v>
      </c>
      <c r="AQ103" s="8">
        <v>4.0000000000000001E-3</v>
      </c>
      <c r="AR103" s="8">
        <v>0.26</v>
      </c>
      <c r="AS103" s="8">
        <v>0.51040099999999999</v>
      </c>
      <c r="AT103" s="8">
        <v>0</v>
      </c>
      <c r="AU103" s="8">
        <v>0.91586599999999996</v>
      </c>
      <c r="AV103" s="8">
        <v>0.42483500000000002</v>
      </c>
      <c r="AW103" s="2"/>
    </row>
    <row r="104" spans="1:63">
      <c r="B104" s="8" t="s">
        <v>604</v>
      </c>
      <c r="C104" s="20">
        <v>4</v>
      </c>
      <c r="D104" s="20">
        <v>520</v>
      </c>
      <c r="E104" s="20">
        <v>0</v>
      </c>
      <c r="F104" s="20">
        <v>3</v>
      </c>
      <c r="G104" s="20">
        <v>3</v>
      </c>
      <c r="H104" s="20">
        <v>2</v>
      </c>
      <c r="I104" s="19">
        <v>10.9</v>
      </c>
      <c r="J104" s="1">
        <v>3.3073000000000001</v>
      </c>
      <c r="K104" s="1">
        <v>3.3073000000000001</v>
      </c>
      <c r="L104" s="1">
        <v>5.0381999999999998</v>
      </c>
      <c r="M104" s="18">
        <v>47.725000000000001</v>
      </c>
      <c r="N104" s="8">
        <v>36</v>
      </c>
      <c r="O104" s="8">
        <v>26</v>
      </c>
      <c r="P104" s="8">
        <v>24</v>
      </c>
      <c r="Q104" s="8">
        <v>1</v>
      </c>
      <c r="R104" s="2">
        <v>-433.89409999999998</v>
      </c>
      <c r="S104" s="8" t="s">
        <v>61</v>
      </c>
      <c r="T104" s="8">
        <v>0.73899999999999999</v>
      </c>
      <c r="U104" s="8">
        <v>2.0089999999999999</v>
      </c>
      <c r="V104" s="8">
        <v>1.2689999999999999</v>
      </c>
      <c r="W104" s="8" t="s">
        <v>61</v>
      </c>
      <c r="X104" s="8">
        <v>0.73899999999999999</v>
      </c>
      <c r="Y104" s="8">
        <v>2.0089999999999999</v>
      </c>
      <c r="Z104" s="8">
        <v>1.2689999999999999</v>
      </c>
      <c r="AA104" s="8">
        <v>0.58989999999999998</v>
      </c>
      <c r="AB104" s="8">
        <v>3.8E-3</v>
      </c>
      <c r="AC104" s="8" t="s">
        <v>17</v>
      </c>
      <c r="AD104" s="8" t="s">
        <v>17</v>
      </c>
      <c r="AE104" s="8">
        <v>0</v>
      </c>
      <c r="AF104" s="8">
        <v>0</v>
      </c>
      <c r="AG104" s="8">
        <v>0</v>
      </c>
      <c r="AH104" s="8">
        <v>0</v>
      </c>
      <c r="AI104" s="8">
        <v>0</v>
      </c>
      <c r="AJ104" s="8">
        <v>0</v>
      </c>
      <c r="AK104" s="8">
        <v>0</v>
      </c>
      <c r="AL104" s="8">
        <v>0</v>
      </c>
      <c r="AM104" s="8">
        <v>0</v>
      </c>
      <c r="AN104" s="8">
        <v>0</v>
      </c>
      <c r="AO104" s="8">
        <v>0</v>
      </c>
      <c r="AP104" s="8">
        <v>0</v>
      </c>
      <c r="AQ104" s="8">
        <v>5.0000000000000001E-3</v>
      </c>
      <c r="AR104" s="8">
        <v>0.25900000000000001</v>
      </c>
      <c r="AS104" s="8">
        <v>0.509019</v>
      </c>
      <c r="AT104" s="8">
        <v>0</v>
      </c>
      <c r="AU104" s="8">
        <v>0.909613</v>
      </c>
      <c r="AV104" s="8">
        <v>0.41731800000000002</v>
      </c>
      <c r="AW104" s="2"/>
    </row>
    <row r="105" spans="1:63">
      <c r="B105" s="8" t="s">
        <v>605</v>
      </c>
      <c r="C105" s="20">
        <v>4</v>
      </c>
      <c r="D105" s="20">
        <v>520</v>
      </c>
      <c r="E105" s="20">
        <v>0</v>
      </c>
      <c r="F105" s="20">
        <v>3</v>
      </c>
      <c r="G105" s="20">
        <v>3</v>
      </c>
      <c r="H105" s="20">
        <v>2</v>
      </c>
      <c r="I105" s="19">
        <v>10.9</v>
      </c>
      <c r="J105" s="1">
        <v>3.2964000000000002</v>
      </c>
      <c r="K105" s="1">
        <v>3.2964000000000002</v>
      </c>
      <c r="L105" s="1">
        <v>5.0769000000000002</v>
      </c>
      <c r="M105" s="18">
        <v>47.776000000000003</v>
      </c>
      <c r="N105" s="8">
        <v>36</v>
      </c>
      <c r="O105" s="8">
        <v>26</v>
      </c>
      <c r="P105" s="8">
        <v>30</v>
      </c>
      <c r="Q105" s="8">
        <v>1</v>
      </c>
      <c r="R105" s="2">
        <v>-433.91359999999997</v>
      </c>
      <c r="S105" s="8" t="s">
        <v>61</v>
      </c>
      <c r="T105" s="8">
        <v>0.73499999999999999</v>
      </c>
      <c r="U105" s="8">
        <v>1.996</v>
      </c>
      <c r="V105" s="8">
        <v>1.2609999999999999</v>
      </c>
      <c r="W105" s="8" t="s">
        <v>61</v>
      </c>
      <c r="X105" s="8">
        <v>0.73499999999999999</v>
      </c>
      <c r="Y105" s="8">
        <v>1.996</v>
      </c>
      <c r="Z105" s="8">
        <v>1.2609999999999999</v>
      </c>
      <c r="AA105" s="8">
        <v>0.53280000000000005</v>
      </c>
      <c r="AB105" s="8">
        <v>2.69E-2</v>
      </c>
      <c r="AC105" s="8" t="s">
        <v>17</v>
      </c>
      <c r="AD105" s="8" t="s">
        <v>17</v>
      </c>
      <c r="AE105" s="8">
        <v>0</v>
      </c>
      <c r="AF105" s="8">
        <v>0</v>
      </c>
      <c r="AG105" s="8">
        <v>0</v>
      </c>
      <c r="AH105" s="8">
        <v>0</v>
      </c>
      <c r="AI105" s="8">
        <v>0</v>
      </c>
      <c r="AJ105" s="8">
        <v>0</v>
      </c>
      <c r="AK105" s="8">
        <v>0</v>
      </c>
      <c r="AL105" s="8">
        <v>0</v>
      </c>
      <c r="AM105" s="8">
        <v>0</v>
      </c>
      <c r="AN105" s="8">
        <v>0</v>
      </c>
      <c r="AO105" s="8">
        <v>0</v>
      </c>
      <c r="AP105" s="8">
        <v>0</v>
      </c>
      <c r="AQ105" s="8">
        <v>6.0000000000000001E-3</v>
      </c>
      <c r="AR105" s="8">
        <v>0.26400000000000001</v>
      </c>
      <c r="AS105" s="8">
        <v>0.50686399999999998</v>
      </c>
      <c r="AT105" s="8">
        <v>0</v>
      </c>
      <c r="AU105" s="8">
        <v>0.90317800000000004</v>
      </c>
      <c r="AV105" s="8">
        <v>0.409802</v>
      </c>
      <c r="AW105" s="2"/>
    </row>
    <row r="106" spans="1:63">
      <c r="B106" s="8" t="s">
        <v>606</v>
      </c>
      <c r="C106" s="20">
        <v>4</v>
      </c>
      <c r="D106" s="20">
        <v>520</v>
      </c>
      <c r="E106" s="20">
        <v>0</v>
      </c>
      <c r="F106" s="20">
        <v>3</v>
      </c>
      <c r="G106" s="20">
        <v>3</v>
      </c>
      <c r="H106" s="20">
        <v>2</v>
      </c>
      <c r="I106" s="19">
        <v>10.9</v>
      </c>
      <c r="J106" s="1">
        <v>3.2854999999999999</v>
      </c>
      <c r="K106" s="1">
        <v>3.2854999999999999</v>
      </c>
      <c r="L106" s="1">
        <v>5.1148999999999996</v>
      </c>
      <c r="M106" s="18">
        <v>47.814999999999998</v>
      </c>
      <c r="N106" s="8">
        <v>36</v>
      </c>
      <c r="O106" s="8">
        <v>26</v>
      </c>
      <c r="P106" s="8">
        <v>24</v>
      </c>
      <c r="Q106" s="8">
        <v>1</v>
      </c>
      <c r="R106" s="2">
        <v>-433.93110000000001</v>
      </c>
      <c r="S106" s="8" t="s">
        <v>61</v>
      </c>
      <c r="T106" s="8">
        <v>0.73099999999999998</v>
      </c>
      <c r="U106" s="8">
        <v>1.984</v>
      </c>
      <c r="V106" s="8">
        <v>1.2529999999999999</v>
      </c>
      <c r="W106" s="8" t="s">
        <v>61</v>
      </c>
      <c r="X106" s="8">
        <v>0.73099999999999998</v>
      </c>
      <c r="Y106" s="8">
        <v>1.984</v>
      </c>
      <c r="Z106" s="8">
        <v>1.2529999999999999</v>
      </c>
      <c r="AA106" s="8">
        <v>0.45419999999999999</v>
      </c>
      <c r="AB106" s="8">
        <v>1.12E-2</v>
      </c>
      <c r="AC106" s="8" t="s">
        <v>17</v>
      </c>
      <c r="AD106" s="8" t="s">
        <v>17</v>
      </c>
      <c r="AE106" s="8">
        <v>0</v>
      </c>
      <c r="AF106" s="8">
        <v>0</v>
      </c>
      <c r="AG106" s="8">
        <v>0</v>
      </c>
      <c r="AH106" s="8">
        <v>0</v>
      </c>
      <c r="AI106" s="8">
        <v>0</v>
      </c>
      <c r="AJ106" s="8">
        <v>0</v>
      </c>
      <c r="AK106" s="8">
        <v>0</v>
      </c>
      <c r="AL106" s="8">
        <v>0</v>
      </c>
      <c r="AM106" s="8">
        <v>0</v>
      </c>
      <c r="AN106" s="8">
        <v>0</v>
      </c>
      <c r="AO106" s="8">
        <v>0</v>
      </c>
      <c r="AP106" s="8">
        <v>0</v>
      </c>
      <c r="AQ106" s="8">
        <v>4.0000000000000001E-3</v>
      </c>
      <c r="AR106" s="8">
        <v>0.23699999999999999</v>
      </c>
      <c r="AS106" s="8">
        <v>0.50497999999999998</v>
      </c>
      <c r="AT106" s="8">
        <v>0</v>
      </c>
      <c r="AU106" s="8">
        <v>0.89699200000000001</v>
      </c>
      <c r="AV106" s="8">
        <v>0.402285</v>
      </c>
      <c r="AW106" s="2"/>
    </row>
    <row r="107" spans="1:63">
      <c r="B107" s="8" t="s">
        <v>607</v>
      </c>
      <c r="C107" s="20">
        <v>4</v>
      </c>
      <c r="D107" s="20">
        <v>520</v>
      </c>
      <c r="E107" s="20">
        <v>0</v>
      </c>
      <c r="F107" s="20">
        <v>3</v>
      </c>
      <c r="G107" s="20">
        <v>3</v>
      </c>
      <c r="H107" s="20">
        <v>2</v>
      </c>
      <c r="I107" s="19">
        <v>10.9</v>
      </c>
      <c r="J107" s="1">
        <v>3.2743000000000002</v>
      </c>
      <c r="K107" s="1">
        <v>3.2743000000000002</v>
      </c>
      <c r="L107" s="1">
        <v>5.1531000000000002</v>
      </c>
      <c r="M107" s="18">
        <v>47.845999999999997</v>
      </c>
      <c r="N107" s="8">
        <v>36</v>
      </c>
      <c r="O107" s="8">
        <v>26</v>
      </c>
      <c r="P107" s="8">
        <v>19</v>
      </c>
      <c r="Q107" s="8">
        <v>1</v>
      </c>
      <c r="R107" s="2">
        <v>-433.94389999999999</v>
      </c>
      <c r="S107" s="8" t="s">
        <v>61</v>
      </c>
      <c r="T107" s="8">
        <v>0.72799999999999998</v>
      </c>
      <c r="U107" s="8">
        <v>1.9710000000000001</v>
      </c>
      <c r="V107" s="8">
        <v>1.244</v>
      </c>
      <c r="W107" s="8" t="s">
        <v>61</v>
      </c>
      <c r="X107" s="8">
        <v>0.72799999999999998</v>
      </c>
      <c r="Y107" s="8">
        <v>1.9710000000000001</v>
      </c>
      <c r="Z107" s="8">
        <v>1.244</v>
      </c>
      <c r="AA107" s="8">
        <v>0.34039999999999998</v>
      </c>
      <c r="AB107" s="8">
        <v>4.7600000000000003E-2</v>
      </c>
      <c r="AC107" s="8" t="s">
        <v>17</v>
      </c>
      <c r="AD107" s="8" t="s">
        <v>17</v>
      </c>
      <c r="AE107" s="8">
        <v>0</v>
      </c>
      <c r="AF107" s="8">
        <v>0</v>
      </c>
      <c r="AG107" s="8">
        <v>0</v>
      </c>
      <c r="AH107" s="8">
        <v>0</v>
      </c>
      <c r="AI107" s="8">
        <v>0</v>
      </c>
      <c r="AJ107" s="8">
        <v>0</v>
      </c>
      <c r="AK107" s="8">
        <v>0</v>
      </c>
      <c r="AL107" s="8">
        <v>0</v>
      </c>
      <c r="AM107" s="8">
        <v>0</v>
      </c>
      <c r="AN107" s="8">
        <v>0</v>
      </c>
      <c r="AO107" s="8">
        <v>0</v>
      </c>
      <c r="AP107" s="8">
        <v>0</v>
      </c>
      <c r="AQ107" s="8">
        <v>3.0000000000000001E-3</v>
      </c>
      <c r="AR107" s="8">
        <v>0.23499999999999999</v>
      </c>
      <c r="AS107" s="8">
        <v>0.50359100000000001</v>
      </c>
      <c r="AT107" s="8">
        <v>0</v>
      </c>
      <c r="AU107" s="8">
        <v>0.89122400000000002</v>
      </c>
      <c r="AV107" s="8">
        <v>0.39476899999999998</v>
      </c>
      <c r="AW107" s="2"/>
    </row>
    <row r="108" spans="1:63">
      <c r="B108" s="8" t="s">
        <v>608</v>
      </c>
      <c r="C108" s="20">
        <v>4</v>
      </c>
      <c r="D108" s="20">
        <v>520</v>
      </c>
      <c r="E108" s="20">
        <v>0</v>
      </c>
      <c r="F108" s="20">
        <v>3</v>
      </c>
      <c r="G108" s="20">
        <v>3</v>
      </c>
      <c r="H108" s="20">
        <v>2</v>
      </c>
      <c r="I108" s="19">
        <v>10.9</v>
      </c>
      <c r="J108" s="1">
        <v>3.2625999999999999</v>
      </c>
      <c r="K108" s="1">
        <v>3.2625999999999999</v>
      </c>
      <c r="L108" s="1">
        <v>5.1935000000000002</v>
      </c>
      <c r="M108" s="18">
        <v>47.875</v>
      </c>
      <c r="N108" s="8">
        <v>36</v>
      </c>
      <c r="O108" s="8">
        <v>26</v>
      </c>
      <c r="P108" s="8">
        <v>19</v>
      </c>
      <c r="Q108" s="8">
        <v>1</v>
      </c>
      <c r="R108" s="2">
        <v>-433.95159999999998</v>
      </c>
      <c r="S108" s="8" t="s">
        <v>61</v>
      </c>
      <c r="T108" s="8">
        <v>0.72499999999999998</v>
      </c>
      <c r="U108" s="8">
        <v>1.958</v>
      </c>
      <c r="V108" s="8">
        <v>1.2330000000000001</v>
      </c>
      <c r="W108" s="8" t="s">
        <v>61</v>
      </c>
      <c r="X108" s="8">
        <v>0.72499999999999998</v>
      </c>
      <c r="Y108" s="8">
        <v>1.958</v>
      </c>
      <c r="Z108" s="8">
        <v>1.2330000000000001</v>
      </c>
      <c r="AA108" s="8">
        <v>0.19289999999999999</v>
      </c>
      <c r="AB108" s="8">
        <v>8.5000000000000006E-3</v>
      </c>
      <c r="AC108" s="8" t="s">
        <v>17</v>
      </c>
      <c r="AD108" s="8" t="s">
        <v>17</v>
      </c>
      <c r="AE108" s="8">
        <v>0</v>
      </c>
      <c r="AF108" s="8">
        <v>0</v>
      </c>
      <c r="AG108" s="8">
        <v>0</v>
      </c>
      <c r="AH108" s="8">
        <v>0</v>
      </c>
      <c r="AI108" s="8">
        <v>0</v>
      </c>
      <c r="AJ108" s="8">
        <v>0</v>
      </c>
      <c r="AK108" s="8">
        <v>0</v>
      </c>
      <c r="AL108" s="8">
        <v>0</v>
      </c>
      <c r="AM108" s="8">
        <v>0</v>
      </c>
      <c r="AN108" s="8">
        <v>0</v>
      </c>
      <c r="AO108" s="8">
        <v>0</v>
      </c>
      <c r="AP108" s="8">
        <v>0</v>
      </c>
      <c r="AQ108" s="8">
        <v>3.0000000000000001E-3</v>
      </c>
      <c r="AR108" s="8">
        <v>0.23400000000000001</v>
      </c>
      <c r="AS108" s="8">
        <v>0.50190800000000002</v>
      </c>
      <c r="AT108" s="8">
        <v>0</v>
      </c>
      <c r="AU108" s="8">
        <v>0.88551999999999997</v>
      </c>
      <c r="AV108" s="8">
        <v>0.38725199999999999</v>
      </c>
      <c r="AW108" s="2"/>
    </row>
    <row r="109" spans="1:63">
      <c r="B109" s="8" t="s">
        <v>609</v>
      </c>
      <c r="C109" s="20">
        <v>4</v>
      </c>
      <c r="D109" s="20">
        <v>520</v>
      </c>
      <c r="E109" s="20">
        <v>0</v>
      </c>
      <c r="F109" s="20">
        <v>3</v>
      </c>
      <c r="G109" s="20">
        <v>3</v>
      </c>
      <c r="H109" s="20">
        <v>2</v>
      </c>
      <c r="I109" s="19">
        <v>10.9</v>
      </c>
      <c r="J109" s="1">
        <v>3.2564000000000002</v>
      </c>
      <c r="K109" s="1">
        <v>3.2564000000000002</v>
      </c>
      <c r="L109" s="1">
        <v>5.2145999999999999</v>
      </c>
      <c r="M109" s="18">
        <v>47.889000000000003</v>
      </c>
      <c r="N109" s="8">
        <v>36</v>
      </c>
      <c r="O109" s="8">
        <v>26</v>
      </c>
      <c r="P109" s="8">
        <v>19</v>
      </c>
      <c r="Q109" s="8">
        <v>1</v>
      </c>
      <c r="R109" s="2">
        <v>-433.95339999999999</v>
      </c>
      <c r="S109" s="8" t="s">
        <v>61</v>
      </c>
      <c r="T109" s="8">
        <v>0.72399999999999998</v>
      </c>
      <c r="U109" s="8">
        <v>1.9510000000000001</v>
      </c>
      <c r="V109" s="8">
        <v>1.2270000000000001</v>
      </c>
      <c r="W109" s="8" t="s">
        <v>61</v>
      </c>
      <c r="X109" s="8">
        <v>0.72399999999999998</v>
      </c>
      <c r="Y109" s="8">
        <v>1.9510000000000001</v>
      </c>
      <c r="Z109" s="8">
        <v>1.2270000000000001</v>
      </c>
      <c r="AA109" s="8">
        <v>0.1096</v>
      </c>
      <c r="AB109" s="8">
        <v>1.8599999999999998E-2</v>
      </c>
      <c r="AC109" s="8" t="s">
        <v>17</v>
      </c>
      <c r="AD109" s="8" t="s">
        <v>17</v>
      </c>
      <c r="AE109" s="8">
        <v>0</v>
      </c>
      <c r="AF109" s="8">
        <v>0</v>
      </c>
      <c r="AG109" s="8">
        <v>0</v>
      </c>
      <c r="AH109" s="8">
        <v>0</v>
      </c>
      <c r="AI109" s="8">
        <v>0</v>
      </c>
      <c r="AJ109" s="8">
        <v>0</v>
      </c>
      <c r="AK109" s="8">
        <v>0</v>
      </c>
      <c r="AL109" s="8">
        <v>0</v>
      </c>
      <c r="AM109" s="8">
        <v>0</v>
      </c>
      <c r="AN109" s="8">
        <v>0</v>
      </c>
      <c r="AO109" s="8">
        <v>0</v>
      </c>
      <c r="AP109" s="8">
        <v>0</v>
      </c>
      <c r="AQ109" s="8">
        <v>3.0000000000000001E-3</v>
      </c>
      <c r="AR109" s="8">
        <v>0.25</v>
      </c>
      <c r="AS109" s="8">
        <v>0.50094099999999997</v>
      </c>
      <c r="AT109" s="8">
        <v>0</v>
      </c>
      <c r="AU109" s="8">
        <v>0.88260799999999995</v>
      </c>
      <c r="AV109" s="8">
        <v>0.383494</v>
      </c>
      <c r="AW109" s="2"/>
    </row>
    <row r="110" spans="1:63">
      <c r="B110" s="8" t="s">
        <v>610</v>
      </c>
      <c r="C110" s="20">
        <v>4</v>
      </c>
      <c r="D110" s="20">
        <v>520</v>
      </c>
      <c r="E110" s="20">
        <v>0</v>
      </c>
      <c r="F110" s="20">
        <v>3</v>
      </c>
      <c r="G110" s="20">
        <v>3</v>
      </c>
      <c r="H110" s="20">
        <v>2</v>
      </c>
      <c r="I110" s="19">
        <v>10.9</v>
      </c>
      <c r="J110" s="1">
        <v>3.2502</v>
      </c>
      <c r="K110" s="1">
        <v>3.2502</v>
      </c>
      <c r="L110" s="1">
        <v>5.2351999999999999</v>
      </c>
      <c r="M110" s="18">
        <v>47.893999999999998</v>
      </c>
      <c r="N110" s="8">
        <v>36</v>
      </c>
      <c r="O110" s="8">
        <v>26</v>
      </c>
      <c r="P110" s="8">
        <v>20</v>
      </c>
      <c r="Q110" s="8">
        <v>1</v>
      </c>
      <c r="R110" s="2">
        <v>-433.95370000000003</v>
      </c>
      <c r="S110" s="8" t="s">
        <v>61</v>
      </c>
      <c r="T110" s="8">
        <v>0.72499999999999998</v>
      </c>
      <c r="U110" s="8">
        <v>1.9450000000000001</v>
      </c>
      <c r="V110" s="8">
        <v>1.22</v>
      </c>
      <c r="W110" s="8" t="s">
        <v>61</v>
      </c>
      <c r="X110" s="8">
        <v>0.72499999999999998</v>
      </c>
      <c r="Y110" s="8">
        <v>1.9450000000000001</v>
      </c>
      <c r="Z110" s="8">
        <v>1.22</v>
      </c>
      <c r="AA110" s="8">
        <v>1.8599999999999998E-2</v>
      </c>
      <c r="AB110" s="8">
        <v>2.8000000000000001E-2</v>
      </c>
      <c r="AC110" s="8" t="s">
        <v>17</v>
      </c>
      <c r="AD110" s="8" t="s">
        <v>17</v>
      </c>
      <c r="AE110" s="8">
        <v>0</v>
      </c>
      <c r="AF110" s="8">
        <v>0</v>
      </c>
      <c r="AG110" s="8">
        <v>0</v>
      </c>
      <c r="AH110" s="8">
        <v>0</v>
      </c>
      <c r="AI110" s="8">
        <v>0</v>
      </c>
      <c r="AJ110" s="8">
        <v>0</v>
      </c>
      <c r="AK110" s="8">
        <v>0</v>
      </c>
      <c r="AL110" s="8">
        <v>0</v>
      </c>
      <c r="AM110" s="8">
        <v>0</v>
      </c>
      <c r="AN110" s="8">
        <v>0</v>
      </c>
      <c r="AO110" s="8">
        <v>0</v>
      </c>
      <c r="AP110" s="8">
        <v>0</v>
      </c>
      <c r="AQ110" s="8">
        <v>4.0000000000000001E-3</v>
      </c>
      <c r="AR110" s="8">
        <v>0.247</v>
      </c>
      <c r="AS110" s="8">
        <v>0.5</v>
      </c>
      <c r="AT110" s="8">
        <v>0</v>
      </c>
      <c r="AU110" s="8">
        <v>0.87973599999999996</v>
      </c>
      <c r="AV110" s="8">
        <v>0.37973600000000002</v>
      </c>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375D3967-CB09-4C5D-9480-47DAC28A2E1F}"/>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59CB4-E45F-4368-BE0A-E0FB7DF2F2B2}">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6</v>
      </c>
      <c r="C1" s="4" t="s">
        <v>719</v>
      </c>
      <c r="D1" s="21">
        <f>COUNT(D41:D502)-6</f>
        <v>22</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PBESolD3</v>
      </c>
      <c r="K2" s="6" t="s">
        <v>4</v>
      </c>
      <c r="L2" s="6" t="s">
        <v>7</v>
      </c>
      <c r="M2" s="6" t="s">
        <v>675</v>
      </c>
      <c r="N2" s="6"/>
      <c r="O2" s="4" t="str">
        <f>A1</f>
        <v>PBESolD3</v>
      </c>
      <c r="P2" s="4" t="s">
        <v>4</v>
      </c>
      <c r="Q2" s="4" t="s">
        <v>7</v>
      </c>
      <c r="R2" s="4" t="s">
        <v>675</v>
      </c>
      <c r="T2" s="4" t="str">
        <f>A1</f>
        <v>PBESolD3</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Zn_Zn_C_PBESolD3_999</v>
      </c>
      <c r="C3" s="17">
        <f>-C39</f>
        <v>-1</v>
      </c>
      <c r="D3" s="27">
        <f>D39</f>
        <v>3.2210000000000001</v>
      </c>
      <c r="E3" s="27">
        <f>E39</f>
        <v>5.1943000000000001</v>
      </c>
      <c r="F3" s="27">
        <f>-F39</f>
        <v>-0.62742469129999989</v>
      </c>
      <c r="G3" s="27">
        <f>-G39</f>
        <v>-0.62742469130000045</v>
      </c>
      <c r="H3" s="27">
        <f>H39</f>
        <v>0.5</v>
      </c>
      <c r="I3" s="17"/>
      <c r="J3" s="17">
        <f>J39</f>
        <v>-18.681699999999999</v>
      </c>
      <c r="K3" s="17">
        <f>K39</f>
        <v>-59.579799999999999</v>
      </c>
      <c r="L3" s="17">
        <f>L39</f>
        <v>-23.0258</v>
      </c>
      <c r="M3" s="17">
        <f>M39</f>
        <v>-82.605599999999995</v>
      </c>
      <c r="N3" s="25"/>
      <c r="O3" s="17">
        <f>O39</f>
        <v>-0.20309999999999917</v>
      </c>
      <c r="P3" s="17">
        <f>P39</f>
        <v>-0.24859999999999616</v>
      </c>
      <c r="Q3" s="17">
        <f>Q39</f>
        <v>6.0999999999999943E-2</v>
      </c>
      <c r="R3" s="17">
        <f>R39</f>
        <v>-0.18759999999998911</v>
      </c>
      <c r="S3" s="17"/>
      <c r="T3" s="28">
        <f>T39</f>
        <v>0.71899999999999997</v>
      </c>
      <c r="U3" s="28">
        <f>U39</f>
        <v>0</v>
      </c>
      <c r="V3" s="27"/>
      <c r="W3" s="17">
        <f>W39</f>
        <v>0</v>
      </c>
      <c r="X3" s="17">
        <f>X39</f>
        <v>-0.20309999999999917</v>
      </c>
      <c r="Y3" s="16">
        <f t="shared" ref="Y3:Y20" si="0">R3+X3</f>
        <v>-0.39069999999998828</v>
      </c>
      <c r="Z3" s="17">
        <f>Z39</f>
        <v>0</v>
      </c>
      <c r="AA3" s="17">
        <f>AA39</f>
        <v>0.24859999999999616</v>
      </c>
      <c r="AB3" s="16">
        <f>AA3+R3</f>
        <v>6.1000000000007049E-2</v>
      </c>
      <c r="AD3" s="17">
        <f>AD39</f>
        <v>0</v>
      </c>
      <c r="AE3" s="17">
        <f>AE39</f>
        <v>0</v>
      </c>
      <c r="AF3" s="17">
        <f>AF39</f>
        <v>0.24859999999999616</v>
      </c>
      <c r="AG3" s="17"/>
      <c r="AH3" s="17">
        <f>AH39</f>
        <v>0</v>
      </c>
      <c r="AI3" s="17">
        <f>AI39</f>
        <v>0</v>
      </c>
    </row>
    <row r="4" spans="1:35" s="15" customFormat="1">
      <c r="B4" s="15" t="str">
        <f>B38</f>
        <v>Zn_Zn_C_PBESolD3_969</v>
      </c>
      <c r="C4" s="16">
        <f>-C38</f>
        <v>-0.96875595036054007</v>
      </c>
      <c r="D4" s="24">
        <f t="shared" ref="D4:R4" si="1">D38</f>
        <v>3.2277999999999998</v>
      </c>
      <c r="E4" s="24">
        <f t="shared" si="1"/>
        <v>5.1723999999999997</v>
      </c>
      <c r="F4" s="24">
        <f>-F38</f>
        <v>-0.60946389199999962</v>
      </c>
      <c r="G4" s="24">
        <f>-G38</f>
        <v>-0.60945354720000022</v>
      </c>
      <c r="H4" s="24">
        <f t="shared" si="1"/>
        <v>0.50081299999999995</v>
      </c>
      <c r="J4" s="16">
        <f t="shared" si="1"/>
        <v>-18.680800000000001</v>
      </c>
      <c r="K4" s="16">
        <f t="shared" si="1"/>
        <v>0</v>
      </c>
      <c r="L4" s="16">
        <f t="shared" si="1"/>
        <v>0</v>
      </c>
      <c r="M4" s="16">
        <f t="shared" si="1"/>
        <v>0</v>
      </c>
      <c r="N4" s="16"/>
      <c r="O4" s="16">
        <f t="shared" si="1"/>
        <v>-0.20220000000000127</v>
      </c>
      <c r="P4" s="16">
        <f t="shared" si="1"/>
        <v>59.331200000000003</v>
      </c>
      <c r="Q4" s="16">
        <f t="shared" si="1"/>
        <v>23.0868</v>
      </c>
      <c r="R4" s="16">
        <f t="shared" si="1"/>
        <v>82.418000000000006</v>
      </c>
      <c r="S4" s="16"/>
      <c r="T4" s="23">
        <f>T38</f>
        <v>0.72699999999999998</v>
      </c>
      <c r="U4" s="23">
        <f>U38</f>
        <v>0</v>
      </c>
      <c r="V4" s="24"/>
      <c r="W4" s="16">
        <f>W38</f>
        <v>0</v>
      </c>
      <c r="X4" s="16">
        <f>X38</f>
        <v>-0.20220000000000127</v>
      </c>
      <c r="Y4" s="16">
        <f t="shared" si="0"/>
        <v>82.215800000000002</v>
      </c>
      <c r="Z4" s="16">
        <f>Z38</f>
        <v>0</v>
      </c>
      <c r="AA4" s="16">
        <f>AA38</f>
        <v>-59.331200000000003</v>
      </c>
      <c r="AB4" s="16">
        <f>AA4+R4</f>
        <v>23.086800000000004</v>
      </c>
      <c r="AD4" s="16">
        <f>AD38</f>
        <v>0</v>
      </c>
      <c r="AE4" s="16">
        <f>AE38</f>
        <v>0</v>
      </c>
      <c r="AF4" s="16">
        <f>AF38</f>
        <v>-59.331200000000003</v>
      </c>
      <c r="AG4" s="16"/>
      <c r="AH4" s="16"/>
      <c r="AI4" s="16"/>
    </row>
    <row r="5" spans="1:35" s="15" customFormat="1">
      <c r="B5" s="15" t="str">
        <f>B37</f>
        <v>Zn_Zn_C_PBESolD3_938</v>
      </c>
      <c r="C5" s="16">
        <f>-C37</f>
        <v>-0.93750362195858983</v>
      </c>
      <c r="D5" s="24">
        <f t="shared" ref="D5:R5" si="2">D37</f>
        <v>3.2343999999999999</v>
      </c>
      <c r="E5" s="24">
        <f t="shared" si="2"/>
        <v>5.1506999999999996</v>
      </c>
      <c r="F5" s="24">
        <f>-F37</f>
        <v>-0.59163515550000023</v>
      </c>
      <c r="G5" s="24">
        <f>-G37</f>
        <v>-0.59162485410000076</v>
      </c>
      <c r="H5" s="24">
        <f t="shared" si="2"/>
        <v>0.50162300000000004</v>
      </c>
      <c r="I5" s="66"/>
      <c r="J5" s="16">
        <f t="shared" si="2"/>
        <v>-18.6783</v>
      </c>
      <c r="K5" s="16">
        <f>K37</f>
        <v>0</v>
      </c>
      <c r="L5" s="16">
        <f t="shared" si="2"/>
        <v>0</v>
      </c>
      <c r="M5" s="16">
        <f t="shared" si="2"/>
        <v>0</v>
      </c>
      <c r="N5" s="16"/>
      <c r="O5" s="16">
        <f t="shared" si="2"/>
        <v>-0.19969999999999999</v>
      </c>
      <c r="P5" s="16">
        <f t="shared" si="2"/>
        <v>59.331200000000003</v>
      </c>
      <c r="Q5" s="16">
        <f t="shared" si="2"/>
        <v>23.0868</v>
      </c>
      <c r="R5" s="16">
        <f t="shared" si="2"/>
        <v>82.418000000000006</v>
      </c>
      <c r="S5" s="16"/>
      <c r="T5" s="23">
        <f>T37</f>
        <v>0.73399999999999999</v>
      </c>
      <c r="U5" s="23">
        <f>U37</f>
        <v>0</v>
      </c>
      <c r="W5" s="16">
        <f>W37</f>
        <v>0</v>
      </c>
      <c r="X5" s="16">
        <f>X37</f>
        <v>-0.19969999999999999</v>
      </c>
      <c r="Y5" s="16">
        <f t="shared" si="0"/>
        <v>82.218299999999999</v>
      </c>
      <c r="Z5" s="16">
        <f>Z37</f>
        <v>0</v>
      </c>
      <c r="AA5" s="16">
        <f>AA37</f>
        <v>-59.331200000000003</v>
      </c>
      <c r="AB5" s="16">
        <f>AA5+R5</f>
        <v>23.086800000000004</v>
      </c>
      <c r="AC5" s="16"/>
      <c r="AD5" s="16">
        <f>AD37</f>
        <v>0</v>
      </c>
      <c r="AE5" s="16">
        <f>AE37</f>
        <v>0</v>
      </c>
      <c r="AF5" s="16">
        <f>AF37</f>
        <v>-59.331200000000003</v>
      </c>
      <c r="AG5" s="16"/>
      <c r="AH5" s="16"/>
      <c r="AI5" s="16"/>
    </row>
    <row r="6" spans="1:35" s="15" customFormat="1">
      <c r="B6" s="15" t="str">
        <f>B36</f>
        <v>Zn_Zn_C_PBESolD3_875</v>
      </c>
      <c r="C6" s="16">
        <f>-C36</f>
        <v>-0.87499896515468889</v>
      </c>
      <c r="D6" s="24">
        <f t="shared" ref="D6:R6" si="3">D36</f>
        <v>3.2471000000000001</v>
      </c>
      <c r="E6" s="24">
        <f t="shared" si="3"/>
        <v>5.1077000000000004</v>
      </c>
      <c r="F6" s="24">
        <f>-F36</f>
        <v>-0.55614680679999995</v>
      </c>
      <c r="G6" s="24">
        <f>-G36</f>
        <v>-0.55605486819999961</v>
      </c>
      <c r="H6" s="24">
        <f t="shared" si="3"/>
        <v>0.50319199999999997</v>
      </c>
      <c r="I6" s="66"/>
      <c r="J6" s="16">
        <f t="shared" si="3"/>
        <v>-18.6691</v>
      </c>
      <c r="K6" s="16">
        <f t="shared" si="3"/>
        <v>0</v>
      </c>
      <c r="L6" s="16">
        <f t="shared" si="3"/>
        <v>0</v>
      </c>
      <c r="M6" s="16">
        <f t="shared" si="3"/>
        <v>0</v>
      </c>
      <c r="N6" s="16"/>
      <c r="O6" s="16">
        <f t="shared" si="3"/>
        <v>-0.19050000000000011</v>
      </c>
      <c r="P6" s="16">
        <f t="shared" si="3"/>
        <v>59.331200000000003</v>
      </c>
      <c r="Q6" s="16">
        <f t="shared" si="3"/>
        <v>23.0868</v>
      </c>
      <c r="R6" s="16">
        <f t="shared" si="3"/>
        <v>82.418000000000006</v>
      </c>
      <c r="S6" s="16"/>
      <c r="T6" s="23">
        <f>T36</f>
        <v>0.748</v>
      </c>
      <c r="U6" s="23">
        <f>U36</f>
        <v>0</v>
      </c>
      <c r="W6" s="16">
        <f>W36</f>
        <v>0</v>
      </c>
      <c r="X6" s="16">
        <f>X36</f>
        <v>-0.19050000000000011</v>
      </c>
      <c r="Y6" s="16">
        <f t="shared" si="0"/>
        <v>82.227500000000006</v>
      </c>
      <c r="Z6" s="16">
        <f>Z36</f>
        <v>0</v>
      </c>
      <c r="AA6" s="16">
        <f>AA36</f>
        <v>-59.331200000000003</v>
      </c>
      <c r="AB6" s="16">
        <f t="shared" ref="AB6:AB20" si="4">AA6+R6</f>
        <v>23.086800000000004</v>
      </c>
      <c r="AC6" s="16"/>
      <c r="AD6" s="16">
        <f>AD36</f>
        <v>0</v>
      </c>
      <c r="AE6" s="16">
        <f>AE36</f>
        <v>0</v>
      </c>
      <c r="AF6" s="16">
        <f>AF36</f>
        <v>-59.331200000000003</v>
      </c>
      <c r="AH6" s="16"/>
      <c r="AI6" s="16"/>
    </row>
    <row r="7" spans="1:35" s="15" customFormat="1">
      <c r="B7" s="15" t="str">
        <f>B35</f>
        <v>Zn_Zn_C_PBESolD3_813</v>
      </c>
      <c r="C7" s="16">
        <f>-C35</f>
        <v>-0.81250258711327827</v>
      </c>
      <c r="D7" s="24">
        <f t="shared" ref="D7:R7" si="5">D35</f>
        <v>3.2593999999999999</v>
      </c>
      <c r="E7" s="24">
        <f t="shared" si="5"/>
        <v>5.0651999999999999</v>
      </c>
      <c r="F7" s="24">
        <f>-F35</f>
        <v>-0.52105205879999994</v>
      </c>
      <c r="G7" s="24">
        <f>-G35</f>
        <v>-0.52055060400000008</v>
      </c>
      <c r="H7" s="24">
        <f t="shared" si="5"/>
        <v>0.50472600000000001</v>
      </c>
      <c r="I7" s="66"/>
      <c r="J7" s="16">
        <f t="shared" si="5"/>
        <v>-18.6553</v>
      </c>
      <c r="K7" s="16">
        <f t="shared" si="5"/>
        <v>0</v>
      </c>
      <c r="L7" s="16">
        <f t="shared" si="5"/>
        <v>0</v>
      </c>
      <c r="M7" s="16">
        <f t="shared" si="5"/>
        <v>0</v>
      </c>
      <c r="N7" s="16"/>
      <c r="O7" s="16">
        <f t="shared" si="5"/>
        <v>-0.1767000000000003</v>
      </c>
      <c r="P7" s="16">
        <f t="shared" si="5"/>
        <v>59.331200000000003</v>
      </c>
      <c r="Q7" s="16">
        <f t="shared" si="5"/>
        <v>23.0868</v>
      </c>
      <c r="R7" s="16">
        <f t="shared" si="5"/>
        <v>82.418000000000006</v>
      </c>
      <c r="S7" s="16"/>
      <c r="T7" s="23">
        <f>T35</f>
        <v>0.76200000000000001</v>
      </c>
      <c r="U7" s="23">
        <f>U35</f>
        <v>0</v>
      </c>
      <c r="W7" s="16">
        <f>W35</f>
        <v>0</v>
      </c>
      <c r="X7" s="16">
        <f>X35</f>
        <v>-0.1767000000000003</v>
      </c>
      <c r="Y7" s="16">
        <f t="shared" si="0"/>
        <v>82.24130000000001</v>
      </c>
      <c r="Z7" s="16">
        <f>Z35</f>
        <v>0</v>
      </c>
      <c r="AA7" s="16">
        <f>AA35</f>
        <v>-59.331200000000003</v>
      </c>
      <c r="AB7" s="16">
        <f t="shared" si="4"/>
        <v>23.086800000000004</v>
      </c>
      <c r="AC7" s="16"/>
      <c r="AD7" s="16">
        <f>AD35</f>
        <v>0</v>
      </c>
      <c r="AE7" s="16">
        <f>AE35</f>
        <v>0</v>
      </c>
      <c r="AF7" s="16">
        <f>AF35</f>
        <v>-59.331200000000003</v>
      </c>
      <c r="AH7" s="16"/>
      <c r="AI7" s="16"/>
    </row>
    <row r="8" spans="1:35" s="15" customFormat="1">
      <c r="B8" s="15" t="str">
        <f>B34</f>
        <v>Zn_Zn_C_PBESolD3_750</v>
      </c>
      <c r="C8" s="16">
        <f>-C34</f>
        <v>-0.7500062090718681</v>
      </c>
      <c r="D8" s="24">
        <f t="shared" ref="D8:R8" si="6">D34</f>
        <v>3.2713999999999999</v>
      </c>
      <c r="E8" s="24">
        <f t="shared" si="6"/>
        <v>5.0221999999999998</v>
      </c>
      <c r="F8" s="24">
        <f>-F34</f>
        <v>-0.48601336060000022</v>
      </c>
      <c r="G8" s="24">
        <f>-G34</f>
        <v>-0.48481305480000059</v>
      </c>
      <c r="H8" s="24">
        <f t="shared" si="6"/>
        <v>0.50617900000000005</v>
      </c>
      <c r="I8" s="66"/>
      <c r="J8" s="16">
        <f t="shared" si="6"/>
        <v>-18.637799999999999</v>
      </c>
      <c r="K8" s="16">
        <f t="shared" si="6"/>
        <v>0</v>
      </c>
      <c r="L8" s="16">
        <f t="shared" si="6"/>
        <v>0</v>
      </c>
      <c r="M8" s="16">
        <f t="shared" si="6"/>
        <v>0</v>
      </c>
      <c r="N8" s="16"/>
      <c r="O8" s="16">
        <f t="shared" si="6"/>
        <v>-0.15919999999999845</v>
      </c>
      <c r="P8" s="16">
        <f t="shared" si="6"/>
        <v>59.331200000000003</v>
      </c>
      <c r="Q8" s="16">
        <f t="shared" si="6"/>
        <v>23.0868</v>
      </c>
      <c r="R8" s="16">
        <f t="shared" si="6"/>
        <v>82.418000000000006</v>
      </c>
      <c r="S8" s="16"/>
      <c r="T8" s="23">
        <f>T34</f>
        <v>0.77500000000000002</v>
      </c>
      <c r="U8" s="23">
        <f>U34</f>
        <v>0</v>
      </c>
      <c r="W8" s="16">
        <f>W34</f>
        <v>0</v>
      </c>
      <c r="X8" s="16">
        <f>X34</f>
        <v>-0.15919999999999845</v>
      </c>
      <c r="Y8" s="16">
        <f t="shared" si="0"/>
        <v>82.258800000000008</v>
      </c>
      <c r="Z8" s="16">
        <f>Z34</f>
        <v>0</v>
      </c>
      <c r="AA8" s="16">
        <f>AA34</f>
        <v>-59.331200000000003</v>
      </c>
      <c r="AB8" s="16">
        <f t="shared" si="4"/>
        <v>23.086800000000004</v>
      </c>
      <c r="AC8" s="16"/>
      <c r="AD8" s="16">
        <f>AD34</f>
        <v>0</v>
      </c>
      <c r="AE8" s="16">
        <f>AE34</f>
        <v>0</v>
      </c>
      <c r="AF8" s="16">
        <f>AF34</f>
        <v>-59.331200000000003</v>
      </c>
      <c r="AH8" s="16"/>
      <c r="AI8" s="16"/>
    </row>
    <row r="9" spans="1:35" s="15" customFormat="1">
      <c r="B9" s="15" t="str">
        <f>B33</f>
        <v>Zn_Zn_C_PBESolD3_688</v>
      </c>
      <c r="C9" s="16">
        <f>-C33</f>
        <v>-0.68750155226796716</v>
      </c>
      <c r="D9" s="24">
        <f t="shared" ref="D9:R9" si="7">D33</f>
        <v>3.2831999999999999</v>
      </c>
      <c r="E9" s="24">
        <f t="shared" si="7"/>
        <v>4.9787999999999997</v>
      </c>
      <c r="F9" s="24">
        <f>-F33</f>
        <v>-0.45079548840000017</v>
      </c>
      <c r="G9" s="24">
        <f>-G33</f>
        <v>-0.4489184807999998</v>
      </c>
      <c r="H9" s="24">
        <f t="shared" si="7"/>
        <v>0.50749900000000003</v>
      </c>
      <c r="I9" s="66"/>
      <c r="J9" s="16">
        <f t="shared" si="7"/>
        <v>-18.617699999999999</v>
      </c>
      <c r="K9" s="16">
        <f t="shared" si="7"/>
        <v>0</v>
      </c>
      <c r="L9" s="16">
        <f t="shared" si="7"/>
        <v>0</v>
      </c>
      <c r="M9" s="16">
        <f t="shared" si="7"/>
        <v>0</v>
      </c>
      <c r="N9" s="16"/>
      <c r="O9" s="16">
        <f t="shared" si="7"/>
        <v>-0.13909999999999911</v>
      </c>
      <c r="P9" s="16">
        <f t="shared" si="7"/>
        <v>59.331200000000003</v>
      </c>
      <c r="Q9" s="16">
        <f t="shared" si="7"/>
        <v>23.0868</v>
      </c>
      <c r="R9" s="16">
        <f t="shared" si="7"/>
        <v>82.418000000000006</v>
      </c>
      <c r="S9" s="16"/>
      <c r="T9" s="23">
        <f>T33</f>
        <v>0.78900000000000003</v>
      </c>
      <c r="U9" s="23">
        <f>U33</f>
        <v>0</v>
      </c>
      <c r="W9" s="16">
        <f>W33</f>
        <v>0</v>
      </c>
      <c r="X9" s="16">
        <f>X33</f>
        <v>-0.13909999999999911</v>
      </c>
      <c r="Y9" s="16">
        <f t="shared" si="0"/>
        <v>82.278900000000007</v>
      </c>
      <c r="Z9" s="16">
        <f>Z33</f>
        <v>0</v>
      </c>
      <c r="AA9" s="16">
        <f>AA33</f>
        <v>-59.331200000000003</v>
      </c>
      <c r="AB9" s="16">
        <f t="shared" si="4"/>
        <v>23.086800000000004</v>
      </c>
      <c r="AC9" s="16"/>
      <c r="AD9" s="16">
        <f>AD33</f>
        <v>0</v>
      </c>
      <c r="AE9" s="16">
        <f>AE33</f>
        <v>0</v>
      </c>
      <c r="AF9" s="16">
        <f>AF33</f>
        <v>-59.331200000000003</v>
      </c>
      <c r="AH9" s="16"/>
      <c r="AI9" s="16"/>
    </row>
    <row r="10" spans="1:35" s="15" customFormat="1">
      <c r="B10" s="15" t="str">
        <f>B32</f>
        <v>Zn_Zn_C_PBESolD3_625</v>
      </c>
      <c r="C10" s="16">
        <f>-C32</f>
        <v>-0.62500517422655655</v>
      </c>
      <c r="D10" s="24">
        <f t="shared" ref="D10:R10" si="8">D32</f>
        <v>3.2948</v>
      </c>
      <c r="E10" s="24">
        <f t="shared" si="8"/>
        <v>4.9340999999999999</v>
      </c>
      <c r="F10" s="24">
        <f>-F32</f>
        <v>-0.41503675559999986</v>
      </c>
      <c r="G10" s="24">
        <f>-G32</f>
        <v>-0.4129545653999997</v>
      </c>
      <c r="H10" s="24">
        <f t="shared" si="8"/>
        <v>0.50862099999999999</v>
      </c>
      <c r="I10" s="66"/>
      <c r="J10" s="16">
        <f t="shared" si="8"/>
        <v>-18.5959</v>
      </c>
      <c r="K10" s="16">
        <f t="shared" si="8"/>
        <v>0</v>
      </c>
      <c r="L10" s="16">
        <f t="shared" si="8"/>
        <v>0</v>
      </c>
      <c r="M10" s="16">
        <f t="shared" si="8"/>
        <v>0</v>
      </c>
      <c r="N10" s="16"/>
      <c r="O10" s="16">
        <f t="shared" si="8"/>
        <v>-0.11730000000000018</v>
      </c>
      <c r="P10" s="16">
        <f t="shared" si="8"/>
        <v>59.331200000000003</v>
      </c>
      <c r="Q10" s="16">
        <f t="shared" si="8"/>
        <v>23.0868</v>
      </c>
      <c r="R10" s="16">
        <f t="shared" si="8"/>
        <v>82.418000000000006</v>
      </c>
      <c r="S10" s="16"/>
      <c r="T10" s="23">
        <f>T32</f>
        <v>0.80300000000000005</v>
      </c>
      <c r="U10" s="23">
        <f>U32</f>
        <v>0</v>
      </c>
      <c r="W10" s="16">
        <f>W32</f>
        <v>0</v>
      </c>
      <c r="X10" s="16">
        <f>X32</f>
        <v>-0.11730000000000018</v>
      </c>
      <c r="Y10" s="16">
        <f t="shared" si="0"/>
        <v>82.300700000000006</v>
      </c>
      <c r="Z10" s="16">
        <f>Z32</f>
        <v>0</v>
      </c>
      <c r="AA10" s="16">
        <f>AA32</f>
        <v>-59.331200000000003</v>
      </c>
      <c r="AB10" s="16">
        <f t="shared" si="4"/>
        <v>23.086800000000004</v>
      </c>
      <c r="AC10" s="16"/>
      <c r="AD10" s="16">
        <f>AD32</f>
        <v>0</v>
      </c>
      <c r="AE10" s="16">
        <f>AE32</f>
        <v>0</v>
      </c>
      <c r="AF10" s="16">
        <f>AF32</f>
        <v>-59.331200000000003</v>
      </c>
      <c r="AH10" s="16"/>
      <c r="AI10" s="16"/>
    </row>
    <row r="11" spans="1:35" s="15" customFormat="1">
      <c r="B11" s="15" t="str">
        <f>B31</f>
        <v>Zn_Zn_C_PBESolD3_563</v>
      </c>
      <c r="C11" s="16">
        <f>-C31</f>
        <v>-0.56250051742265561</v>
      </c>
      <c r="D11" s="24">
        <f t="shared" ref="D11:R11" si="9">D31</f>
        <v>3.3067000000000002</v>
      </c>
      <c r="E11" s="24">
        <f t="shared" si="9"/>
        <v>4.8861999999999997</v>
      </c>
      <c r="F11" s="24">
        <f>-F31</f>
        <v>-0.37895901339999966</v>
      </c>
      <c r="G11" s="24">
        <f>-G31</f>
        <v>-0.37492301220000046</v>
      </c>
      <c r="H11" s="24">
        <f t="shared" si="9"/>
        <v>0.50961199999999995</v>
      </c>
      <c r="I11" s="66"/>
      <c r="J11" s="16">
        <f t="shared" si="9"/>
        <v>-18.573499999999999</v>
      </c>
      <c r="K11" s="16">
        <f t="shared" si="9"/>
        <v>0</v>
      </c>
      <c r="L11" s="16">
        <f t="shared" si="9"/>
        <v>0</v>
      </c>
      <c r="M11" s="16">
        <f t="shared" si="9"/>
        <v>0</v>
      </c>
      <c r="N11" s="16"/>
      <c r="O11" s="16">
        <f t="shared" si="9"/>
        <v>-9.4899999999999096E-2</v>
      </c>
      <c r="P11" s="16">
        <f t="shared" si="9"/>
        <v>59.331200000000003</v>
      </c>
      <c r="Q11" s="16">
        <f t="shared" si="9"/>
        <v>23.0868</v>
      </c>
      <c r="R11" s="16">
        <f t="shared" si="9"/>
        <v>82.418000000000006</v>
      </c>
      <c r="S11" s="16"/>
      <c r="T11" s="23">
        <f>T31</f>
        <v>0.81799999999999995</v>
      </c>
      <c r="U11" s="23">
        <f>U31</f>
        <v>0</v>
      </c>
      <c r="W11" s="16">
        <f>W31</f>
        <v>0</v>
      </c>
      <c r="X11" s="16">
        <f>X31</f>
        <v>-9.4899999999999096E-2</v>
      </c>
      <c r="Y11" s="16">
        <f t="shared" si="0"/>
        <v>82.323100000000011</v>
      </c>
      <c r="Z11" s="16">
        <f>Z31</f>
        <v>0</v>
      </c>
      <c r="AA11" s="16">
        <f>AA31</f>
        <v>-59.331200000000003</v>
      </c>
      <c r="AB11" s="16">
        <f t="shared" si="4"/>
        <v>23.086800000000004</v>
      </c>
      <c r="AC11" s="16"/>
      <c r="AD11" s="16">
        <f>AD31</f>
        <v>0</v>
      </c>
      <c r="AE11" s="16">
        <f>AE31</f>
        <v>0</v>
      </c>
      <c r="AF11" s="16">
        <f>AF31</f>
        <v>-59.331200000000003</v>
      </c>
      <c r="AH11" s="16"/>
      <c r="AI11" s="16"/>
    </row>
    <row r="12" spans="1:35" s="15" customFormat="1">
      <c r="B12" s="15" t="str">
        <f>B30</f>
        <v>Zn_Zn_C_PBESolD3_500</v>
      </c>
      <c r="C12" s="16">
        <f>-C30</f>
        <v>-0.50000413938124544</v>
      </c>
      <c r="D12" s="24">
        <f t="shared" ref="D12:R12" si="10">D30</f>
        <v>3.3187000000000002</v>
      </c>
      <c r="E12" s="24">
        <f t="shared" si="10"/>
        <v>4.8353999999999999</v>
      </c>
      <c r="F12" s="24">
        <f>-F30</f>
        <v>-0.34121000099999993</v>
      </c>
      <c r="G12" s="24">
        <f>-G30</f>
        <v>-0.33687264720000032</v>
      </c>
      <c r="H12" s="24">
        <f t="shared" si="10"/>
        <v>0.51016899999999998</v>
      </c>
      <c r="I12" s="66"/>
      <c r="J12" s="16">
        <f t="shared" si="10"/>
        <v>-18.551100000000002</v>
      </c>
      <c r="K12" s="16">
        <f t="shared" si="10"/>
        <v>0</v>
      </c>
      <c r="L12" s="16">
        <f t="shared" si="10"/>
        <v>0</v>
      </c>
      <c r="M12" s="16">
        <f t="shared" si="10"/>
        <v>0</v>
      </c>
      <c r="N12" s="16"/>
      <c r="O12" s="16">
        <f t="shared" si="10"/>
        <v>-7.2500000000001563E-2</v>
      </c>
      <c r="P12" s="16">
        <f t="shared" si="10"/>
        <v>59.331200000000003</v>
      </c>
      <c r="Q12" s="16">
        <f t="shared" si="10"/>
        <v>23.0868</v>
      </c>
      <c r="R12" s="16">
        <f t="shared" si="10"/>
        <v>82.418000000000006</v>
      </c>
      <c r="S12" s="16"/>
      <c r="T12" s="23">
        <f>T30</f>
        <v>0.83499999999999996</v>
      </c>
      <c r="U12" s="23">
        <f>U30</f>
        <v>0</v>
      </c>
      <c r="W12" s="16">
        <f>W30</f>
        <v>0</v>
      </c>
      <c r="X12" s="16">
        <f>X30</f>
        <v>-7.2500000000001563E-2</v>
      </c>
      <c r="Y12" s="16">
        <f t="shared" si="0"/>
        <v>82.345500000000001</v>
      </c>
      <c r="Z12" s="16">
        <f>Z30</f>
        <v>0</v>
      </c>
      <c r="AA12" s="16">
        <f>AA30</f>
        <v>-59.331200000000003</v>
      </c>
      <c r="AB12" s="16">
        <f t="shared" si="4"/>
        <v>23.086800000000004</v>
      </c>
      <c r="AC12" s="16"/>
      <c r="AD12" s="16">
        <f>AD30</f>
        <v>0</v>
      </c>
      <c r="AE12" s="16">
        <f>AE30</f>
        <v>0</v>
      </c>
      <c r="AF12" s="16">
        <f>AF30</f>
        <v>-59.331200000000003</v>
      </c>
      <c r="AH12" s="16"/>
      <c r="AI12" s="16"/>
    </row>
    <row r="13" spans="1:35" s="15" customFormat="1">
      <c r="B13" s="15" t="str">
        <f>B29</f>
        <v>Zn_Zn_C_PBESolD3_438</v>
      </c>
      <c r="C13" s="16">
        <f>-C29</f>
        <v>-0.43749948257734445</v>
      </c>
      <c r="D13" s="24">
        <f t="shared" ref="D13:R13" si="11">D29</f>
        <v>3.3315000000000001</v>
      </c>
      <c r="E13" s="24">
        <f t="shared" si="11"/>
        <v>4.7794999999999996</v>
      </c>
      <c r="F13" s="24">
        <f>-F29</f>
        <v>-0.30163902449999985</v>
      </c>
      <c r="G13" s="24">
        <f>-G29</f>
        <v>-0.2963146614999993</v>
      </c>
      <c r="H13" s="24">
        <f t="shared" si="11"/>
        <v>0.51026499999999997</v>
      </c>
      <c r="I13" s="66"/>
      <c r="J13" s="16">
        <f t="shared" si="11"/>
        <v>-18.530200000000001</v>
      </c>
      <c r="K13" s="16">
        <f t="shared" si="11"/>
        <v>0</v>
      </c>
      <c r="L13" s="16">
        <f t="shared" si="11"/>
        <v>0</v>
      </c>
      <c r="M13" s="16">
        <f t="shared" si="11"/>
        <v>0</v>
      </c>
      <c r="N13" s="16"/>
      <c r="O13" s="16">
        <f t="shared" si="11"/>
        <v>-5.1600000000000534E-2</v>
      </c>
      <c r="P13" s="16">
        <f t="shared" si="11"/>
        <v>59.331200000000003</v>
      </c>
      <c r="Q13" s="16">
        <f t="shared" si="11"/>
        <v>23.0868</v>
      </c>
      <c r="R13" s="16">
        <f t="shared" si="11"/>
        <v>82.418000000000006</v>
      </c>
      <c r="S13" s="16"/>
      <c r="T13" s="23">
        <f>T29</f>
        <v>0.85599999999999998</v>
      </c>
      <c r="U13" s="23">
        <f>U29</f>
        <v>0</v>
      </c>
      <c r="W13" s="16">
        <f>W29</f>
        <v>0</v>
      </c>
      <c r="X13" s="16">
        <f>X29</f>
        <v>-5.1600000000000534E-2</v>
      </c>
      <c r="Y13" s="16">
        <f t="shared" si="0"/>
        <v>82.366399999999999</v>
      </c>
      <c r="Z13" s="16">
        <f>Z29</f>
        <v>0</v>
      </c>
      <c r="AA13" s="16">
        <f>AA29</f>
        <v>-59.331200000000003</v>
      </c>
      <c r="AB13" s="16">
        <f t="shared" si="4"/>
        <v>23.086800000000004</v>
      </c>
      <c r="AC13" s="16"/>
      <c r="AD13" s="16">
        <f>AD29</f>
        <v>0</v>
      </c>
      <c r="AE13" s="16">
        <f>AE29</f>
        <v>0</v>
      </c>
      <c r="AF13" s="16">
        <f>AF29</f>
        <v>-59.331200000000003</v>
      </c>
      <c r="AH13" s="16"/>
      <c r="AI13" s="16"/>
    </row>
    <row r="14" spans="1:35" s="15" customFormat="1">
      <c r="B14" s="15" t="str">
        <f>B28</f>
        <v>Zn_Zn_C_PBESolD3_375</v>
      </c>
      <c r="C14" s="16">
        <f>-C28</f>
        <v>-0.37500310453593383</v>
      </c>
      <c r="D14" s="24">
        <f t="shared" ref="D14:R14" si="12">D28</f>
        <v>3.3456000000000001</v>
      </c>
      <c r="E14" s="24">
        <f t="shared" si="12"/>
        <v>4.7161</v>
      </c>
      <c r="F14" s="24">
        <f>-F28</f>
        <v>-0.25868751719999977</v>
      </c>
      <c r="G14" s="24">
        <f>-G28</f>
        <v>-0.2530847903999997</v>
      </c>
      <c r="H14" s="24">
        <f t="shared" si="12"/>
        <v>0.50955499999999998</v>
      </c>
      <c r="I14" s="66"/>
      <c r="J14" s="16">
        <f t="shared" si="12"/>
        <v>-18.511800000000001</v>
      </c>
      <c r="K14" s="16">
        <f t="shared" si="12"/>
        <v>0</v>
      </c>
      <c r="L14" s="16">
        <f t="shared" si="12"/>
        <v>0</v>
      </c>
      <c r="M14" s="16">
        <f t="shared" si="12"/>
        <v>0</v>
      </c>
      <c r="N14" s="16"/>
      <c r="O14" s="16">
        <f t="shared" si="12"/>
        <v>-3.3200000000000784E-2</v>
      </c>
      <c r="P14" s="16">
        <f t="shared" si="12"/>
        <v>59.331200000000003</v>
      </c>
      <c r="Q14" s="16">
        <f t="shared" si="12"/>
        <v>23.0868</v>
      </c>
      <c r="R14" s="16">
        <f t="shared" si="12"/>
        <v>82.418000000000006</v>
      </c>
      <c r="S14" s="16"/>
      <c r="T14" s="23">
        <f>T28</f>
        <v>0.88</v>
      </c>
      <c r="U14" s="23">
        <f>U28</f>
        <v>0</v>
      </c>
      <c r="W14" s="16">
        <f>W28</f>
        <v>0</v>
      </c>
      <c r="X14" s="16">
        <f>X28</f>
        <v>-3.3200000000000784E-2</v>
      </c>
      <c r="Y14" s="16">
        <f t="shared" si="0"/>
        <v>82.384800000000013</v>
      </c>
      <c r="Z14" s="16">
        <f>Z28</f>
        <v>0</v>
      </c>
      <c r="AA14" s="16">
        <f>AA28</f>
        <v>-59.331200000000003</v>
      </c>
      <c r="AB14" s="16">
        <f t="shared" si="4"/>
        <v>23.086800000000004</v>
      </c>
      <c r="AC14" s="16"/>
      <c r="AD14" s="16">
        <f>AD28</f>
        <v>0</v>
      </c>
      <c r="AE14" s="16">
        <f>AE28</f>
        <v>0</v>
      </c>
      <c r="AF14" s="16">
        <f>AF28</f>
        <v>-59.331200000000003</v>
      </c>
      <c r="AH14" s="16"/>
      <c r="AI14" s="16"/>
    </row>
    <row r="15" spans="1:35" s="15" customFormat="1">
      <c r="B15" s="15" t="str">
        <f>B27</f>
        <v>Zn_Zn_C_PBESolD3_313</v>
      </c>
      <c r="C15" s="16">
        <f>-C27</f>
        <v>-0.31249844773203284</v>
      </c>
      <c r="D15" s="24">
        <f t="shared" ref="D15:R15" si="13">D27</f>
        <v>3.3614000000000002</v>
      </c>
      <c r="E15" s="24">
        <f t="shared" si="13"/>
        <v>4.6437999999999997</v>
      </c>
      <c r="F15" s="24">
        <f>-F27</f>
        <v>-0.21110714799999972</v>
      </c>
      <c r="G15" s="24">
        <f>-G27</f>
        <v>-0.20612899440000043</v>
      </c>
      <c r="H15" s="24">
        <f t="shared" si="13"/>
        <v>0.50771299999999997</v>
      </c>
      <c r="I15" s="66"/>
      <c r="J15" s="16">
        <f t="shared" si="13"/>
        <v>-18.4968</v>
      </c>
      <c r="K15" s="16">
        <f t="shared" si="13"/>
        <v>0</v>
      </c>
      <c r="L15" s="16">
        <f t="shared" si="13"/>
        <v>0</v>
      </c>
      <c r="M15" s="16">
        <f t="shared" si="13"/>
        <v>0</v>
      </c>
      <c r="N15" s="16"/>
      <c r="O15" s="16">
        <f t="shared" si="13"/>
        <v>-1.8200000000000216E-2</v>
      </c>
      <c r="P15" s="16">
        <f t="shared" si="13"/>
        <v>59.331200000000003</v>
      </c>
      <c r="Q15" s="16">
        <f t="shared" si="13"/>
        <v>23.0868</v>
      </c>
      <c r="R15" s="16">
        <f t="shared" si="13"/>
        <v>82.418000000000006</v>
      </c>
      <c r="S15" s="16"/>
      <c r="T15" s="23">
        <f>T27</f>
        <v>0.90800000000000003</v>
      </c>
      <c r="U15" s="23">
        <f>U27</f>
        <v>0</v>
      </c>
      <c r="W15" s="16">
        <f>W27</f>
        <v>0</v>
      </c>
      <c r="X15" s="16">
        <f>X27</f>
        <v>-1.8200000000000216E-2</v>
      </c>
      <c r="Y15" s="16">
        <f t="shared" si="0"/>
        <v>82.399799999999999</v>
      </c>
      <c r="Z15" s="16">
        <f>Z27</f>
        <v>0</v>
      </c>
      <c r="AA15" s="16">
        <f>AA27</f>
        <v>-59.331200000000003</v>
      </c>
      <c r="AB15" s="16">
        <f t="shared" si="4"/>
        <v>23.086800000000004</v>
      </c>
      <c r="AC15" s="16"/>
      <c r="AD15" s="16">
        <f>AD27</f>
        <v>0</v>
      </c>
      <c r="AE15" s="16">
        <f>AE27</f>
        <v>0</v>
      </c>
      <c r="AF15" s="16">
        <f>AF27</f>
        <v>-59.331200000000003</v>
      </c>
      <c r="AH15" s="16"/>
      <c r="AI15" s="16"/>
    </row>
    <row r="16" spans="1:35" s="15" customFormat="1">
      <c r="B16" s="15" t="str">
        <f>B26</f>
        <v>Zn_Zn_C_PBESolD3_250</v>
      </c>
      <c r="C16" s="16">
        <f>-C26</f>
        <v>-0.25000206969062272</v>
      </c>
      <c r="D16" s="24">
        <f t="shared" ref="D16:R16" si="14">D26</f>
        <v>3.3782999999999999</v>
      </c>
      <c r="E16" s="24">
        <f t="shared" si="14"/>
        <v>4.5692000000000004</v>
      </c>
      <c r="F16" s="24">
        <f>-F26</f>
        <v>-0.16087239359999983</v>
      </c>
      <c r="G16" s="24">
        <f>-G26</f>
        <v>-0.15701141959999965</v>
      </c>
      <c r="H16" s="24">
        <f t="shared" si="14"/>
        <v>0.50500999999999996</v>
      </c>
      <c r="I16" s="66"/>
      <c r="J16" s="16">
        <f t="shared" si="14"/>
        <v>-18.486699999999999</v>
      </c>
      <c r="K16" s="16">
        <f t="shared" si="14"/>
        <v>0</v>
      </c>
      <c r="L16" s="16">
        <f t="shared" si="14"/>
        <v>0</v>
      </c>
      <c r="M16" s="16">
        <f t="shared" si="14"/>
        <v>0</v>
      </c>
      <c r="N16" s="16"/>
      <c r="O16" s="16">
        <f t="shared" si="14"/>
        <v>-8.0999999999988859E-3</v>
      </c>
      <c r="P16" s="16">
        <f t="shared" si="14"/>
        <v>59.331200000000003</v>
      </c>
      <c r="Q16" s="16">
        <f t="shared" si="14"/>
        <v>23.0868</v>
      </c>
      <c r="R16" s="16">
        <f t="shared" si="14"/>
        <v>82.418000000000006</v>
      </c>
      <c r="S16" s="16"/>
      <c r="T16" s="23">
        <f>T26</f>
        <v>0.94</v>
      </c>
      <c r="U16" s="23">
        <f>U26</f>
        <v>0</v>
      </c>
      <c r="W16" s="16">
        <f>W26</f>
        <v>0</v>
      </c>
      <c r="X16" s="16">
        <f>X26</f>
        <v>-8.0999999999988859E-3</v>
      </c>
      <c r="Y16" s="16">
        <f t="shared" si="0"/>
        <v>82.409900000000007</v>
      </c>
      <c r="Z16" s="16">
        <f>Z26</f>
        <v>0</v>
      </c>
      <c r="AA16" s="16">
        <f>AA26</f>
        <v>-59.331200000000003</v>
      </c>
      <c r="AB16" s="16">
        <f t="shared" si="4"/>
        <v>23.086800000000004</v>
      </c>
      <c r="AC16" s="16"/>
      <c r="AD16" s="16">
        <f>AD26</f>
        <v>0</v>
      </c>
      <c r="AE16" s="16">
        <f>AE26</f>
        <v>0</v>
      </c>
      <c r="AF16" s="16">
        <f>AF26</f>
        <v>-59.331200000000003</v>
      </c>
      <c r="AG16" s="16"/>
      <c r="AH16" s="16"/>
      <c r="AI16" s="16"/>
    </row>
    <row r="17" spans="1:36" s="15" customFormat="1">
      <c r="B17" s="15" t="str">
        <f>B25</f>
        <v>Zn_Zn_C_PBESolD3_188</v>
      </c>
      <c r="C17" s="16">
        <f>-C25</f>
        <v>-0.18749741288672173</v>
      </c>
      <c r="D17" s="24">
        <f t="shared" ref="D17:R17" si="15">D25</f>
        <v>3.3935</v>
      </c>
      <c r="E17" s="24">
        <f t="shared" si="15"/>
        <v>4.5039999999999996</v>
      </c>
      <c r="F17" s="24">
        <f>-F25</f>
        <v>-0.11172622399999997</v>
      </c>
      <c r="G17" s="24">
        <f>-G25</f>
        <v>-0.10994714399999982</v>
      </c>
      <c r="H17" s="24">
        <f t="shared" si="15"/>
        <v>0.50215799999999999</v>
      </c>
      <c r="I17" s="66"/>
      <c r="J17" s="16">
        <f t="shared" si="15"/>
        <v>-18.4815</v>
      </c>
      <c r="K17" s="16">
        <f t="shared" si="15"/>
        <v>0</v>
      </c>
      <c r="L17" s="16">
        <f t="shared" si="15"/>
        <v>0</v>
      </c>
      <c r="M17" s="16">
        <f t="shared" si="15"/>
        <v>0</v>
      </c>
      <c r="N17" s="16"/>
      <c r="O17" s="16">
        <f t="shared" si="15"/>
        <v>-2.9000000000003467E-3</v>
      </c>
      <c r="P17" s="16">
        <f t="shared" si="15"/>
        <v>59.331200000000003</v>
      </c>
      <c r="Q17" s="16">
        <f t="shared" si="15"/>
        <v>23.0868</v>
      </c>
      <c r="R17" s="16">
        <f t="shared" si="15"/>
        <v>82.418000000000006</v>
      </c>
      <c r="S17" s="16"/>
      <c r="T17" s="23">
        <f>T25</f>
        <v>0.97</v>
      </c>
      <c r="U17" s="23">
        <f>U25</f>
        <v>0</v>
      </c>
      <c r="W17" s="16">
        <f>W25</f>
        <v>0</v>
      </c>
      <c r="X17" s="16">
        <f>X25</f>
        <v>-2.9000000000003467E-3</v>
      </c>
      <c r="Y17" s="16">
        <f t="shared" si="0"/>
        <v>82.41510000000001</v>
      </c>
      <c r="Z17" s="16">
        <f>Z25</f>
        <v>0</v>
      </c>
      <c r="AA17" s="16">
        <f>AA25</f>
        <v>-59.331200000000003</v>
      </c>
      <c r="AB17" s="16">
        <f t="shared" si="4"/>
        <v>23.086800000000004</v>
      </c>
      <c r="AC17" s="16"/>
      <c r="AD17" s="16">
        <f>AD25</f>
        <v>0</v>
      </c>
      <c r="AE17" s="16">
        <f>AE25</f>
        <v>0</v>
      </c>
      <c r="AF17" s="16">
        <f>AF25</f>
        <v>-59.331200000000003</v>
      </c>
      <c r="AG17" s="16"/>
      <c r="AH17" s="16"/>
      <c r="AI17" s="16"/>
    </row>
    <row r="18" spans="1:36" s="15" customFormat="1">
      <c r="A18" s="15" t="s">
        <v>69</v>
      </c>
      <c r="B18" s="15" t="str">
        <f>B24</f>
        <v>Zn_Zn_C_PBESolD3_125</v>
      </c>
      <c r="C18" s="16">
        <f>-C24</f>
        <v>-0.12500103484531111</v>
      </c>
      <c r="D18" s="24">
        <f t="shared" ref="D18:R18" si="16">D24</f>
        <v>3.4043999999999999</v>
      </c>
      <c r="E18" s="24">
        <f t="shared" si="16"/>
        <v>4.4603000000000002</v>
      </c>
      <c r="F18" s="24">
        <f>-F24</f>
        <v>-6.9437950400000115E-2</v>
      </c>
      <c r="G18" s="24">
        <f>-G24</f>
        <v>-6.9023142499999579E-2</v>
      </c>
      <c r="H18" s="24">
        <f t="shared" si="16"/>
        <v>0.50046900000000005</v>
      </c>
      <c r="I18" s="66"/>
      <c r="J18" s="16">
        <f t="shared" si="16"/>
        <v>-18.479700000000001</v>
      </c>
      <c r="K18" s="16">
        <f t="shared" si="16"/>
        <v>0</v>
      </c>
      <c r="L18" s="16">
        <f t="shared" si="16"/>
        <v>0</v>
      </c>
      <c r="M18" s="16">
        <f t="shared" si="16"/>
        <v>0</v>
      </c>
      <c r="N18" s="16"/>
      <c r="O18" s="16">
        <f t="shared" si="16"/>
        <v>-1.1000000000009891E-3</v>
      </c>
      <c r="P18" s="16">
        <f t="shared" si="16"/>
        <v>59.331200000000003</v>
      </c>
      <c r="Q18" s="16">
        <f t="shared" si="16"/>
        <v>23.0868</v>
      </c>
      <c r="R18" s="16">
        <f t="shared" si="16"/>
        <v>82.418000000000006</v>
      </c>
      <c r="S18" s="16"/>
      <c r="T18" s="23">
        <f>T24</f>
        <v>0.95199999999999996</v>
      </c>
      <c r="U18" s="23">
        <f>U24</f>
        <v>0</v>
      </c>
      <c r="W18" s="16">
        <f>W24</f>
        <v>0</v>
      </c>
      <c r="X18" s="16">
        <f>X24</f>
        <v>-1.1000000000009891E-3</v>
      </c>
      <c r="Y18" s="16">
        <f t="shared" si="0"/>
        <v>82.416899999999998</v>
      </c>
      <c r="Z18" s="16">
        <f>Z24</f>
        <v>0</v>
      </c>
      <c r="AA18" s="16">
        <f>AA24</f>
        <v>-59.331200000000003</v>
      </c>
      <c r="AB18" s="16">
        <f t="shared" si="4"/>
        <v>23.086800000000004</v>
      </c>
      <c r="AC18" s="16"/>
      <c r="AD18" s="16">
        <f>AD24</f>
        <v>0</v>
      </c>
      <c r="AE18" s="16">
        <f>AE24</f>
        <v>0</v>
      </c>
      <c r="AF18" s="16">
        <f>AF24</f>
        <v>-59.331200000000003</v>
      </c>
      <c r="AH18" s="16"/>
      <c r="AI18" s="16"/>
    </row>
    <row r="19" spans="1:36" s="15" customFormat="1">
      <c r="B19" s="15" t="str">
        <f>B23</f>
        <v>Zn_Zn_C_PBESolD3_063</v>
      </c>
      <c r="C19" s="16">
        <f>-C23</f>
        <v>-6.2496378041410151E-2</v>
      </c>
      <c r="D19" s="24">
        <f t="shared" ref="D19:R19" si="17">D23</f>
        <v>3.4102999999999999</v>
      </c>
      <c r="E19" s="24">
        <f t="shared" si="17"/>
        <v>4.4371999999999998</v>
      </c>
      <c r="F19" s="24">
        <f>-F23</f>
        <v>-3.334555799999997E-2</v>
      </c>
      <c r="G19" s="24">
        <f>-G23</f>
        <v>-3.3345558000000712E-2</v>
      </c>
      <c r="H19" s="24">
        <f t="shared" si="17"/>
        <v>0.49996600000000002</v>
      </c>
      <c r="I19" s="66"/>
      <c r="J19" s="16">
        <f t="shared" si="17"/>
        <v>-18.479399999999998</v>
      </c>
      <c r="K19" s="16">
        <f t="shared" si="17"/>
        <v>0</v>
      </c>
      <c r="L19" s="16">
        <f t="shared" si="17"/>
        <v>0</v>
      </c>
      <c r="M19" s="16">
        <f t="shared" si="17"/>
        <v>0</v>
      </c>
      <c r="N19" s="16"/>
      <c r="O19" s="16">
        <f t="shared" si="17"/>
        <v>-7.9999999999813554E-4</v>
      </c>
      <c r="P19" s="16">
        <f t="shared" si="17"/>
        <v>59.331200000000003</v>
      </c>
      <c r="Q19" s="16">
        <f t="shared" si="17"/>
        <v>23.0868</v>
      </c>
      <c r="R19" s="16">
        <f t="shared" si="17"/>
        <v>82.418000000000006</v>
      </c>
      <c r="S19" s="16"/>
      <c r="T19" s="23">
        <f>T23</f>
        <v>0.92200000000000004</v>
      </c>
      <c r="U19" s="23">
        <f>U23</f>
        <v>0</v>
      </c>
      <c r="W19" s="16">
        <f>W23</f>
        <v>0</v>
      </c>
      <c r="X19" s="16">
        <f>X23</f>
        <v>-7.9999999999813554E-4</v>
      </c>
      <c r="Y19" s="16">
        <f t="shared" si="0"/>
        <v>82.417200000000008</v>
      </c>
      <c r="Z19" s="16">
        <f>Z23</f>
        <v>0</v>
      </c>
      <c r="AA19" s="16">
        <f>AA23</f>
        <v>-59.331200000000003</v>
      </c>
      <c r="AB19" s="16">
        <f t="shared" si="4"/>
        <v>23.086800000000004</v>
      </c>
      <c r="AC19" s="16"/>
      <c r="AD19" s="16">
        <f>AD23</f>
        <v>0</v>
      </c>
      <c r="AE19" s="16">
        <f>AE23</f>
        <v>0</v>
      </c>
      <c r="AF19" s="16">
        <f>AF23</f>
        <v>-59.331200000000003</v>
      </c>
      <c r="AH19" s="16"/>
      <c r="AI19" s="16"/>
    </row>
    <row r="20" spans="1:36" s="15" customFormat="1">
      <c r="B20" s="15" t="str">
        <f>B22</f>
        <v>Zn_Zn_C_PBESolD3_031</v>
      </c>
      <c r="C20" s="16">
        <f>-C22</f>
        <v>-3.1252328401950254E-2</v>
      </c>
      <c r="D20" s="24">
        <f t="shared" ref="D20:U20" si="18">D22</f>
        <v>3.4117999999999999</v>
      </c>
      <c r="E20" s="24">
        <f t="shared" si="18"/>
        <v>4.4314</v>
      </c>
      <c r="F20" s="24">
        <f>-F22</f>
        <v>-1.646265099999986E-2</v>
      </c>
      <c r="G20" s="24">
        <f>-G22</f>
        <v>-1.6489239400000379E-2</v>
      </c>
      <c r="H20" s="24">
        <f t="shared" si="18"/>
        <v>0.49994</v>
      </c>
      <c r="I20" s="66"/>
      <c r="J20" s="16">
        <f t="shared" si="18"/>
        <v>-18.479299999999999</v>
      </c>
      <c r="K20" s="16">
        <f t="shared" si="18"/>
        <v>0</v>
      </c>
      <c r="L20" s="16">
        <f t="shared" si="18"/>
        <v>0</v>
      </c>
      <c r="M20" s="16">
        <f t="shared" si="18"/>
        <v>0</v>
      </c>
      <c r="N20" s="16"/>
      <c r="O20" s="16">
        <f t="shared" si="18"/>
        <v>-6.9999999999836859E-4</v>
      </c>
      <c r="P20" s="16">
        <f t="shared" si="18"/>
        <v>59.331200000000003</v>
      </c>
      <c r="Q20" s="16">
        <f t="shared" si="18"/>
        <v>23.0868</v>
      </c>
      <c r="R20" s="16">
        <f t="shared" si="18"/>
        <v>82.418000000000006</v>
      </c>
      <c r="S20" s="16"/>
      <c r="T20" s="23">
        <f t="shared" si="18"/>
        <v>0.91500000000000004</v>
      </c>
      <c r="U20" s="23">
        <f t="shared" si="18"/>
        <v>0</v>
      </c>
      <c r="W20" s="16">
        <f>W22</f>
        <v>0</v>
      </c>
      <c r="X20" s="16">
        <f>X22</f>
        <v>-6.9999999999836859E-4</v>
      </c>
      <c r="Y20" s="16">
        <f t="shared" si="0"/>
        <v>82.417300000000012</v>
      </c>
      <c r="Z20" s="16">
        <f>Z22</f>
        <v>0</v>
      </c>
      <c r="AA20" s="16">
        <f>AA22</f>
        <v>-59.331200000000003</v>
      </c>
      <c r="AB20" s="16">
        <f t="shared" si="4"/>
        <v>23.086800000000004</v>
      </c>
      <c r="AC20" s="16"/>
      <c r="AD20" s="16">
        <f>AD22</f>
        <v>0</v>
      </c>
      <c r="AE20" s="16">
        <f>AE22</f>
        <v>0</v>
      </c>
      <c r="AF20" s="16">
        <f>AF22</f>
        <v>-59.331200000000003</v>
      </c>
      <c r="AH20" s="16"/>
      <c r="AI20" s="16"/>
    </row>
    <row r="21" spans="1:36">
      <c r="A21" s="8" t="s">
        <v>11</v>
      </c>
      <c r="B21" s="8" t="str">
        <f>Zn_PBESolD3!B45</f>
        <v>Zn_Zn_C_PBESolD3_000</v>
      </c>
      <c r="C21" s="2">
        <f t="shared" ref="C21:C38" si="19">(0.5-AV45)/(0.5-AV$63)</f>
        <v>0</v>
      </c>
      <c r="D21" s="1">
        <f>J45</f>
        <v>3.4115000000000002</v>
      </c>
      <c r="E21" s="1">
        <f t="shared" ref="E21:E39" si="20">L45</f>
        <v>4.4301000000000004</v>
      </c>
      <c r="F21" s="1">
        <f t="shared" ref="F21:F40" si="21">E21*ABS(AS45-AV45)</f>
        <v>0</v>
      </c>
      <c r="G21" s="1">
        <f t="shared" ref="G21:G40" si="22">E21*(ABS(MOD(AT45-AU45+2.5,1)-0.5))</f>
        <v>0</v>
      </c>
      <c r="H21" s="1">
        <f t="shared" ref="H21:H39" si="23">MOD(AS45-AT45,1)</f>
        <v>0.5</v>
      </c>
      <c r="J21" s="2">
        <f t="shared" ref="J21:J39" si="24">R45</f>
        <v>-18.4786</v>
      </c>
      <c r="K21" s="2">
        <f>R69</f>
        <v>-59.331200000000003</v>
      </c>
      <c r="L21" s="2">
        <f>AW69</f>
        <v>-23.0868</v>
      </c>
      <c r="M21" s="2">
        <f t="shared" ref="M21:M39" si="25">K21+L21</f>
        <v>-82.418000000000006</v>
      </c>
      <c r="N21" s="2"/>
      <c r="O21" s="2">
        <f t="shared" ref="O21:R37" si="26">J21-J$21</f>
        <v>0</v>
      </c>
      <c r="P21" s="2">
        <f t="shared" si="26"/>
        <v>0</v>
      </c>
      <c r="Q21" s="2">
        <f t="shared" si="26"/>
        <v>0</v>
      </c>
      <c r="R21" s="2">
        <f t="shared" si="26"/>
        <v>0</v>
      </c>
      <c r="T21" s="18">
        <f>Z47</f>
        <v>0.92200000000000004</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Zn_PBESolD3!B46</f>
        <v>Zn_Zn_C_PBESolD3_031</v>
      </c>
      <c r="C22" s="2">
        <f t="shared" si="19"/>
        <v>3.1252328401950254E-2</v>
      </c>
      <c r="D22" s="1">
        <f>Zn_PBESolD3!J46</f>
        <v>3.4117999999999999</v>
      </c>
      <c r="E22" s="1">
        <f t="shared" si="20"/>
        <v>4.4314</v>
      </c>
      <c r="F22" s="1">
        <f t="shared" si="21"/>
        <v>1.646265099999986E-2</v>
      </c>
      <c r="G22" s="1">
        <f t="shared" si="22"/>
        <v>1.6489239400000379E-2</v>
      </c>
      <c r="H22" s="1">
        <f t="shared" si="23"/>
        <v>0.49994</v>
      </c>
      <c r="J22" s="2">
        <f t="shared" si="24"/>
        <v>-18.479299999999999</v>
      </c>
      <c r="K22" s="2">
        <f t="shared" ref="K22:K39" si="30">R70</f>
        <v>0</v>
      </c>
      <c r="L22" s="2">
        <f t="shared" ref="L22:L39" si="31">AW70</f>
        <v>0</v>
      </c>
      <c r="M22" s="2">
        <f t="shared" si="25"/>
        <v>0</v>
      </c>
      <c r="N22" s="2"/>
      <c r="O22" s="2">
        <f t="shared" si="26"/>
        <v>-6.9999999999836859E-4</v>
      </c>
      <c r="P22" s="2">
        <f t="shared" si="26"/>
        <v>59.331200000000003</v>
      </c>
      <c r="Q22" s="2">
        <f t="shared" si="26"/>
        <v>23.0868</v>
      </c>
      <c r="R22" s="2">
        <f t="shared" si="26"/>
        <v>82.418000000000006</v>
      </c>
      <c r="T22" s="18">
        <f t="shared" ref="T22:T39" si="32">Z46</f>
        <v>0.91500000000000004</v>
      </c>
      <c r="U22" s="18">
        <f t="shared" si="27"/>
        <v>0</v>
      </c>
      <c r="W22" s="2">
        <f t="shared" ref="W22:W39" si="33">R93-R$92</f>
        <v>0</v>
      </c>
      <c r="X22" s="2">
        <f t="shared" ref="X22:X39" si="34">O22-W22</f>
        <v>-6.9999999999836859E-4</v>
      </c>
      <c r="Y22" s="2">
        <f t="shared" ref="Y22:Y39" si="35">R22+X22</f>
        <v>82.417300000000012</v>
      </c>
      <c r="Z22" s="2">
        <f t="shared" si="28"/>
        <v>0</v>
      </c>
      <c r="AA22" s="2">
        <f t="shared" ref="AA22:AA39" si="36">Z22-P22</f>
        <v>-59.331200000000003</v>
      </c>
      <c r="AB22" s="2">
        <f t="shared" ref="AB22:AB39" si="37">AA22+R22</f>
        <v>23.086800000000004</v>
      </c>
      <c r="AD22" s="2">
        <f t="shared" ref="AD22:AD39" si="38">R116+AW116</f>
        <v>0</v>
      </c>
      <c r="AE22" s="2">
        <f t="shared" ref="AE22:AE39" si="39">AD22-AD$21</f>
        <v>0</v>
      </c>
      <c r="AF22" s="2">
        <f t="shared" si="29"/>
        <v>-59.331200000000003</v>
      </c>
      <c r="AH22" s="2"/>
      <c r="AI22" s="2"/>
    </row>
    <row r="23" spans="1:36">
      <c r="B23" s="8" t="str">
        <f>Zn_PBESolD3!B47</f>
        <v>Zn_Zn_C_PBESolD3_063</v>
      </c>
      <c r="C23" s="2">
        <f t="shared" si="19"/>
        <v>6.2496378041410151E-2</v>
      </c>
      <c r="D23" s="1">
        <f>Zn_PBESolD3!J47</f>
        <v>3.4102999999999999</v>
      </c>
      <c r="E23" s="1">
        <f t="shared" si="20"/>
        <v>4.4371999999999998</v>
      </c>
      <c r="F23" s="1">
        <f t="shared" si="21"/>
        <v>3.334555799999997E-2</v>
      </c>
      <c r="G23" s="1">
        <f t="shared" si="22"/>
        <v>3.3345558000000712E-2</v>
      </c>
      <c r="H23" s="1">
        <f t="shared" si="23"/>
        <v>0.49996600000000002</v>
      </c>
      <c r="J23" s="2">
        <f t="shared" si="24"/>
        <v>-18.479399999999998</v>
      </c>
      <c r="K23" s="2">
        <f t="shared" si="30"/>
        <v>0</v>
      </c>
      <c r="L23" s="2">
        <f t="shared" si="31"/>
        <v>0</v>
      </c>
      <c r="M23" s="2">
        <f t="shared" si="25"/>
        <v>0</v>
      </c>
      <c r="N23" s="2"/>
      <c r="O23" s="2">
        <f t="shared" si="26"/>
        <v>-7.9999999999813554E-4</v>
      </c>
      <c r="P23" s="2">
        <f t="shared" si="26"/>
        <v>59.331200000000003</v>
      </c>
      <c r="Q23" s="2">
        <f t="shared" si="26"/>
        <v>23.0868</v>
      </c>
      <c r="R23" s="2">
        <f t="shared" si="26"/>
        <v>82.418000000000006</v>
      </c>
      <c r="T23" s="18">
        <f t="shared" si="32"/>
        <v>0.92200000000000004</v>
      </c>
      <c r="U23" s="18">
        <f t="shared" si="27"/>
        <v>0</v>
      </c>
      <c r="W23" s="2">
        <f t="shared" si="33"/>
        <v>0</v>
      </c>
      <c r="X23" s="2">
        <f t="shared" si="34"/>
        <v>-7.9999999999813554E-4</v>
      </c>
      <c r="Y23" s="2">
        <f t="shared" si="35"/>
        <v>82.417200000000008</v>
      </c>
      <c r="Z23" s="2">
        <f t="shared" si="28"/>
        <v>0</v>
      </c>
      <c r="AA23" s="2">
        <f t="shared" si="36"/>
        <v>-59.331200000000003</v>
      </c>
      <c r="AB23" s="2">
        <f t="shared" si="37"/>
        <v>23.086800000000004</v>
      </c>
      <c r="AD23" s="2">
        <f t="shared" si="38"/>
        <v>0</v>
      </c>
      <c r="AE23" s="2">
        <f t="shared" si="39"/>
        <v>0</v>
      </c>
      <c r="AF23" s="2">
        <f t="shared" si="29"/>
        <v>-59.331200000000003</v>
      </c>
      <c r="AH23" s="2"/>
      <c r="AI23" s="2"/>
    </row>
    <row r="24" spans="1:36">
      <c r="A24" s="8" t="s">
        <v>70</v>
      </c>
      <c r="B24" s="8" t="str">
        <f>Zn_PBESolD3!B48</f>
        <v>Zn_Zn_C_PBESolD3_125</v>
      </c>
      <c r="C24" s="2">
        <f t="shared" si="19"/>
        <v>0.12500103484531111</v>
      </c>
      <c r="D24" s="1">
        <f>Zn_PBESolD3!J48</f>
        <v>3.4043999999999999</v>
      </c>
      <c r="E24" s="1">
        <f t="shared" si="20"/>
        <v>4.4603000000000002</v>
      </c>
      <c r="F24" s="1">
        <f t="shared" si="21"/>
        <v>6.9437950400000115E-2</v>
      </c>
      <c r="G24" s="1">
        <f t="shared" si="22"/>
        <v>6.9023142499999579E-2</v>
      </c>
      <c r="H24" s="1">
        <f t="shared" si="23"/>
        <v>0.50046900000000005</v>
      </c>
      <c r="J24" s="2">
        <f t="shared" si="24"/>
        <v>-18.479700000000001</v>
      </c>
      <c r="K24" s="2">
        <f t="shared" si="30"/>
        <v>0</v>
      </c>
      <c r="L24" s="2">
        <f t="shared" si="31"/>
        <v>0</v>
      </c>
      <c r="M24" s="2">
        <f t="shared" si="25"/>
        <v>0</v>
      </c>
      <c r="N24" s="2"/>
      <c r="O24" s="2">
        <f t="shared" si="26"/>
        <v>-1.1000000000009891E-3</v>
      </c>
      <c r="P24" s="2">
        <f t="shared" si="26"/>
        <v>59.331200000000003</v>
      </c>
      <c r="Q24" s="2">
        <f t="shared" si="26"/>
        <v>23.0868</v>
      </c>
      <c r="R24" s="2">
        <f t="shared" si="26"/>
        <v>82.418000000000006</v>
      </c>
      <c r="T24" s="18">
        <f t="shared" si="32"/>
        <v>0.95199999999999996</v>
      </c>
      <c r="U24" s="18">
        <f t="shared" si="27"/>
        <v>0</v>
      </c>
      <c r="W24" s="2">
        <f t="shared" si="33"/>
        <v>0</v>
      </c>
      <c r="X24" s="2">
        <f t="shared" si="34"/>
        <v>-1.1000000000009891E-3</v>
      </c>
      <c r="Y24" s="2">
        <f t="shared" si="35"/>
        <v>82.416899999999998</v>
      </c>
      <c r="Z24" s="2">
        <f t="shared" si="28"/>
        <v>0</v>
      </c>
      <c r="AA24" s="2">
        <f t="shared" si="36"/>
        <v>-59.331200000000003</v>
      </c>
      <c r="AB24" s="2">
        <f t="shared" si="37"/>
        <v>23.086800000000004</v>
      </c>
      <c r="AD24" s="2">
        <f t="shared" si="38"/>
        <v>0</v>
      </c>
      <c r="AE24" s="2">
        <f t="shared" si="39"/>
        <v>0</v>
      </c>
      <c r="AF24" s="2">
        <f t="shared" si="29"/>
        <v>-59.331200000000003</v>
      </c>
      <c r="AH24" s="2"/>
      <c r="AI24" s="2"/>
    </row>
    <row r="25" spans="1:36">
      <c r="B25" s="8" t="str">
        <f>Zn_PBESolD3!B49</f>
        <v>Zn_Zn_C_PBESolD3_188</v>
      </c>
      <c r="C25" s="2">
        <f t="shared" si="19"/>
        <v>0.18749741288672173</v>
      </c>
      <c r="D25" s="1">
        <f>Zn_PBESolD3!J49</f>
        <v>3.3935</v>
      </c>
      <c r="E25" s="1">
        <f t="shared" si="20"/>
        <v>4.5039999999999996</v>
      </c>
      <c r="F25" s="1">
        <f t="shared" si="21"/>
        <v>0.11172622399999997</v>
      </c>
      <c r="G25" s="1">
        <f t="shared" si="22"/>
        <v>0.10994714399999982</v>
      </c>
      <c r="H25" s="1">
        <f t="shared" si="23"/>
        <v>0.50215799999999999</v>
      </c>
      <c r="J25" s="2">
        <f t="shared" si="24"/>
        <v>-18.4815</v>
      </c>
      <c r="K25" s="2">
        <f t="shared" si="30"/>
        <v>0</v>
      </c>
      <c r="L25" s="2">
        <f t="shared" si="31"/>
        <v>0</v>
      </c>
      <c r="M25" s="2">
        <f t="shared" si="25"/>
        <v>0</v>
      </c>
      <c r="N25" s="2"/>
      <c r="O25" s="2">
        <f t="shared" si="26"/>
        <v>-2.9000000000003467E-3</v>
      </c>
      <c r="P25" s="2">
        <f t="shared" si="26"/>
        <v>59.331200000000003</v>
      </c>
      <c r="Q25" s="2">
        <f t="shared" si="26"/>
        <v>23.0868</v>
      </c>
      <c r="R25" s="2">
        <f t="shared" si="26"/>
        <v>82.418000000000006</v>
      </c>
      <c r="T25" s="18">
        <f t="shared" si="32"/>
        <v>0.97</v>
      </c>
      <c r="U25" s="18">
        <f t="shared" si="27"/>
        <v>0</v>
      </c>
      <c r="W25" s="2">
        <f t="shared" si="33"/>
        <v>0</v>
      </c>
      <c r="X25" s="2">
        <f t="shared" si="34"/>
        <v>-2.9000000000003467E-3</v>
      </c>
      <c r="Y25" s="2">
        <f t="shared" si="35"/>
        <v>82.41510000000001</v>
      </c>
      <c r="Z25" s="2">
        <f t="shared" si="28"/>
        <v>0</v>
      </c>
      <c r="AA25" s="2">
        <f t="shared" si="36"/>
        <v>-59.331200000000003</v>
      </c>
      <c r="AB25" s="2">
        <f t="shared" si="37"/>
        <v>23.086800000000004</v>
      </c>
      <c r="AD25" s="2">
        <f t="shared" si="38"/>
        <v>0</v>
      </c>
      <c r="AE25" s="2">
        <f t="shared" si="39"/>
        <v>0</v>
      </c>
      <c r="AF25" s="2">
        <f t="shared" si="29"/>
        <v>-59.331200000000003</v>
      </c>
      <c r="AH25" s="2"/>
      <c r="AI25" s="2"/>
    </row>
    <row r="26" spans="1:36">
      <c r="B26" s="8" t="str">
        <f>Zn_PBESolD3!B50</f>
        <v>Zn_Zn_C_PBESolD3_250</v>
      </c>
      <c r="C26" s="2">
        <f t="shared" si="19"/>
        <v>0.25000206969062272</v>
      </c>
      <c r="D26" s="1">
        <f>Zn_PBESolD3!J50</f>
        <v>3.3782999999999999</v>
      </c>
      <c r="E26" s="1">
        <f t="shared" si="20"/>
        <v>4.5692000000000004</v>
      </c>
      <c r="F26" s="1">
        <f t="shared" si="21"/>
        <v>0.16087239359999983</v>
      </c>
      <c r="G26" s="1">
        <f t="shared" si="22"/>
        <v>0.15701141959999965</v>
      </c>
      <c r="H26" s="1">
        <f t="shared" si="23"/>
        <v>0.50500999999999996</v>
      </c>
      <c r="J26" s="2">
        <f t="shared" si="24"/>
        <v>-18.486699999999999</v>
      </c>
      <c r="K26" s="2">
        <f t="shared" si="30"/>
        <v>0</v>
      </c>
      <c r="L26" s="2">
        <f t="shared" si="31"/>
        <v>0</v>
      </c>
      <c r="M26" s="2">
        <f t="shared" si="25"/>
        <v>0</v>
      </c>
      <c r="N26" s="2"/>
      <c r="O26" s="2">
        <f t="shared" si="26"/>
        <v>-8.0999999999988859E-3</v>
      </c>
      <c r="P26" s="2">
        <f t="shared" si="26"/>
        <v>59.331200000000003</v>
      </c>
      <c r="Q26" s="2">
        <f t="shared" si="26"/>
        <v>23.0868</v>
      </c>
      <c r="R26" s="2">
        <f t="shared" si="26"/>
        <v>82.418000000000006</v>
      </c>
      <c r="T26" s="18">
        <f t="shared" si="32"/>
        <v>0.94</v>
      </c>
      <c r="U26" s="18">
        <f t="shared" si="27"/>
        <v>0</v>
      </c>
      <c r="W26" s="2">
        <f t="shared" si="33"/>
        <v>0</v>
      </c>
      <c r="X26" s="2">
        <f t="shared" si="34"/>
        <v>-8.0999999999988859E-3</v>
      </c>
      <c r="Y26" s="2">
        <f t="shared" si="35"/>
        <v>82.409900000000007</v>
      </c>
      <c r="Z26" s="2">
        <f t="shared" si="28"/>
        <v>0</v>
      </c>
      <c r="AA26" s="2">
        <f t="shared" si="36"/>
        <v>-59.331200000000003</v>
      </c>
      <c r="AB26" s="2">
        <f t="shared" si="37"/>
        <v>23.086800000000004</v>
      </c>
      <c r="AD26" s="2">
        <f t="shared" si="38"/>
        <v>0</v>
      </c>
      <c r="AE26" s="2">
        <f t="shared" si="39"/>
        <v>0</v>
      </c>
      <c r="AF26" s="2">
        <f t="shared" si="29"/>
        <v>-59.331200000000003</v>
      </c>
      <c r="AH26" s="2"/>
      <c r="AI26" s="2"/>
    </row>
    <row r="27" spans="1:36">
      <c r="B27" s="8" t="str">
        <f>Zn_PBESolD3!B51</f>
        <v>Zn_Zn_C_PBESolD3_313</v>
      </c>
      <c r="C27" s="2">
        <f t="shared" si="19"/>
        <v>0.31249844773203284</v>
      </c>
      <c r="D27" s="1">
        <f>Zn_PBESolD3!J51</f>
        <v>3.3614000000000002</v>
      </c>
      <c r="E27" s="1">
        <f t="shared" si="20"/>
        <v>4.6437999999999997</v>
      </c>
      <c r="F27" s="1">
        <f t="shared" si="21"/>
        <v>0.21110714799999972</v>
      </c>
      <c r="G27" s="1">
        <f t="shared" si="22"/>
        <v>0.20612899440000043</v>
      </c>
      <c r="H27" s="1">
        <f t="shared" si="23"/>
        <v>0.50771299999999997</v>
      </c>
      <c r="J27" s="2">
        <f t="shared" si="24"/>
        <v>-18.4968</v>
      </c>
      <c r="K27" s="2">
        <f t="shared" si="30"/>
        <v>0</v>
      </c>
      <c r="L27" s="2">
        <f t="shared" si="31"/>
        <v>0</v>
      </c>
      <c r="M27" s="2">
        <f t="shared" si="25"/>
        <v>0</v>
      </c>
      <c r="N27" s="2"/>
      <c r="O27" s="2">
        <f t="shared" si="26"/>
        <v>-1.8200000000000216E-2</v>
      </c>
      <c r="P27" s="2">
        <f t="shared" si="26"/>
        <v>59.331200000000003</v>
      </c>
      <c r="Q27" s="2">
        <f t="shared" si="26"/>
        <v>23.0868</v>
      </c>
      <c r="R27" s="2">
        <f t="shared" si="26"/>
        <v>82.418000000000006</v>
      </c>
      <c r="T27" s="18">
        <f t="shared" si="32"/>
        <v>0.90800000000000003</v>
      </c>
      <c r="U27" s="18">
        <f t="shared" si="27"/>
        <v>0</v>
      </c>
      <c r="W27" s="2">
        <f t="shared" si="33"/>
        <v>0</v>
      </c>
      <c r="X27" s="2">
        <f t="shared" si="34"/>
        <v>-1.8200000000000216E-2</v>
      </c>
      <c r="Y27" s="2">
        <f t="shared" si="35"/>
        <v>82.399799999999999</v>
      </c>
      <c r="Z27" s="2">
        <f t="shared" si="28"/>
        <v>0</v>
      </c>
      <c r="AA27" s="2">
        <f t="shared" si="36"/>
        <v>-59.331200000000003</v>
      </c>
      <c r="AB27" s="2">
        <f t="shared" si="37"/>
        <v>23.086800000000004</v>
      </c>
      <c r="AD27" s="2">
        <f t="shared" si="38"/>
        <v>0</v>
      </c>
      <c r="AE27" s="2">
        <f t="shared" si="39"/>
        <v>0</v>
      </c>
      <c r="AF27" s="2">
        <f t="shared" si="29"/>
        <v>-59.331200000000003</v>
      </c>
      <c r="AH27" s="2"/>
      <c r="AI27" s="2"/>
      <c r="AJ27" s="7"/>
    </row>
    <row r="28" spans="1:36">
      <c r="B28" s="8" t="str">
        <f>Zn_PBESolD3!B52</f>
        <v>Zn_Zn_C_PBESolD3_375</v>
      </c>
      <c r="C28" s="2">
        <f t="shared" si="19"/>
        <v>0.37500310453593383</v>
      </c>
      <c r="D28" s="1">
        <f>Zn_PBESolD3!J52</f>
        <v>3.3456000000000001</v>
      </c>
      <c r="E28" s="1">
        <f t="shared" si="20"/>
        <v>4.7161</v>
      </c>
      <c r="F28" s="1">
        <f t="shared" si="21"/>
        <v>0.25868751719999977</v>
      </c>
      <c r="G28" s="1">
        <f t="shared" si="22"/>
        <v>0.2530847903999997</v>
      </c>
      <c r="H28" s="1">
        <f t="shared" si="23"/>
        <v>0.50955499999999998</v>
      </c>
      <c r="J28" s="2">
        <f t="shared" si="24"/>
        <v>-18.511800000000001</v>
      </c>
      <c r="K28" s="2">
        <f t="shared" si="30"/>
        <v>0</v>
      </c>
      <c r="L28" s="2">
        <f t="shared" si="31"/>
        <v>0</v>
      </c>
      <c r="M28" s="2">
        <f t="shared" si="25"/>
        <v>0</v>
      </c>
      <c r="N28" s="2"/>
      <c r="O28" s="2">
        <f t="shared" si="26"/>
        <v>-3.3200000000000784E-2</v>
      </c>
      <c r="P28" s="2">
        <f t="shared" si="26"/>
        <v>59.331200000000003</v>
      </c>
      <c r="Q28" s="2">
        <f t="shared" si="26"/>
        <v>23.0868</v>
      </c>
      <c r="R28" s="2">
        <f t="shared" si="26"/>
        <v>82.418000000000006</v>
      </c>
      <c r="T28" s="18">
        <f t="shared" si="32"/>
        <v>0.88</v>
      </c>
      <c r="U28" s="18">
        <f t="shared" si="27"/>
        <v>0</v>
      </c>
      <c r="W28" s="2">
        <f t="shared" si="33"/>
        <v>0</v>
      </c>
      <c r="X28" s="2">
        <f t="shared" si="34"/>
        <v>-3.3200000000000784E-2</v>
      </c>
      <c r="Y28" s="2">
        <f t="shared" si="35"/>
        <v>82.384800000000013</v>
      </c>
      <c r="Z28" s="2">
        <f t="shared" si="28"/>
        <v>0</v>
      </c>
      <c r="AA28" s="2">
        <f t="shared" si="36"/>
        <v>-59.331200000000003</v>
      </c>
      <c r="AB28" s="2">
        <f t="shared" si="37"/>
        <v>23.086800000000004</v>
      </c>
      <c r="AD28" s="2">
        <f t="shared" si="38"/>
        <v>0</v>
      </c>
      <c r="AE28" s="2">
        <f t="shared" si="39"/>
        <v>0</v>
      </c>
      <c r="AF28" s="2">
        <f t="shared" ref="AF28:AF39" si="40">AE28+AA28</f>
        <v>-59.331200000000003</v>
      </c>
      <c r="AH28" s="2"/>
      <c r="AI28" s="2"/>
    </row>
    <row r="29" spans="1:36">
      <c r="B29" s="8" t="str">
        <f>Zn_PBESolD3!B53</f>
        <v>Zn_Zn_C_PBESolD3_438</v>
      </c>
      <c r="C29" s="2">
        <f t="shared" si="19"/>
        <v>0.43749948257734445</v>
      </c>
      <c r="D29" s="1">
        <f>Zn_PBESolD3!J53</f>
        <v>3.3315000000000001</v>
      </c>
      <c r="E29" s="1">
        <f t="shared" si="20"/>
        <v>4.7794999999999996</v>
      </c>
      <c r="F29" s="1">
        <f t="shared" si="21"/>
        <v>0.30163902449999985</v>
      </c>
      <c r="G29" s="1">
        <f t="shared" si="22"/>
        <v>0.2963146614999993</v>
      </c>
      <c r="H29" s="1">
        <f t="shared" si="23"/>
        <v>0.51026499999999997</v>
      </c>
      <c r="J29" s="2">
        <f t="shared" si="24"/>
        <v>-18.530200000000001</v>
      </c>
      <c r="K29" s="2">
        <f t="shared" si="30"/>
        <v>0</v>
      </c>
      <c r="L29" s="2">
        <f t="shared" si="31"/>
        <v>0</v>
      </c>
      <c r="M29" s="2">
        <f t="shared" si="25"/>
        <v>0</v>
      </c>
      <c r="N29" s="2"/>
      <c r="O29" s="2">
        <f t="shared" si="26"/>
        <v>-5.1600000000000534E-2</v>
      </c>
      <c r="P29" s="2">
        <f t="shared" si="26"/>
        <v>59.331200000000003</v>
      </c>
      <c r="Q29" s="2">
        <f t="shared" si="26"/>
        <v>23.0868</v>
      </c>
      <c r="R29" s="2">
        <f t="shared" si="26"/>
        <v>82.418000000000006</v>
      </c>
      <c r="T29" s="18">
        <f t="shared" si="32"/>
        <v>0.85599999999999998</v>
      </c>
      <c r="U29" s="18">
        <f t="shared" si="27"/>
        <v>0</v>
      </c>
      <c r="W29" s="2">
        <f t="shared" si="33"/>
        <v>0</v>
      </c>
      <c r="X29" s="2">
        <f t="shared" si="34"/>
        <v>-5.1600000000000534E-2</v>
      </c>
      <c r="Y29" s="2">
        <f t="shared" si="35"/>
        <v>82.366399999999999</v>
      </c>
      <c r="Z29" s="2">
        <f t="shared" si="28"/>
        <v>0</v>
      </c>
      <c r="AA29" s="2">
        <f t="shared" si="36"/>
        <v>-59.331200000000003</v>
      </c>
      <c r="AB29" s="2">
        <f t="shared" si="37"/>
        <v>23.086800000000004</v>
      </c>
      <c r="AD29" s="2">
        <f t="shared" si="38"/>
        <v>0</v>
      </c>
      <c r="AE29" s="2">
        <f t="shared" si="39"/>
        <v>0</v>
      </c>
      <c r="AF29" s="2">
        <f t="shared" si="40"/>
        <v>-59.331200000000003</v>
      </c>
      <c r="AH29" s="2"/>
      <c r="AI29" s="2"/>
    </row>
    <row r="30" spans="1:36">
      <c r="B30" s="8" t="str">
        <f>Zn_PBESolD3!B54</f>
        <v>Zn_Zn_C_PBESolD3_500</v>
      </c>
      <c r="C30" s="2">
        <f t="shared" si="19"/>
        <v>0.50000413938124544</v>
      </c>
      <c r="D30" s="1">
        <f>Zn_PBESolD3!J54</f>
        <v>3.3187000000000002</v>
      </c>
      <c r="E30" s="1">
        <f t="shared" si="20"/>
        <v>4.8353999999999999</v>
      </c>
      <c r="F30" s="1">
        <f t="shared" si="21"/>
        <v>0.34121000099999993</v>
      </c>
      <c r="G30" s="1">
        <f t="shared" si="22"/>
        <v>0.33687264720000032</v>
      </c>
      <c r="H30" s="1">
        <f t="shared" si="23"/>
        <v>0.51016899999999998</v>
      </c>
      <c r="J30" s="2">
        <f t="shared" si="24"/>
        <v>-18.551100000000002</v>
      </c>
      <c r="K30" s="2">
        <f t="shared" si="30"/>
        <v>0</v>
      </c>
      <c r="L30" s="2">
        <f t="shared" si="31"/>
        <v>0</v>
      </c>
      <c r="M30" s="2">
        <f t="shared" si="25"/>
        <v>0</v>
      </c>
      <c r="N30" s="2"/>
      <c r="O30" s="2">
        <f t="shared" si="26"/>
        <v>-7.2500000000001563E-2</v>
      </c>
      <c r="P30" s="2">
        <f t="shared" si="26"/>
        <v>59.331200000000003</v>
      </c>
      <c r="Q30" s="2">
        <f t="shared" si="26"/>
        <v>23.0868</v>
      </c>
      <c r="R30" s="2">
        <f t="shared" si="26"/>
        <v>82.418000000000006</v>
      </c>
      <c r="T30" s="18">
        <f t="shared" si="32"/>
        <v>0.83499999999999996</v>
      </c>
      <c r="U30" s="18">
        <f t="shared" si="27"/>
        <v>0</v>
      </c>
      <c r="W30" s="2">
        <f t="shared" si="33"/>
        <v>0</v>
      </c>
      <c r="X30" s="2">
        <f t="shared" si="34"/>
        <v>-7.2500000000001563E-2</v>
      </c>
      <c r="Y30" s="2">
        <f t="shared" si="35"/>
        <v>82.345500000000001</v>
      </c>
      <c r="Z30" s="2">
        <f t="shared" si="28"/>
        <v>0</v>
      </c>
      <c r="AA30" s="2">
        <f t="shared" si="36"/>
        <v>-59.331200000000003</v>
      </c>
      <c r="AB30" s="2">
        <f t="shared" si="37"/>
        <v>23.086800000000004</v>
      </c>
      <c r="AD30" s="2">
        <f t="shared" si="38"/>
        <v>0</v>
      </c>
      <c r="AE30" s="2">
        <f t="shared" si="39"/>
        <v>0</v>
      </c>
      <c r="AF30" s="2">
        <f t="shared" si="40"/>
        <v>-59.331200000000003</v>
      </c>
      <c r="AH30" s="2"/>
      <c r="AI30" s="2"/>
    </row>
    <row r="31" spans="1:36">
      <c r="B31" s="8" t="str">
        <f>Zn_PBESolD3!B55</f>
        <v>Zn_Zn_C_PBESolD3_563</v>
      </c>
      <c r="C31" s="2">
        <f t="shared" si="19"/>
        <v>0.56250051742265561</v>
      </c>
      <c r="D31" s="1">
        <f>Zn_PBESolD3!J55</f>
        <v>3.3067000000000002</v>
      </c>
      <c r="E31" s="1">
        <f t="shared" si="20"/>
        <v>4.8861999999999997</v>
      </c>
      <c r="F31" s="1">
        <f t="shared" si="21"/>
        <v>0.37895901339999966</v>
      </c>
      <c r="G31" s="1">
        <f t="shared" si="22"/>
        <v>0.37492301220000046</v>
      </c>
      <c r="H31" s="1">
        <f t="shared" si="23"/>
        <v>0.50961199999999995</v>
      </c>
      <c r="J31" s="2">
        <f t="shared" si="24"/>
        <v>-18.573499999999999</v>
      </c>
      <c r="K31" s="2">
        <f t="shared" si="30"/>
        <v>0</v>
      </c>
      <c r="L31" s="2">
        <f t="shared" si="31"/>
        <v>0</v>
      </c>
      <c r="M31" s="2">
        <f t="shared" si="25"/>
        <v>0</v>
      </c>
      <c r="N31" s="2"/>
      <c r="O31" s="2">
        <f t="shared" si="26"/>
        <v>-9.4899999999999096E-2</v>
      </c>
      <c r="P31" s="2">
        <f t="shared" si="26"/>
        <v>59.331200000000003</v>
      </c>
      <c r="Q31" s="2">
        <f t="shared" si="26"/>
        <v>23.0868</v>
      </c>
      <c r="R31" s="2">
        <f t="shared" si="26"/>
        <v>82.418000000000006</v>
      </c>
      <c r="T31" s="18">
        <f t="shared" si="32"/>
        <v>0.81799999999999995</v>
      </c>
      <c r="U31" s="18">
        <f t="shared" si="27"/>
        <v>0</v>
      </c>
      <c r="W31" s="2">
        <f t="shared" si="33"/>
        <v>0</v>
      </c>
      <c r="X31" s="2">
        <f t="shared" si="34"/>
        <v>-9.4899999999999096E-2</v>
      </c>
      <c r="Y31" s="2">
        <f t="shared" si="35"/>
        <v>82.323100000000011</v>
      </c>
      <c r="Z31" s="2">
        <f t="shared" si="28"/>
        <v>0</v>
      </c>
      <c r="AA31" s="2">
        <f t="shared" si="36"/>
        <v>-59.331200000000003</v>
      </c>
      <c r="AB31" s="2">
        <f t="shared" si="37"/>
        <v>23.086800000000004</v>
      </c>
      <c r="AD31" s="2">
        <f t="shared" si="38"/>
        <v>0</v>
      </c>
      <c r="AE31" s="2">
        <f t="shared" si="39"/>
        <v>0</v>
      </c>
      <c r="AF31" s="2">
        <f t="shared" si="40"/>
        <v>-59.331200000000003</v>
      </c>
      <c r="AH31" s="2"/>
      <c r="AI31" s="2"/>
      <c r="AJ31" s="9"/>
    </row>
    <row r="32" spans="1:36">
      <c r="B32" s="8" t="str">
        <f>Zn_PBESolD3!B56</f>
        <v>Zn_Zn_C_PBESolD3_625</v>
      </c>
      <c r="C32" s="2">
        <f t="shared" si="19"/>
        <v>0.62500517422655655</v>
      </c>
      <c r="D32" s="1">
        <f>Zn_PBESolD3!J56</f>
        <v>3.2948</v>
      </c>
      <c r="E32" s="1">
        <f t="shared" si="20"/>
        <v>4.9340999999999999</v>
      </c>
      <c r="F32" s="1">
        <f t="shared" si="21"/>
        <v>0.41503675559999986</v>
      </c>
      <c r="G32" s="1">
        <f t="shared" si="22"/>
        <v>0.4129545653999997</v>
      </c>
      <c r="H32" s="1">
        <f t="shared" si="23"/>
        <v>0.50862099999999999</v>
      </c>
      <c r="J32" s="2">
        <f t="shared" si="24"/>
        <v>-18.5959</v>
      </c>
      <c r="K32" s="2">
        <f t="shared" si="30"/>
        <v>0</v>
      </c>
      <c r="L32" s="2">
        <f t="shared" si="31"/>
        <v>0</v>
      </c>
      <c r="M32" s="2">
        <f t="shared" si="25"/>
        <v>0</v>
      </c>
      <c r="N32" s="2"/>
      <c r="O32" s="2">
        <f t="shared" si="26"/>
        <v>-0.11730000000000018</v>
      </c>
      <c r="P32" s="2">
        <f t="shared" si="26"/>
        <v>59.331200000000003</v>
      </c>
      <c r="Q32" s="2">
        <f t="shared" si="26"/>
        <v>23.0868</v>
      </c>
      <c r="R32" s="2">
        <f t="shared" si="26"/>
        <v>82.418000000000006</v>
      </c>
      <c r="T32" s="18">
        <f t="shared" si="32"/>
        <v>0.80300000000000005</v>
      </c>
      <c r="U32" s="18">
        <f t="shared" si="27"/>
        <v>0</v>
      </c>
      <c r="W32" s="2">
        <f t="shared" si="33"/>
        <v>0</v>
      </c>
      <c r="X32" s="2">
        <f t="shared" si="34"/>
        <v>-0.11730000000000018</v>
      </c>
      <c r="Y32" s="2">
        <f t="shared" si="35"/>
        <v>82.300700000000006</v>
      </c>
      <c r="Z32" s="2">
        <f t="shared" si="28"/>
        <v>0</v>
      </c>
      <c r="AA32" s="2">
        <f t="shared" si="36"/>
        <v>-59.331200000000003</v>
      </c>
      <c r="AB32" s="2">
        <f t="shared" si="37"/>
        <v>23.086800000000004</v>
      </c>
      <c r="AD32" s="2">
        <f t="shared" si="38"/>
        <v>0</v>
      </c>
      <c r="AE32" s="2">
        <f t="shared" si="39"/>
        <v>0</v>
      </c>
      <c r="AF32" s="2">
        <f t="shared" si="40"/>
        <v>-59.331200000000003</v>
      </c>
      <c r="AH32" s="2"/>
      <c r="AI32" s="2"/>
      <c r="AJ32" s="9"/>
    </row>
    <row r="33" spans="1:63">
      <c r="B33" s="8" t="str">
        <f>Zn_PBESolD3!B57</f>
        <v>Zn_Zn_C_PBESolD3_688</v>
      </c>
      <c r="C33" s="2">
        <f t="shared" si="19"/>
        <v>0.68750155226796716</v>
      </c>
      <c r="D33" s="1">
        <f>Zn_PBESolD3!J57</f>
        <v>3.2831999999999999</v>
      </c>
      <c r="E33" s="1">
        <f t="shared" si="20"/>
        <v>4.9787999999999997</v>
      </c>
      <c r="F33" s="1">
        <f t="shared" si="21"/>
        <v>0.45079548840000017</v>
      </c>
      <c r="G33" s="1">
        <f t="shared" si="22"/>
        <v>0.4489184807999998</v>
      </c>
      <c r="H33" s="1">
        <f t="shared" si="23"/>
        <v>0.50749900000000003</v>
      </c>
      <c r="J33" s="2">
        <f t="shared" si="24"/>
        <v>-18.617699999999999</v>
      </c>
      <c r="K33" s="2">
        <f t="shared" si="30"/>
        <v>0</v>
      </c>
      <c r="L33" s="2">
        <f t="shared" si="31"/>
        <v>0</v>
      </c>
      <c r="M33" s="2">
        <f t="shared" si="25"/>
        <v>0</v>
      </c>
      <c r="N33" s="2"/>
      <c r="O33" s="2">
        <f t="shared" si="26"/>
        <v>-0.13909999999999911</v>
      </c>
      <c r="P33" s="2">
        <f t="shared" si="26"/>
        <v>59.331200000000003</v>
      </c>
      <c r="Q33" s="2">
        <f t="shared" si="26"/>
        <v>23.0868</v>
      </c>
      <c r="R33" s="2">
        <f t="shared" si="26"/>
        <v>82.418000000000006</v>
      </c>
      <c r="T33" s="18">
        <f t="shared" si="32"/>
        <v>0.78900000000000003</v>
      </c>
      <c r="U33" s="18">
        <f t="shared" si="27"/>
        <v>0</v>
      </c>
      <c r="W33" s="2">
        <f t="shared" si="33"/>
        <v>0</v>
      </c>
      <c r="X33" s="2">
        <f t="shared" si="34"/>
        <v>-0.13909999999999911</v>
      </c>
      <c r="Y33" s="2">
        <f t="shared" si="35"/>
        <v>82.278900000000007</v>
      </c>
      <c r="Z33" s="2">
        <f t="shared" si="28"/>
        <v>0</v>
      </c>
      <c r="AA33" s="2">
        <f t="shared" si="36"/>
        <v>-59.331200000000003</v>
      </c>
      <c r="AB33" s="2">
        <f t="shared" si="37"/>
        <v>23.086800000000004</v>
      </c>
      <c r="AD33" s="2">
        <f t="shared" si="38"/>
        <v>0</v>
      </c>
      <c r="AE33" s="2">
        <f t="shared" si="39"/>
        <v>0</v>
      </c>
      <c r="AF33" s="2">
        <f t="shared" si="40"/>
        <v>-59.331200000000003</v>
      </c>
      <c r="AH33" s="2"/>
      <c r="AI33" s="2"/>
      <c r="AJ33" s="9"/>
      <c r="AK33" s="1"/>
    </row>
    <row r="34" spans="1:63">
      <c r="B34" s="8" t="str">
        <f>Zn_PBESolD3!B58</f>
        <v>Zn_Zn_C_PBESolD3_750</v>
      </c>
      <c r="C34" s="2">
        <f t="shared" si="19"/>
        <v>0.7500062090718681</v>
      </c>
      <c r="D34" s="1">
        <f>Zn_PBESolD3!J58</f>
        <v>3.2713999999999999</v>
      </c>
      <c r="E34" s="1">
        <f t="shared" si="20"/>
        <v>5.0221999999999998</v>
      </c>
      <c r="F34" s="1">
        <f t="shared" si="21"/>
        <v>0.48601336060000022</v>
      </c>
      <c r="G34" s="1">
        <f t="shared" si="22"/>
        <v>0.48481305480000059</v>
      </c>
      <c r="H34" s="1">
        <f t="shared" si="23"/>
        <v>0.50617900000000005</v>
      </c>
      <c r="J34" s="2">
        <f t="shared" si="24"/>
        <v>-18.637799999999999</v>
      </c>
      <c r="K34" s="2">
        <f t="shared" si="30"/>
        <v>0</v>
      </c>
      <c r="L34" s="2">
        <f t="shared" si="31"/>
        <v>0</v>
      </c>
      <c r="M34" s="2">
        <f t="shared" si="25"/>
        <v>0</v>
      </c>
      <c r="N34" s="2"/>
      <c r="O34" s="2">
        <f t="shared" si="26"/>
        <v>-0.15919999999999845</v>
      </c>
      <c r="P34" s="2">
        <f t="shared" si="26"/>
        <v>59.331200000000003</v>
      </c>
      <c r="Q34" s="2">
        <f t="shared" si="26"/>
        <v>23.0868</v>
      </c>
      <c r="R34" s="2">
        <f t="shared" si="26"/>
        <v>82.418000000000006</v>
      </c>
      <c r="T34" s="18">
        <f t="shared" si="32"/>
        <v>0.77500000000000002</v>
      </c>
      <c r="U34" s="18">
        <f t="shared" si="27"/>
        <v>0</v>
      </c>
      <c r="W34" s="2">
        <f t="shared" si="33"/>
        <v>0</v>
      </c>
      <c r="X34" s="2">
        <f t="shared" si="34"/>
        <v>-0.15919999999999845</v>
      </c>
      <c r="Y34" s="2">
        <f t="shared" si="35"/>
        <v>82.258800000000008</v>
      </c>
      <c r="Z34" s="2">
        <f t="shared" si="28"/>
        <v>0</v>
      </c>
      <c r="AA34" s="2">
        <f t="shared" si="36"/>
        <v>-59.331200000000003</v>
      </c>
      <c r="AB34" s="2">
        <f t="shared" si="37"/>
        <v>23.086800000000004</v>
      </c>
      <c r="AD34" s="2">
        <f t="shared" si="38"/>
        <v>0</v>
      </c>
      <c r="AE34" s="2">
        <f t="shared" si="39"/>
        <v>0</v>
      </c>
      <c r="AF34" s="2">
        <f t="shared" si="40"/>
        <v>-59.331200000000003</v>
      </c>
      <c r="AH34" s="2"/>
      <c r="AI34" s="2"/>
      <c r="AJ34" s="9"/>
    </row>
    <row r="35" spans="1:63">
      <c r="B35" s="8" t="str">
        <f>Zn_PBESolD3!B59</f>
        <v>Zn_Zn_C_PBESolD3_813</v>
      </c>
      <c r="C35" s="2">
        <f t="shared" si="19"/>
        <v>0.81250258711327827</v>
      </c>
      <c r="D35" s="1">
        <f>Zn_PBESolD3!J59</f>
        <v>3.2593999999999999</v>
      </c>
      <c r="E35" s="1">
        <f t="shared" si="20"/>
        <v>5.0651999999999999</v>
      </c>
      <c r="F35" s="1">
        <f t="shared" si="21"/>
        <v>0.52105205879999994</v>
      </c>
      <c r="G35" s="1">
        <f t="shared" si="22"/>
        <v>0.52055060400000008</v>
      </c>
      <c r="H35" s="1">
        <f t="shared" si="23"/>
        <v>0.50472600000000001</v>
      </c>
      <c r="J35" s="2">
        <f t="shared" si="24"/>
        <v>-18.6553</v>
      </c>
      <c r="K35" s="2">
        <f t="shared" si="30"/>
        <v>0</v>
      </c>
      <c r="L35" s="2">
        <f t="shared" si="31"/>
        <v>0</v>
      </c>
      <c r="M35" s="2">
        <f t="shared" si="25"/>
        <v>0</v>
      </c>
      <c r="N35" s="2"/>
      <c r="O35" s="2">
        <f t="shared" si="26"/>
        <v>-0.1767000000000003</v>
      </c>
      <c r="P35" s="2">
        <f t="shared" si="26"/>
        <v>59.331200000000003</v>
      </c>
      <c r="Q35" s="2">
        <f t="shared" si="26"/>
        <v>23.0868</v>
      </c>
      <c r="R35" s="2">
        <f t="shared" si="26"/>
        <v>82.418000000000006</v>
      </c>
      <c r="T35" s="18">
        <f t="shared" si="32"/>
        <v>0.76200000000000001</v>
      </c>
      <c r="U35" s="18">
        <f t="shared" si="27"/>
        <v>0</v>
      </c>
      <c r="W35" s="2">
        <f t="shared" si="33"/>
        <v>0</v>
      </c>
      <c r="X35" s="2">
        <f t="shared" si="34"/>
        <v>-0.1767000000000003</v>
      </c>
      <c r="Y35" s="2">
        <f t="shared" si="35"/>
        <v>82.24130000000001</v>
      </c>
      <c r="Z35" s="2">
        <f t="shared" si="28"/>
        <v>0</v>
      </c>
      <c r="AA35" s="2">
        <f t="shared" si="36"/>
        <v>-59.331200000000003</v>
      </c>
      <c r="AB35" s="2">
        <f t="shared" si="37"/>
        <v>23.086800000000004</v>
      </c>
      <c r="AC35" s="9"/>
      <c r="AD35" s="2">
        <f t="shared" si="38"/>
        <v>0</v>
      </c>
      <c r="AE35" s="2">
        <f t="shared" si="39"/>
        <v>0</v>
      </c>
      <c r="AF35" s="2">
        <f t="shared" si="40"/>
        <v>-59.331200000000003</v>
      </c>
      <c r="AH35" s="2"/>
      <c r="AI35" s="2"/>
    </row>
    <row r="36" spans="1:63">
      <c r="B36" s="8" t="str">
        <f>Zn_PBESolD3!B60</f>
        <v>Zn_Zn_C_PBESolD3_875</v>
      </c>
      <c r="C36" s="2">
        <f t="shared" si="19"/>
        <v>0.87499896515468889</v>
      </c>
      <c r="D36" s="1">
        <f>Zn_PBESolD3!J60</f>
        <v>3.2471000000000001</v>
      </c>
      <c r="E36" s="1">
        <f t="shared" si="20"/>
        <v>5.1077000000000004</v>
      </c>
      <c r="F36" s="1">
        <f t="shared" si="21"/>
        <v>0.55614680679999995</v>
      </c>
      <c r="G36" s="1">
        <f t="shared" si="22"/>
        <v>0.55605486819999961</v>
      </c>
      <c r="H36" s="1">
        <f t="shared" si="23"/>
        <v>0.50319199999999997</v>
      </c>
      <c r="J36" s="2">
        <f t="shared" si="24"/>
        <v>-18.6691</v>
      </c>
      <c r="K36" s="2">
        <f t="shared" si="30"/>
        <v>0</v>
      </c>
      <c r="L36" s="2">
        <f t="shared" si="31"/>
        <v>0</v>
      </c>
      <c r="M36" s="2">
        <f t="shared" si="25"/>
        <v>0</v>
      </c>
      <c r="N36" s="2"/>
      <c r="O36" s="2">
        <f t="shared" si="26"/>
        <v>-0.19050000000000011</v>
      </c>
      <c r="P36" s="2">
        <f t="shared" si="26"/>
        <v>59.331200000000003</v>
      </c>
      <c r="Q36" s="2">
        <f t="shared" si="26"/>
        <v>23.0868</v>
      </c>
      <c r="R36" s="2">
        <f t="shared" si="26"/>
        <v>82.418000000000006</v>
      </c>
      <c r="T36" s="18">
        <f t="shared" si="32"/>
        <v>0.748</v>
      </c>
      <c r="U36" s="18">
        <f t="shared" si="27"/>
        <v>0</v>
      </c>
      <c r="W36" s="2">
        <f t="shared" si="33"/>
        <v>0</v>
      </c>
      <c r="X36" s="2">
        <f t="shared" si="34"/>
        <v>-0.19050000000000011</v>
      </c>
      <c r="Y36" s="2">
        <f t="shared" si="35"/>
        <v>82.227500000000006</v>
      </c>
      <c r="Z36" s="2">
        <f t="shared" si="28"/>
        <v>0</v>
      </c>
      <c r="AA36" s="2">
        <f t="shared" si="36"/>
        <v>-59.331200000000003</v>
      </c>
      <c r="AB36" s="2">
        <f t="shared" si="37"/>
        <v>23.086800000000004</v>
      </c>
      <c r="AD36" s="2">
        <f t="shared" si="38"/>
        <v>0</v>
      </c>
      <c r="AE36" s="2">
        <f t="shared" si="39"/>
        <v>0</v>
      </c>
      <c r="AF36" s="2">
        <f t="shared" si="40"/>
        <v>-59.331200000000003</v>
      </c>
      <c r="AH36" s="2"/>
      <c r="AI36" s="2"/>
    </row>
    <row r="37" spans="1:63">
      <c r="B37" s="8" t="str">
        <f>Zn_PBESolD3!B61</f>
        <v>Zn_Zn_C_PBESolD3_938</v>
      </c>
      <c r="C37" s="2">
        <f t="shared" si="19"/>
        <v>0.93750362195858983</v>
      </c>
      <c r="D37" s="1">
        <f>Zn_PBESolD3!J61</f>
        <v>3.2343999999999999</v>
      </c>
      <c r="E37" s="1">
        <f t="shared" si="20"/>
        <v>5.1506999999999996</v>
      </c>
      <c r="F37" s="1">
        <f t="shared" si="21"/>
        <v>0.59163515550000023</v>
      </c>
      <c r="G37" s="1">
        <f t="shared" si="22"/>
        <v>0.59162485410000076</v>
      </c>
      <c r="H37" s="1">
        <f t="shared" si="23"/>
        <v>0.50162300000000004</v>
      </c>
      <c r="J37" s="2">
        <f t="shared" si="24"/>
        <v>-18.6783</v>
      </c>
      <c r="K37" s="2">
        <f t="shared" si="30"/>
        <v>0</v>
      </c>
      <c r="L37" s="2">
        <f t="shared" si="31"/>
        <v>0</v>
      </c>
      <c r="M37" s="2">
        <f t="shared" si="25"/>
        <v>0</v>
      </c>
      <c r="N37" s="2"/>
      <c r="O37" s="2">
        <f t="shared" si="26"/>
        <v>-0.19969999999999999</v>
      </c>
      <c r="P37" s="2">
        <f t="shared" si="26"/>
        <v>59.331200000000003</v>
      </c>
      <c r="Q37" s="2">
        <f t="shared" si="26"/>
        <v>23.0868</v>
      </c>
      <c r="R37" s="2">
        <f t="shared" si="26"/>
        <v>82.418000000000006</v>
      </c>
      <c r="T37" s="18">
        <f t="shared" si="32"/>
        <v>0.73399999999999999</v>
      </c>
      <c r="U37" s="18">
        <f t="shared" si="27"/>
        <v>0</v>
      </c>
      <c r="W37" s="2">
        <f t="shared" si="33"/>
        <v>0</v>
      </c>
      <c r="X37" s="2">
        <f t="shared" si="34"/>
        <v>-0.19969999999999999</v>
      </c>
      <c r="Y37" s="2">
        <f t="shared" si="35"/>
        <v>82.218299999999999</v>
      </c>
      <c r="Z37" s="2">
        <f t="shared" si="28"/>
        <v>0</v>
      </c>
      <c r="AA37" s="2">
        <f t="shared" si="36"/>
        <v>-59.331200000000003</v>
      </c>
      <c r="AB37" s="2">
        <f t="shared" si="37"/>
        <v>23.086800000000004</v>
      </c>
      <c r="AD37" s="2">
        <f t="shared" si="38"/>
        <v>0</v>
      </c>
      <c r="AE37" s="2">
        <f t="shared" si="39"/>
        <v>0</v>
      </c>
      <c r="AF37" s="2">
        <f t="shared" si="40"/>
        <v>-59.331200000000003</v>
      </c>
      <c r="AH37" s="2"/>
      <c r="AI37" s="2"/>
    </row>
    <row r="38" spans="1:63">
      <c r="B38" s="8" t="str">
        <f>Zn_PBESolD3!B62</f>
        <v>Zn_Zn_C_PBESolD3_969</v>
      </c>
      <c r="C38" s="2">
        <f t="shared" si="19"/>
        <v>0.96875595036054007</v>
      </c>
      <c r="D38" s="1">
        <f>Zn_PBESolD3!J62</f>
        <v>3.2277999999999998</v>
      </c>
      <c r="E38" s="1">
        <f t="shared" si="20"/>
        <v>5.1723999999999997</v>
      </c>
      <c r="F38" s="1">
        <f t="shared" si="21"/>
        <v>0.60946389199999962</v>
      </c>
      <c r="G38" s="1">
        <f t="shared" si="22"/>
        <v>0.60945354720000022</v>
      </c>
      <c r="H38" s="1">
        <f t="shared" si="23"/>
        <v>0.50081299999999995</v>
      </c>
      <c r="J38" s="2">
        <f t="shared" si="24"/>
        <v>-18.680800000000001</v>
      </c>
      <c r="K38" s="2">
        <f t="shared" si="30"/>
        <v>0</v>
      </c>
      <c r="L38" s="2">
        <f t="shared" si="31"/>
        <v>0</v>
      </c>
      <c r="M38" s="2">
        <f t="shared" si="25"/>
        <v>0</v>
      </c>
      <c r="N38" s="2"/>
      <c r="O38" s="2">
        <f t="shared" ref="O38:R39" si="41">J38-J$21</f>
        <v>-0.20220000000000127</v>
      </c>
      <c r="P38" s="2">
        <f t="shared" si="41"/>
        <v>59.331200000000003</v>
      </c>
      <c r="Q38" s="2">
        <f t="shared" si="41"/>
        <v>23.0868</v>
      </c>
      <c r="R38" s="2">
        <f t="shared" si="41"/>
        <v>82.418000000000006</v>
      </c>
      <c r="T38" s="18">
        <f t="shared" si="32"/>
        <v>0.72699999999999998</v>
      </c>
      <c r="U38" s="18">
        <f t="shared" si="27"/>
        <v>0</v>
      </c>
      <c r="W38" s="2">
        <f t="shared" si="33"/>
        <v>0</v>
      </c>
      <c r="X38" s="2">
        <f t="shared" si="34"/>
        <v>-0.20220000000000127</v>
      </c>
      <c r="Y38" s="2">
        <f t="shared" si="35"/>
        <v>82.215800000000002</v>
      </c>
      <c r="Z38" s="2">
        <f t="shared" si="28"/>
        <v>0</v>
      </c>
      <c r="AA38" s="2">
        <f t="shared" si="36"/>
        <v>-59.331200000000003</v>
      </c>
      <c r="AB38" s="2">
        <f t="shared" si="37"/>
        <v>23.086800000000004</v>
      </c>
      <c r="AD38" s="2">
        <f t="shared" si="38"/>
        <v>0</v>
      </c>
      <c r="AE38" s="2">
        <f t="shared" si="39"/>
        <v>0</v>
      </c>
      <c r="AF38" s="2">
        <f t="shared" si="40"/>
        <v>-59.331200000000003</v>
      </c>
      <c r="AH38" s="2"/>
      <c r="AI38" s="2"/>
    </row>
    <row r="39" spans="1:63">
      <c r="A39" s="8" t="s">
        <v>12</v>
      </c>
      <c r="B39" s="8" t="str">
        <f>Zn_PBESolD3!B63</f>
        <v>Zn_Zn_C_PBESolD3_999</v>
      </c>
      <c r="C39" s="2">
        <f>(0.5-AV63)/(0.5-AV$63)</f>
        <v>1</v>
      </c>
      <c r="D39" s="1">
        <f>Zn_PBESolD3!J63</f>
        <v>3.2210000000000001</v>
      </c>
      <c r="E39" s="1">
        <f t="shared" si="20"/>
        <v>5.1943000000000001</v>
      </c>
      <c r="F39" s="1">
        <f t="shared" si="21"/>
        <v>0.62742469129999989</v>
      </c>
      <c r="G39" s="1">
        <f t="shared" si="22"/>
        <v>0.62742469130000045</v>
      </c>
      <c r="H39" s="1">
        <f t="shared" si="23"/>
        <v>0.5</v>
      </c>
      <c r="J39" s="2">
        <f t="shared" si="24"/>
        <v>-18.681699999999999</v>
      </c>
      <c r="K39" s="2">
        <f t="shared" si="30"/>
        <v>-59.579799999999999</v>
      </c>
      <c r="L39" s="2">
        <f t="shared" si="31"/>
        <v>-23.0258</v>
      </c>
      <c r="M39" s="2">
        <f t="shared" si="25"/>
        <v>-82.605599999999995</v>
      </c>
      <c r="N39" s="2"/>
      <c r="O39" s="2">
        <f t="shared" si="41"/>
        <v>-0.20309999999999917</v>
      </c>
      <c r="P39" s="2">
        <f t="shared" si="41"/>
        <v>-0.24859999999999616</v>
      </c>
      <c r="Q39" s="2">
        <f t="shared" si="41"/>
        <v>6.0999999999999943E-2</v>
      </c>
      <c r="R39" s="2">
        <f t="shared" si="41"/>
        <v>-0.18759999999998911</v>
      </c>
      <c r="T39" s="18">
        <f t="shared" si="32"/>
        <v>0.71899999999999997</v>
      </c>
      <c r="U39" s="18">
        <f t="shared" si="27"/>
        <v>0</v>
      </c>
      <c r="W39" s="2">
        <f t="shared" si="33"/>
        <v>0</v>
      </c>
      <c r="X39" s="2">
        <f t="shared" si="34"/>
        <v>-0.20309999999999917</v>
      </c>
      <c r="Y39" s="2">
        <f t="shared" si="35"/>
        <v>-0.39069999999998828</v>
      </c>
      <c r="Z39" s="2">
        <f t="shared" si="28"/>
        <v>0</v>
      </c>
      <c r="AA39" s="2">
        <f t="shared" si="36"/>
        <v>0.24859999999999616</v>
      </c>
      <c r="AB39" s="2">
        <f t="shared" si="37"/>
        <v>6.1000000000007049E-2</v>
      </c>
      <c r="AD39" s="2">
        <f t="shared" si="38"/>
        <v>0</v>
      </c>
      <c r="AE39" s="2">
        <f t="shared" si="39"/>
        <v>0</v>
      </c>
      <c r="AF39" s="2">
        <f t="shared" si="40"/>
        <v>0.24859999999999616</v>
      </c>
      <c r="AH39" s="2">
        <f>R156+AW156</f>
        <v>0</v>
      </c>
      <c r="AI39" s="2">
        <f>AH39-AH$21</f>
        <v>0</v>
      </c>
    </row>
    <row r="40" spans="1:63">
      <c r="A40" s="8" t="s">
        <v>826</v>
      </c>
      <c r="B40" s="8" t="str">
        <f>Zn_PBESolD3!B64</f>
        <v>Zn_Zn_C_PBESolD3_ver</v>
      </c>
      <c r="C40" s="2">
        <f>(0.5-AV64)/(0.5-AV$63)</f>
        <v>0</v>
      </c>
      <c r="D40" s="1">
        <f>Zn_PBESolD3!J64</f>
        <v>3.2210000000000001</v>
      </c>
      <c r="E40" s="1">
        <f>L64</f>
        <v>5.1943000000000001</v>
      </c>
      <c r="F40" s="1">
        <f t="shared" si="21"/>
        <v>0</v>
      </c>
      <c r="G40" s="1">
        <f t="shared" si="22"/>
        <v>0</v>
      </c>
      <c r="H40" s="1">
        <f>MOD(AS64-AT64,1)</f>
        <v>0.5</v>
      </c>
      <c r="J40" s="2">
        <f>R64</f>
        <v>-18.093499999999999</v>
      </c>
      <c r="K40" s="2">
        <f>R88</f>
        <v>0</v>
      </c>
      <c r="L40" s="2">
        <f>AW88</f>
        <v>0</v>
      </c>
      <c r="M40" s="2">
        <f>K40+L40</f>
        <v>0</v>
      </c>
      <c r="N40" s="2"/>
      <c r="O40" s="2">
        <f>J40-J$21</f>
        <v>0.38510000000000133</v>
      </c>
      <c r="P40" s="2">
        <f>K40-K$21</f>
        <v>59.331200000000003</v>
      </c>
      <c r="Q40" s="2">
        <f>L40-L$21</f>
        <v>23.0868</v>
      </c>
      <c r="R40" s="2">
        <f>M40-M$21</f>
        <v>82.418000000000006</v>
      </c>
      <c r="T40" s="18">
        <f>Z64</f>
        <v>0.84299999999999997</v>
      </c>
      <c r="U40" s="18">
        <f>V134</f>
        <v>0</v>
      </c>
      <c r="W40" s="2">
        <f>R111-R$92</f>
        <v>0</v>
      </c>
      <c r="X40" s="2">
        <f>O40-W40</f>
        <v>0.38510000000000133</v>
      </c>
      <c r="Y40" s="2">
        <f>R40+X40</f>
        <v>82.803100000000001</v>
      </c>
      <c r="Z40" s="2">
        <f>R180-R$161</f>
        <v>0</v>
      </c>
      <c r="AA40" s="2">
        <f>Z40-P40</f>
        <v>-59.331200000000003</v>
      </c>
      <c r="AB40" s="2">
        <f>AA40+R40</f>
        <v>23.086800000000004</v>
      </c>
      <c r="AD40" s="2">
        <f>R134+AW134</f>
        <v>0</v>
      </c>
      <c r="AE40" s="2">
        <f>AD40-AD$21</f>
        <v>0</v>
      </c>
      <c r="AF40" s="2">
        <f>AE40+AA40</f>
        <v>-59.331200000000003</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15</v>
      </c>
      <c r="C45" s="20">
        <v>4</v>
      </c>
      <c r="D45" s="20">
        <v>520</v>
      </c>
      <c r="E45" s="20">
        <v>0</v>
      </c>
      <c r="F45" s="20">
        <v>6</v>
      </c>
      <c r="G45" s="20">
        <v>6</v>
      </c>
      <c r="H45" s="20">
        <v>4</v>
      </c>
      <c r="I45" s="19">
        <v>21.3</v>
      </c>
      <c r="J45" s="1">
        <v>3.4115000000000002</v>
      </c>
      <c r="K45" s="1">
        <v>3.4115000000000002</v>
      </c>
      <c r="L45" s="1">
        <v>4.4301000000000004</v>
      </c>
      <c r="M45" s="18">
        <v>44.65</v>
      </c>
      <c r="N45" s="8">
        <v>36</v>
      </c>
      <c r="O45" s="8">
        <v>26</v>
      </c>
      <c r="P45" s="8">
        <v>15</v>
      </c>
      <c r="Q45" s="8">
        <v>1</v>
      </c>
      <c r="R45" s="2">
        <v>-18.4786</v>
      </c>
      <c r="S45" s="8" t="s">
        <v>16</v>
      </c>
      <c r="T45" s="8">
        <v>1.494</v>
      </c>
      <c r="U45" s="8">
        <v>2.4079999999999999</v>
      </c>
      <c r="V45" s="8">
        <v>0.91500000000000004</v>
      </c>
      <c r="W45" s="8" t="s">
        <v>16</v>
      </c>
      <c r="X45" s="8">
        <v>1.494</v>
      </c>
      <c r="Y45" s="8">
        <v>2.4079999999999999</v>
      </c>
      <c r="Z45" s="8">
        <v>0.91500000000000004</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1E-3</v>
      </c>
      <c r="AR45" s="8">
        <v>0.254</v>
      </c>
      <c r="AS45" s="8">
        <v>0.5</v>
      </c>
      <c r="AT45" s="8">
        <v>0</v>
      </c>
      <c r="AU45" s="8">
        <v>0</v>
      </c>
      <c r="AV45" s="8">
        <v>0.5</v>
      </c>
    </row>
    <row r="46" spans="1:63">
      <c r="B46" s="8" t="s">
        <v>127</v>
      </c>
      <c r="C46" s="20">
        <v>4</v>
      </c>
      <c r="D46" s="20">
        <v>520</v>
      </c>
      <c r="E46" s="20">
        <v>0</v>
      </c>
      <c r="F46" s="20">
        <v>6</v>
      </c>
      <c r="G46" s="20">
        <v>6</v>
      </c>
      <c r="H46" s="20">
        <v>4</v>
      </c>
      <c r="I46" s="19">
        <v>21.3</v>
      </c>
      <c r="J46" s="1">
        <v>3.4117999999999999</v>
      </c>
      <c r="K46" s="1">
        <v>3.4117999999999999</v>
      </c>
      <c r="L46" s="1">
        <v>4.4314</v>
      </c>
      <c r="M46" s="18">
        <v>44.673000000000002</v>
      </c>
      <c r="N46" s="8">
        <v>36</v>
      </c>
      <c r="O46" s="8">
        <v>26</v>
      </c>
      <c r="P46" s="8">
        <v>20</v>
      </c>
      <c r="Q46" s="8">
        <v>1</v>
      </c>
      <c r="R46" s="2">
        <v>-18.479299999999999</v>
      </c>
      <c r="S46" s="8" t="s">
        <v>16</v>
      </c>
      <c r="T46" s="8">
        <v>1.488</v>
      </c>
      <c r="U46" s="8">
        <v>2.403</v>
      </c>
      <c r="V46" s="8">
        <v>0.91500000000000004</v>
      </c>
      <c r="W46" s="8" t="s">
        <v>16</v>
      </c>
      <c r="X46" s="8">
        <v>1.488</v>
      </c>
      <c r="Y46" s="8">
        <v>2.403</v>
      </c>
      <c r="Z46" s="8">
        <v>0.91500000000000004</v>
      </c>
      <c r="AA46" s="8">
        <v>2.5999999999999999E-3</v>
      </c>
      <c r="AB46" s="8">
        <v>4.0000000000000002E-4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1E-3</v>
      </c>
      <c r="AR46" s="8">
        <v>0.25900000000000001</v>
      </c>
      <c r="AS46" s="8">
        <v>0.49994</v>
      </c>
      <c r="AT46" s="8">
        <v>0</v>
      </c>
      <c r="AU46" s="8">
        <v>0.99627900000000003</v>
      </c>
      <c r="AV46" s="8">
        <v>0.49622500000000003</v>
      </c>
    </row>
    <row r="47" spans="1:63">
      <c r="B47" s="8" t="s">
        <v>128</v>
      </c>
      <c r="C47" s="20">
        <v>4</v>
      </c>
      <c r="D47" s="20">
        <v>520</v>
      </c>
      <c r="E47" s="20">
        <v>0</v>
      </c>
      <c r="F47" s="20">
        <v>6</v>
      </c>
      <c r="G47" s="20">
        <v>6</v>
      </c>
      <c r="H47" s="20">
        <v>4</v>
      </c>
      <c r="I47" s="19">
        <v>21.3</v>
      </c>
      <c r="J47" s="1">
        <v>3.4102999999999999</v>
      </c>
      <c r="K47" s="1">
        <v>3.4102999999999999</v>
      </c>
      <c r="L47" s="1">
        <v>4.4371999999999998</v>
      </c>
      <c r="M47" s="18">
        <v>44.692</v>
      </c>
      <c r="N47" s="8">
        <v>36</v>
      </c>
      <c r="O47" s="8">
        <v>26</v>
      </c>
      <c r="P47" s="8">
        <v>2</v>
      </c>
      <c r="Q47" s="8">
        <v>6</v>
      </c>
      <c r="R47" s="2">
        <v>-18.479399999999998</v>
      </c>
      <c r="S47" s="8" t="s">
        <v>16</v>
      </c>
      <c r="T47" s="8">
        <v>1.476</v>
      </c>
      <c r="U47" s="8">
        <v>2.399</v>
      </c>
      <c r="V47" s="8">
        <v>0.92200000000000004</v>
      </c>
      <c r="W47" s="8" t="s">
        <v>16</v>
      </c>
      <c r="X47" s="8">
        <v>1.476</v>
      </c>
      <c r="Y47" s="8">
        <v>2.399</v>
      </c>
      <c r="Z47" s="8">
        <v>0.92200000000000004</v>
      </c>
      <c r="AA47" s="8">
        <v>1.6000000000000001E-3</v>
      </c>
      <c r="AB47" s="8">
        <v>1E-4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2E-3</v>
      </c>
      <c r="AR47" s="8">
        <v>0.254</v>
      </c>
      <c r="AS47" s="8">
        <v>0.49996600000000002</v>
      </c>
      <c r="AT47" s="8">
        <v>0</v>
      </c>
      <c r="AU47" s="8">
        <v>0.99248499999999995</v>
      </c>
      <c r="AV47" s="8">
        <v>0.49245100000000003</v>
      </c>
    </row>
    <row r="48" spans="1:63">
      <c r="B48" s="8" t="s">
        <v>129</v>
      </c>
      <c r="C48" s="20">
        <v>4</v>
      </c>
      <c r="D48" s="20">
        <v>520</v>
      </c>
      <c r="E48" s="20">
        <v>0</v>
      </c>
      <c r="F48" s="20">
        <v>6</v>
      </c>
      <c r="G48" s="20">
        <v>6</v>
      </c>
      <c r="H48" s="20">
        <v>4</v>
      </c>
      <c r="I48" s="19">
        <v>21.3</v>
      </c>
      <c r="J48" s="1">
        <v>3.4043999999999999</v>
      </c>
      <c r="K48" s="1">
        <v>3.4043999999999999</v>
      </c>
      <c r="L48" s="1">
        <v>4.4603000000000002</v>
      </c>
      <c r="M48" s="18">
        <v>44.768000000000001</v>
      </c>
      <c r="N48" s="8">
        <v>36</v>
      </c>
      <c r="O48" s="8">
        <v>26</v>
      </c>
      <c r="P48" s="8">
        <v>2</v>
      </c>
      <c r="Q48" s="8">
        <v>6</v>
      </c>
      <c r="R48" s="2">
        <v>-18.479700000000001</v>
      </c>
      <c r="S48" s="8" t="s">
        <v>16</v>
      </c>
      <c r="T48" s="8">
        <v>1.43</v>
      </c>
      <c r="U48" s="8">
        <v>2.3820000000000001</v>
      </c>
      <c r="V48" s="8">
        <v>0.95199999999999996</v>
      </c>
      <c r="W48" s="8" t="s">
        <v>16</v>
      </c>
      <c r="X48" s="8">
        <v>1.43</v>
      </c>
      <c r="Y48" s="8">
        <v>2.3820000000000001</v>
      </c>
      <c r="Z48" s="8">
        <v>0.95199999999999996</v>
      </c>
      <c r="AA48" s="8">
        <v>1.9E-2</v>
      </c>
      <c r="AB48" s="8">
        <v>2.0000000000000001E-4</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2E-3</v>
      </c>
      <c r="AR48" s="8">
        <v>0.27</v>
      </c>
      <c r="AS48" s="8">
        <v>0.50046900000000005</v>
      </c>
      <c r="AT48" s="8">
        <v>0</v>
      </c>
      <c r="AU48" s="8">
        <v>0.98452499999999998</v>
      </c>
      <c r="AV48" s="8">
        <v>0.48490100000000003</v>
      </c>
    </row>
    <row r="49" spans="2:48">
      <c r="B49" s="8" t="s">
        <v>130</v>
      </c>
      <c r="C49" s="20">
        <v>4</v>
      </c>
      <c r="D49" s="20">
        <v>520</v>
      </c>
      <c r="E49" s="20">
        <v>0</v>
      </c>
      <c r="F49" s="20">
        <v>6</v>
      </c>
      <c r="G49" s="20">
        <v>6</v>
      </c>
      <c r="H49" s="20">
        <v>4</v>
      </c>
      <c r="I49" s="19">
        <v>21.3</v>
      </c>
      <c r="J49" s="1">
        <v>3.3935</v>
      </c>
      <c r="K49" s="1">
        <v>3.3935</v>
      </c>
      <c r="L49" s="1">
        <v>4.5039999999999996</v>
      </c>
      <c r="M49" s="18">
        <v>44.918999999999997</v>
      </c>
      <c r="N49" s="8">
        <v>36</v>
      </c>
      <c r="O49" s="8">
        <v>26</v>
      </c>
      <c r="P49" s="8">
        <v>3</v>
      </c>
      <c r="Q49" s="8">
        <v>6</v>
      </c>
      <c r="R49" s="2">
        <v>-18.4815</v>
      </c>
      <c r="S49" s="8" t="s">
        <v>61</v>
      </c>
      <c r="T49" s="8">
        <v>1.379</v>
      </c>
      <c r="U49" s="8">
        <v>2.35</v>
      </c>
      <c r="V49" s="8">
        <v>0.97</v>
      </c>
      <c r="W49" s="8" t="s">
        <v>61</v>
      </c>
      <c r="X49" s="8">
        <v>1.379</v>
      </c>
      <c r="Y49" s="8">
        <v>2.35</v>
      </c>
      <c r="Z49" s="8">
        <v>0.97</v>
      </c>
      <c r="AA49" s="8">
        <v>8.8700000000000001E-2</v>
      </c>
      <c r="AB49" s="8">
        <v>1.1999999999999999E-3</v>
      </c>
      <c r="AC49" s="8" t="s">
        <v>17</v>
      </c>
      <c r="AD49" s="8" t="s">
        <v>17</v>
      </c>
      <c r="AE49" s="8">
        <v>0</v>
      </c>
      <c r="AF49" s="8">
        <v>0</v>
      </c>
      <c r="AG49" s="8">
        <v>0</v>
      </c>
      <c r="AH49" s="8">
        <v>0</v>
      </c>
      <c r="AI49" s="8">
        <v>0</v>
      </c>
      <c r="AJ49" s="8">
        <v>0</v>
      </c>
      <c r="AK49" s="8">
        <v>0</v>
      </c>
      <c r="AL49" s="8">
        <v>0</v>
      </c>
      <c r="AM49" s="8">
        <v>0</v>
      </c>
      <c r="AN49" s="8">
        <v>0</v>
      </c>
      <c r="AO49" s="8">
        <v>0</v>
      </c>
      <c r="AP49" s="8">
        <v>0</v>
      </c>
      <c r="AQ49" s="8">
        <v>2E-3</v>
      </c>
      <c r="AR49" s="8">
        <v>0.25700000000000001</v>
      </c>
      <c r="AS49" s="8">
        <v>0.50215799999999999</v>
      </c>
      <c r="AT49" s="8">
        <v>0</v>
      </c>
      <c r="AU49" s="8">
        <v>0.97558900000000004</v>
      </c>
      <c r="AV49" s="8">
        <v>0.477352</v>
      </c>
    </row>
    <row r="50" spans="2:48">
      <c r="B50" s="8" t="s">
        <v>131</v>
      </c>
      <c r="C50" s="20">
        <v>4</v>
      </c>
      <c r="D50" s="20">
        <v>520</v>
      </c>
      <c r="E50" s="20">
        <v>0</v>
      </c>
      <c r="F50" s="20">
        <v>6</v>
      </c>
      <c r="G50" s="20">
        <v>6</v>
      </c>
      <c r="H50" s="20">
        <v>4</v>
      </c>
      <c r="I50" s="19">
        <v>21.4</v>
      </c>
      <c r="J50" s="1">
        <v>3.3782999999999999</v>
      </c>
      <c r="K50" s="1">
        <v>3.3782999999999999</v>
      </c>
      <c r="L50" s="1">
        <v>4.5692000000000004</v>
      </c>
      <c r="M50" s="18">
        <v>45.161000000000001</v>
      </c>
      <c r="N50" s="8">
        <v>36</v>
      </c>
      <c r="O50" s="8">
        <v>26</v>
      </c>
      <c r="P50" s="8">
        <v>2</v>
      </c>
      <c r="Q50" s="8">
        <v>6</v>
      </c>
      <c r="R50" s="2">
        <v>-18.486699999999999</v>
      </c>
      <c r="S50" s="8" t="s">
        <v>61</v>
      </c>
      <c r="T50" s="8">
        <v>1.361</v>
      </c>
      <c r="U50" s="8">
        <v>2.3010000000000002</v>
      </c>
      <c r="V50" s="8">
        <v>0.94</v>
      </c>
      <c r="W50" s="8" t="s">
        <v>61</v>
      </c>
      <c r="X50" s="8">
        <v>1.361</v>
      </c>
      <c r="Y50" s="8">
        <v>2.3010000000000002</v>
      </c>
      <c r="Z50" s="8">
        <v>0.94</v>
      </c>
      <c r="AA50" s="8">
        <v>0.21279999999999999</v>
      </c>
      <c r="AB50" s="8">
        <v>3.8E-3</v>
      </c>
      <c r="AC50" s="8" t="s">
        <v>17</v>
      </c>
      <c r="AD50" s="8" t="s">
        <v>17</v>
      </c>
      <c r="AE50" s="8">
        <v>0</v>
      </c>
      <c r="AF50" s="8">
        <v>0</v>
      </c>
      <c r="AG50" s="8">
        <v>0</v>
      </c>
      <c r="AH50" s="8">
        <v>0</v>
      </c>
      <c r="AI50" s="8">
        <v>0</v>
      </c>
      <c r="AJ50" s="8">
        <v>0</v>
      </c>
      <c r="AK50" s="8">
        <v>0</v>
      </c>
      <c r="AL50" s="8">
        <v>0</v>
      </c>
      <c r="AM50" s="8">
        <v>0</v>
      </c>
      <c r="AN50" s="8">
        <v>0</v>
      </c>
      <c r="AO50" s="8">
        <v>0</v>
      </c>
      <c r="AP50" s="8">
        <v>0</v>
      </c>
      <c r="AQ50" s="8">
        <v>2E-3</v>
      </c>
      <c r="AR50" s="8">
        <v>0.27500000000000002</v>
      </c>
      <c r="AS50" s="8">
        <v>0.50500999999999996</v>
      </c>
      <c r="AT50" s="8">
        <v>0</v>
      </c>
      <c r="AU50" s="8">
        <v>0.96563699999999997</v>
      </c>
      <c r="AV50" s="8">
        <v>0.469802</v>
      </c>
    </row>
    <row r="51" spans="2:48">
      <c r="B51" s="8" t="s">
        <v>132</v>
      </c>
      <c r="C51" s="20">
        <v>4</v>
      </c>
      <c r="D51" s="20">
        <v>520</v>
      </c>
      <c r="E51" s="20">
        <v>0</v>
      </c>
      <c r="F51" s="20">
        <v>6</v>
      </c>
      <c r="G51" s="20">
        <v>6</v>
      </c>
      <c r="H51" s="20">
        <v>4</v>
      </c>
      <c r="I51" s="19">
        <v>21.4</v>
      </c>
      <c r="J51" s="1">
        <v>3.3614000000000002</v>
      </c>
      <c r="K51" s="1">
        <v>3.3614000000000002</v>
      </c>
      <c r="L51" s="1">
        <v>4.6437999999999997</v>
      </c>
      <c r="M51" s="18">
        <v>45.442</v>
      </c>
      <c r="N51" s="8">
        <v>36</v>
      </c>
      <c r="O51" s="8">
        <v>26</v>
      </c>
      <c r="P51" s="8">
        <v>2</v>
      </c>
      <c r="Q51" s="8">
        <v>6</v>
      </c>
      <c r="R51" s="2">
        <v>-18.4968</v>
      </c>
      <c r="S51" s="8" t="s">
        <v>61</v>
      </c>
      <c r="T51" s="8">
        <v>1.3380000000000001</v>
      </c>
      <c r="U51" s="8">
        <v>2.246</v>
      </c>
      <c r="V51" s="8">
        <v>0.90800000000000003</v>
      </c>
      <c r="W51" s="8" t="s">
        <v>61</v>
      </c>
      <c r="X51" s="8">
        <v>1.3380000000000001</v>
      </c>
      <c r="Y51" s="8">
        <v>2.246</v>
      </c>
      <c r="Z51" s="8">
        <v>0.90800000000000003</v>
      </c>
      <c r="AA51" s="8">
        <v>0.35160000000000002</v>
      </c>
      <c r="AB51" s="8">
        <v>5.0000000000000001E-4</v>
      </c>
      <c r="AC51" s="8" t="s">
        <v>17</v>
      </c>
      <c r="AD51" s="8" t="s">
        <v>17</v>
      </c>
      <c r="AE51" s="8">
        <v>0</v>
      </c>
      <c r="AF51" s="8">
        <v>0</v>
      </c>
      <c r="AG51" s="8">
        <v>0</v>
      </c>
      <c r="AH51" s="8">
        <v>0</v>
      </c>
      <c r="AI51" s="8">
        <v>0</v>
      </c>
      <c r="AJ51" s="8">
        <v>0</v>
      </c>
      <c r="AK51" s="8">
        <v>0</v>
      </c>
      <c r="AL51" s="8">
        <v>0</v>
      </c>
      <c r="AM51" s="8">
        <v>0</v>
      </c>
      <c r="AN51" s="8">
        <v>0</v>
      </c>
      <c r="AO51" s="8">
        <v>0</v>
      </c>
      <c r="AP51" s="8">
        <v>0</v>
      </c>
      <c r="AQ51" s="8">
        <v>2E-3</v>
      </c>
      <c r="AR51" s="8">
        <v>0.27100000000000002</v>
      </c>
      <c r="AS51" s="8">
        <v>0.50771299999999997</v>
      </c>
      <c r="AT51" s="8">
        <v>0</v>
      </c>
      <c r="AU51" s="8">
        <v>0.95561200000000002</v>
      </c>
      <c r="AV51" s="8">
        <v>0.46225300000000002</v>
      </c>
    </row>
    <row r="52" spans="2:48">
      <c r="B52" s="8" t="s">
        <v>133</v>
      </c>
      <c r="C52" s="20">
        <v>4</v>
      </c>
      <c r="D52" s="20">
        <v>520</v>
      </c>
      <c r="E52" s="20">
        <v>0</v>
      </c>
      <c r="F52" s="20">
        <v>6</v>
      </c>
      <c r="G52" s="20">
        <v>6</v>
      </c>
      <c r="H52" s="20">
        <v>4</v>
      </c>
      <c r="I52" s="19">
        <v>21.5</v>
      </c>
      <c r="J52" s="1">
        <v>3.3456000000000001</v>
      </c>
      <c r="K52" s="1">
        <v>3.3456000000000001</v>
      </c>
      <c r="L52" s="1">
        <v>4.7161</v>
      </c>
      <c r="M52" s="18">
        <v>45.715000000000003</v>
      </c>
      <c r="N52" s="8">
        <v>36</v>
      </c>
      <c r="O52" s="8">
        <v>26</v>
      </c>
      <c r="P52" s="8">
        <v>5</v>
      </c>
      <c r="Q52" s="8">
        <v>6</v>
      </c>
      <c r="R52" s="2">
        <v>-18.511800000000001</v>
      </c>
      <c r="S52" s="8" t="s">
        <v>61</v>
      </c>
      <c r="T52" s="8">
        <v>1.3149999999999999</v>
      </c>
      <c r="U52" s="8">
        <v>2.194</v>
      </c>
      <c r="V52" s="8">
        <v>0.88</v>
      </c>
      <c r="W52" s="8" t="s">
        <v>61</v>
      </c>
      <c r="X52" s="8">
        <v>1.3149999999999999</v>
      </c>
      <c r="Y52" s="8">
        <v>2.194</v>
      </c>
      <c r="Z52" s="8">
        <v>0.88</v>
      </c>
      <c r="AA52" s="8">
        <v>0.4672</v>
      </c>
      <c r="AB52" s="8">
        <v>8.0000000000000004E-4</v>
      </c>
      <c r="AC52" s="8" t="s">
        <v>17</v>
      </c>
      <c r="AD52" s="8" t="s">
        <v>17</v>
      </c>
      <c r="AE52" s="8">
        <v>0</v>
      </c>
      <c r="AF52" s="8">
        <v>0</v>
      </c>
      <c r="AG52" s="8">
        <v>0</v>
      </c>
      <c r="AH52" s="8">
        <v>0</v>
      </c>
      <c r="AI52" s="8">
        <v>0</v>
      </c>
      <c r="AJ52" s="8">
        <v>0</v>
      </c>
      <c r="AK52" s="8">
        <v>0</v>
      </c>
      <c r="AL52" s="8">
        <v>0</v>
      </c>
      <c r="AM52" s="8">
        <v>0</v>
      </c>
      <c r="AN52" s="8">
        <v>0</v>
      </c>
      <c r="AO52" s="8">
        <v>0</v>
      </c>
      <c r="AP52" s="8">
        <v>0</v>
      </c>
      <c r="AQ52" s="8">
        <v>2E-3</v>
      </c>
      <c r="AR52" s="8">
        <v>0.27300000000000002</v>
      </c>
      <c r="AS52" s="8">
        <v>0.50955499999999998</v>
      </c>
      <c r="AT52" s="8">
        <v>0</v>
      </c>
      <c r="AU52" s="8">
        <v>0.94633599999999996</v>
      </c>
      <c r="AV52" s="8">
        <v>0.45470300000000002</v>
      </c>
    </row>
    <row r="53" spans="2:48">
      <c r="B53" s="8" t="s">
        <v>134</v>
      </c>
      <c r="C53" s="20">
        <v>4</v>
      </c>
      <c r="D53" s="20">
        <v>520</v>
      </c>
      <c r="E53" s="20">
        <v>0</v>
      </c>
      <c r="F53" s="20">
        <v>6</v>
      </c>
      <c r="G53" s="20">
        <v>6</v>
      </c>
      <c r="H53" s="20">
        <v>4</v>
      </c>
      <c r="I53" s="19">
        <v>21.5</v>
      </c>
      <c r="J53" s="1">
        <v>3.3315000000000001</v>
      </c>
      <c r="K53" s="1">
        <v>3.3315000000000001</v>
      </c>
      <c r="L53" s="1">
        <v>4.7794999999999996</v>
      </c>
      <c r="M53" s="18">
        <v>45.941000000000003</v>
      </c>
      <c r="N53" s="8">
        <v>36</v>
      </c>
      <c r="O53" s="8">
        <v>26</v>
      </c>
      <c r="P53" s="8">
        <v>2</v>
      </c>
      <c r="Q53" s="8">
        <v>6</v>
      </c>
      <c r="R53" s="2">
        <v>-18.530200000000001</v>
      </c>
      <c r="S53" s="8" t="s">
        <v>61</v>
      </c>
      <c r="T53" s="8">
        <v>1.296</v>
      </c>
      <c r="U53" s="8">
        <v>2.1509999999999998</v>
      </c>
      <c r="V53" s="8">
        <v>0.85599999999999998</v>
      </c>
      <c r="W53" s="8" t="s">
        <v>61</v>
      </c>
      <c r="X53" s="8">
        <v>1.296</v>
      </c>
      <c r="Y53" s="8">
        <v>2.1509999999999998</v>
      </c>
      <c r="Z53" s="8">
        <v>0.85599999999999998</v>
      </c>
      <c r="AA53" s="8">
        <v>0.54379999999999995</v>
      </c>
      <c r="AB53" s="8">
        <v>1E-4</v>
      </c>
      <c r="AC53" s="8" t="s">
        <v>17</v>
      </c>
      <c r="AD53" s="8" t="s">
        <v>17</v>
      </c>
      <c r="AE53" s="8">
        <v>0</v>
      </c>
      <c r="AF53" s="8">
        <v>0</v>
      </c>
      <c r="AG53" s="8">
        <v>0</v>
      </c>
      <c r="AH53" s="8">
        <v>0</v>
      </c>
      <c r="AI53" s="8">
        <v>0</v>
      </c>
      <c r="AJ53" s="8">
        <v>0</v>
      </c>
      <c r="AK53" s="8">
        <v>0</v>
      </c>
      <c r="AL53" s="8">
        <v>0</v>
      </c>
      <c r="AM53" s="8">
        <v>0</v>
      </c>
      <c r="AN53" s="8">
        <v>0</v>
      </c>
      <c r="AO53" s="8">
        <v>0</v>
      </c>
      <c r="AP53" s="8">
        <v>0</v>
      </c>
      <c r="AQ53" s="8">
        <v>2E-3</v>
      </c>
      <c r="AR53" s="8">
        <v>0.26700000000000002</v>
      </c>
      <c r="AS53" s="8">
        <v>0.51026499999999997</v>
      </c>
      <c r="AT53" s="8">
        <v>0</v>
      </c>
      <c r="AU53" s="8">
        <v>0.93800300000000003</v>
      </c>
      <c r="AV53" s="8">
        <v>0.447154</v>
      </c>
    </row>
    <row r="54" spans="2:48">
      <c r="B54" s="8" t="s">
        <v>135</v>
      </c>
      <c r="C54" s="20">
        <v>4</v>
      </c>
      <c r="D54" s="20">
        <v>520</v>
      </c>
      <c r="E54" s="20">
        <v>0</v>
      </c>
      <c r="F54" s="20">
        <v>6</v>
      </c>
      <c r="G54" s="20">
        <v>6</v>
      </c>
      <c r="H54" s="20">
        <v>4</v>
      </c>
      <c r="I54" s="19">
        <v>21.5</v>
      </c>
      <c r="J54" s="1">
        <v>3.3187000000000002</v>
      </c>
      <c r="K54" s="1">
        <v>3.3187000000000002</v>
      </c>
      <c r="L54" s="1">
        <v>4.8353999999999999</v>
      </c>
      <c r="M54" s="18">
        <v>46.122</v>
      </c>
      <c r="N54" s="8">
        <v>36</v>
      </c>
      <c r="O54" s="8">
        <v>26</v>
      </c>
      <c r="P54" s="8">
        <v>2</v>
      </c>
      <c r="Q54" s="8">
        <v>6</v>
      </c>
      <c r="R54" s="2">
        <v>-18.551100000000002</v>
      </c>
      <c r="S54" s="8" t="s">
        <v>61</v>
      </c>
      <c r="T54" s="8">
        <v>1.2809999999999999</v>
      </c>
      <c r="U54" s="8">
        <v>2.1160000000000001</v>
      </c>
      <c r="V54" s="8">
        <v>0.83499999999999996</v>
      </c>
      <c r="W54" s="8" t="s">
        <v>61</v>
      </c>
      <c r="X54" s="8">
        <v>1.2809999999999999</v>
      </c>
      <c r="Y54" s="8">
        <v>2.1160000000000001</v>
      </c>
      <c r="Z54" s="8">
        <v>0.83499999999999996</v>
      </c>
      <c r="AA54" s="8">
        <v>0.5867</v>
      </c>
      <c r="AB54" s="8">
        <v>5.9999999999999995E-4</v>
      </c>
      <c r="AC54" s="8" t="s">
        <v>17</v>
      </c>
      <c r="AD54" s="8" t="s">
        <v>17</v>
      </c>
      <c r="AE54" s="8">
        <v>0</v>
      </c>
      <c r="AF54" s="8">
        <v>0</v>
      </c>
      <c r="AG54" s="8">
        <v>0</v>
      </c>
      <c r="AH54" s="8">
        <v>0</v>
      </c>
      <c r="AI54" s="8">
        <v>0</v>
      </c>
      <c r="AJ54" s="8">
        <v>0</v>
      </c>
      <c r="AK54" s="8">
        <v>0</v>
      </c>
      <c r="AL54" s="8">
        <v>0</v>
      </c>
      <c r="AM54" s="8">
        <v>0</v>
      </c>
      <c r="AN54" s="8">
        <v>0</v>
      </c>
      <c r="AO54" s="8">
        <v>0</v>
      </c>
      <c r="AP54" s="8">
        <v>0</v>
      </c>
      <c r="AQ54" s="8">
        <v>2E-3</v>
      </c>
      <c r="AR54" s="8">
        <v>0.27</v>
      </c>
      <c r="AS54" s="8">
        <v>0.51016899999999998</v>
      </c>
      <c r="AT54" s="8">
        <v>0</v>
      </c>
      <c r="AU54" s="8">
        <v>0.93033200000000005</v>
      </c>
      <c r="AV54" s="8">
        <v>0.43960399999999999</v>
      </c>
    </row>
    <row r="55" spans="2:48">
      <c r="B55" s="8" t="s">
        <v>136</v>
      </c>
      <c r="C55" s="20">
        <v>4</v>
      </c>
      <c r="D55" s="20">
        <v>520</v>
      </c>
      <c r="E55" s="20">
        <v>0</v>
      </c>
      <c r="F55" s="20">
        <v>6</v>
      </c>
      <c r="G55" s="20">
        <v>6</v>
      </c>
      <c r="H55" s="20">
        <v>4</v>
      </c>
      <c r="I55" s="19">
        <v>21.5</v>
      </c>
      <c r="J55" s="1">
        <v>3.3067000000000002</v>
      </c>
      <c r="K55" s="1">
        <v>3.3067000000000002</v>
      </c>
      <c r="L55" s="1">
        <v>4.8861999999999997</v>
      </c>
      <c r="M55" s="18">
        <v>46.268000000000001</v>
      </c>
      <c r="N55" s="8">
        <v>36</v>
      </c>
      <c r="O55" s="8">
        <v>26</v>
      </c>
      <c r="P55" s="8">
        <v>2</v>
      </c>
      <c r="Q55" s="8">
        <v>6</v>
      </c>
      <c r="R55" s="2">
        <v>-18.573499999999999</v>
      </c>
      <c r="S55" s="8" t="s">
        <v>61</v>
      </c>
      <c r="T55" s="8">
        <v>1.2689999999999999</v>
      </c>
      <c r="U55" s="8">
        <v>2.0870000000000002</v>
      </c>
      <c r="V55" s="8">
        <v>0.81799999999999995</v>
      </c>
      <c r="W55" s="8" t="s">
        <v>61</v>
      </c>
      <c r="X55" s="8">
        <v>1.2689999999999999</v>
      </c>
      <c r="Y55" s="8">
        <v>2.0870000000000002</v>
      </c>
      <c r="Z55" s="8">
        <v>0.81799999999999995</v>
      </c>
      <c r="AA55" s="8">
        <v>0.60299999999999998</v>
      </c>
      <c r="AB55" s="8">
        <v>1.2999999999999999E-3</v>
      </c>
      <c r="AC55" s="8" t="s">
        <v>17</v>
      </c>
      <c r="AD55" s="8" t="s">
        <v>17</v>
      </c>
      <c r="AE55" s="8">
        <v>0</v>
      </c>
      <c r="AF55" s="8">
        <v>0</v>
      </c>
      <c r="AG55" s="8">
        <v>0</v>
      </c>
      <c r="AH55" s="8">
        <v>0</v>
      </c>
      <c r="AI55" s="8">
        <v>0</v>
      </c>
      <c r="AJ55" s="8">
        <v>0</v>
      </c>
      <c r="AK55" s="8">
        <v>0</v>
      </c>
      <c r="AL55" s="8">
        <v>0</v>
      </c>
      <c r="AM55" s="8">
        <v>0</v>
      </c>
      <c r="AN55" s="8">
        <v>0</v>
      </c>
      <c r="AO55" s="8">
        <v>0</v>
      </c>
      <c r="AP55" s="8">
        <v>0</v>
      </c>
      <c r="AQ55" s="8">
        <v>2E-3</v>
      </c>
      <c r="AR55" s="8">
        <v>0.27100000000000002</v>
      </c>
      <c r="AS55" s="8">
        <v>0.50961199999999995</v>
      </c>
      <c r="AT55" s="8">
        <v>0</v>
      </c>
      <c r="AU55" s="8">
        <v>0.92326900000000001</v>
      </c>
      <c r="AV55" s="8">
        <v>0.43205500000000002</v>
      </c>
    </row>
    <row r="56" spans="2:48">
      <c r="B56" s="8" t="s">
        <v>137</v>
      </c>
      <c r="C56" s="20">
        <v>4</v>
      </c>
      <c r="D56" s="20">
        <v>520</v>
      </c>
      <c r="E56" s="20">
        <v>0</v>
      </c>
      <c r="F56" s="20">
        <v>6</v>
      </c>
      <c r="G56" s="20">
        <v>6</v>
      </c>
      <c r="H56" s="20">
        <v>4</v>
      </c>
      <c r="I56" s="19">
        <v>21.6</v>
      </c>
      <c r="J56" s="1">
        <v>3.2948</v>
      </c>
      <c r="K56" s="1">
        <v>3.2948</v>
      </c>
      <c r="L56" s="1">
        <v>4.9340999999999999</v>
      </c>
      <c r="M56" s="18">
        <v>46.386000000000003</v>
      </c>
      <c r="N56" s="8">
        <v>36</v>
      </c>
      <c r="O56" s="8">
        <v>26</v>
      </c>
      <c r="P56" s="8">
        <v>2</v>
      </c>
      <c r="Q56" s="8">
        <v>6</v>
      </c>
      <c r="R56" s="2">
        <v>-18.5959</v>
      </c>
      <c r="S56" s="8" t="s">
        <v>61</v>
      </c>
      <c r="T56" s="8">
        <v>1.2589999999999999</v>
      </c>
      <c r="U56" s="8">
        <v>2.0619999999999998</v>
      </c>
      <c r="V56" s="8">
        <v>0.80300000000000005</v>
      </c>
      <c r="W56" s="8" t="s">
        <v>61</v>
      </c>
      <c r="X56" s="8">
        <v>1.2589999999999999</v>
      </c>
      <c r="Y56" s="8">
        <v>2.0619999999999998</v>
      </c>
      <c r="Z56" s="8">
        <v>0.80300000000000005</v>
      </c>
      <c r="AA56" s="8">
        <v>0.59289999999999998</v>
      </c>
      <c r="AB56" s="8">
        <v>2.5999999999999999E-3</v>
      </c>
      <c r="AC56" s="8" t="s">
        <v>17</v>
      </c>
      <c r="AD56" s="8" t="s">
        <v>17</v>
      </c>
      <c r="AE56" s="8">
        <v>0</v>
      </c>
      <c r="AF56" s="8">
        <v>0</v>
      </c>
      <c r="AG56" s="8">
        <v>0</v>
      </c>
      <c r="AH56" s="8">
        <v>0</v>
      </c>
      <c r="AI56" s="8">
        <v>0</v>
      </c>
      <c r="AJ56" s="8">
        <v>0</v>
      </c>
      <c r="AK56" s="8">
        <v>0</v>
      </c>
      <c r="AL56" s="8">
        <v>0</v>
      </c>
      <c r="AM56" s="8">
        <v>0</v>
      </c>
      <c r="AN56" s="8">
        <v>0</v>
      </c>
      <c r="AO56" s="8">
        <v>0</v>
      </c>
      <c r="AP56" s="8">
        <v>0</v>
      </c>
      <c r="AQ56" s="8">
        <v>2E-3</v>
      </c>
      <c r="AR56" s="8">
        <v>0.27100000000000002</v>
      </c>
      <c r="AS56" s="8">
        <v>0.50862099999999999</v>
      </c>
      <c r="AT56" s="8">
        <v>0</v>
      </c>
      <c r="AU56" s="8">
        <v>0.91630599999999995</v>
      </c>
      <c r="AV56" s="8">
        <v>0.42450500000000002</v>
      </c>
    </row>
    <row r="57" spans="2:48">
      <c r="B57" s="8" t="s">
        <v>138</v>
      </c>
      <c r="C57" s="20">
        <v>4</v>
      </c>
      <c r="D57" s="20">
        <v>520</v>
      </c>
      <c r="E57" s="20">
        <v>0</v>
      </c>
      <c r="F57" s="20">
        <v>6</v>
      </c>
      <c r="G57" s="20">
        <v>6</v>
      </c>
      <c r="H57" s="20">
        <v>4</v>
      </c>
      <c r="I57" s="19">
        <v>21.6</v>
      </c>
      <c r="J57" s="1">
        <v>3.2831999999999999</v>
      </c>
      <c r="K57" s="1">
        <v>3.2831999999999999</v>
      </c>
      <c r="L57" s="1">
        <v>4.9787999999999997</v>
      </c>
      <c r="M57" s="18">
        <v>46.478000000000002</v>
      </c>
      <c r="N57" s="8">
        <v>36</v>
      </c>
      <c r="O57" s="8">
        <v>26</v>
      </c>
      <c r="P57" s="8">
        <v>19</v>
      </c>
      <c r="Q57" s="8">
        <v>1</v>
      </c>
      <c r="R57" s="2">
        <v>-18.617699999999999</v>
      </c>
      <c r="S57" s="8" t="s">
        <v>61</v>
      </c>
      <c r="T57" s="8">
        <v>1.2509999999999999</v>
      </c>
      <c r="U57" s="8">
        <v>2.04</v>
      </c>
      <c r="V57" s="8">
        <v>0.78900000000000003</v>
      </c>
      <c r="W57" s="8" t="s">
        <v>61</v>
      </c>
      <c r="X57" s="8">
        <v>1.2509999999999999</v>
      </c>
      <c r="Y57" s="8">
        <v>2.04</v>
      </c>
      <c r="Z57" s="8">
        <v>0.78900000000000003</v>
      </c>
      <c r="AA57" s="8">
        <v>0.55900000000000005</v>
      </c>
      <c r="AB57" s="8">
        <v>3.3E-3</v>
      </c>
      <c r="AC57" s="8" t="s">
        <v>17</v>
      </c>
      <c r="AD57" s="8" t="s">
        <v>17</v>
      </c>
      <c r="AE57" s="8">
        <v>0</v>
      </c>
      <c r="AF57" s="8">
        <v>0</v>
      </c>
      <c r="AG57" s="8">
        <v>0</v>
      </c>
      <c r="AH57" s="8">
        <v>0</v>
      </c>
      <c r="AI57" s="8">
        <v>0</v>
      </c>
      <c r="AJ57" s="8">
        <v>0</v>
      </c>
      <c r="AK57" s="8">
        <v>0</v>
      </c>
      <c r="AL57" s="8">
        <v>0</v>
      </c>
      <c r="AM57" s="8">
        <v>0</v>
      </c>
      <c r="AN57" s="8">
        <v>0</v>
      </c>
      <c r="AO57" s="8">
        <v>0</v>
      </c>
      <c r="AP57" s="8">
        <v>0</v>
      </c>
      <c r="AQ57" s="8">
        <v>1E-3</v>
      </c>
      <c r="AR57" s="8">
        <v>0.25800000000000001</v>
      </c>
      <c r="AS57" s="8">
        <v>0.50749900000000003</v>
      </c>
      <c r="AT57" s="8">
        <v>0</v>
      </c>
      <c r="AU57" s="8">
        <v>0.90983400000000003</v>
      </c>
      <c r="AV57" s="8">
        <v>0.41695599999999999</v>
      </c>
    </row>
    <row r="58" spans="2:48">
      <c r="B58" s="8" t="s">
        <v>139</v>
      </c>
      <c r="C58" s="20">
        <v>4</v>
      </c>
      <c r="D58" s="20">
        <v>520</v>
      </c>
      <c r="E58" s="20">
        <v>0</v>
      </c>
      <c r="F58" s="20">
        <v>6</v>
      </c>
      <c r="G58" s="20">
        <v>6</v>
      </c>
      <c r="H58" s="20">
        <v>4</v>
      </c>
      <c r="I58" s="19">
        <v>21.6</v>
      </c>
      <c r="J58" s="1">
        <v>3.2713999999999999</v>
      </c>
      <c r="K58" s="1">
        <v>3.2713999999999999</v>
      </c>
      <c r="L58" s="1">
        <v>5.0221999999999998</v>
      </c>
      <c r="M58" s="18">
        <v>46.546999999999997</v>
      </c>
      <c r="N58" s="8">
        <v>36</v>
      </c>
      <c r="O58" s="8">
        <v>26</v>
      </c>
      <c r="P58" s="8">
        <v>20</v>
      </c>
      <c r="Q58" s="8">
        <v>1</v>
      </c>
      <c r="R58" s="2">
        <v>-18.637799999999999</v>
      </c>
      <c r="S58" s="8" t="s">
        <v>61</v>
      </c>
      <c r="T58" s="8">
        <v>1.2450000000000001</v>
      </c>
      <c r="U58" s="8">
        <v>2.02</v>
      </c>
      <c r="V58" s="8">
        <v>0.77500000000000002</v>
      </c>
      <c r="W58" s="8" t="s">
        <v>61</v>
      </c>
      <c r="X58" s="8">
        <v>1.2450000000000001</v>
      </c>
      <c r="Y58" s="8">
        <v>2.02</v>
      </c>
      <c r="Z58" s="8">
        <v>0.77500000000000002</v>
      </c>
      <c r="AA58" s="8">
        <v>0.49830000000000002</v>
      </c>
      <c r="AB58" s="8">
        <v>3.2000000000000002E-3</v>
      </c>
      <c r="AC58" s="8" t="s">
        <v>17</v>
      </c>
      <c r="AD58" s="8" t="s">
        <v>17</v>
      </c>
      <c r="AE58" s="8">
        <v>0</v>
      </c>
      <c r="AF58" s="8">
        <v>0</v>
      </c>
      <c r="AG58" s="8">
        <v>0</v>
      </c>
      <c r="AH58" s="8">
        <v>0</v>
      </c>
      <c r="AI58" s="8">
        <v>0</v>
      </c>
      <c r="AJ58" s="8">
        <v>0</v>
      </c>
      <c r="AK58" s="8">
        <v>0</v>
      </c>
      <c r="AL58" s="8">
        <v>0</v>
      </c>
      <c r="AM58" s="8">
        <v>0</v>
      </c>
      <c r="AN58" s="8">
        <v>0</v>
      </c>
      <c r="AO58" s="8">
        <v>0</v>
      </c>
      <c r="AP58" s="8">
        <v>0</v>
      </c>
      <c r="AQ58" s="8">
        <v>1E-3</v>
      </c>
      <c r="AR58" s="8">
        <v>0.25700000000000001</v>
      </c>
      <c r="AS58" s="8">
        <v>0.50617900000000005</v>
      </c>
      <c r="AT58" s="8">
        <v>0</v>
      </c>
      <c r="AU58" s="8">
        <v>0.90346599999999999</v>
      </c>
      <c r="AV58" s="8">
        <v>0.40940599999999999</v>
      </c>
    </row>
    <row r="59" spans="2:48">
      <c r="B59" s="8" t="s">
        <v>140</v>
      </c>
      <c r="C59" s="20">
        <v>4</v>
      </c>
      <c r="D59" s="20">
        <v>520</v>
      </c>
      <c r="E59" s="20">
        <v>0</v>
      </c>
      <c r="F59" s="20">
        <v>6</v>
      </c>
      <c r="G59" s="20">
        <v>6</v>
      </c>
      <c r="H59" s="20">
        <v>4</v>
      </c>
      <c r="I59" s="19">
        <v>21.6</v>
      </c>
      <c r="J59" s="1">
        <v>3.2593999999999999</v>
      </c>
      <c r="K59" s="1">
        <v>3.2593999999999999</v>
      </c>
      <c r="L59" s="1">
        <v>5.0651999999999999</v>
      </c>
      <c r="M59" s="18">
        <v>46.601999999999997</v>
      </c>
      <c r="N59" s="8">
        <v>36</v>
      </c>
      <c r="O59" s="8">
        <v>26</v>
      </c>
      <c r="P59" s="8">
        <v>2</v>
      </c>
      <c r="Q59" s="8">
        <v>6</v>
      </c>
      <c r="R59" s="2">
        <v>-18.6553</v>
      </c>
      <c r="S59" s="8" t="s">
        <v>61</v>
      </c>
      <c r="T59" s="8">
        <v>1.24</v>
      </c>
      <c r="U59" s="8">
        <v>2.0019999999999998</v>
      </c>
      <c r="V59" s="8">
        <v>0.76200000000000001</v>
      </c>
      <c r="W59" s="8" t="s">
        <v>61</v>
      </c>
      <c r="X59" s="8">
        <v>1.24</v>
      </c>
      <c r="Y59" s="8">
        <v>2.0019999999999998</v>
      </c>
      <c r="Z59" s="8">
        <v>0.76200000000000001</v>
      </c>
      <c r="AA59" s="8">
        <v>0.41389999999999999</v>
      </c>
      <c r="AB59" s="8">
        <v>3.0000000000000001E-3</v>
      </c>
      <c r="AC59" s="8" t="s">
        <v>17</v>
      </c>
      <c r="AD59" s="8" t="s">
        <v>17</v>
      </c>
      <c r="AE59" s="8">
        <v>0</v>
      </c>
      <c r="AF59" s="8">
        <v>0</v>
      </c>
      <c r="AG59" s="8">
        <v>0</v>
      </c>
      <c r="AH59" s="8">
        <v>0</v>
      </c>
      <c r="AI59" s="8">
        <v>0</v>
      </c>
      <c r="AJ59" s="8">
        <v>0</v>
      </c>
      <c r="AK59" s="8">
        <v>0</v>
      </c>
      <c r="AL59" s="8">
        <v>0</v>
      </c>
      <c r="AM59" s="8">
        <v>0</v>
      </c>
      <c r="AN59" s="8">
        <v>0</v>
      </c>
      <c r="AO59" s="8">
        <v>0</v>
      </c>
      <c r="AP59" s="8">
        <v>0</v>
      </c>
      <c r="AQ59" s="8">
        <v>2E-3</v>
      </c>
      <c r="AR59" s="8">
        <v>0.26900000000000002</v>
      </c>
      <c r="AS59" s="8">
        <v>0.50472600000000001</v>
      </c>
      <c r="AT59" s="8">
        <v>0</v>
      </c>
      <c r="AU59" s="8">
        <v>0.89722999999999997</v>
      </c>
      <c r="AV59" s="8">
        <v>0.40185700000000002</v>
      </c>
    </row>
    <row r="60" spans="2:48">
      <c r="B60" s="8" t="s">
        <v>141</v>
      </c>
      <c r="C60" s="20">
        <v>4</v>
      </c>
      <c r="D60" s="20">
        <v>520</v>
      </c>
      <c r="E60" s="20">
        <v>0</v>
      </c>
      <c r="F60" s="20">
        <v>6</v>
      </c>
      <c r="G60" s="20">
        <v>6</v>
      </c>
      <c r="H60" s="20">
        <v>4</v>
      </c>
      <c r="I60" s="19">
        <v>21.6</v>
      </c>
      <c r="J60" s="1">
        <v>3.2471000000000001</v>
      </c>
      <c r="K60" s="1">
        <v>3.2471000000000001</v>
      </c>
      <c r="L60" s="1">
        <v>5.1077000000000004</v>
      </c>
      <c r="M60" s="18">
        <v>46.637999999999998</v>
      </c>
      <c r="N60" s="8">
        <v>36</v>
      </c>
      <c r="O60" s="8">
        <v>26</v>
      </c>
      <c r="P60" s="8">
        <v>2</v>
      </c>
      <c r="Q60" s="8">
        <v>6</v>
      </c>
      <c r="R60" s="2">
        <v>-18.6691</v>
      </c>
      <c r="S60" s="8" t="s">
        <v>61</v>
      </c>
      <c r="T60" s="8">
        <v>1.2370000000000001</v>
      </c>
      <c r="U60" s="8">
        <v>1.9850000000000001</v>
      </c>
      <c r="V60" s="8">
        <v>0.748</v>
      </c>
      <c r="W60" s="8" t="s">
        <v>61</v>
      </c>
      <c r="X60" s="8">
        <v>1.2370000000000001</v>
      </c>
      <c r="Y60" s="8">
        <v>1.9850000000000001</v>
      </c>
      <c r="Z60" s="8">
        <v>0.748</v>
      </c>
      <c r="AA60" s="8">
        <v>0.30370000000000003</v>
      </c>
      <c r="AB60" s="8">
        <v>8.9999999999999998E-4</v>
      </c>
      <c r="AC60" s="8" t="s">
        <v>17</v>
      </c>
      <c r="AD60" s="8" t="s">
        <v>17</v>
      </c>
      <c r="AE60" s="8">
        <v>0</v>
      </c>
      <c r="AF60" s="8">
        <v>0</v>
      </c>
      <c r="AG60" s="8">
        <v>0</v>
      </c>
      <c r="AH60" s="8">
        <v>0</v>
      </c>
      <c r="AI60" s="8">
        <v>0</v>
      </c>
      <c r="AJ60" s="8">
        <v>0</v>
      </c>
      <c r="AK60" s="8">
        <v>0</v>
      </c>
      <c r="AL60" s="8">
        <v>0</v>
      </c>
      <c r="AM60" s="8">
        <v>0</v>
      </c>
      <c r="AN60" s="8">
        <v>0</v>
      </c>
      <c r="AO60" s="8">
        <v>0</v>
      </c>
      <c r="AP60" s="8">
        <v>0</v>
      </c>
      <c r="AQ60" s="8">
        <v>2E-3</v>
      </c>
      <c r="AR60" s="8">
        <v>0.27300000000000002</v>
      </c>
      <c r="AS60" s="8">
        <v>0.50319199999999997</v>
      </c>
      <c r="AT60" s="8">
        <v>0</v>
      </c>
      <c r="AU60" s="8">
        <v>0.89113399999999998</v>
      </c>
      <c r="AV60" s="8">
        <v>0.39430799999999999</v>
      </c>
    </row>
    <row r="61" spans="2:48">
      <c r="B61" s="8" t="s">
        <v>142</v>
      </c>
      <c r="C61" s="20">
        <v>4</v>
      </c>
      <c r="D61" s="20">
        <v>520</v>
      </c>
      <c r="E61" s="20">
        <v>0</v>
      </c>
      <c r="F61" s="20">
        <v>6</v>
      </c>
      <c r="G61" s="20">
        <v>6</v>
      </c>
      <c r="H61" s="20">
        <v>4</v>
      </c>
      <c r="I61" s="19">
        <v>21.6</v>
      </c>
      <c r="J61" s="1">
        <v>3.2343999999999999</v>
      </c>
      <c r="K61" s="1">
        <v>3.2343999999999999</v>
      </c>
      <c r="L61" s="1">
        <v>5.1506999999999996</v>
      </c>
      <c r="M61" s="18">
        <v>46.664000000000001</v>
      </c>
      <c r="N61" s="8">
        <v>36</v>
      </c>
      <c r="O61" s="8">
        <v>26</v>
      </c>
      <c r="P61" s="8">
        <v>20</v>
      </c>
      <c r="Q61" s="8">
        <v>1</v>
      </c>
      <c r="R61" s="2">
        <v>-18.6783</v>
      </c>
      <c r="S61" s="8" t="s">
        <v>61</v>
      </c>
      <c r="T61" s="8">
        <v>1.2350000000000001</v>
      </c>
      <c r="U61" s="8">
        <v>1.9690000000000001</v>
      </c>
      <c r="V61" s="8">
        <v>0.73399999999999999</v>
      </c>
      <c r="W61" s="8" t="s">
        <v>61</v>
      </c>
      <c r="X61" s="8">
        <v>1.2350000000000001</v>
      </c>
      <c r="Y61" s="8">
        <v>1.9690000000000001</v>
      </c>
      <c r="Z61" s="8">
        <v>0.73399999999999999</v>
      </c>
      <c r="AA61" s="8">
        <v>0.16689999999999999</v>
      </c>
      <c r="AB61" s="8">
        <v>7.4999999999999997E-3</v>
      </c>
      <c r="AC61" s="8" t="s">
        <v>17</v>
      </c>
      <c r="AD61" s="8" t="s">
        <v>17</v>
      </c>
      <c r="AE61" s="8">
        <v>0</v>
      </c>
      <c r="AF61" s="8">
        <v>0</v>
      </c>
      <c r="AG61" s="8">
        <v>0</v>
      </c>
      <c r="AH61" s="8">
        <v>0</v>
      </c>
      <c r="AI61" s="8">
        <v>0</v>
      </c>
      <c r="AJ61" s="8">
        <v>0</v>
      </c>
      <c r="AK61" s="8">
        <v>0</v>
      </c>
      <c r="AL61" s="8">
        <v>0</v>
      </c>
      <c r="AM61" s="8">
        <v>0</v>
      </c>
      <c r="AN61" s="8">
        <v>0</v>
      </c>
      <c r="AO61" s="8">
        <v>0</v>
      </c>
      <c r="AP61" s="8">
        <v>0</v>
      </c>
      <c r="AQ61" s="8">
        <v>1E-3</v>
      </c>
      <c r="AR61" s="8">
        <v>0.25800000000000001</v>
      </c>
      <c r="AS61" s="8">
        <v>0.50162300000000004</v>
      </c>
      <c r="AT61" s="8">
        <v>0</v>
      </c>
      <c r="AU61" s="8">
        <v>0.88513699999999995</v>
      </c>
      <c r="AV61" s="8">
        <v>0.38675799999999999</v>
      </c>
    </row>
    <row r="62" spans="2:48">
      <c r="B62" s="8" t="s">
        <v>143</v>
      </c>
      <c r="C62" s="20">
        <v>4</v>
      </c>
      <c r="D62" s="20">
        <v>520</v>
      </c>
      <c r="E62" s="20">
        <v>0</v>
      </c>
      <c r="F62" s="20">
        <v>6</v>
      </c>
      <c r="G62" s="20">
        <v>6</v>
      </c>
      <c r="H62" s="20">
        <v>4</v>
      </c>
      <c r="I62" s="19">
        <v>21.6</v>
      </c>
      <c r="J62" s="1">
        <v>3.2277999999999998</v>
      </c>
      <c r="K62" s="1">
        <v>3.2277999999999998</v>
      </c>
      <c r="L62" s="1">
        <v>5.1723999999999997</v>
      </c>
      <c r="M62" s="18">
        <v>46.670999999999999</v>
      </c>
      <c r="N62" s="8">
        <v>36</v>
      </c>
      <c r="O62" s="8">
        <v>26</v>
      </c>
      <c r="P62" s="8">
        <v>20</v>
      </c>
      <c r="Q62" s="8">
        <v>1</v>
      </c>
      <c r="R62" s="2">
        <v>-18.680800000000001</v>
      </c>
      <c r="S62" s="8" t="s">
        <v>61</v>
      </c>
      <c r="T62" s="8">
        <v>1.236</v>
      </c>
      <c r="U62" s="8">
        <v>1.962</v>
      </c>
      <c r="V62" s="8">
        <v>0.72699999999999998</v>
      </c>
      <c r="W62" s="8" t="s">
        <v>61</v>
      </c>
      <c r="X62" s="8">
        <v>1.236</v>
      </c>
      <c r="Y62" s="8">
        <v>1.962</v>
      </c>
      <c r="Z62" s="8">
        <v>0.72699999999999998</v>
      </c>
      <c r="AA62" s="8">
        <v>8.6800000000000002E-2</v>
      </c>
      <c r="AB62" s="8">
        <v>2.3E-3</v>
      </c>
      <c r="AC62" s="8" t="s">
        <v>17</v>
      </c>
      <c r="AD62" s="8" t="s">
        <v>17</v>
      </c>
      <c r="AE62" s="8">
        <v>0</v>
      </c>
      <c r="AF62" s="8">
        <v>0</v>
      </c>
      <c r="AG62" s="8">
        <v>0</v>
      </c>
      <c r="AH62" s="8">
        <v>0</v>
      </c>
      <c r="AI62" s="8">
        <v>0</v>
      </c>
      <c r="AJ62" s="8">
        <v>0</v>
      </c>
      <c r="AK62" s="8">
        <v>0</v>
      </c>
      <c r="AL62" s="8">
        <v>0</v>
      </c>
      <c r="AM62" s="8">
        <v>0</v>
      </c>
      <c r="AN62" s="8">
        <v>0</v>
      </c>
      <c r="AO62" s="8">
        <v>0</v>
      </c>
      <c r="AP62" s="8">
        <v>0</v>
      </c>
      <c r="AQ62" s="8">
        <v>1E-3</v>
      </c>
      <c r="AR62" s="8">
        <v>0.26</v>
      </c>
      <c r="AS62" s="8">
        <v>0.50081299999999995</v>
      </c>
      <c r="AT62" s="8">
        <v>0</v>
      </c>
      <c r="AU62" s="8">
        <v>0.88217199999999996</v>
      </c>
      <c r="AV62" s="8">
        <v>0.38298300000000002</v>
      </c>
    </row>
    <row r="63" spans="2:48">
      <c r="B63" s="8" t="s">
        <v>144</v>
      </c>
      <c r="C63" s="20">
        <v>4</v>
      </c>
      <c r="D63" s="20">
        <v>520</v>
      </c>
      <c r="E63" s="20">
        <v>0</v>
      </c>
      <c r="F63" s="20">
        <v>6</v>
      </c>
      <c r="G63" s="20">
        <v>6</v>
      </c>
      <c r="H63" s="20">
        <v>4</v>
      </c>
      <c r="I63" s="19">
        <v>21.6</v>
      </c>
      <c r="J63" s="1">
        <v>3.2210000000000001</v>
      </c>
      <c r="K63" s="1">
        <v>3.2210000000000001</v>
      </c>
      <c r="L63" s="1">
        <v>5.1943000000000001</v>
      </c>
      <c r="M63" s="18">
        <v>46.670999999999999</v>
      </c>
      <c r="N63" s="8">
        <v>36</v>
      </c>
      <c r="O63" s="8">
        <v>26</v>
      </c>
      <c r="P63" s="8">
        <v>2</v>
      </c>
      <c r="Q63" s="8">
        <v>6</v>
      </c>
      <c r="R63" s="2">
        <v>-18.681699999999999</v>
      </c>
      <c r="S63" s="8" t="s">
        <v>61</v>
      </c>
      <c r="T63" s="8">
        <v>1.2370000000000001</v>
      </c>
      <c r="U63" s="8">
        <v>1.956</v>
      </c>
      <c r="V63" s="8">
        <v>0.71899999999999997</v>
      </c>
      <c r="W63" s="8" t="s">
        <v>61</v>
      </c>
      <c r="X63" s="8">
        <v>1.2370000000000001</v>
      </c>
      <c r="Y63" s="8">
        <v>1.956</v>
      </c>
      <c r="Z63" s="8">
        <v>0.71899999999999997</v>
      </c>
      <c r="AA63" s="8">
        <v>4.0000000000000002E-4</v>
      </c>
      <c r="AB63" s="8">
        <v>4.4999999999999997E-3</v>
      </c>
      <c r="AC63" s="8" t="s">
        <v>17</v>
      </c>
      <c r="AD63" s="8" t="s">
        <v>17</v>
      </c>
      <c r="AE63" s="8">
        <v>0</v>
      </c>
      <c r="AF63" s="8">
        <v>0</v>
      </c>
      <c r="AG63" s="8">
        <v>0</v>
      </c>
      <c r="AH63" s="8">
        <v>0</v>
      </c>
      <c r="AI63" s="8">
        <v>0</v>
      </c>
      <c r="AJ63" s="8">
        <v>0</v>
      </c>
      <c r="AK63" s="8">
        <v>0</v>
      </c>
      <c r="AL63" s="8">
        <v>0</v>
      </c>
      <c r="AM63" s="8">
        <v>0</v>
      </c>
      <c r="AN63" s="8">
        <v>0</v>
      </c>
      <c r="AO63" s="8">
        <v>0</v>
      </c>
      <c r="AP63" s="8">
        <v>0</v>
      </c>
      <c r="AQ63" s="8">
        <v>2E-3</v>
      </c>
      <c r="AR63" s="8">
        <v>0.27</v>
      </c>
      <c r="AS63" s="8">
        <v>0.5</v>
      </c>
      <c r="AT63" s="8">
        <v>0</v>
      </c>
      <c r="AU63" s="8">
        <v>0.87920900000000002</v>
      </c>
      <c r="AV63" s="8">
        <v>0.37920900000000002</v>
      </c>
    </row>
    <row r="64" spans="2:48">
      <c r="B64" s="8" t="s">
        <v>827</v>
      </c>
      <c r="C64" s="20">
        <v>4</v>
      </c>
      <c r="D64" s="20">
        <v>520</v>
      </c>
      <c r="E64" s="20">
        <v>0</v>
      </c>
      <c r="F64" s="20">
        <v>6</v>
      </c>
      <c r="G64" s="20">
        <v>6</v>
      </c>
      <c r="H64" s="20">
        <v>4</v>
      </c>
      <c r="I64" s="19">
        <v>21.6</v>
      </c>
      <c r="J64" s="1">
        <v>3.2210000000000001</v>
      </c>
      <c r="K64" s="1">
        <v>3.2210000000000001</v>
      </c>
      <c r="L64" s="1">
        <v>5.1943000000000001</v>
      </c>
      <c r="M64" s="18">
        <v>46.670999999999999</v>
      </c>
      <c r="N64" s="8">
        <v>36</v>
      </c>
      <c r="O64" s="8">
        <v>26</v>
      </c>
      <c r="P64" s="8">
        <v>19</v>
      </c>
      <c r="Q64" s="8">
        <v>1</v>
      </c>
      <c r="R64" s="2">
        <v>-18.093499999999999</v>
      </c>
      <c r="S64" s="8" t="s">
        <v>61</v>
      </c>
      <c r="T64" s="8">
        <v>1.4339999999999999</v>
      </c>
      <c r="U64" s="8">
        <v>2.278</v>
      </c>
      <c r="V64" s="8">
        <v>0.84299999999999997</v>
      </c>
      <c r="W64" s="8" t="s">
        <v>61</v>
      </c>
      <c r="X64" s="8">
        <v>1.4339999999999999</v>
      </c>
      <c r="Y64" s="8">
        <v>2.278</v>
      </c>
      <c r="Z64" s="8">
        <v>0.84299999999999997</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1E-3</v>
      </c>
      <c r="AR64" s="8">
        <v>0.25700000000000001</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647</v>
      </c>
      <c r="C69" s="20">
        <v>4</v>
      </c>
      <c r="D69" s="20">
        <v>400</v>
      </c>
      <c r="E69" s="20">
        <v>0</v>
      </c>
      <c r="F69" s="20">
        <v>3</v>
      </c>
      <c r="G69" s="20">
        <v>3</v>
      </c>
      <c r="H69" s="20">
        <v>2</v>
      </c>
      <c r="I69" s="19">
        <v>10.6</v>
      </c>
      <c r="J69" s="1">
        <v>3.4115000000000002</v>
      </c>
      <c r="K69" s="1">
        <v>3.4115000000000002</v>
      </c>
      <c r="L69" s="1">
        <v>4.4301000000000004</v>
      </c>
      <c r="M69" s="18">
        <v>44.65</v>
      </c>
      <c r="N69" s="8">
        <v>36</v>
      </c>
      <c r="O69" s="8">
        <v>864</v>
      </c>
      <c r="P69" s="8">
        <v>1</v>
      </c>
      <c r="Q69" s="8">
        <v>1</v>
      </c>
      <c r="R69" s="2">
        <v>-59.331200000000003</v>
      </c>
      <c r="S69" s="8" t="s">
        <v>16</v>
      </c>
      <c r="T69" s="8">
        <v>-3.8279999999999998</v>
      </c>
      <c r="U69" s="8">
        <v>7.8239999999999998</v>
      </c>
      <c r="V69" s="8">
        <v>11.651999999999999</v>
      </c>
      <c r="W69" s="8" t="s">
        <v>16</v>
      </c>
      <c r="X69" s="8">
        <v>-3.8279999999999998</v>
      </c>
      <c r="Y69" s="8">
        <v>7.8239999999999998</v>
      </c>
      <c r="Z69" s="8">
        <v>11.651999999999999</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1.0999999999999999E-2</v>
      </c>
      <c r="AR69" s="8">
        <v>0.30599999999999999</v>
      </c>
      <c r="AS69" s="8">
        <v>0.5</v>
      </c>
      <c r="AT69" s="8">
        <v>0</v>
      </c>
      <c r="AU69" s="8">
        <v>0</v>
      </c>
      <c r="AV69" s="8">
        <v>0.5</v>
      </c>
      <c r="AW69" s="2">
        <v>-23.0868</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648</v>
      </c>
      <c r="C87" s="20">
        <v>4</v>
      </c>
      <c r="D87" s="20">
        <v>400</v>
      </c>
      <c r="E87" s="20">
        <v>0</v>
      </c>
      <c r="F87" s="20">
        <v>3</v>
      </c>
      <c r="G87" s="20">
        <v>3</v>
      </c>
      <c r="H87" s="20">
        <v>2</v>
      </c>
      <c r="I87" s="19">
        <v>10.8</v>
      </c>
      <c r="J87" s="1">
        <v>3.2210000000000001</v>
      </c>
      <c r="K87" s="1">
        <v>3.2210000000000001</v>
      </c>
      <c r="L87" s="1">
        <v>5.1943000000000001</v>
      </c>
      <c r="M87" s="18">
        <v>46.670999999999999</v>
      </c>
      <c r="N87" s="8">
        <v>36</v>
      </c>
      <c r="O87" s="8">
        <v>864</v>
      </c>
      <c r="P87" s="8">
        <v>1</v>
      </c>
      <c r="Q87" s="8">
        <v>1</v>
      </c>
      <c r="R87" s="2">
        <v>-59.579799999999999</v>
      </c>
      <c r="S87" s="8" t="s">
        <v>61</v>
      </c>
      <c r="T87" s="8">
        <v>-4.1159999999999997</v>
      </c>
      <c r="U87" s="8">
        <v>7.367</v>
      </c>
      <c r="V87" s="8">
        <v>11.483000000000001</v>
      </c>
      <c r="W87" s="8" t="s">
        <v>61</v>
      </c>
      <c r="X87" s="8">
        <v>-4.1159999999999997</v>
      </c>
      <c r="Y87" s="8">
        <v>7.367</v>
      </c>
      <c r="Z87" s="8">
        <v>11.483000000000001</v>
      </c>
      <c r="AA87" s="8">
        <v>2.9899999999999999E-2</v>
      </c>
      <c r="AB87" s="8">
        <v>1E-4</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0.30099999999999999</v>
      </c>
      <c r="AS87" s="8">
        <v>0.5</v>
      </c>
      <c r="AT87" s="8">
        <v>0</v>
      </c>
      <c r="AU87" s="8">
        <v>0.87920900000000002</v>
      </c>
      <c r="AV87" s="8">
        <v>0.37920900000000002</v>
      </c>
      <c r="AW87" s="2">
        <v>-23.0258</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D5F8FC6C-3D85-4B32-8E0F-1102035FFB0C}"/>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F064C-1C02-4470-9B8A-0A1D15ADE942}">
  <dimension ref="A1:BK179"/>
  <sheetViews>
    <sheetView zoomScale="108" zoomScaleNormal="108" workbookViewId="0"/>
  </sheetViews>
  <sheetFormatPr defaultRowHeight="14.4"/>
  <cols>
    <col min="1" max="1" width="5.5546875" style="8" customWidth="1"/>
    <col min="2" max="2" width="23.109375" style="8" customWidth="1"/>
    <col min="3" max="5" width="8.88671875" style="2" customWidth="1"/>
    <col min="6" max="7" width="11" style="2" customWidth="1"/>
    <col min="8" max="8" width="9.21875" style="2" bestFit="1" customWidth="1"/>
    <col min="9" max="9" width="7.5546875" style="19" customWidth="1"/>
    <col min="10" max="11" width="9.21875" style="2" bestFit="1" customWidth="1"/>
    <col min="12" max="12" width="9.21875" style="8" customWidth="1"/>
    <col min="13" max="13" width="10.5546875" style="8" customWidth="1"/>
    <col min="14" max="14" width="6.5546875" style="8" customWidth="1"/>
    <col min="15" max="16" width="9" style="8" bestFit="1" customWidth="1"/>
    <col min="17" max="17" width="10.33203125" style="8" bestFit="1" customWidth="1"/>
    <col min="18" max="18" width="11.21875" style="8" customWidth="1"/>
    <col min="19" max="19" width="8.6640625" style="8" customWidth="1"/>
    <col min="20" max="24" width="8.88671875" style="8"/>
    <col min="25" max="25" width="16" style="8" bestFit="1" customWidth="1"/>
    <col min="26" max="26" width="9" style="8" customWidth="1"/>
    <col min="27" max="27" width="16.5546875" style="8" bestFit="1" customWidth="1"/>
    <col min="28" max="28" width="16" style="8" bestFit="1" customWidth="1"/>
    <col min="29" max="29" width="6.6640625" style="8" customWidth="1"/>
    <col min="30" max="31" width="8.21875" style="8" customWidth="1"/>
    <col min="32" max="32" width="14.88671875" style="8" customWidth="1"/>
    <col min="33" max="33" width="6.5546875" style="8" customWidth="1"/>
    <col min="34" max="16384" width="8.88671875" style="8"/>
  </cols>
  <sheetData>
    <row r="1" spans="1:35" s="4" customFormat="1">
      <c r="A1" s="29" t="s">
        <v>84</v>
      </c>
      <c r="C1" s="4" t="s">
        <v>719</v>
      </c>
      <c r="D1" s="21">
        <f>COUNT(D41:D502)-6</f>
        <v>22</v>
      </c>
      <c r="E1" s="6"/>
      <c r="F1" s="6"/>
      <c r="G1" s="6"/>
      <c r="H1" s="6"/>
      <c r="I1" s="12"/>
      <c r="J1" s="111" t="s">
        <v>9</v>
      </c>
      <c r="K1" s="111"/>
      <c r="L1" s="111"/>
      <c r="M1" s="111"/>
      <c r="N1" s="3"/>
      <c r="O1" s="98" t="s">
        <v>8</v>
      </c>
      <c r="P1" s="98"/>
      <c r="Q1" s="98"/>
      <c r="R1" s="98"/>
      <c r="T1" s="98" t="s">
        <v>81</v>
      </c>
      <c r="U1" s="98"/>
      <c r="W1" s="98" t="s">
        <v>679</v>
      </c>
      <c r="X1" s="98"/>
      <c r="Y1" s="98"/>
      <c r="Z1" s="98" t="s">
        <v>678</v>
      </c>
      <c r="AA1" s="98"/>
      <c r="AB1" s="98"/>
      <c r="AD1" s="98" t="s">
        <v>674</v>
      </c>
      <c r="AE1" s="98"/>
      <c r="AF1" s="98"/>
      <c r="AH1" s="98" t="s">
        <v>673</v>
      </c>
      <c r="AI1" s="98"/>
    </row>
    <row r="2" spans="1:35">
      <c r="A2" s="4" t="s">
        <v>68</v>
      </c>
      <c r="B2" s="4" t="s">
        <v>1</v>
      </c>
      <c r="C2" s="6" t="s">
        <v>14</v>
      </c>
      <c r="D2" s="6" t="s">
        <v>2</v>
      </c>
      <c r="E2" s="6" t="s">
        <v>0</v>
      </c>
      <c r="F2" s="6" t="s">
        <v>65</v>
      </c>
      <c r="G2" s="6" t="s">
        <v>65</v>
      </c>
      <c r="H2" s="6" t="s">
        <v>66</v>
      </c>
      <c r="J2" s="6" t="str">
        <f>A1</f>
        <v>PBESol</v>
      </c>
      <c r="K2" s="6" t="s">
        <v>4</v>
      </c>
      <c r="L2" s="6" t="s">
        <v>7</v>
      </c>
      <c r="M2" s="6" t="s">
        <v>675</v>
      </c>
      <c r="N2" s="6"/>
      <c r="O2" s="4" t="str">
        <f>A1</f>
        <v>PBESol</v>
      </c>
      <c r="P2" s="4" t="s">
        <v>4</v>
      </c>
      <c r="Q2" s="4" t="s">
        <v>7</v>
      </c>
      <c r="R2" s="4" t="s">
        <v>675</v>
      </c>
      <c r="T2" s="4" t="str">
        <f>A1</f>
        <v>PBESol</v>
      </c>
      <c r="U2" s="4" t="s">
        <v>4</v>
      </c>
      <c r="W2" s="32" t="s">
        <v>123</v>
      </c>
      <c r="X2" s="4" t="s">
        <v>124</v>
      </c>
      <c r="Y2" s="4" t="s">
        <v>331</v>
      </c>
      <c r="Z2" s="4" t="s">
        <v>330</v>
      </c>
      <c r="AA2" s="4" t="s">
        <v>124</v>
      </c>
      <c r="AB2" s="4" t="s">
        <v>125</v>
      </c>
      <c r="AD2" s="4" t="s">
        <v>672</v>
      </c>
      <c r="AE2" s="4" t="s">
        <v>656</v>
      </c>
      <c r="AF2" s="4" t="s">
        <v>720</v>
      </c>
      <c r="AH2" s="4" t="s">
        <v>672</v>
      </c>
      <c r="AI2" s="4" t="s">
        <v>656</v>
      </c>
    </row>
    <row r="3" spans="1:35" s="26" customFormat="1">
      <c r="A3" s="26" t="s">
        <v>67</v>
      </c>
      <c r="B3" s="26" t="str">
        <f>B39</f>
        <v>Zn_Zn_C_PBESol_999</v>
      </c>
      <c r="C3" s="27">
        <f>-C39</f>
        <v>-1</v>
      </c>
      <c r="D3" s="27">
        <f>D39</f>
        <v>3.2395999999999998</v>
      </c>
      <c r="E3" s="27">
        <f>E39</f>
        <v>5.2248000000000001</v>
      </c>
      <c r="F3" s="27">
        <f>-F39</f>
        <v>-0.63105134400000029</v>
      </c>
      <c r="G3" s="27">
        <f>-G39</f>
        <v>-0.63070650719999999</v>
      </c>
      <c r="H3" s="27">
        <f>H39</f>
        <v>0.50005500000000003</v>
      </c>
      <c r="I3" s="17"/>
      <c r="J3" s="17">
        <f>J39</f>
        <v>-17.942799999999998</v>
      </c>
      <c r="K3" s="17">
        <f>K39</f>
        <v>-59.611699999999999</v>
      </c>
      <c r="L3" s="17">
        <f>L39</f>
        <v>-23.017800000000001</v>
      </c>
      <c r="M3" s="17">
        <f>M39</f>
        <v>-82.629500000000007</v>
      </c>
      <c r="N3" s="25"/>
      <c r="O3" s="17">
        <f>O39</f>
        <v>-0.23749999999999716</v>
      </c>
      <c r="P3" s="17">
        <f>P39</f>
        <v>-0.24819999999999709</v>
      </c>
      <c r="Q3" s="17">
        <f>Q39</f>
        <v>7.1199999999997488E-2</v>
      </c>
      <c r="R3" s="17">
        <f>R39</f>
        <v>-0.17700000000000671</v>
      </c>
      <c r="S3" s="17"/>
      <c r="T3" s="28">
        <f>T39</f>
        <v>0.69399999999999995</v>
      </c>
      <c r="U3" s="28">
        <f>U39</f>
        <v>0</v>
      </c>
      <c r="V3" s="27"/>
      <c r="W3" s="17">
        <f>W39</f>
        <v>0</v>
      </c>
      <c r="X3" s="17">
        <f>X39</f>
        <v>-0.23749999999999716</v>
      </c>
      <c r="Y3" s="16">
        <f t="shared" ref="Y3:Y20" si="0">R3+X3</f>
        <v>-0.41450000000000387</v>
      </c>
      <c r="Z3" s="17">
        <f>Z39</f>
        <v>0</v>
      </c>
      <c r="AA3" s="17">
        <f>AA39</f>
        <v>0.24819999999999709</v>
      </c>
      <c r="AB3" s="16">
        <f>AA3+R3</f>
        <v>7.1199999999990382E-2</v>
      </c>
      <c r="AD3" s="17">
        <f>AD39</f>
        <v>0</v>
      </c>
      <c r="AE3" s="17">
        <f>AE39</f>
        <v>0</v>
      </c>
      <c r="AF3" s="17">
        <f>AF39</f>
        <v>0.24819999999999709</v>
      </c>
      <c r="AG3" s="17"/>
      <c r="AH3" s="17">
        <f>AH39</f>
        <v>0</v>
      </c>
      <c r="AI3" s="17">
        <f>AI39</f>
        <v>0</v>
      </c>
    </row>
    <row r="4" spans="1:35" s="15" customFormat="1">
      <c r="B4" s="15" t="str">
        <f>B38</f>
        <v>Zn_Zn_C_PBESol_969</v>
      </c>
      <c r="C4" s="24">
        <f>-C38</f>
        <v>-0.96874715261958977</v>
      </c>
      <c r="D4" s="24">
        <f t="shared" ref="D4:R4" si="1">D38</f>
        <v>3.2458999999999998</v>
      </c>
      <c r="E4" s="24">
        <f t="shared" si="1"/>
        <v>5.2043999999999997</v>
      </c>
      <c r="F4" s="24">
        <f>-F38</f>
        <v>-0.61347385440000013</v>
      </c>
      <c r="G4" s="24">
        <f>-G38</f>
        <v>-0.61340099280000071</v>
      </c>
      <c r="H4" s="24">
        <f t="shared" si="1"/>
        <v>0.50092400000000004</v>
      </c>
      <c r="J4" s="16">
        <f t="shared" si="1"/>
        <v>-17.941800000000001</v>
      </c>
      <c r="K4" s="16">
        <f t="shared" si="1"/>
        <v>0</v>
      </c>
      <c r="L4" s="16">
        <f t="shared" si="1"/>
        <v>0</v>
      </c>
      <c r="M4" s="16">
        <f t="shared" si="1"/>
        <v>0</v>
      </c>
      <c r="N4" s="16"/>
      <c r="O4" s="16">
        <f t="shared" si="1"/>
        <v>-0.23649999999999949</v>
      </c>
      <c r="P4" s="16">
        <f t="shared" si="1"/>
        <v>59.363500000000002</v>
      </c>
      <c r="Q4" s="16">
        <f t="shared" si="1"/>
        <v>23.088999999999999</v>
      </c>
      <c r="R4" s="16">
        <f t="shared" si="1"/>
        <v>82.452500000000001</v>
      </c>
      <c r="S4" s="16"/>
      <c r="T4" s="23">
        <f>T38</f>
        <v>0.70099999999999996</v>
      </c>
      <c r="U4" s="23">
        <f>U38</f>
        <v>0</v>
      </c>
      <c r="V4" s="24"/>
      <c r="W4" s="16">
        <f>W38</f>
        <v>0</v>
      </c>
      <c r="X4" s="16">
        <f>X38</f>
        <v>-0.23649999999999949</v>
      </c>
      <c r="Y4" s="16">
        <f t="shared" si="0"/>
        <v>82.216000000000008</v>
      </c>
      <c r="Z4" s="16">
        <f>Z38</f>
        <v>0</v>
      </c>
      <c r="AA4" s="16">
        <f>AA38</f>
        <v>-59.363500000000002</v>
      </c>
      <c r="AB4" s="16">
        <f>AA4+R4</f>
        <v>23.088999999999999</v>
      </c>
      <c r="AD4" s="16">
        <f>AD38</f>
        <v>0</v>
      </c>
      <c r="AE4" s="16">
        <f>AE38</f>
        <v>0</v>
      </c>
      <c r="AF4" s="16">
        <f>AF38</f>
        <v>-59.363500000000002</v>
      </c>
      <c r="AG4" s="16"/>
      <c r="AH4" s="16"/>
      <c r="AI4" s="16"/>
    </row>
    <row r="5" spans="1:35" s="15" customFormat="1">
      <c r="B5" s="15" t="str">
        <f>B37</f>
        <v>Zn_Zn_C_PBESol_938</v>
      </c>
      <c r="C5" s="24">
        <f>-C37</f>
        <v>-0.93750258852764534</v>
      </c>
      <c r="D5" s="24">
        <f t="shared" ref="D5:R5" si="2">D37</f>
        <v>3.2521</v>
      </c>
      <c r="E5" s="24">
        <f t="shared" si="2"/>
        <v>5.1839000000000004</v>
      </c>
      <c r="F5" s="24">
        <f>-F37</f>
        <v>-0.5960344541999999</v>
      </c>
      <c r="G5" s="24">
        <f>-G37</f>
        <v>-0.59595669569999965</v>
      </c>
      <c r="H5" s="24">
        <f t="shared" si="2"/>
        <v>0.50179799999999997</v>
      </c>
      <c r="I5" s="66"/>
      <c r="J5" s="16">
        <f t="shared" si="2"/>
        <v>-17.9392</v>
      </c>
      <c r="K5" s="16">
        <f>K37</f>
        <v>0</v>
      </c>
      <c r="L5" s="16">
        <f t="shared" si="2"/>
        <v>0</v>
      </c>
      <c r="M5" s="16">
        <f t="shared" si="2"/>
        <v>0</v>
      </c>
      <c r="N5" s="16"/>
      <c r="O5" s="16">
        <f t="shared" si="2"/>
        <v>-0.23389999999999844</v>
      </c>
      <c r="P5" s="16">
        <f t="shared" si="2"/>
        <v>59.363500000000002</v>
      </c>
      <c r="Q5" s="16">
        <f t="shared" si="2"/>
        <v>23.088999999999999</v>
      </c>
      <c r="R5" s="16">
        <f t="shared" si="2"/>
        <v>82.452500000000001</v>
      </c>
      <c r="S5" s="16"/>
      <c r="T5" s="23">
        <f>T37</f>
        <v>0.70799999999999996</v>
      </c>
      <c r="U5" s="23">
        <f>U37</f>
        <v>0</v>
      </c>
      <c r="W5" s="16">
        <f>W37</f>
        <v>0</v>
      </c>
      <c r="X5" s="16">
        <f>X37</f>
        <v>-0.23389999999999844</v>
      </c>
      <c r="Y5" s="16">
        <f t="shared" si="0"/>
        <v>82.218600000000009</v>
      </c>
      <c r="Z5" s="16">
        <f>Z37</f>
        <v>0</v>
      </c>
      <c r="AA5" s="16">
        <f>AA37</f>
        <v>-59.363500000000002</v>
      </c>
      <c r="AB5" s="16">
        <f>AA5+R5</f>
        <v>23.088999999999999</v>
      </c>
      <c r="AC5" s="16"/>
      <c r="AD5" s="16">
        <f>AD37</f>
        <v>0</v>
      </c>
      <c r="AE5" s="16">
        <f>AE37</f>
        <v>0</v>
      </c>
      <c r="AF5" s="16">
        <f>AF37</f>
        <v>-59.363500000000002</v>
      </c>
      <c r="AG5" s="16"/>
      <c r="AH5" s="16"/>
      <c r="AI5" s="16"/>
    </row>
    <row r="6" spans="1:35" s="15" customFormat="1">
      <c r="B6" s="15" t="str">
        <f>B36</f>
        <v>Zn_Zn_C_PBESol_875</v>
      </c>
      <c r="C6" s="24">
        <f>-C36</f>
        <v>-0.87499689376682532</v>
      </c>
      <c r="D6" s="24">
        <f t="shared" ref="D6:R6" si="3">D36</f>
        <v>3.2641</v>
      </c>
      <c r="E6" s="24">
        <f t="shared" si="3"/>
        <v>5.1443000000000003</v>
      </c>
      <c r="F6" s="24">
        <f>-F36</f>
        <v>-0.56152606650000003</v>
      </c>
      <c r="G6" s="24">
        <f>-G36</f>
        <v>-0.56134601599999945</v>
      </c>
      <c r="H6" s="24">
        <f t="shared" si="3"/>
        <v>0.503521</v>
      </c>
      <c r="I6" s="66"/>
      <c r="J6" s="16">
        <f t="shared" si="3"/>
        <v>-17.929500000000001</v>
      </c>
      <c r="K6" s="16">
        <f t="shared" si="3"/>
        <v>0</v>
      </c>
      <c r="L6" s="16">
        <f t="shared" si="3"/>
        <v>0</v>
      </c>
      <c r="M6" s="16">
        <f t="shared" si="3"/>
        <v>0</v>
      </c>
      <c r="N6" s="16"/>
      <c r="O6" s="16">
        <f t="shared" si="3"/>
        <v>-0.22419999999999973</v>
      </c>
      <c r="P6" s="16">
        <f t="shared" si="3"/>
        <v>59.363500000000002</v>
      </c>
      <c r="Q6" s="16">
        <f t="shared" si="3"/>
        <v>23.088999999999999</v>
      </c>
      <c r="R6" s="16">
        <f t="shared" si="3"/>
        <v>82.452500000000001</v>
      </c>
      <c r="S6" s="16"/>
      <c r="T6" s="23">
        <f>T36</f>
        <v>0.72099999999999997</v>
      </c>
      <c r="U6" s="23">
        <f>U36</f>
        <v>0</v>
      </c>
      <c r="W6" s="16">
        <f>W36</f>
        <v>0</v>
      </c>
      <c r="X6" s="16">
        <f>X36</f>
        <v>-0.22419999999999973</v>
      </c>
      <c r="Y6" s="16">
        <f t="shared" si="0"/>
        <v>82.228300000000004</v>
      </c>
      <c r="Z6" s="16">
        <f>Z36</f>
        <v>0</v>
      </c>
      <c r="AA6" s="16">
        <f>AA36</f>
        <v>-59.363500000000002</v>
      </c>
      <c r="AB6" s="16">
        <f t="shared" ref="AB6:AB20" si="4">AA6+R6</f>
        <v>23.088999999999999</v>
      </c>
      <c r="AC6" s="16"/>
      <c r="AD6" s="16">
        <f>AD36</f>
        <v>0</v>
      </c>
      <c r="AE6" s="16">
        <f>AE36</f>
        <v>0</v>
      </c>
      <c r="AF6" s="16">
        <f>AF36</f>
        <v>-59.363500000000002</v>
      </c>
      <c r="AH6" s="16"/>
      <c r="AI6" s="16"/>
    </row>
    <row r="7" spans="1:35" s="15" customFormat="1">
      <c r="B7" s="15" t="str">
        <f>B35</f>
        <v>Zn_Zn_C_PBESol_813</v>
      </c>
      <c r="C7" s="24">
        <f>-C35</f>
        <v>-0.81249948229447055</v>
      </c>
      <c r="D7" s="24">
        <f t="shared" ref="D7:R7" si="5">D35</f>
        <v>3.2753000000000001</v>
      </c>
      <c r="E7" s="24">
        <f t="shared" si="5"/>
        <v>5.1063000000000001</v>
      </c>
      <c r="F7" s="24">
        <f>-F35</f>
        <v>-0.52782801840000004</v>
      </c>
      <c r="G7" s="24">
        <f>-G35</f>
        <v>-0.52714888049999986</v>
      </c>
      <c r="H7" s="24">
        <f t="shared" si="5"/>
        <v>0.50527900000000003</v>
      </c>
      <c r="I7" s="66"/>
      <c r="J7" s="16">
        <f t="shared" si="5"/>
        <v>-17.915099999999999</v>
      </c>
      <c r="K7" s="16">
        <f t="shared" si="5"/>
        <v>0</v>
      </c>
      <c r="L7" s="16">
        <f t="shared" si="5"/>
        <v>0</v>
      </c>
      <c r="M7" s="16">
        <f t="shared" si="5"/>
        <v>0</v>
      </c>
      <c r="N7" s="16"/>
      <c r="O7" s="16">
        <f t="shared" si="5"/>
        <v>-0.20979999999999777</v>
      </c>
      <c r="P7" s="16">
        <f t="shared" si="5"/>
        <v>59.363500000000002</v>
      </c>
      <c r="Q7" s="16">
        <f t="shared" si="5"/>
        <v>23.088999999999999</v>
      </c>
      <c r="R7" s="16">
        <f t="shared" si="5"/>
        <v>82.452500000000001</v>
      </c>
      <c r="S7" s="16"/>
      <c r="T7" s="23">
        <f>T35</f>
        <v>0.73199999999999998</v>
      </c>
      <c r="U7" s="23">
        <f>U35</f>
        <v>0</v>
      </c>
      <c r="W7" s="16">
        <f>W35</f>
        <v>0</v>
      </c>
      <c r="X7" s="16">
        <f>X35</f>
        <v>-0.20979999999999777</v>
      </c>
      <c r="Y7" s="16">
        <f t="shared" si="0"/>
        <v>82.242699999999999</v>
      </c>
      <c r="Z7" s="16">
        <f>Z35</f>
        <v>0</v>
      </c>
      <c r="AA7" s="16">
        <f>AA35</f>
        <v>-59.363500000000002</v>
      </c>
      <c r="AB7" s="16">
        <f t="shared" si="4"/>
        <v>23.088999999999999</v>
      </c>
      <c r="AC7" s="16"/>
      <c r="AD7" s="16">
        <f>AD35</f>
        <v>0</v>
      </c>
      <c r="AE7" s="16">
        <f>AE35</f>
        <v>0</v>
      </c>
      <c r="AF7" s="16">
        <f>AF35</f>
        <v>-59.363500000000002</v>
      </c>
      <c r="AH7" s="16"/>
      <c r="AI7" s="16"/>
    </row>
    <row r="8" spans="1:35" s="15" customFormat="1">
      <c r="B8" s="15" t="str">
        <f>B34</f>
        <v>Zn_Zn_C_PBESol_750</v>
      </c>
      <c r="C8" s="24">
        <f>-C34</f>
        <v>-0.75000207082211634</v>
      </c>
      <c r="D8" s="24">
        <f t="shared" ref="D8:R8" si="6">D34</f>
        <v>3.2864</v>
      </c>
      <c r="E8" s="24">
        <f t="shared" si="6"/>
        <v>5.0674999999999999</v>
      </c>
      <c r="F8" s="24">
        <f>-F34</f>
        <v>-0.49400016999999979</v>
      </c>
      <c r="G8" s="24">
        <f>-G34</f>
        <v>-0.49264207999999982</v>
      </c>
      <c r="H8" s="24">
        <f t="shared" si="6"/>
        <v>0.50693999999999995</v>
      </c>
      <c r="I8" s="66"/>
      <c r="J8" s="16">
        <f t="shared" si="6"/>
        <v>-17.896799999999999</v>
      </c>
      <c r="K8" s="16">
        <f t="shared" si="6"/>
        <v>0</v>
      </c>
      <c r="L8" s="16">
        <f t="shared" si="6"/>
        <v>0</v>
      </c>
      <c r="M8" s="16">
        <f t="shared" si="6"/>
        <v>0</v>
      </c>
      <c r="N8" s="16"/>
      <c r="O8" s="16">
        <f t="shared" si="6"/>
        <v>-0.19149999999999778</v>
      </c>
      <c r="P8" s="16">
        <f t="shared" si="6"/>
        <v>59.363500000000002</v>
      </c>
      <c r="Q8" s="16">
        <f t="shared" si="6"/>
        <v>23.088999999999999</v>
      </c>
      <c r="R8" s="16">
        <f t="shared" si="6"/>
        <v>82.452500000000001</v>
      </c>
      <c r="S8" s="16"/>
      <c r="T8" s="23">
        <f>T34</f>
        <v>0.74299999999999999</v>
      </c>
      <c r="U8" s="23">
        <f>U34</f>
        <v>0</v>
      </c>
      <c r="W8" s="16">
        <f>W34</f>
        <v>0</v>
      </c>
      <c r="X8" s="16">
        <f>X34</f>
        <v>-0.19149999999999778</v>
      </c>
      <c r="Y8" s="16">
        <f t="shared" si="0"/>
        <v>82.260999999999996</v>
      </c>
      <c r="Z8" s="16">
        <f>Z34</f>
        <v>0</v>
      </c>
      <c r="AA8" s="16">
        <f>AA34</f>
        <v>-59.363500000000002</v>
      </c>
      <c r="AB8" s="16">
        <f t="shared" si="4"/>
        <v>23.088999999999999</v>
      </c>
      <c r="AC8" s="16"/>
      <c r="AD8" s="16">
        <f>AD34</f>
        <v>0</v>
      </c>
      <c r="AE8" s="16">
        <f>AE34</f>
        <v>0</v>
      </c>
      <c r="AF8" s="16">
        <f>AF34</f>
        <v>-59.363500000000002</v>
      </c>
      <c r="AH8" s="16"/>
      <c r="AI8" s="16"/>
    </row>
    <row r="9" spans="1:35" s="15" customFormat="1">
      <c r="B9" s="15" t="str">
        <f>B33</f>
        <v>Zn_Zn_C_PBESol_688</v>
      </c>
      <c r="C9" s="24">
        <f>-C33</f>
        <v>-0.68749637606129632</v>
      </c>
      <c r="D9" s="24">
        <f t="shared" ref="D9:R9" si="7">D33</f>
        <v>3.2972000000000001</v>
      </c>
      <c r="E9" s="24">
        <f t="shared" si="7"/>
        <v>5.0288000000000004</v>
      </c>
      <c r="F9" s="24">
        <f>-F33</f>
        <v>-0.46015531520000019</v>
      </c>
      <c r="G9" s="24">
        <f>-G33</f>
        <v>-0.45811362240000064</v>
      </c>
      <c r="H9" s="24">
        <f t="shared" si="7"/>
        <v>0.50850600000000001</v>
      </c>
      <c r="I9" s="66"/>
      <c r="J9" s="16">
        <f t="shared" si="7"/>
        <v>-17.875699999999998</v>
      </c>
      <c r="K9" s="16">
        <f t="shared" si="7"/>
        <v>0</v>
      </c>
      <c r="L9" s="16">
        <f t="shared" si="7"/>
        <v>0</v>
      </c>
      <c r="M9" s="16">
        <f t="shared" si="7"/>
        <v>0</v>
      </c>
      <c r="N9" s="16"/>
      <c r="O9" s="16">
        <f t="shared" si="7"/>
        <v>-0.17039999999999722</v>
      </c>
      <c r="P9" s="16">
        <f t="shared" si="7"/>
        <v>59.363500000000002</v>
      </c>
      <c r="Q9" s="16">
        <f t="shared" si="7"/>
        <v>23.088999999999999</v>
      </c>
      <c r="R9" s="16">
        <f t="shared" si="7"/>
        <v>82.452500000000001</v>
      </c>
      <c r="S9" s="16"/>
      <c r="T9" s="23">
        <f>T33</f>
        <v>0.754</v>
      </c>
      <c r="U9" s="23">
        <f>U33</f>
        <v>0</v>
      </c>
      <c r="W9" s="16">
        <f>W33</f>
        <v>0</v>
      </c>
      <c r="X9" s="16">
        <f>X33</f>
        <v>-0.17039999999999722</v>
      </c>
      <c r="Y9" s="16">
        <f t="shared" si="0"/>
        <v>82.2821</v>
      </c>
      <c r="Z9" s="16">
        <f>Z33</f>
        <v>0</v>
      </c>
      <c r="AA9" s="16">
        <f>AA33</f>
        <v>-59.363500000000002</v>
      </c>
      <c r="AB9" s="16">
        <f t="shared" si="4"/>
        <v>23.088999999999999</v>
      </c>
      <c r="AC9" s="16"/>
      <c r="AD9" s="16">
        <f>AD33</f>
        <v>0</v>
      </c>
      <c r="AE9" s="16">
        <f>AE33</f>
        <v>0</v>
      </c>
      <c r="AF9" s="16">
        <f>AF33</f>
        <v>-59.363500000000002</v>
      </c>
      <c r="AH9" s="16"/>
      <c r="AI9" s="16"/>
    </row>
    <row r="10" spans="1:35" s="15" customFormat="1">
      <c r="B10" s="15" t="str">
        <f>B32</f>
        <v>Zn_Zn_C_PBESol_625</v>
      </c>
      <c r="C10" s="24">
        <f>-C32</f>
        <v>-0.62499896458894155</v>
      </c>
      <c r="D10" s="24">
        <f t="shared" ref="D10:R10" si="8">D32</f>
        <v>3.3079000000000001</v>
      </c>
      <c r="E10" s="24">
        <f t="shared" si="8"/>
        <v>4.9889999999999999</v>
      </c>
      <c r="F10" s="24">
        <f>-F32</f>
        <v>-0.4259558309999999</v>
      </c>
      <c r="G10" s="24">
        <f>-G32</f>
        <v>-0.42334159500000063</v>
      </c>
      <c r="H10" s="24">
        <f t="shared" si="8"/>
        <v>0.50992599999999999</v>
      </c>
      <c r="I10" s="66"/>
      <c r="J10" s="16">
        <f t="shared" si="8"/>
        <v>-17.852499999999999</v>
      </c>
      <c r="K10" s="16">
        <f t="shared" si="8"/>
        <v>0</v>
      </c>
      <c r="L10" s="16">
        <f t="shared" si="8"/>
        <v>0</v>
      </c>
      <c r="M10" s="16">
        <f t="shared" si="8"/>
        <v>0</v>
      </c>
      <c r="N10" s="16"/>
      <c r="O10" s="16">
        <f t="shared" si="8"/>
        <v>-0.147199999999998</v>
      </c>
      <c r="P10" s="16">
        <f t="shared" si="8"/>
        <v>59.363500000000002</v>
      </c>
      <c r="Q10" s="16">
        <f t="shared" si="8"/>
        <v>23.088999999999999</v>
      </c>
      <c r="R10" s="16">
        <f t="shared" si="8"/>
        <v>82.452500000000001</v>
      </c>
      <c r="S10" s="16"/>
      <c r="T10" s="23">
        <f>T32</f>
        <v>0.76500000000000001</v>
      </c>
      <c r="U10" s="23">
        <f>U32</f>
        <v>0</v>
      </c>
      <c r="W10" s="16">
        <f>W32</f>
        <v>0</v>
      </c>
      <c r="X10" s="16">
        <f>X32</f>
        <v>-0.147199999999998</v>
      </c>
      <c r="Y10" s="16">
        <f t="shared" si="0"/>
        <v>82.305300000000003</v>
      </c>
      <c r="Z10" s="16">
        <f>Z32</f>
        <v>0</v>
      </c>
      <c r="AA10" s="16">
        <f>AA32</f>
        <v>-59.363500000000002</v>
      </c>
      <c r="AB10" s="16">
        <f t="shared" si="4"/>
        <v>23.088999999999999</v>
      </c>
      <c r="AC10" s="16"/>
      <c r="AD10" s="16">
        <f>AD32</f>
        <v>0</v>
      </c>
      <c r="AE10" s="16">
        <f>AE32</f>
        <v>0</v>
      </c>
      <c r="AF10" s="16">
        <f>AF32</f>
        <v>-59.363500000000002</v>
      </c>
      <c r="AH10" s="16"/>
      <c r="AI10" s="16"/>
    </row>
    <row r="11" spans="1:35" s="15" customFormat="1">
      <c r="B11" s="15" t="str">
        <f>B31</f>
        <v>Zn_Zn_C_PBESol_563</v>
      </c>
      <c r="C11" s="24">
        <f>-C31</f>
        <v>-0.56250155311658734</v>
      </c>
      <c r="D11" s="24">
        <f t="shared" ref="D11:R11" si="9">D31</f>
        <v>3.3188</v>
      </c>
      <c r="E11" s="24">
        <f t="shared" si="9"/>
        <v>4.9471999999999996</v>
      </c>
      <c r="F11" s="24">
        <f>-F31</f>
        <v>-0.39137299200000031</v>
      </c>
      <c r="G11" s="24">
        <f>-G31</f>
        <v>-0.38726681599999951</v>
      </c>
      <c r="H11" s="24">
        <f t="shared" si="9"/>
        <v>0.51120200000000005</v>
      </c>
      <c r="I11" s="66"/>
      <c r="J11" s="16">
        <f t="shared" si="9"/>
        <v>-17.827999999999999</v>
      </c>
      <c r="K11" s="16">
        <f t="shared" si="9"/>
        <v>0</v>
      </c>
      <c r="L11" s="16">
        <f t="shared" si="9"/>
        <v>0</v>
      </c>
      <c r="M11" s="16">
        <f t="shared" si="9"/>
        <v>0</v>
      </c>
      <c r="N11" s="16"/>
      <c r="O11" s="16">
        <f t="shared" si="9"/>
        <v>-0.12269999999999825</v>
      </c>
      <c r="P11" s="16">
        <f t="shared" si="9"/>
        <v>59.363500000000002</v>
      </c>
      <c r="Q11" s="16">
        <f t="shared" si="9"/>
        <v>23.088999999999999</v>
      </c>
      <c r="R11" s="16">
        <f t="shared" si="9"/>
        <v>82.452500000000001</v>
      </c>
      <c r="S11" s="16"/>
      <c r="T11" s="23">
        <f>T31</f>
        <v>0.77700000000000002</v>
      </c>
      <c r="U11" s="23">
        <f>U31</f>
        <v>0</v>
      </c>
      <c r="W11" s="16">
        <f>W31</f>
        <v>0</v>
      </c>
      <c r="X11" s="16">
        <f>X31</f>
        <v>-0.12269999999999825</v>
      </c>
      <c r="Y11" s="16">
        <f t="shared" si="0"/>
        <v>82.329800000000006</v>
      </c>
      <c r="Z11" s="16">
        <f>Z31</f>
        <v>0</v>
      </c>
      <c r="AA11" s="16">
        <f>AA31</f>
        <v>-59.363500000000002</v>
      </c>
      <c r="AB11" s="16">
        <f t="shared" si="4"/>
        <v>23.088999999999999</v>
      </c>
      <c r="AC11" s="16"/>
      <c r="AD11" s="16">
        <f>AD31</f>
        <v>0</v>
      </c>
      <c r="AE11" s="16">
        <f>AE31</f>
        <v>0</v>
      </c>
      <c r="AF11" s="16">
        <f>AF31</f>
        <v>-59.363500000000002</v>
      </c>
      <c r="AH11" s="16"/>
      <c r="AI11" s="16"/>
    </row>
    <row r="12" spans="1:35" s="15" customFormat="1">
      <c r="B12" s="15" t="str">
        <f>B30</f>
        <v>Zn_Zn_C_PBESol_500</v>
      </c>
      <c r="C12" s="24">
        <f>-C30</f>
        <v>-0.49999585835576738</v>
      </c>
      <c r="D12" s="24">
        <f t="shared" ref="D12:R12" si="10">D30</f>
        <v>3.3296000000000001</v>
      </c>
      <c r="E12" s="24">
        <f t="shared" si="10"/>
        <v>4.9032999999999998</v>
      </c>
      <c r="F12" s="24">
        <f>-F30</f>
        <v>-0.35593054700000021</v>
      </c>
      <c r="G12" s="24">
        <f>-G30</f>
        <v>-0.35090466450000046</v>
      </c>
      <c r="H12" s="24">
        <f t="shared" si="10"/>
        <v>0.51222800000000002</v>
      </c>
      <c r="I12" s="66"/>
      <c r="J12" s="16">
        <f t="shared" si="10"/>
        <v>-17.803699999999999</v>
      </c>
      <c r="K12" s="16">
        <f t="shared" si="10"/>
        <v>0</v>
      </c>
      <c r="L12" s="16">
        <f t="shared" si="10"/>
        <v>0</v>
      </c>
      <c r="M12" s="16">
        <f t="shared" si="10"/>
        <v>0</v>
      </c>
      <c r="N12" s="16"/>
      <c r="O12" s="16">
        <f t="shared" si="10"/>
        <v>-9.8399999999998045E-2</v>
      </c>
      <c r="P12" s="16">
        <f t="shared" si="10"/>
        <v>59.363500000000002</v>
      </c>
      <c r="Q12" s="16">
        <f t="shared" si="10"/>
        <v>23.088999999999999</v>
      </c>
      <c r="R12" s="16">
        <f t="shared" si="10"/>
        <v>82.452500000000001</v>
      </c>
      <c r="S12" s="16"/>
      <c r="T12" s="23">
        <f>T30</f>
        <v>0.79100000000000004</v>
      </c>
      <c r="U12" s="23">
        <f>U30</f>
        <v>0</v>
      </c>
      <c r="W12" s="16">
        <f>W30</f>
        <v>0</v>
      </c>
      <c r="X12" s="16">
        <f>X30</f>
        <v>-9.8399999999998045E-2</v>
      </c>
      <c r="Y12" s="16">
        <f t="shared" si="0"/>
        <v>82.354100000000003</v>
      </c>
      <c r="Z12" s="16">
        <f>Z30</f>
        <v>0</v>
      </c>
      <c r="AA12" s="16">
        <f>AA30</f>
        <v>-59.363500000000002</v>
      </c>
      <c r="AB12" s="16">
        <f t="shared" si="4"/>
        <v>23.088999999999999</v>
      </c>
      <c r="AC12" s="16"/>
      <c r="AD12" s="16">
        <f>AD30</f>
        <v>0</v>
      </c>
      <c r="AE12" s="16">
        <f>AE30</f>
        <v>0</v>
      </c>
      <c r="AF12" s="16">
        <f>AF30</f>
        <v>-59.363500000000002</v>
      </c>
      <c r="AH12" s="16"/>
      <c r="AI12" s="16"/>
    </row>
    <row r="13" spans="1:35" s="15" customFormat="1">
      <c r="B13" s="15" t="str">
        <f>B29</f>
        <v>Zn_Zn_C_PBESol_438</v>
      </c>
      <c r="C13" s="24">
        <f>-C29</f>
        <v>-0.43749844688341266</v>
      </c>
      <c r="D13" s="24">
        <f t="shared" ref="D13:R13" si="11">D29</f>
        <v>3.3409</v>
      </c>
      <c r="E13" s="24">
        <f t="shared" si="11"/>
        <v>4.8554000000000004</v>
      </c>
      <c r="F13" s="24">
        <f>-F29</f>
        <v>-0.31933965800000003</v>
      </c>
      <c r="G13" s="24">
        <f>-G29</f>
        <v>-0.31286255440000083</v>
      </c>
      <c r="H13" s="24">
        <f t="shared" si="11"/>
        <v>0.51295299999999999</v>
      </c>
      <c r="I13" s="66"/>
      <c r="J13" s="16">
        <f t="shared" si="11"/>
        <v>-17.780200000000001</v>
      </c>
      <c r="K13" s="16">
        <f t="shared" si="11"/>
        <v>0</v>
      </c>
      <c r="L13" s="16">
        <f t="shared" si="11"/>
        <v>0</v>
      </c>
      <c r="M13" s="16">
        <f t="shared" si="11"/>
        <v>0</v>
      </c>
      <c r="N13" s="16"/>
      <c r="O13" s="16">
        <f t="shared" si="11"/>
        <v>-7.4899999999999523E-2</v>
      </c>
      <c r="P13" s="16">
        <f t="shared" si="11"/>
        <v>59.363500000000002</v>
      </c>
      <c r="Q13" s="16">
        <f t="shared" si="11"/>
        <v>23.088999999999999</v>
      </c>
      <c r="R13" s="16">
        <f t="shared" si="11"/>
        <v>82.452500000000001</v>
      </c>
      <c r="S13" s="16"/>
      <c r="T13" s="23">
        <f>T29</f>
        <v>0.80700000000000005</v>
      </c>
      <c r="U13" s="23">
        <f>U29</f>
        <v>0</v>
      </c>
      <c r="W13" s="16">
        <f>W29</f>
        <v>0</v>
      </c>
      <c r="X13" s="16">
        <f>X29</f>
        <v>-7.4899999999999523E-2</v>
      </c>
      <c r="Y13" s="16">
        <f t="shared" si="0"/>
        <v>82.377600000000001</v>
      </c>
      <c r="Z13" s="16">
        <f>Z29</f>
        <v>0</v>
      </c>
      <c r="AA13" s="16">
        <f>AA29</f>
        <v>-59.363500000000002</v>
      </c>
      <c r="AB13" s="16">
        <f t="shared" si="4"/>
        <v>23.088999999999999</v>
      </c>
      <c r="AC13" s="16"/>
      <c r="AD13" s="16">
        <f>AD29</f>
        <v>0</v>
      </c>
      <c r="AE13" s="16">
        <f>AE29</f>
        <v>0</v>
      </c>
      <c r="AF13" s="16">
        <f>AF29</f>
        <v>-59.363500000000002</v>
      </c>
      <c r="AH13" s="16"/>
      <c r="AI13" s="16"/>
    </row>
    <row r="14" spans="1:35" s="15" customFormat="1">
      <c r="B14" s="15" t="str">
        <f>B28</f>
        <v>Zn_Zn_C_PBESol_375</v>
      </c>
      <c r="C14" s="24">
        <f>-C28</f>
        <v>-0.37500103541105795</v>
      </c>
      <c r="D14" s="24">
        <f t="shared" ref="D14:R14" si="12">D28</f>
        <v>3.3532000000000002</v>
      </c>
      <c r="E14" s="24">
        <f t="shared" si="12"/>
        <v>4.8005000000000004</v>
      </c>
      <c r="F14" s="24">
        <f>-F28</f>
        <v>-0.27995555899999991</v>
      </c>
      <c r="G14" s="24">
        <f>-G28</f>
        <v>-0.27202033249999985</v>
      </c>
      <c r="H14" s="24">
        <f t="shared" si="12"/>
        <v>0.513046</v>
      </c>
      <c r="I14" s="66"/>
      <c r="J14" s="16">
        <f t="shared" si="12"/>
        <v>-17.758099999999999</v>
      </c>
      <c r="K14" s="16">
        <f t="shared" si="12"/>
        <v>0</v>
      </c>
      <c r="L14" s="16">
        <f t="shared" si="12"/>
        <v>0</v>
      </c>
      <c r="M14" s="16">
        <f t="shared" si="12"/>
        <v>0</v>
      </c>
      <c r="N14" s="16"/>
      <c r="O14" s="16">
        <f t="shared" si="12"/>
        <v>-5.2799999999997738E-2</v>
      </c>
      <c r="P14" s="16">
        <f t="shared" si="12"/>
        <v>59.363500000000002</v>
      </c>
      <c r="Q14" s="16">
        <f t="shared" si="12"/>
        <v>23.088999999999999</v>
      </c>
      <c r="R14" s="16">
        <f t="shared" si="12"/>
        <v>82.452500000000001</v>
      </c>
      <c r="S14" s="16"/>
      <c r="T14" s="23">
        <f>T28</f>
        <v>0.82699999999999996</v>
      </c>
      <c r="U14" s="23">
        <f>U28</f>
        <v>0</v>
      </c>
      <c r="W14" s="16">
        <f>W28</f>
        <v>0</v>
      </c>
      <c r="X14" s="16">
        <f>X28</f>
        <v>-5.2799999999997738E-2</v>
      </c>
      <c r="Y14" s="16">
        <f t="shared" si="0"/>
        <v>82.399699999999996</v>
      </c>
      <c r="Z14" s="16">
        <f>Z28</f>
        <v>0</v>
      </c>
      <c r="AA14" s="16">
        <f>AA28</f>
        <v>-59.363500000000002</v>
      </c>
      <c r="AB14" s="16">
        <f t="shared" si="4"/>
        <v>23.088999999999999</v>
      </c>
      <c r="AC14" s="16"/>
      <c r="AD14" s="16">
        <f>AD28</f>
        <v>0</v>
      </c>
      <c r="AE14" s="16">
        <f>AE28</f>
        <v>0</v>
      </c>
      <c r="AF14" s="16">
        <f>AF28</f>
        <v>-59.363500000000002</v>
      </c>
      <c r="AH14" s="16"/>
      <c r="AI14" s="16"/>
    </row>
    <row r="15" spans="1:35" s="15" customFormat="1">
      <c r="B15" s="15" t="str">
        <f>B27</f>
        <v>Zn_Zn_C_PBESol_313</v>
      </c>
      <c r="C15" s="24">
        <f>-C27</f>
        <v>-0.31250362393870368</v>
      </c>
      <c r="D15" s="24">
        <f t="shared" ref="D15:R15" si="13">D27</f>
        <v>3.3668999999999998</v>
      </c>
      <c r="E15" s="24">
        <f t="shared" si="13"/>
        <v>4.7370999999999999</v>
      </c>
      <c r="F15" s="24">
        <f>-F27</f>
        <v>-0.23667499020000002</v>
      </c>
      <c r="G15" s="24">
        <f>-G27</f>
        <v>-0.22812926179999962</v>
      </c>
      <c r="H15" s="24">
        <f t="shared" si="13"/>
        <v>0.512235</v>
      </c>
      <c r="I15" s="66"/>
      <c r="J15" s="16">
        <f t="shared" si="13"/>
        <v>-17.738800000000001</v>
      </c>
      <c r="K15" s="16">
        <f t="shared" si="13"/>
        <v>0</v>
      </c>
      <c r="L15" s="16">
        <f t="shared" si="13"/>
        <v>0</v>
      </c>
      <c r="M15" s="16">
        <f t="shared" si="13"/>
        <v>0</v>
      </c>
      <c r="N15" s="16"/>
      <c r="O15" s="16">
        <f t="shared" si="13"/>
        <v>-3.3500000000000085E-2</v>
      </c>
      <c r="P15" s="16">
        <f t="shared" si="13"/>
        <v>59.363500000000002</v>
      </c>
      <c r="Q15" s="16">
        <f t="shared" si="13"/>
        <v>23.088999999999999</v>
      </c>
      <c r="R15" s="16">
        <f t="shared" si="13"/>
        <v>82.452500000000001</v>
      </c>
      <c r="S15" s="16"/>
      <c r="T15" s="23">
        <f>T27</f>
        <v>0.85099999999999998</v>
      </c>
      <c r="U15" s="23">
        <f>U27</f>
        <v>0</v>
      </c>
      <c r="W15" s="16">
        <f>W27</f>
        <v>0</v>
      </c>
      <c r="X15" s="16">
        <f>X27</f>
        <v>-3.3500000000000085E-2</v>
      </c>
      <c r="Y15" s="16">
        <f t="shared" si="0"/>
        <v>82.418999999999997</v>
      </c>
      <c r="Z15" s="16">
        <f>Z27</f>
        <v>0</v>
      </c>
      <c r="AA15" s="16">
        <f>AA27</f>
        <v>-59.363500000000002</v>
      </c>
      <c r="AB15" s="16">
        <f t="shared" si="4"/>
        <v>23.088999999999999</v>
      </c>
      <c r="AC15" s="16"/>
      <c r="AD15" s="16">
        <f>AD27</f>
        <v>0</v>
      </c>
      <c r="AE15" s="16">
        <f>AE27</f>
        <v>0</v>
      </c>
      <c r="AF15" s="16">
        <f>AF27</f>
        <v>-59.363500000000002</v>
      </c>
      <c r="AH15" s="16"/>
      <c r="AI15" s="16"/>
    </row>
    <row r="16" spans="1:35" s="15" customFormat="1">
      <c r="B16" s="15" t="str">
        <f>B26</f>
        <v>Zn_Zn_C_PBESol_250</v>
      </c>
      <c r="C16" s="24">
        <f>-C26</f>
        <v>-0.24999792917788369</v>
      </c>
      <c r="D16" s="24">
        <f t="shared" ref="D16:R16" si="14">D26</f>
        <v>3.3834</v>
      </c>
      <c r="E16" s="24">
        <f t="shared" si="14"/>
        <v>4.6597</v>
      </c>
      <c r="F16" s="24">
        <f>-F26</f>
        <v>-0.18568438530000012</v>
      </c>
      <c r="G16" s="24">
        <f>-G26</f>
        <v>-0.17888588300000069</v>
      </c>
      <c r="H16" s="24">
        <f t="shared" si="14"/>
        <v>0.50966800000000001</v>
      </c>
      <c r="I16" s="66"/>
      <c r="J16" s="16">
        <f t="shared" si="14"/>
        <v>-17.723299999999998</v>
      </c>
      <c r="K16" s="16">
        <f t="shared" si="14"/>
        <v>0</v>
      </c>
      <c r="L16" s="16">
        <f t="shared" si="14"/>
        <v>0</v>
      </c>
      <c r="M16" s="16">
        <f t="shared" si="14"/>
        <v>0</v>
      </c>
      <c r="N16" s="16"/>
      <c r="O16" s="16">
        <f t="shared" si="14"/>
        <v>-1.7999999999997129E-2</v>
      </c>
      <c r="P16" s="16">
        <f t="shared" si="14"/>
        <v>59.363500000000002</v>
      </c>
      <c r="Q16" s="16">
        <f t="shared" si="14"/>
        <v>23.088999999999999</v>
      </c>
      <c r="R16" s="16">
        <f t="shared" si="14"/>
        <v>82.452500000000001</v>
      </c>
      <c r="S16" s="16"/>
      <c r="T16" s="23">
        <f>T26</f>
        <v>0.88100000000000001</v>
      </c>
      <c r="U16" s="23">
        <f>U26</f>
        <v>0</v>
      </c>
      <c r="W16" s="16">
        <f>W26</f>
        <v>0</v>
      </c>
      <c r="X16" s="16">
        <f>X26</f>
        <v>-1.7999999999997129E-2</v>
      </c>
      <c r="Y16" s="16">
        <f t="shared" si="0"/>
        <v>82.4345</v>
      </c>
      <c r="Z16" s="16">
        <f>Z26</f>
        <v>0</v>
      </c>
      <c r="AA16" s="16">
        <f>AA26</f>
        <v>-59.363500000000002</v>
      </c>
      <c r="AB16" s="16">
        <f t="shared" si="4"/>
        <v>23.088999999999999</v>
      </c>
      <c r="AC16" s="16"/>
      <c r="AD16" s="16">
        <f>AD26</f>
        <v>0</v>
      </c>
      <c r="AE16" s="16">
        <f>AE26</f>
        <v>0</v>
      </c>
      <c r="AF16" s="16">
        <f>AF26</f>
        <v>-59.363500000000002</v>
      </c>
      <c r="AG16" s="16"/>
      <c r="AH16" s="16"/>
      <c r="AI16" s="16"/>
    </row>
    <row r="17" spans="1:36" s="15" customFormat="1">
      <c r="B17" s="15" t="str">
        <f>B25</f>
        <v>Zn_Zn_C_PBESol_188</v>
      </c>
      <c r="C17" s="24">
        <f>-C25</f>
        <v>-0.18750051770552897</v>
      </c>
      <c r="D17" s="24">
        <f t="shared" ref="D17:R17" si="15">D25</f>
        <v>3.4013</v>
      </c>
      <c r="E17" s="24">
        <f t="shared" si="15"/>
        <v>4.5789999999999997</v>
      </c>
      <c r="F17" s="24">
        <f>-F25</f>
        <v>-0.13076250299999972</v>
      </c>
      <c r="G17" s="24">
        <f>-G25</f>
        <v>-0.12550123199999944</v>
      </c>
      <c r="H17" s="24">
        <f t="shared" si="15"/>
        <v>0.50592099999999995</v>
      </c>
      <c r="I17" s="66"/>
      <c r="J17" s="16">
        <f t="shared" si="15"/>
        <v>-17.713000000000001</v>
      </c>
      <c r="K17" s="16">
        <f t="shared" si="15"/>
        <v>0</v>
      </c>
      <c r="L17" s="16">
        <f t="shared" si="15"/>
        <v>0</v>
      </c>
      <c r="M17" s="16">
        <f t="shared" si="15"/>
        <v>0</v>
      </c>
      <c r="N17" s="16"/>
      <c r="O17" s="16">
        <f t="shared" si="15"/>
        <v>-7.6999999999998181E-3</v>
      </c>
      <c r="P17" s="16">
        <f t="shared" si="15"/>
        <v>59.363500000000002</v>
      </c>
      <c r="Q17" s="16">
        <f t="shared" si="15"/>
        <v>23.088999999999999</v>
      </c>
      <c r="R17" s="16">
        <f t="shared" si="15"/>
        <v>82.452500000000001</v>
      </c>
      <c r="S17" s="16"/>
      <c r="T17" s="23">
        <f>T25</f>
        <v>0.91400000000000003</v>
      </c>
      <c r="U17" s="23">
        <f>U25</f>
        <v>0</v>
      </c>
      <c r="W17" s="16">
        <f>W25</f>
        <v>0</v>
      </c>
      <c r="X17" s="16">
        <f>X25</f>
        <v>-7.6999999999998181E-3</v>
      </c>
      <c r="Y17" s="16">
        <f t="shared" si="0"/>
        <v>82.444800000000001</v>
      </c>
      <c r="Z17" s="16">
        <f>Z25</f>
        <v>0</v>
      </c>
      <c r="AA17" s="16">
        <f>AA25</f>
        <v>-59.363500000000002</v>
      </c>
      <c r="AB17" s="16">
        <f t="shared" si="4"/>
        <v>23.088999999999999</v>
      </c>
      <c r="AC17" s="16"/>
      <c r="AD17" s="16">
        <f>AD25</f>
        <v>0</v>
      </c>
      <c r="AE17" s="16">
        <f>AE25</f>
        <v>0</v>
      </c>
      <c r="AF17" s="16">
        <f>AF25</f>
        <v>-59.363500000000002</v>
      </c>
      <c r="AG17" s="16"/>
      <c r="AH17" s="16"/>
      <c r="AI17" s="16"/>
    </row>
    <row r="18" spans="1:36" s="15" customFormat="1">
      <c r="A18" s="15" t="s">
        <v>69</v>
      </c>
      <c r="B18" s="15" t="str">
        <f>B24</f>
        <v>Zn_Zn_C_PBESol_125</v>
      </c>
      <c r="C18" s="24">
        <f>-C24</f>
        <v>-0.1250031062331747</v>
      </c>
      <c r="D18" s="24">
        <f t="shared" ref="D18:R18" si="16">D24</f>
        <v>3.4152999999999998</v>
      </c>
      <c r="E18" s="24">
        <f t="shared" si="16"/>
        <v>4.5201000000000002</v>
      </c>
      <c r="F18" s="24">
        <f>-F24</f>
        <v>-8.0448739800000169E-2</v>
      </c>
      <c r="G18" s="24">
        <f>-G24</f>
        <v>-7.7682438600000667E-2</v>
      </c>
      <c r="H18" s="24">
        <f t="shared" si="16"/>
        <v>0.50270700000000001</v>
      </c>
      <c r="I18" s="66"/>
      <c r="J18" s="16">
        <f t="shared" si="16"/>
        <v>-17.707799999999999</v>
      </c>
      <c r="K18" s="16">
        <f t="shared" si="16"/>
        <v>0</v>
      </c>
      <c r="L18" s="16">
        <f t="shared" si="16"/>
        <v>0</v>
      </c>
      <c r="M18" s="16">
        <f t="shared" si="16"/>
        <v>0</v>
      </c>
      <c r="N18" s="16"/>
      <c r="O18" s="16">
        <f t="shared" si="16"/>
        <v>-2.4999999999977263E-3</v>
      </c>
      <c r="P18" s="16">
        <f t="shared" si="16"/>
        <v>59.363500000000002</v>
      </c>
      <c r="Q18" s="16">
        <f t="shared" si="16"/>
        <v>23.088999999999999</v>
      </c>
      <c r="R18" s="16">
        <f t="shared" si="16"/>
        <v>82.452500000000001</v>
      </c>
      <c r="S18" s="16"/>
      <c r="T18" s="23">
        <f>T24</f>
        <v>0.93799999999999994</v>
      </c>
      <c r="U18" s="23">
        <f>U24</f>
        <v>0</v>
      </c>
      <c r="W18" s="16">
        <f>W24</f>
        <v>0</v>
      </c>
      <c r="X18" s="16">
        <f>X24</f>
        <v>-2.4999999999977263E-3</v>
      </c>
      <c r="Y18" s="16">
        <f t="shared" si="0"/>
        <v>82.45</v>
      </c>
      <c r="Z18" s="16">
        <f>Z24</f>
        <v>0</v>
      </c>
      <c r="AA18" s="16">
        <f>AA24</f>
        <v>-59.363500000000002</v>
      </c>
      <c r="AB18" s="16">
        <f t="shared" si="4"/>
        <v>23.088999999999999</v>
      </c>
      <c r="AC18" s="16"/>
      <c r="AD18" s="16">
        <f>AD24</f>
        <v>0</v>
      </c>
      <c r="AE18" s="16">
        <f>AE24</f>
        <v>0</v>
      </c>
      <c r="AF18" s="16">
        <f>AF24</f>
        <v>-59.363500000000002</v>
      </c>
      <c r="AH18" s="16"/>
      <c r="AI18" s="16"/>
    </row>
    <row r="19" spans="1:36" s="15" customFormat="1">
      <c r="B19" s="15" t="str">
        <f>B23</f>
        <v>Zn_Zn_C_PBESol_063</v>
      </c>
      <c r="C19" s="24">
        <f>-C23</f>
        <v>-6.2497411472354707E-2</v>
      </c>
      <c r="D19" s="24">
        <f t="shared" ref="D19:R19" si="17">D23</f>
        <v>3.4232999999999998</v>
      </c>
      <c r="E19" s="24">
        <f t="shared" si="17"/>
        <v>4.4886999999999997</v>
      </c>
      <c r="F19" s="24">
        <f>-F23</f>
        <v>-3.790707150000016E-2</v>
      </c>
      <c r="G19" s="24">
        <f>-G23</f>
        <v>-3.7135015099999884E-2</v>
      </c>
      <c r="H19" s="24">
        <f t="shared" si="17"/>
        <v>0.50090000000000001</v>
      </c>
      <c r="I19" s="66"/>
      <c r="J19" s="16">
        <f t="shared" si="17"/>
        <v>-17.7058</v>
      </c>
      <c r="K19" s="16">
        <f t="shared" si="17"/>
        <v>0</v>
      </c>
      <c r="L19" s="16">
        <f t="shared" si="17"/>
        <v>0</v>
      </c>
      <c r="M19" s="16">
        <f t="shared" si="17"/>
        <v>0</v>
      </c>
      <c r="N19" s="16"/>
      <c r="O19" s="16">
        <f t="shared" si="17"/>
        <v>-4.9999999999883471E-4</v>
      </c>
      <c r="P19" s="16">
        <f t="shared" si="17"/>
        <v>59.363500000000002</v>
      </c>
      <c r="Q19" s="16">
        <f t="shared" si="17"/>
        <v>23.088999999999999</v>
      </c>
      <c r="R19" s="16">
        <f t="shared" si="17"/>
        <v>82.452500000000001</v>
      </c>
      <c r="S19" s="16"/>
      <c r="T19" s="23">
        <f>T23</f>
        <v>0.89900000000000002</v>
      </c>
      <c r="U19" s="23">
        <f>U23</f>
        <v>0</v>
      </c>
      <c r="W19" s="16">
        <f>W23</f>
        <v>0</v>
      </c>
      <c r="X19" s="16">
        <f>X23</f>
        <v>-4.9999999999883471E-4</v>
      </c>
      <c r="Y19" s="16">
        <f t="shared" si="0"/>
        <v>82.451999999999998</v>
      </c>
      <c r="Z19" s="16">
        <f>Z23</f>
        <v>0</v>
      </c>
      <c r="AA19" s="16">
        <f>AA23</f>
        <v>-59.363500000000002</v>
      </c>
      <c r="AB19" s="16">
        <f t="shared" si="4"/>
        <v>23.088999999999999</v>
      </c>
      <c r="AC19" s="16"/>
      <c r="AD19" s="16">
        <f>AD23</f>
        <v>0</v>
      </c>
      <c r="AE19" s="16">
        <f>AE23</f>
        <v>0</v>
      </c>
      <c r="AF19" s="16">
        <f>AF23</f>
        <v>-59.363500000000002</v>
      </c>
      <c r="AH19" s="16"/>
      <c r="AI19" s="16"/>
    </row>
    <row r="20" spans="1:36" s="15" customFormat="1">
      <c r="B20" s="15" t="str">
        <f>B22</f>
        <v>Zn_Zn_C_PBESol_031</v>
      </c>
      <c r="C20" s="24">
        <f>-C22</f>
        <v>-3.1252847380410231E-2</v>
      </c>
      <c r="D20" s="24">
        <f t="shared" ref="D20:U20" si="18">D22</f>
        <v>3.4251</v>
      </c>
      <c r="E20" s="24">
        <f t="shared" si="18"/>
        <v>4.4805000000000001</v>
      </c>
      <c r="F20" s="24">
        <f>-F22</f>
        <v>-1.8562711500000037E-2</v>
      </c>
      <c r="G20" s="24">
        <f>-G22</f>
        <v>-1.8508945500000481E-2</v>
      </c>
      <c r="H20" s="24">
        <f t="shared" si="18"/>
        <v>0.50036999999999998</v>
      </c>
      <c r="I20" s="66"/>
      <c r="J20" s="16">
        <f t="shared" si="18"/>
        <v>-17.705400000000001</v>
      </c>
      <c r="K20" s="16">
        <f t="shared" si="18"/>
        <v>0</v>
      </c>
      <c r="L20" s="16">
        <f t="shared" si="18"/>
        <v>0</v>
      </c>
      <c r="M20" s="16">
        <f t="shared" si="18"/>
        <v>0</v>
      </c>
      <c r="N20" s="16"/>
      <c r="O20" s="16">
        <f t="shared" si="18"/>
        <v>-9.9999999999766942E-5</v>
      </c>
      <c r="P20" s="16">
        <f t="shared" si="18"/>
        <v>59.363500000000002</v>
      </c>
      <c r="Q20" s="16">
        <f t="shared" si="18"/>
        <v>23.088999999999999</v>
      </c>
      <c r="R20" s="16">
        <f t="shared" si="18"/>
        <v>82.452500000000001</v>
      </c>
      <c r="S20" s="16"/>
      <c r="T20" s="23">
        <f t="shared" si="18"/>
        <v>0.89</v>
      </c>
      <c r="U20" s="23">
        <f t="shared" si="18"/>
        <v>0</v>
      </c>
      <c r="W20" s="16">
        <f>W22</f>
        <v>0</v>
      </c>
      <c r="X20" s="16">
        <f>X22</f>
        <v>-9.9999999999766942E-5</v>
      </c>
      <c r="Y20" s="16">
        <f t="shared" si="0"/>
        <v>82.452399999999997</v>
      </c>
      <c r="Z20" s="16">
        <f>Z22</f>
        <v>0</v>
      </c>
      <c r="AA20" s="16">
        <f>AA22</f>
        <v>-59.363500000000002</v>
      </c>
      <c r="AB20" s="16">
        <f t="shared" si="4"/>
        <v>23.088999999999999</v>
      </c>
      <c r="AC20" s="16"/>
      <c r="AD20" s="16">
        <f>AD22</f>
        <v>0</v>
      </c>
      <c r="AE20" s="16">
        <f>AE22</f>
        <v>0</v>
      </c>
      <c r="AF20" s="16">
        <f>AF22</f>
        <v>-59.363500000000002</v>
      </c>
      <c r="AH20" s="16"/>
      <c r="AI20" s="16"/>
    </row>
    <row r="21" spans="1:36">
      <c r="A21" s="8" t="s">
        <v>11</v>
      </c>
      <c r="B21" s="8" t="str">
        <f>Zn_PBESol!B45</f>
        <v>Zn_Zn_C_PBESol_000</v>
      </c>
      <c r="C21" s="1">
        <f t="shared" ref="C21:C38" si="19">(0.5-AV45)/(0.5-AV$63)</f>
        <v>0</v>
      </c>
      <c r="D21" s="1">
        <f>J45</f>
        <v>3.4260000000000002</v>
      </c>
      <c r="E21" s="1">
        <f t="shared" ref="E21:E39" si="20">L45</f>
        <v>4.4772999999999996</v>
      </c>
      <c r="F21" s="1">
        <f t="shared" ref="F21:F40" si="21">E21*ABS(AS45-AV45)</f>
        <v>0</v>
      </c>
      <c r="G21" s="1">
        <f t="shared" ref="G21:G40" si="22">E21*(ABS(MOD(AT45-AU45+2.5,1)-0.5))</f>
        <v>0</v>
      </c>
      <c r="H21" s="1">
        <f t="shared" ref="H21:H39" si="23">MOD(AS45-AT45,1)</f>
        <v>0.5</v>
      </c>
      <c r="J21" s="2">
        <f t="shared" ref="J21:J39" si="24">R45</f>
        <v>-17.705300000000001</v>
      </c>
      <c r="K21" s="2">
        <f>R69</f>
        <v>-59.363500000000002</v>
      </c>
      <c r="L21" s="2">
        <f>AW69</f>
        <v>-23.088999999999999</v>
      </c>
      <c r="M21" s="2">
        <f t="shared" ref="M21:M39" si="25">K21+L21</f>
        <v>-82.452500000000001</v>
      </c>
      <c r="N21" s="2"/>
      <c r="O21" s="2">
        <f t="shared" ref="O21:R37" si="26">J21-J$21</f>
        <v>0</v>
      </c>
      <c r="P21" s="2">
        <f t="shared" si="26"/>
        <v>0</v>
      </c>
      <c r="Q21" s="2">
        <f t="shared" si="26"/>
        <v>0</v>
      </c>
      <c r="R21" s="2">
        <f t="shared" si="26"/>
        <v>0</v>
      </c>
      <c r="T21" s="18">
        <f>Z47</f>
        <v>0.89900000000000002</v>
      </c>
      <c r="U21" s="18">
        <f t="shared" ref="U21:U39" si="27">V115</f>
        <v>0</v>
      </c>
      <c r="W21" s="2">
        <f>R92-R$92</f>
        <v>0</v>
      </c>
      <c r="X21" s="2">
        <f>O21-W21</f>
        <v>0</v>
      </c>
      <c r="Y21" s="2">
        <f>R21+X21</f>
        <v>0</v>
      </c>
      <c r="Z21" s="2">
        <f t="shared" ref="Z21:Z39" si="28">R161-R$161</f>
        <v>0</v>
      </c>
      <c r="AA21" s="2">
        <f>Z21-P21</f>
        <v>0</v>
      </c>
      <c r="AB21" s="2">
        <f>AA21+R21</f>
        <v>0</v>
      </c>
      <c r="AD21" s="2">
        <f>R115+AW115</f>
        <v>0</v>
      </c>
      <c r="AE21" s="2">
        <f>AD21-AD$21</f>
        <v>0</v>
      </c>
      <c r="AF21" s="2">
        <f t="shared" ref="AF21:AF27" si="29">AE21+AA21</f>
        <v>0</v>
      </c>
      <c r="AH21" s="2">
        <f>R138+AW138</f>
        <v>0</v>
      </c>
      <c r="AI21" s="2">
        <f>AH21-AH$21</f>
        <v>0</v>
      </c>
    </row>
    <row r="22" spans="1:36">
      <c r="B22" s="8" t="str">
        <f>Zn_PBESol!B46</f>
        <v>Zn_Zn_C_PBESol_031</v>
      </c>
      <c r="C22" s="1">
        <f t="shared" si="19"/>
        <v>3.1252847380410231E-2</v>
      </c>
      <c r="D22" s="1">
        <f>Zn_PBESol!J46</f>
        <v>3.4251</v>
      </c>
      <c r="E22" s="1">
        <f t="shared" si="20"/>
        <v>4.4805000000000001</v>
      </c>
      <c r="F22" s="1">
        <f t="shared" si="21"/>
        <v>1.8562711500000037E-2</v>
      </c>
      <c r="G22" s="1">
        <f t="shared" si="22"/>
        <v>1.8508945500000481E-2</v>
      </c>
      <c r="H22" s="1">
        <f t="shared" si="23"/>
        <v>0.50036999999999998</v>
      </c>
      <c r="J22" s="2">
        <f t="shared" si="24"/>
        <v>-17.705400000000001</v>
      </c>
      <c r="K22" s="2">
        <f t="shared" ref="K22:K39" si="30">R70</f>
        <v>0</v>
      </c>
      <c r="L22" s="2">
        <f t="shared" ref="L22:L39" si="31">AW70</f>
        <v>0</v>
      </c>
      <c r="M22" s="2">
        <f t="shared" si="25"/>
        <v>0</v>
      </c>
      <c r="N22" s="2"/>
      <c r="O22" s="2">
        <f t="shared" si="26"/>
        <v>-9.9999999999766942E-5</v>
      </c>
      <c r="P22" s="2">
        <f t="shared" si="26"/>
        <v>59.363500000000002</v>
      </c>
      <c r="Q22" s="2">
        <f t="shared" si="26"/>
        <v>23.088999999999999</v>
      </c>
      <c r="R22" s="2">
        <f t="shared" si="26"/>
        <v>82.452500000000001</v>
      </c>
      <c r="T22" s="18">
        <f t="shared" ref="T22:T39" si="32">Z46</f>
        <v>0.89</v>
      </c>
      <c r="U22" s="18">
        <f t="shared" si="27"/>
        <v>0</v>
      </c>
      <c r="W22" s="2">
        <f t="shared" ref="W22:W39" si="33">R93-R$92</f>
        <v>0</v>
      </c>
      <c r="X22" s="2">
        <f t="shared" ref="X22:X39" si="34">O22-W22</f>
        <v>-9.9999999999766942E-5</v>
      </c>
      <c r="Y22" s="2">
        <f t="shared" ref="Y22:Y39" si="35">R22+X22</f>
        <v>82.452399999999997</v>
      </c>
      <c r="Z22" s="2">
        <f t="shared" si="28"/>
        <v>0</v>
      </c>
      <c r="AA22" s="2">
        <f t="shared" ref="AA22:AA39" si="36">Z22-P22</f>
        <v>-59.363500000000002</v>
      </c>
      <c r="AB22" s="2">
        <f t="shared" ref="AB22:AB39" si="37">AA22+R22</f>
        <v>23.088999999999999</v>
      </c>
      <c r="AD22" s="2">
        <f t="shared" ref="AD22:AD39" si="38">R116+AW116</f>
        <v>0</v>
      </c>
      <c r="AE22" s="2">
        <f t="shared" ref="AE22:AE39" si="39">AD22-AD$21</f>
        <v>0</v>
      </c>
      <c r="AF22" s="2">
        <f t="shared" si="29"/>
        <v>-59.363500000000002</v>
      </c>
      <c r="AH22" s="2"/>
      <c r="AI22" s="2"/>
    </row>
    <row r="23" spans="1:36">
      <c r="B23" s="8" t="str">
        <f>Zn_PBESol!B47</f>
        <v>Zn_Zn_C_PBESol_063</v>
      </c>
      <c r="C23" s="1">
        <f t="shared" si="19"/>
        <v>6.2497411472354707E-2</v>
      </c>
      <c r="D23" s="1">
        <f>Zn_PBESol!J47</f>
        <v>3.4232999999999998</v>
      </c>
      <c r="E23" s="1">
        <f t="shared" si="20"/>
        <v>4.4886999999999997</v>
      </c>
      <c r="F23" s="1">
        <f t="shared" si="21"/>
        <v>3.790707150000016E-2</v>
      </c>
      <c r="G23" s="1">
        <f t="shared" si="22"/>
        <v>3.7135015099999884E-2</v>
      </c>
      <c r="H23" s="1">
        <f t="shared" si="23"/>
        <v>0.50090000000000001</v>
      </c>
      <c r="J23" s="2">
        <f t="shared" si="24"/>
        <v>-17.7058</v>
      </c>
      <c r="K23" s="2">
        <f t="shared" si="30"/>
        <v>0</v>
      </c>
      <c r="L23" s="2">
        <f t="shared" si="31"/>
        <v>0</v>
      </c>
      <c r="M23" s="2">
        <f t="shared" si="25"/>
        <v>0</v>
      </c>
      <c r="N23" s="2"/>
      <c r="O23" s="2">
        <f t="shared" si="26"/>
        <v>-4.9999999999883471E-4</v>
      </c>
      <c r="P23" s="2">
        <f t="shared" si="26"/>
        <v>59.363500000000002</v>
      </c>
      <c r="Q23" s="2">
        <f t="shared" si="26"/>
        <v>23.088999999999999</v>
      </c>
      <c r="R23" s="2">
        <f t="shared" si="26"/>
        <v>82.452500000000001</v>
      </c>
      <c r="T23" s="18">
        <f t="shared" si="32"/>
        <v>0.89900000000000002</v>
      </c>
      <c r="U23" s="18">
        <f t="shared" si="27"/>
        <v>0</v>
      </c>
      <c r="W23" s="2">
        <f t="shared" si="33"/>
        <v>0</v>
      </c>
      <c r="X23" s="2">
        <f t="shared" si="34"/>
        <v>-4.9999999999883471E-4</v>
      </c>
      <c r="Y23" s="2">
        <f t="shared" si="35"/>
        <v>82.451999999999998</v>
      </c>
      <c r="Z23" s="2">
        <f t="shared" si="28"/>
        <v>0</v>
      </c>
      <c r="AA23" s="2">
        <f t="shared" si="36"/>
        <v>-59.363500000000002</v>
      </c>
      <c r="AB23" s="2">
        <f t="shared" si="37"/>
        <v>23.088999999999999</v>
      </c>
      <c r="AD23" s="2">
        <f t="shared" si="38"/>
        <v>0</v>
      </c>
      <c r="AE23" s="2">
        <f t="shared" si="39"/>
        <v>0</v>
      </c>
      <c r="AF23" s="2">
        <f t="shared" si="29"/>
        <v>-59.363500000000002</v>
      </c>
      <c r="AH23" s="2"/>
      <c r="AI23" s="2"/>
    </row>
    <row r="24" spans="1:36">
      <c r="A24" s="8" t="s">
        <v>70</v>
      </c>
      <c r="B24" s="8" t="str">
        <f>Zn_PBESol!B48</f>
        <v>Zn_Zn_C_PBESol_125</v>
      </c>
      <c r="C24" s="1">
        <f t="shared" si="19"/>
        <v>0.1250031062331747</v>
      </c>
      <c r="D24" s="1">
        <f>Zn_PBESol!J48</f>
        <v>3.4152999999999998</v>
      </c>
      <c r="E24" s="1">
        <f t="shared" si="20"/>
        <v>4.5201000000000002</v>
      </c>
      <c r="F24" s="1">
        <f t="shared" si="21"/>
        <v>8.0448739800000169E-2</v>
      </c>
      <c r="G24" s="1">
        <f t="shared" si="22"/>
        <v>7.7682438600000667E-2</v>
      </c>
      <c r="H24" s="1">
        <f t="shared" si="23"/>
        <v>0.50270700000000001</v>
      </c>
      <c r="J24" s="2">
        <f t="shared" si="24"/>
        <v>-17.707799999999999</v>
      </c>
      <c r="K24" s="2">
        <f t="shared" si="30"/>
        <v>0</v>
      </c>
      <c r="L24" s="2">
        <f t="shared" si="31"/>
        <v>0</v>
      </c>
      <c r="M24" s="2">
        <f t="shared" si="25"/>
        <v>0</v>
      </c>
      <c r="N24" s="2"/>
      <c r="O24" s="2">
        <f t="shared" si="26"/>
        <v>-2.4999999999977263E-3</v>
      </c>
      <c r="P24" s="2">
        <f t="shared" si="26"/>
        <v>59.363500000000002</v>
      </c>
      <c r="Q24" s="2">
        <f t="shared" si="26"/>
        <v>23.088999999999999</v>
      </c>
      <c r="R24" s="2">
        <f t="shared" si="26"/>
        <v>82.452500000000001</v>
      </c>
      <c r="T24" s="18">
        <f t="shared" si="32"/>
        <v>0.93799999999999994</v>
      </c>
      <c r="U24" s="18">
        <f t="shared" si="27"/>
        <v>0</v>
      </c>
      <c r="W24" s="2">
        <f t="shared" si="33"/>
        <v>0</v>
      </c>
      <c r="X24" s="2">
        <f t="shared" si="34"/>
        <v>-2.4999999999977263E-3</v>
      </c>
      <c r="Y24" s="2">
        <f t="shared" si="35"/>
        <v>82.45</v>
      </c>
      <c r="Z24" s="2">
        <f t="shared" si="28"/>
        <v>0</v>
      </c>
      <c r="AA24" s="2">
        <f t="shared" si="36"/>
        <v>-59.363500000000002</v>
      </c>
      <c r="AB24" s="2">
        <f t="shared" si="37"/>
        <v>23.088999999999999</v>
      </c>
      <c r="AD24" s="2">
        <f t="shared" si="38"/>
        <v>0</v>
      </c>
      <c r="AE24" s="2">
        <f t="shared" si="39"/>
        <v>0</v>
      </c>
      <c r="AF24" s="2">
        <f t="shared" si="29"/>
        <v>-59.363500000000002</v>
      </c>
      <c r="AH24" s="2"/>
      <c r="AI24" s="2"/>
    </row>
    <row r="25" spans="1:36">
      <c r="B25" s="8" t="str">
        <f>Zn_PBESol!B49</f>
        <v>Zn_Zn_C_PBESol_188</v>
      </c>
      <c r="C25" s="1">
        <f t="shared" si="19"/>
        <v>0.18750051770552897</v>
      </c>
      <c r="D25" s="1">
        <f>Zn_PBESol!J49</f>
        <v>3.4013</v>
      </c>
      <c r="E25" s="1">
        <f t="shared" si="20"/>
        <v>4.5789999999999997</v>
      </c>
      <c r="F25" s="1">
        <f t="shared" si="21"/>
        <v>0.13076250299999972</v>
      </c>
      <c r="G25" s="1">
        <f t="shared" si="22"/>
        <v>0.12550123199999944</v>
      </c>
      <c r="H25" s="1">
        <f t="shared" si="23"/>
        <v>0.50592099999999995</v>
      </c>
      <c r="J25" s="2">
        <f t="shared" si="24"/>
        <v>-17.713000000000001</v>
      </c>
      <c r="K25" s="2">
        <f t="shared" si="30"/>
        <v>0</v>
      </c>
      <c r="L25" s="2">
        <f t="shared" si="31"/>
        <v>0</v>
      </c>
      <c r="M25" s="2">
        <f t="shared" si="25"/>
        <v>0</v>
      </c>
      <c r="N25" s="2"/>
      <c r="O25" s="2">
        <f t="shared" si="26"/>
        <v>-7.6999999999998181E-3</v>
      </c>
      <c r="P25" s="2">
        <f t="shared" si="26"/>
        <v>59.363500000000002</v>
      </c>
      <c r="Q25" s="2">
        <f t="shared" si="26"/>
        <v>23.088999999999999</v>
      </c>
      <c r="R25" s="2">
        <f t="shared" si="26"/>
        <v>82.452500000000001</v>
      </c>
      <c r="T25" s="18">
        <f t="shared" si="32"/>
        <v>0.91400000000000003</v>
      </c>
      <c r="U25" s="18">
        <f t="shared" si="27"/>
        <v>0</v>
      </c>
      <c r="W25" s="2">
        <f t="shared" si="33"/>
        <v>0</v>
      </c>
      <c r="X25" s="2">
        <f t="shared" si="34"/>
        <v>-7.6999999999998181E-3</v>
      </c>
      <c r="Y25" s="2">
        <f t="shared" si="35"/>
        <v>82.444800000000001</v>
      </c>
      <c r="Z25" s="2">
        <f t="shared" si="28"/>
        <v>0</v>
      </c>
      <c r="AA25" s="2">
        <f t="shared" si="36"/>
        <v>-59.363500000000002</v>
      </c>
      <c r="AB25" s="2">
        <f t="shared" si="37"/>
        <v>23.088999999999999</v>
      </c>
      <c r="AD25" s="2">
        <f t="shared" si="38"/>
        <v>0</v>
      </c>
      <c r="AE25" s="2">
        <f t="shared" si="39"/>
        <v>0</v>
      </c>
      <c r="AF25" s="2">
        <f t="shared" si="29"/>
        <v>-59.363500000000002</v>
      </c>
      <c r="AH25" s="2"/>
      <c r="AI25" s="2"/>
    </row>
    <row r="26" spans="1:36">
      <c r="B26" s="8" t="str">
        <f>Zn_PBESol!B50</f>
        <v>Zn_Zn_C_PBESol_250</v>
      </c>
      <c r="C26" s="1">
        <f t="shared" si="19"/>
        <v>0.24999792917788369</v>
      </c>
      <c r="D26" s="1">
        <f>Zn_PBESol!J50</f>
        <v>3.3834</v>
      </c>
      <c r="E26" s="1">
        <f t="shared" si="20"/>
        <v>4.6597</v>
      </c>
      <c r="F26" s="1">
        <f t="shared" si="21"/>
        <v>0.18568438530000012</v>
      </c>
      <c r="G26" s="1">
        <f t="shared" si="22"/>
        <v>0.17888588300000069</v>
      </c>
      <c r="H26" s="1">
        <f t="shared" si="23"/>
        <v>0.50966800000000001</v>
      </c>
      <c r="J26" s="2">
        <f t="shared" si="24"/>
        <v>-17.723299999999998</v>
      </c>
      <c r="K26" s="2">
        <f t="shared" si="30"/>
        <v>0</v>
      </c>
      <c r="L26" s="2">
        <f t="shared" si="31"/>
        <v>0</v>
      </c>
      <c r="M26" s="2">
        <f t="shared" si="25"/>
        <v>0</v>
      </c>
      <c r="N26" s="2"/>
      <c r="O26" s="2">
        <f t="shared" si="26"/>
        <v>-1.7999999999997129E-2</v>
      </c>
      <c r="P26" s="2">
        <f t="shared" si="26"/>
        <v>59.363500000000002</v>
      </c>
      <c r="Q26" s="2">
        <f t="shared" si="26"/>
        <v>23.088999999999999</v>
      </c>
      <c r="R26" s="2">
        <f t="shared" si="26"/>
        <v>82.452500000000001</v>
      </c>
      <c r="T26" s="18">
        <f t="shared" si="32"/>
        <v>0.88100000000000001</v>
      </c>
      <c r="U26" s="18">
        <f t="shared" si="27"/>
        <v>0</v>
      </c>
      <c r="W26" s="2">
        <f t="shared" si="33"/>
        <v>0</v>
      </c>
      <c r="X26" s="2">
        <f t="shared" si="34"/>
        <v>-1.7999999999997129E-2</v>
      </c>
      <c r="Y26" s="2">
        <f t="shared" si="35"/>
        <v>82.4345</v>
      </c>
      <c r="Z26" s="2">
        <f t="shared" si="28"/>
        <v>0</v>
      </c>
      <c r="AA26" s="2">
        <f t="shared" si="36"/>
        <v>-59.363500000000002</v>
      </c>
      <c r="AB26" s="2">
        <f t="shared" si="37"/>
        <v>23.088999999999999</v>
      </c>
      <c r="AD26" s="2">
        <f t="shared" si="38"/>
        <v>0</v>
      </c>
      <c r="AE26" s="2">
        <f t="shared" si="39"/>
        <v>0</v>
      </c>
      <c r="AF26" s="2">
        <f t="shared" si="29"/>
        <v>-59.363500000000002</v>
      </c>
      <c r="AH26" s="2"/>
      <c r="AI26" s="2"/>
    </row>
    <row r="27" spans="1:36">
      <c r="B27" s="8" t="str">
        <f>Zn_PBESol!B51</f>
        <v>Zn_Zn_C_PBESol_313</v>
      </c>
      <c r="C27" s="1">
        <f t="shared" si="19"/>
        <v>0.31250362393870368</v>
      </c>
      <c r="D27" s="1">
        <f>Zn_PBESol!J51</f>
        <v>3.3668999999999998</v>
      </c>
      <c r="E27" s="1">
        <f t="shared" si="20"/>
        <v>4.7370999999999999</v>
      </c>
      <c r="F27" s="1">
        <f t="shared" si="21"/>
        <v>0.23667499020000002</v>
      </c>
      <c r="G27" s="1">
        <f t="shared" si="22"/>
        <v>0.22812926179999962</v>
      </c>
      <c r="H27" s="1">
        <f t="shared" si="23"/>
        <v>0.512235</v>
      </c>
      <c r="J27" s="2">
        <f t="shared" si="24"/>
        <v>-17.738800000000001</v>
      </c>
      <c r="K27" s="2">
        <f t="shared" si="30"/>
        <v>0</v>
      </c>
      <c r="L27" s="2">
        <f t="shared" si="31"/>
        <v>0</v>
      </c>
      <c r="M27" s="2">
        <f t="shared" si="25"/>
        <v>0</v>
      </c>
      <c r="N27" s="2"/>
      <c r="O27" s="2">
        <f t="shared" si="26"/>
        <v>-3.3500000000000085E-2</v>
      </c>
      <c r="P27" s="2">
        <f t="shared" si="26"/>
        <v>59.363500000000002</v>
      </c>
      <c r="Q27" s="2">
        <f t="shared" si="26"/>
        <v>23.088999999999999</v>
      </c>
      <c r="R27" s="2">
        <f t="shared" si="26"/>
        <v>82.452500000000001</v>
      </c>
      <c r="T27" s="18">
        <f t="shared" si="32"/>
        <v>0.85099999999999998</v>
      </c>
      <c r="U27" s="18">
        <f t="shared" si="27"/>
        <v>0</v>
      </c>
      <c r="W27" s="2">
        <f t="shared" si="33"/>
        <v>0</v>
      </c>
      <c r="X27" s="2">
        <f t="shared" si="34"/>
        <v>-3.3500000000000085E-2</v>
      </c>
      <c r="Y27" s="2">
        <f t="shared" si="35"/>
        <v>82.418999999999997</v>
      </c>
      <c r="Z27" s="2">
        <f t="shared" si="28"/>
        <v>0</v>
      </c>
      <c r="AA27" s="2">
        <f t="shared" si="36"/>
        <v>-59.363500000000002</v>
      </c>
      <c r="AB27" s="2">
        <f t="shared" si="37"/>
        <v>23.088999999999999</v>
      </c>
      <c r="AD27" s="2">
        <f t="shared" si="38"/>
        <v>0</v>
      </c>
      <c r="AE27" s="2">
        <f t="shared" si="39"/>
        <v>0</v>
      </c>
      <c r="AF27" s="2">
        <f t="shared" si="29"/>
        <v>-59.363500000000002</v>
      </c>
      <c r="AH27" s="2"/>
      <c r="AI27" s="2"/>
      <c r="AJ27" s="7"/>
    </row>
    <row r="28" spans="1:36">
      <c r="B28" s="8" t="str">
        <f>Zn_PBESol!B52</f>
        <v>Zn_Zn_C_PBESol_375</v>
      </c>
      <c r="C28" s="1">
        <f t="shared" si="19"/>
        <v>0.37500103541105795</v>
      </c>
      <c r="D28" s="1">
        <f>Zn_PBESol!J52</f>
        <v>3.3532000000000002</v>
      </c>
      <c r="E28" s="1">
        <f t="shared" si="20"/>
        <v>4.8005000000000004</v>
      </c>
      <c r="F28" s="1">
        <f t="shared" si="21"/>
        <v>0.27995555899999991</v>
      </c>
      <c r="G28" s="1">
        <f t="shared" si="22"/>
        <v>0.27202033249999985</v>
      </c>
      <c r="H28" s="1">
        <f t="shared" si="23"/>
        <v>0.513046</v>
      </c>
      <c r="J28" s="2">
        <f t="shared" si="24"/>
        <v>-17.758099999999999</v>
      </c>
      <c r="K28" s="2">
        <f t="shared" si="30"/>
        <v>0</v>
      </c>
      <c r="L28" s="2">
        <f t="shared" si="31"/>
        <v>0</v>
      </c>
      <c r="M28" s="2">
        <f t="shared" si="25"/>
        <v>0</v>
      </c>
      <c r="N28" s="2"/>
      <c r="O28" s="2">
        <f t="shared" si="26"/>
        <v>-5.2799999999997738E-2</v>
      </c>
      <c r="P28" s="2">
        <f t="shared" si="26"/>
        <v>59.363500000000002</v>
      </c>
      <c r="Q28" s="2">
        <f t="shared" si="26"/>
        <v>23.088999999999999</v>
      </c>
      <c r="R28" s="2">
        <f t="shared" si="26"/>
        <v>82.452500000000001</v>
      </c>
      <c r="T28" s="18">
        <f t="shared" si="32"/>
        <v>0.82699999999999996</v>
      </c>
      <c r="U28" s="18">
        <f t="shared" si="27"/>
        <v>0</v>
      </c>
      <c r="W28" s="2">
        <f t="shared" si="33"/>
        <v>0</v>
      </c>
      <c r="X28" s="2">
        <f t="shared" si="34"/>
        <v>-5.2799999999997738E-2</v>
      </c>
      <c r="Y28" s="2">
        <f t="shared" si="35"/>
        <v>82.399699999999996</v>
      </c>
      <c r="Z28" s="2">
        <f t="shared" si="28"/>
        <v>0</v>
      </c>
      <c r="AA28" s="2">
        <f t="shared" si="36"/>
        <v>-59.363500000000002</v>
      </c>
      <c r="AB28" s="2">
        <f t="shared" si="37"/>
        <v>23.088999999999999</v>
      </c>
      <c r="AD28" s="2">
        <f t="shared" si="38"/>
        <v>0</v>
      </c>
      <c r="AE28" s="2">
        <f t="shared" si="39"/>
        <v>0</v>
      </c>
      <c r="AF28" s="2">
        <f t="shared" ref="AF28:AF39" si="40">AE28+AA28</f>
        <v>-59.363500000000002</v>
      </c>
      <c r="AH28" s="2"/>
      <c r="AI28" s="2"/>
    </row>
    <row r="29" spans="1:36">
      <c r="B29" s="8" t="str">
        <f>Zn_PBESol!B53</f>
        <v>Zn_Zn_C_PBESol_438</v>
      </c>
      <c r="C29" s="1">
        <f t="shared" si="19"/>
        <v>0.43749844688341266</v>
      </c>
      <c r="D29" s="1">
        <f>Zn_PBESol!J53</f>
        <v>3.3409</v>
      </c>
      <c r="E29" s="1">
        <f t="shared" si="20"/>
        <v>4.8554000000000004</v>
      </c>
      <c r="F29" s="1">
        <f t="shared" si="21"/>
        <v>0.31933965800000003</v>
      </c>
      <c r="G29" s="1">
        <f t="shared" si="22"/>
        <v>0.31286255440000083</v>
      </c>
      <c r="H29" s="1">
        <f t="shared" si="23"/>
        <v>0.51295299999999999</v>
      </c>
      <c r="J29" s="2">
        <f t="shared" si="24"/>
        <v>-17.780200000000001</v>
      </c>
      <c r="K29" s="2">
        <f t="shared" si="30"/>
        <v>0</v>
      </c>
      <c r="L29" s="2">
        <f t="shared" si="31"/>
        <v>0</v>
      </c>
      <c r="M29" s="2">
        <f t="shared" si="25"/>
        <v>0</v>
      </c>
      <c r="N29" s="2"/>
      <c r="O29" s="2">
        <f t="shared" si="26"/>
        <v>-7.4899999999999523E-2</v>
      </c>
      <c r="P29" s="2">
        <f t="shared" si="26"/>
        <v>59.363500000000002</v>
      </c>
      <c r="Q29" s="2">
        <f t="shared" si="26"/>
        <v>23.088999999999999</v>
      </c>
      <c r="R29" s="2">
        <f t="shared" si="26"/>
        <v>82.452500000000001</v>
      </c>
      <c r="T29" s="18">
        <f t="shared" si="32"/>
        <v>0.80700000000000005</v>
      </c>
      <c r="U29" s="18">
        <f t="shared" si="27"/>
        <v>0</v>
      </c>
      <c r="W29" s="2">
        <f t="shared" si="33"/>
        <v>0</v>
      </c>
      <c r="X29" s="2">
        <f t="shared" si="34"/>
        <v>-7.4899999999999523E-2</v>
      </c>
      <c r="Y29" s="2">
        <f t="shared" si="35"/>
        <v>82.377600000000001</v>
      </c>
      <c r="Z29" s="2">
        <f t="shared" si="28"/>
        <v>0</v>
      </c>
      <c r="AA29" s="2">
        <f t="shared" si="36"/>
        <v>-59.363500000000002</v>
      </c>
      <c r="AB29" s="2">
        <f t="shared" si="37"/>
        <v>23.088999999999999</v>
      </c>
      <c r="AD29" s="2">
        <f t="shared" si="38"/>
        <v>0</v>
      </c>
      <c r="AE29" s="2">
        <f t="shared" si="39"/>
        <v>0</v>
      </c>
      <c r="AF29" s="2">
        <f t="shared" si="40"/>
        <v>-59.363500000000002</v>
      </c>
      <c r="AH29" s="2"/>
      <c r="AI29" s="2"/>
    </row>
    <row r="30" spans="1:36">
      <c r="B30" s="8" t="str">
        <f>Zn_PBESol!B54</f>
        <v>Zn_Zn_C_PBESol_500</v>
      </c>
      <c r="C30" s="1">
        <f t="shared" si="19"/>
        <v>0.49999585835576738</v>
      </c>
      <c r="D30" s="1">
        <f>Zn_PBESol!J54</f>
        <v>3.3296000000000001</v>
      </c>
      <c r="E30" s="1">
        <f t="shared" si="20"/>
        <v>4.9032999999999998</v>
      </c>
      <c r="F30" s="1">
        <f t="shared" si="21"/>
        <v>0.35593054700000021</v>
      </c>
      <c r="G30" s="1">
        <f t="shared" si="22"/>
        <v>0.35090466450000046</v>
      </c>
      <c r="H30" s="1">
        <f t="shared" si="23"/>
        <v>0.51222800000000002</v>
      </c>
      <c r="J30" s="2">
        <f t="shared" si="24"/>
        <v>-17.803699999999999</v>
      </c>
      <c r="K30" s="2">
        <f t="shared" si="30"/>
        <v>0</v>
      </c>
      <c r="L30" s="2">
        <f t="shared" si="31"/>
        <v>0</v>
      </c>
      <c r="M30" s="2">
        <f t="shared" si="25"/>
        <v>0</v>
      </c>
      <c r="N30" s="2"/>
      <c r="O30" s="2">
        <f t="shared" si="26"/>
        <v>-9.8399999999998045E-2</v>
      </c>
      <c r="P30" s="2">
        <f t="shared" si="26"/>
        <v>59.363500000000002</v>
      </c>
      <c r="Q30" s="2">
        <f t="shared" si="26"/>
        <v>23.088999999999999</v>
      </c>
      <c r="R30" s="2">
        <f t="shared" si="26"/>
        <v>82.452500000000001</v>
      </c>
      <c r="T30" s="18">
        <f t="shared" si="32"/>
        <v>0.79100000000000004</v>
      </c>
      <c r="U30" s="18">
        <f t="shared" si="27"/>
        <v>0</v>
      </c>
      <c r="W30" s="2">
        <f t="shared" si="33"/>
        <v>0</v>
      </c>
      <c r="X30" s="2">
        <f t="shared" si="34"/>
        <v>-9.8399999999998045E-2</v>
      </c>
      <c r="Y30" s="2">
        <f t="shared" si="35"/>
        <v>82.354100000000003</v>
      </c>
      <c r="Z30" s="2">
        <f t="shared" si="28"/>
        <v>0</v>
      </c>
      <c r="AA30" s="2">
        <f t="shared" si="36"/>
        <v>-59.363500000000002</v>
      </c>
      <c r="AB30" s="2">
        <f t="shared" si="37"/>
        <v>23.088999999999999</v>
      </c>
      <c r="AD30" s="2">
        <f t="shared" si="38"/>
        <v>0</v>
      </c>
      <c r="AE30" s="2">
        <f t="shared" si="39"/>
        <v>0</v>
      </c>
      <c r="AF30" s="2">
        <f t="shared" si="40"/>
        <v>-59.363500000000002</v>
      </c>
      <c r="AH30" s="2"/>
      <c r="AI30" s="2"/>
    </row>
    <row r="31" spans="1:36">
      <c r="B31" s="8" t="str">
        <f>Zn_PBESol!B55</f>
        <v>Zn_Zn_C_PBESol_563</v>
      </c>
      <c r="C31" s="1">
        <f t="shared" si="19"/>
        <v>0.56250155311658734</v>
      </c>
      <c r="D31" s="1">
        <f>Zn_PBESol!J55</f>
        <v>3.3188</v>
      </c>
      <c r="E31" s="1">
        <f t="shared" si="20"/>
        <v>4.9471999999999996</v>
      </c>
      <c r="F31" s="1">
        <f t="shared" si="21"/>
        <v>0.39137299200000031</v>
      </c>
      <c r="G31" s="1">
        <f t="shared" si="22"/>
        <v>0.38726681599999951</v>
      </c>
      <c r="H31" s="1">
        <f t="shared" si="23"/>
        <v>0.51120200000000005</v>
      </c>
      <c r="J31" s="2">
        <f t="shared" si="24"/>
        <v>-17.827999999999999</v>
      </c>
      <c r="K31" s="2">
        <f t="shared" si="30"/>
        <v>0</v>
      </c>
      <c r="L31" s="2">
        <f t="shared" si="31"/>
        <v>0</v>
      </c>
      <c r="M31" s="2">
        <f t="shared" si="25"/>
        <v>0</v>
      </c>
      <c r="N31" s="2"/>
      <c r="O31" s="2">
        <f t="shared" si="26"/>
        <v>-0.12269999999999825</v>
      </c>
      <c r="P31" s="2">
        <f t="shared" si="26"/>
        <v>59.363500000000002</v>
      </c>
      <c r="Q31" s="2">
        <f t="shared" si="26"/>
        <v>23.088999999999999</v>
      </c>
      <c r="R31" s="2">
        <f t="shared" si="26"/>
        <v>82.452500000000001</v>
      </c>
      <c r="T31" s="18">
        <f t="shared" si="32"/>
        <v>0.77700000000000002</v>
      </c>
      <c r="U31" s="18">
        <f t="shared" si="27"/>
        <v>0</v>
      </c>
      <c r="W31" s="2">
        <f t="shared" si="33"/>
        <v>0</v>
      </c>
      <c r="X31" s="2">
        <f t="shared" si="34"/>
        <v>-0.12269999999999825</v>
      </c>
      <c r="Y31" s="2">
        <f t="shared" si="35"/>
        <v>82.329800000000006</v>
      </c>
      <c r="Z31" s="2">
        <f t="shared" si="28"/>
        <v>0</v>
      </c>
      <c r="AA31" s="2">
        <f t="shared" si="36"/>
        <v>-59.363500000000002</v>
      </c>
      <c r="AB31" s="2">
        <f t="shared" si="37"/>
        <v>23.088999999999999</v>
      </c>
      <c r="AD31" s="2">
        <f t="shared" si="38"/>
        <v>0</v>
      </c>
      <c r="AE31" s="2">
        <f t="shared" si="39"/>
        <v>0</v>
      </c>
      <c r="AF31" s="2">
        <f t="shared" si="40"/>
        <v>-59.363500000000002</v>
      </c>
      <c r="AH31" s="2"/>
      <c r="AI31" s="2"/>
      <c r="AJ31" s="9"/>
    </row>
    <row r="32" spans="1:36">
      <c r="B32" s="8" t="str">
        <f>Zn_PBESol!B56</f>
        <v>Zn_Zn_C_PBESol_625</v>
      </c>
      <c r="C32" s="1">
        <f t="shared" si="19"/>
        <v>0.62499896458894155</v>
      </c>
      <c r="D32" s="1">
        <f>Zn_PBESol!J56</f>
        <v>3.3079000000000001</v>
      </c>
      <c r="E32" s="1">
        <f t="shared" si="20"/>
        <v>4.9889999999999999</v>
      </c>
      <c r="F32" s="1">
        <f t="shared" si="21"/>
        <v>0.4259558309999999</v>
      </c>
      <c r="G32" s="1">
        <f t="shared" si="22"/>
        <v>0.42334159500000063</v>
      </c>
      <c r="H32" s="1">
        <f t="shared" si="23"/>
        <v>0.50992599999999999</v>
      </c>
      <c r="J32" s="2">
        <f t="shared" si="24"/>
        <v>-17.852499999999999</v>
      </c>
      <c r="K32" s="2">
        <f t="shared" si="30"/>
        <v>0</v>
      </c>
      <c r="L32" s="2">
        <f t="shared" si="31"/>
        <v>0</v>
      </c>
      <c r="M32" s="2">
        <f t="shared" si="25"/>
        <v>0</v>
      </c>
      <c r="N32" s="2"/>
      <c r="O32" s="2">
        <f t="shared" si="26"/>
        <v>-0.147199999999998</v>
      </c>
      <c r="P32" s="2">
        <f t="shared" si="26"/>
        <v>59.363500000000002</v>
      </c>
      <c r="Q32" s="2">
        <f t="shared" si="26"/>
        <v>23.088999999999999</v>
      </c>
      <c r="R32" s="2">
        <f t="shared" si="26"/>
        <v>82.452500000000001</v>
      </c>
      <c r="T32" s="18">
        <f t="shared" si="32"/>
        <v>0.76500000000000001</v>
      </c>
      <c r="U32" s="18">
        <f t="shared" si="27"/>
        <v>0</v>
      </c>
      <c r="W32" s="2">
        <f t="shared" si="33"/>
        <v>0</v>
      </c>
      <c r="X32" s="2">
        <f t="shared" si="34"/>
        <v>-0.147199999999998</v>
      </c>
      <c r="Y32" s="2">
        <f t="shared" si="35"/>
        <v>82.305300000000003</v>
      </c>
      <c r="Z32" s="2">
        <f t="shared" si="28"/>
        <v>0</v>
      </c>
      <c r="AA32" s="2">
        <f t="shared" si="36"/>
        <v>-59.363500000000002</v>
      </c>
      <c r="AB32" s="2">
        <f t="shared" si="37"/>
        <v>23.088999999999999</v>
      </c>
      <c r="AD32" s="2">
        <f t="shared" si="38"/>
        <v>0</v>
      </c>
      <c r="AE32" s="2">
        <f t="shared" si="39"/>
        <v>0</v>
      </c>
      <c r="AF32" s="2">
        <f t="shared" si="40"/>
        <v>-59.363500000000002</v>
      </c>
      <c r="AH32" s="2"/>
      <c r="AI32" s="2"/>
      <c r="AJ32" s="9"/>
    </row>
    <row r="33" spans="1:63">
      <c r="B33" s="8" t="str">
        <f>Zn_PBESol!B57</f>
        <v>Zn_Zn_C_PBESol_688</v>
      </c>
      <c r="C33" s="1">
        <f t="shared" si="19"/>
        <v>0.68749637606129632</v>
      </c>
      <c r="D33" s="1">
        <f>Zn_PBESol!J57</f>
        <v>3.2972000000000001</v>
      </c>
      <c r="E33" s="1">
        <f t="shared" si="20"/>
        <v>5.0288000000000004</v>
      </c>
      <c r="F33" s="1">
        <f t="shared" si="21"/>
        <v>0.46015531520000019</v>
      </c>
      <c r="G33" s="1">
        <f t="shared" si="22"/>
        <v>0.45811362240000064</v>
      </c>
      <c r="H33" s="1">
        <f t="shared" si="23"/>
        <v>0.50850600000000001</v>
      </c>
      <c r="J33" s="2">
        <f t="shared" si="24"/>
        <v>-17.875699999999998</v>
      </c>
      <c r="K33" s="2">
        <f t="shared" si="30"/>
        <v>0</v>
      </c>
      <c r="L33" s="2">
        <f t="shared" si="31"/>
        <v>0</v>
      </c>
      <c r="M33" s="2">
        <f t="shared" si="25"/>
        <v>0</v>
      </c>
      <c r="N33" s="2"/>
      <c r="O33" s="2">
        <f t="shared" si="26"/>
        <v>-0.17039999999999722</v>
      </c>
      <c r="P33" s="2">
        <f t="shared" si="26"/>
        <v>59.363500000000002</v>
      </c>
      <c r="Q33" s="2">
        <f t="shared" si="26"/>
        <v>23.088999999999999</v>
      </c>
      <c r="R33" s="2">
        <f t="shared" si="26"/>
        <v>82.452500000000001</v>
      </c>
      <c r="T33" s="18">
        <f t="shared" si="32"/>
        <v>0.754</v>
      </c>
      <c r="U33" s="18">
        <f t="shared" si="27"/>
        <v>0</v>
      </c>
      <c r="W33" s="2">
        <f t="shared" si="33"/>
        <v>0</v>
      </c>
      <c r="X33" s="2">
        <f t="shared" si="34"/>
        <v>-0.17039999999999722</v>
      </c>
      <c r="Y33" s="2">
        <f t="shared" si="35"/>
        <v>82.2821</v>
      </c>
      <c r="Z33" s="2">
        <f t="shared" si="28"/>
        <v>0</v>
      </c>
      <c r="AA33" s="2">
        <f t="shared" si="36"/>
        <v>-59.363500000000002</v>
      </c>
      <c r="AB33" s="2">
        <f t="shared" si="37"/>
        <v>23.088999999999999</v>
      </c>
      <c r="AD33" s="2">
        <f t="shared" si="38"/>
        <v>0</v>
      </c>
      <c r="AE33" s="2">
        <f t="shared" si="39"/>
        <v>0</v>
      </c>
      <c r="AF33" s="2">
        <f t="shared" si="40"/>
        <v>-59.363500000000002</v>
      </c>
      <c r="AH33" s="2"/>
      <c r="AI33" s="2"/>
      <c r="AJ33" s="9"/>
      <c r="AK33" s="1"/>
    </row>
    <row r="34" spans="1:63">
      <c r="B34" s="8" t="str">
        <f>Zn_PBESol!B58</f>
        <v>Zn_Zn_C_PBESol_750</v>
      </c>
      <c r="C34" s="1">
        <f t="shared" si="19"/>
        <v>0.75000207082211634</v>
      </c>
      <c r="D34" s="1">
        <f>Zn_PBESol!J58</f>
        <v>3.2864</v>
      </c>
      <c r="E34" s="1">
        <f t="shared" si="20"/>
        <v>5.0674999999999999</v>
      </c>
      <c r="F34" s="1">
        <f t="shared" si="21"/>
        <v>0.49400016999999979</v>
      </c>
      <c r="G34" s="1">
        <f t="shared" si="22"/>
        <v>0.49264207999999982</v>
      </c>
      <c r="H34" s="1">
        <f t="shared" si="23"/>
        <v>0.50693999999999995</v>
      </c>
      <c r="J34" s="2">
        <f t="shared" si="24"/>
        <v>-17.896799999999999</v>
      </c>
      <c r="K34" s="2">
        <f t="shared" si="30"/>
        <v>0</v>
      </c>
      <c r="L34" s="2">
        <f t="shared" si="31"/>
        <v>0</v>
      </c>
      <c r="M34" s="2">
        <f t="shared" si="25"/>
        <v>0</v>
      </c>
      <c r="N34" s="2"/>
      <c r="O34" s="2">
        <f t="shared" si="26"/>
        <v>-0.19149999999999778</v>
      </c>
      <c r="P34" s="2">
        <f t="shared" si="26"/>
        <v>59.363500000000002</v>
      </c>
      <c r="Q34" s="2">
        <f t="shared" si="26"/>
        <v>23.088999999999999</v>
      </c>
      <c r="R34" s="2">
        <f t="shared" si="26"/>
        <v>82.452500000000001</v>
      </c>
      <c r="T34" s="18">
        <f t="shared" si="32"/>
        <v>0.74299999999999999</v>
      </c>
      <c r="U34" s="18">
        <f t="shared" si="27"/>
        <v>0</v>
      </c>
      <c r="W34" s="2">
        <f t="shared" si="33"/>
        <v>0</v>
      </c>
      <c r="X34" s="2">
        <f t="shared" si="34"/>
        <v>-0.19149999999999778</v>
      </c>
      <c r="Y34" s="2">
        <f t="shared" si="35"/>
        <v>82.260999999999996</v>
      </c>
      <c r="Z34" s="2">
        <f t="shared" si="28"/>
        <v>0</v>
      </c>
      <c r="AA34" s="2">
        <f t="shared" si="36"/>
        <v>-59.363500000000002</v>
      </c>
      <c r="AB34" s="2">
        <f t="shared" si="37"/>
        <v>23.088999999999999</v>
      </c>
      <c r="AD34" s="2">
        <f t="shared" si="38"/>
        <v>0</v>
      </c>
      <c r="AE34" s="2">
        <f t="shared" si="39"/>
        <v>0</v>
      </c>
      <c r="AF34" s="2">
        <f t="shared" si="40"/>
        <v>-59.363500000000002</v>
      </c>
      <c r="AH34" s="2"/>
      <c r="AI34" s="2"/>
      <c r="AJ34" s="9"/>
    </row>
    <row r="35" spans="1:63">
      <c r="B35" s="8" t="str">
        <f>Zn_PBESol!B59</f>
        <v>Zn_Zn_C_PBESol_813</v>
      </c>
      <c r="C35" s="1">
        <f t="shared" si="19"/>
        <v>0.81249948229447055</v>
      </c>
      <c r="D35" s="1">
        <f>Zn_PBESol!J59</f>
        <v>3.2753000000000001</v>
      </c>
      <c r="E35" s="1">
        <f t="shared" si="20"/>
        <v>5.1063000000000001</v>
      </c>
      <c r="F35" s="1">
        <f t="shared" si="21"/>
        <v>0.52782801840000004</v>
      </c>
      <c r="G35" s="1">
        <f t="shared" si="22"/>
        <v>0.52714888049999986</v>
      </c>
      <c r="H35" s="1">
        <f t="shared" si="23"/>
        <v>0.50527900000000003</v>
      </c>
      <c r="J35" s="2">
        <f t="shared" si="24"/>
        <v>-17.915099999999999</v>
      </c>
      <c r="K35" s="2">
        <f t="shared" si="30"/>
        <v>0</v>
      </c>
      <c r="L35" s="2">
        <f t="shared" si="31"/>
        <v>0</v>
      </c>
      <c r="M35" s="2">
        <f t="shared" si="25"/>
        <v>0</v>
      </c>
      <c r="N35" s="2"/>
      <c r="O35" s="2">
        <f t="shared" si="26"/>
        <v>-0.20979999999999777</v>
      </c>
      <c r="P35" s="2">
        <f t="shared" si="26"/>
        <v>59.363500000000002</v>
      </c>
      <c r="Q35" s="2">
        <f t="shared" si="26"/>
        <v>23.088999999999999</v>
      </c>
      <c r="R35" s="2">
        <f t="shared" si="26"/>
        <v>82.452500000000001</v>
      </c>
      <c r="T35" s="18">
        <f t="shared" si="32"/>
        <v>0.73199999999999998</v>
      </c>
      <c r="U35" s="18">
        <f t="shared" si="27"/>
        <v>0</v>
      </c>
      <c r="W35" s="2">
        <f t="shared" si="33"/>
        <v>0</v>
      </c>
      <c r="X35" s="2">
        <f t="shared" si="34"/>
        <v>-0.20979999999999777</v>
      </c>
      <c r="Y35" s="2">
        <f t="shared" si="35"/>
        <v>82.242699999999999</v>
      </c>
      <c r="Z35" s="2">
        <f t="shared" si="28"/>
        <v>0</v>
      </c>
      <c r="AA35" s="2">
        <f t="shared" si="36"/>
        <v>-59.363500000000002</v>
      </c>
      <c r="AB35" s="2">
        <f t="shared" si="37"/>
        <v>23.088999999999999</v>
      </c>
      <c r="AC35" s="9"/>
      <c r="AD35" s="2">
        <f t="shared" si="38"/>
        <v>0</v>
      </c>
      <c r="AE35" s="2">
        <f t="shared" si="39"/>
        <v>0</v>
      </c>
      <c r="AF35" s="2">
        <f t="shared" si="40"/>
        <v>-59.363500000000002</v>
      </c>
      <c r="AH35" s="2"/>
      <c r="AI35" s="2"/>
    </row>
    <row r="36" spans="1:63">
      <c r="B36" s="8" t="str">
        <f>Zn_PBESol!B60</f>
        <v>Zn_Zn_C_PBESol_875</v>
      </c>
      <c r="C36" s="1">
        <f t="shared" si="19"/>
        <v>0.87499689376682532</v>
      </c>
      <c r="D36" s="1">
        <f>Zn_PBESol!J60</f>
        <v>3.2641</v>
      </c>
      <c r="E36" s="1">
        <f t="shared" si="20"/>
        <v>5.1443000000000003</v>
      </c>
      <c r="F36" s="1">
        <f t="shared" si="21"/>
        <v>0.56152606650000003</v>
      </c>
      <c r="G36" s="1">
        <f t="shared" si="22"/>
        <v>0.56134601599999945</v>
      </c>
      <c r="H36" s="1">
        <f t="shared" si="23"/>
        <v>0.503521</v>
      </c>
      <c r="J36" s="2">
        <f t="shared" si="24"/>
        <v>-17.929500000000001</v>
      </c>
      <c r="K36" s="2">
        <f t="shared" si="30"/>
        <v>0</v>
      </c>
      <c r="L36" s="2">
        <f t="shared" si="31"/>
        <v>0</v>
      </c>
      <c r="M36" s="2">
        <f t="shared" si="25"/>
        <v>0</v>
      </c>
      <c r="N36" s="2"/>
      <c r="O36" s="2">
        <f t="shared" si="26"/>
        <v>-0.22419999999999973</v>
      </c>
      <c r="P36" s="2">
        <f t="shared" si="26"/>
        <v>59.363500000000002</v>
      </c>
      <c r="Q36" s="2">
        <f t="shared" si="26"/>
        <v>23.088999999999999</v>
      </c>
      <c r="R36" s="2">
        <f t="shared" si="26"/>
        <v>82.452500000000001</v>
      </c>
      <c r="T36" s="18">
        <f t="shared" si="32"/>
        <v>0.72099999999999997</v>
      </c>
      <c r="U36" s="18">
        <f t="shared" si="27"/>
        <v>0</v>
      </c>
      <c r="W36" s="2">
        <f t="shared" si="33"/>
        <v>0</v>
      </c>
      <c r="X36" s="2">
        <f t="shared" si="34"/>
        <v>-0.22419999999999973</v>
      </c>
      <c r="Y36" s="2">
        <f t="shared" si="35"/>
        <v>82.228300000000004</v>
      </c>
      <c r="Z36" s="2">
        <f t="shared" si="28"/>
        <v>0</v>
      </c>
      <c r="AA36" s="2">
        <f t="shared" si="36"/>
        <v>-59.363500000000002</v>
      </c>
      <c r="AB36" s="2">
        <f t="shared" si="37"/>
        <v>23.088999999999999</v>
      </c>
      <c r="AD36" s="2">
        <f t="shared" si="38"/>
        <v>0</v>
      </c>
      <c r="AE36" s="2">
        <f t="shared" si="39"/>
        <v>0</v>
      </c>
      <c r="AF36" s="2">
        <f t="shared" si="40"/>
        <v>-59.363500000000002</v>
      </c>
      <c r="AH36" s="2"/>
      <c r="AI36" s="2"/>
    </row>
    <row r="37" spans="1:63">
      <c r="B37" s="8" t="str">
        <f>Zn_PBESol!B61</f>
        <v>Zn_Zn_C_PBESol_938</v>
      </c>
      <c r="C37" s="1">
        <f t="shared" si="19"/>
        <v>0.93750258852764534</v>
      </c>
      <c r="D37" s="1">
        <f>Zn_PBESol!J61</f>
        <v>3.2521</v>
      </c>
      <c r="E37" s="1">
        <f t="shared" si="20"/>
        <v>5.1839000000000004</v>
      </c>
      <c r="F37" s="1">
        <f t="shared" si="21"/>
        <v>0.5960344541999999</v>
      </c>
      <c r="G37" s="1">
        <f t="shared" si="22"/>
        <v>0.59595669569999965</v>
      </c>
      <c r="H37" s="1">
        <f t="shared" si="23"/>
        <v>0.50179799999999997</v>
      </c>
      <c r="J37" s="2">
        <f t="shared" si="24"/>
        <v>-17.9392</v>
      </c>
      <c r="K37" s="2">
        <f t="shared" si="30"/>
        <v>0</v>
      </c>
      <c r="L37" s="2">
        <f t="shared" si="31"/>
        <v>0</v>
      </c>
      <c r="M37" s="2">
        <f t="shared" si="25"/>
        <v>0</v>
      </c>
      <c r="N37" s="2"/>
      <c r="O37" s="2">
        <f t="shared" si="26"/>
        <v>-0.23389999999999844</v>
      </c>
      <c r="P37" s="2">
        <f t="shared" si="26"/>
        <v>59.363500000000002</v>
      </c>
      <c r="Q37" s="2">
        <f t="shared" si="26"/>
        <v>23.088999999999999</v>
      </c>
      <c r="R37" s="2">
        <f t="shared" si="26"/>
        <v>82.452500000000001</v>
      </c>
      <c r="T37" s="18">
        <f t="shared" si="32"/>
        <v>0.70799999999999996</v>
      </c>
      <c r="U37" s="18">
        <f t="shared" si="27"/>
        <v>0</v>
      </c>
      <c r="W37" s="2">
        <f t="shared" si="33"/>
        <v>0</v>
      </c>
      <c r="X37" s="2">
        <f t="shared" si="34"/>
        <v>-0.23389999999999844</v>
      </c>
      <c r="Y37" s="2">
        <f t="shared" si="35"/>
        <v>82.218600000000009</v>
      </c>
      <c r="Z37" s="2">
        <f t="shared" si="28"/>
        <v>0</v>
      </c>
      <c r="AA37" s="2">
        <f t="shared" si="36"/>
        <v>-59.363500000000002</v>
      </c>
      <c r="AB37" s="2">
        <f t="shared" si="37"/>
        <v>23.088999999999999</v>
      </c>
      <c r="AD37" s="2">
        <f t="shared" si="38"/>
        <v>0</v>
      </c>
      <c r="AE37" s="2">
        <f t="shared" si="39"/>
        <v>0</v>
      </c>
      <c r="AF37" s="2">
        <f t="shared" si="40"/>
        <v>-59.363500000000002</v>
      </c>
      <c r="AH37" s="2"/>
      <c r="AI37" s="2"/>
    </row>
    <row r="38" spans="1:63">
      <c r="B38" s="8" t="str">
        <f>Zn_PBESol!B62</f>
        <v>Zn_Zn_C_PBESol_969</v>
      </c>
      <c r="C38" s="1">
        <f t="shared" si="19"/>
        <v>0.96874715261958977</v>
      </c>
      <c r="D38" s="1">
        <f>Zn_PBESol!J62</f>
        <v>3.2458999999999998</v>
      </c>
      <c r="E38" s="1">
        <f t="shared" si="20"/>
        <v>5.2043999999999997</v>
      </c>
      <c r="F38" s="1">
        <f t="shared" si="21"/>
        <v>0.61347385440000013</v>
      </c>
      <c r="G38" s="1">
        <f t="shared" si="22"/>
        <v>0.61340099280000071</v>
      </c>
      <c r="H38" s="1">
        <f t="shared" si="23"/>
        <v>0.50092400000000004</v>
      </c>
      <c r="J38" s="2">
        <f t="shared" si="24"/>
        <v>-17.941800000000001</v>
      </c>
      <c r="K38" s="2">
        <f t="shared" si="30"/>
        <v>0</v>
      </c>
      <c r="L38" s="2">
        <f t="shared" si="31"/>
        <v>0</v>
      </c>
      <c r="M38" s="2">
        <f t="shared" si="25"/>
        <v>0</v>
      </c>
      <c r="N38" s="2"/>
      <c r="O38" s="2">
        <f t="shared" ref="O38:R39" si="41">J38-J$21</f>
        <v>-0.23649999999999949</v>
      </c>
      <c r="P38" s="2">
        <f t="shared" si="41"/>
        <v>59.363500000000002</v>
      </c>
      <c r="Q38" s="2">
        <f t="shared" si="41"/>
        <v>23.088999999999999</v>
      </c>
      <c r="R38" s="2">
        <f t="shared" si="41"/>
        <v>82.452500000000001</v>
      </c>
      <c r="T38" s="18">
        <f t="shared" si="32"/>
        <v>0.70099999999999996</v>
      </c>
      <c r="U38" s="18">
        <f t="shared" si="27"/>
        <v>0</v>
      </c>
      <c r="W38" s="2">
        <f t="shared" si="33"/>
        <v>0</v>
      </c>
      <c r="X38" s="2">
        <f t="shared" si="34"/>
        <v>-0.23649999999999949</v>
      </c>
      <c r="Y38" s="2">
        <f t="shared" si="35"/>
        <v>82.216000000000008</v>
      </c>
      <c r="Z38" s="2">
        <f t="shared" si="28"/>
        <v>0</v>
      </c>
      <c r="AA38" s="2">
        <f t="shared" si="36"/>
        <v>-59.363500000000002</v>
      </c>
      <c r="AB38" s="2">
        <f t="shared" si="37"/>
        <v>23.088999999999999</v>
      </c>
      <c r="AD38" s="2">
        <f t="shared" si="38"/>
        <v>0</v>
      </c>
      <c r="AE38" s="2">
        <f t="shared" si="39"/>
        <v>0</v>
      </c>
      <c r="AF38" s="2">
        <f t="shared" si="40"/>
        <v>-59.363500000000002</v>
      </c>
      <c r="AH38" s="2"/>
      <c r="AI38" s="2"/>
    </row>
    <row r="39" spans="1:63">
      <c r="A39" s="8" t="s">
        <v>12</v>
      </c>
      <c r="B39" s="8" t="str">
        <f>Zn_PBESol!B63</f>
        <v>Zn_Zn_C_PBESol_999</v>
      </c>
      <c r="C39" s="1">
        <f>(0.5-AV63)/(0.5-AV$63)</f>
        <v>1</v>
      </c>
      <c r="D39" s="1">
        <f>Zn_PBESol!J63</f>
        <v>3.2395999999999998</v>
      </c>
      <c r="E39" s="1">
        <f t="shared" si="20"/>
        <v>5.2248000000000001</v>
      </c>
      <c r="F39" s="1">
        <f t="shared" si="21"/>
        <v>0.63105134400000029</v>
      </c>
      <c r="G39" s="1">
        <f t="shared" si="22"/>
        <v>0.63070650719999999</v>
      </c>
      <c r="H39" s="1">
        <f t="shared" si="23"/>
        <v>0.50005500000000003</v>
      </c>
      <c r="J39" s="2">
        <f t="shared" si="24"/>
        <v>-17.942799999999998</v>
      </c>
      <c r="K39" s="2">
        <f t="shared" si="30"/>
        <v>-59.611699999999999</v>
      </c>
      <c r="L39" s="2">
        <f t="shared" si="31"/>
        <v>-23.017800000000001</v>
      </c>
      <c r="M39" s="2">
        <f t="shared" si="25"/>
        <v>-82.629500000000007</v>
      </c>
      <c r="N39" s="2"/>
      <c r="O39" s="2">
        <f t="shared" si="41"/>
        <v>-0.23749999999999716</v>
      </c>
      <c r="P39" s="2">
        <f t="shared" si="41"/>
        <v>-0.24819999999999709</v>
      </c>
      <c r="Q39" s="2">
        <f t="shared" si="41"/>
        <v>7.1199999999997488E-2</v>
      </c>
      <c r="R39" s="2">
        <f t="shared" si="41"/>
        <v>-0.17700000000000671</v>
      </c>
      <c r="T39" s="18">
        <f t="shared" si="32"/>
        <v>0.69399999999999995</v>
      </c>
      <c r="U39" s="18">
        <f t="shared" si="27"/>
        <v>0</v>
      </c>
      <c r="W39" s="2">
        <f t="shared" si="33"/>
        <v>0</v>
      </c>
      <c r="X39" s="2">
        <f t="shared" si="34"/>
        <v>-0.23749999999999716</v>
      </c>
      <c r="Y39" s="2">
        <f t="shared" si="35"/>
        <v>-0.41450000000000387</v>
      </c>
      <c r="Z39" s="2">
        <f t="shared" si="28"/>
        <v>0</v>
      </c>
      <c r="AA39" s="2">
        <f t="shared" si="36"/>
        <v>0.24819999999999709</v>
      </c>
      <c r="AB39" s="2">
        <f t="shared" si="37"/>
        <v>7.1199999999990382E-2</v>
      </c>
      <c r="AD39" s="2">
        <f t="shared" si="38"/>
        <v>0</v>
      </c>
      <c r="AE39" s="2">
        <f t="shared" si="39"/>
        <v>0</v>
      </c>
      <c r="AF39" s="2">
        <f t="shared" si="40"/>
        <v>0.24819999999999709</v>
      </c>
      <c r="AH39" s="2">
        <f>R156+AW156</f>
        <v>0</v>
      </c>
      <c r="AI39" s="2">
        <f>AH39-AH$21</f>
        <v>0</v>
      </c>
    </row>
    <row r="40" spans="1:63">
      <c r="A40" s="8" t="s">
        <v>826</v>
      </c>
      <c r="B40" s="8" t="str">
        <f>Zn_PBESol!B64</f>
        <v>Zn_Zn_C_PBESol_ver</v>
      </c>
      <c r="C40" s="1">
        <f>(0.5-AV64)/(0.5-AV$63)</f>
        <v>0</v>
      </c>
      <c r="D40" s="1">
        <f>Zn_PBESol!J64</f>
        <v>3.2395999999999998</v>
      </c>
      <c r="E40" s="1">
        <f>L64</f>
        <v>5.2248000000000001</v>
      </c>
      <c r="F40" s="1">
        <f t="shared" si="21"/>
        <v>0</v>
      </c>
      <c r="G40" s="1">
        <f t="shared" si="22"/>
        <v>0</v>
      </c>
      <c r="H40" s="1">
        <f>MOD(AS64-AT64,1)</f>
        <v>0.5</v>
      </c>
      <c r="J40" s="2">
        <f>R64</f>
        <v>-17.3917</v>
      </c>
      <c r="K40" s="2">
        <f>R88</f>
        <v>0</v>
      </c>
      <c r="L40" s="2">
        <f>AW88</f>
        <v>0</v>
      </c>
      <c r="M40" s="2">
        <f>K40+L40</f>
        <v>0</v>
      </c>
      <c r="N40" s="2"/>
      <c r="O40" s="2">
        <f>J40-J$21</f>
        <v>0.31360000000000099</v>
      </c>
      <c r="P40" s="2">
        <f>K40-K$21</f>
        <v>59.363500000000002</v>
      </c>
      <c r="Q40" s="2">
        <f>L40-L$21</f>
        <v>23.088999999999999</v>
      </c>
      <c r="R40" s="2">
        <f>M40-M$21</f>
        <v>82.452500000000001</v>
      </c>
      <c r="T40" s="18">
        <f>Z64</f>
        <v>0.82199999999999995</v>
      </c>
      <c r="U40" s="18">
        <f>V134</f>
        <v>0</v>
      </c>
      <c r="W40" s="2">
        <f>R111-R$92</f>
        <v>0</v>
      </c>
      <c r="X40" s="2">
        <f>O40-W40</f>
        <v>0.31360000000000099</v>
      </c>
      <c r="Y40" s="2">
        <f>R40+X40</f>
        <v>82.766099999999994</v>
      </c>
      <c r="Z40" s="2">
        <f>R180-R$161</f>
        <v>0</v>
      </c>
      <c r="AA40" s="2">
        <f>Z40-P40</f>
        <v>-59.363500000000002</v>
      </c>
      <c r="AB40" s="2">
        <f>AA40+R40</f>
        <v>23.088999999999999</v>
      </c>
      <c r="AD40" s="2">
        <f>R134+AW134</f>
        <v>0</v>
      </c>
      <c r="AE40" s="2">
        <f>AD40-AD$21</f>
        <v>0</v>
      </c>
      <c r="AF40" s="2">
        <f>AE40+AA40</f>
        <v>-59.363500000000002</v>
      </c>
      <c r="AH40" s="2"/>
      <c r="AI40" s="2"/>
    </row>
    <row r="41" spans="1:63">
      <c r="A41" s="64" t="s">
        <v>721</v>
      </c>
      <c r="O41" s="2"/>
      <c r="P41" s="2"/>
      <c r="Q41" s="2"/>
      <c r="R41" s="2"/>
    </row>
    <row r="42" spans="1:63">
      <c r="A42" s="4"/>
      <c r="B42" s="4" t="s">
        <v>18</v>
      </c>
      <c r="C42" s="6" t="s">
        <v>19</v>
      </c>
      <c r="D42" s="6" t="s">
        <v>20</v>
      </c>
      <c r="E42" s="6" t="s">
        <v>21</v>
      </c>
      <c r="F42" s="111" t="s">
        <v>22</v>
      </c>
      <c r="G42" s="111"/>
      <c r="H42" s="111"/>
      <c r="I42" s="12" t="s">
        <v>23</v>
      </c>
      <c r="J42" s="106" t="s">
        <v>24</v>
      </c>
      <c r="K42" s="106"/>
      <c r="L42" s="106"/>
      <c r="M42" s="12" t="s">
        <v>25</v>
      </c>
      <c r="N42" s="4" t="s">
        <v>26</v>
      </c>
      <c r="O42" s="4" t="s">
        <v>3</v>
      </c>
      <c r="P42" s="4" t="s">
        <v>27</v>
      </c>
      <c r="Q42" s="4" t="s">
        <v>28</v>
      </c>
      <c r="R42" s="6" t="s">
        <v>29</v>
      </c>
      <c r="S42" s="4" t="s">
        <v>30</v>
      </c>
      <c r="T42" s="4"/>
      <c r="U42" s="4"/>
      <c r="V42" s="4"/>
      <c r="W42" s="4" t="s">
        <v>31</v>
      </c>
      <c r="X42" s="4"/>
      <c r="Y42" s="4"/>
      <c r="Z42" s="4"/>
      <c r="AA42" s="5" t="s">
        <v>32</v>
      </c>
      <c r="AB42" s="5" t="s">
        <v>33</v>
      </c>
      <c r="AC42" s="5" t="s">
        <v>34</v>
      </c>
      <c r="AD42" s="13" t="s">
        <v>35</v>
      </c>
      <c r="AE42" s="4" t="s">
        <v>36</v>
      </c>
      <c r="AF42" s="4"/>
      <c r="AG42" s="4"/>
      <c r="AH42" s="4" t="s">
        <v>37</v>
      </c>
      <c r="AI42" s="4"/>
      <c r="AJ42" s="4"/>
      <c r="AK42" s="4" t="s">
        <v>38</v>
      </c>
      <c r="AL42" s="4"/>
      <c r="AM42" s="4"/>
      <c r="AN42" s="4" t="s">
        <v>39</v>
      </c>
      <c r="AO42" s="4"/>
      <c r="AP42" s="4"/>
      <c r="AQ42" s="12" t="s">
        <v>40</v>
      </c>
      <c r="AR42" s="12" t="s">
        <v>41</v>
      </c>
      <c r="AS42" s="107" t="s">
        <v>62</v>
      </c>
      <c r="AT42" s="107"/>
      <c r="AU42" s="107"/>
      <c r="AV42" s="107"/>
      <c r="AW42" s="4"/>
      <c r="AX42" s="4"/>
      <c r="AY42" s="4"/>
      <c r="AZ42" s="4"/>
      <c r="BA42" s="4"/>
      <c r="BB42" s="4"/>
      <c r="BC42" s="4"/>
      <c r="BD42" s="4"/>
      <c r="BE42" s="12"/>
      <c r="BF42" s="12"/>
      <c r="BG42" s="4"/>
      <c r="BH42" s="4"/>
      <c r="BI42" s="12"/>
      <c r="BJ42" s="12"/>
    </row>
    <row r="43" spans="1:63">
      <c r="B43" s="4"/>
      <c r="C43" s="6"/>
      <c r="D43" s="6"/>
      <c r="E43" s="6"/>
      <c r="F43" s="6" t="s">
        <v>2</v>
      </c>
      <c r="G43" s="6" t="s">
        <v>46</v>
      </c>
      <c r="H43" s="6" t="s">
        <v>0</v>
      </c>
      <c r="I43" s="12"/>
      <c r="J43" s="5" t="s">
        <v>2</v>
      </c>
      <c r="K43" s="5" t="s">
        <v>46</v>
      </c>
      <c r="L43" s="5" t="s">
        <v>0</v>
      </c>
      <c r="M43" s="12"/>
      <c r="N43" s="4"/>
      <c r="O43" s="4"/>
      <c r="P43" s="4"/>
      <c r="Q43" s="4"/>
      <c r="R43" s="6"/>
      <c r="S43" s="4" t="s">
        <v>47</v>
      </c>
      <c r="T43" s="4" t="s">
        <v>48</v>
      </c>
      <c r="U43" s="4" t="s">
        <v>49</v>
      </c>
      <c r="V43" s="4" t="s">
        <v>50</v>
      </c>
      <c r="W43" s="4" t="s">
        <v>47</v>
      </c>
      <c r="X43" s="4" t="s">
        <v>48</v>
      </c>
      <c r="Y43" s="4" t="s">
        <v>49</v>
      </c>
      <c r="Z43" s="4" t="s">
        <v>50</v>
      </c>
      <c r="AA43" s="14" t="s">
        <v>51</v>
      </c>
      <c r="AB43" s="14" t="s">
        <v>51</v>
      </c>
      <c r="AC43" s="14" t="s">
        <v>52</v>
      </c>
      <c r="AD43" s="13" t="s">
        <v>52</v>
      </c>
      <c r="AE43" s="5" t="s">
        <v>2</v>
      </c>
      <c r="AF43" s="5" t="s">
        <v>46</v>
      </c>
      <c r="AG43" s="5" t="s">
        <v>0</v>
      </c>
      <c r="AH43" s="5" t="s">
        <v>2</v>
      </c>
      <c r="AI43" s="5" t="s">
        <v>46</v>
      </c>
      <c r="AJ43" s="5" t="s">
        <v>0</v>
      </c>
      <c r="AK43" s="5" t="s">
        <v>2</v>
      </c>
      <c r="AL43" s="5" t="s">
        <v>46</v>
      </c>
      <c r="AM43" s="5" t="s">
        <v>0</v>
      </c>
      <c r="AN43" s="5" t="s">
        <v>2</v>
      </c>
      <c r="AO43" s="5" t="s">
        <v>46</v>
      </c>
      <c r="AP43" s="5" t="s">
        <v>0</v>
      </c>
      <c r="AQ43" s="12" t="s">
        <v>53</v>
      </c>
      <c r="AR43" s="12" t="s">
        <v>54</v>
      </c>
      <c r="AS43" s="12" t="s">
        <v>63</v>
      </c>
      <c r="AT43" s="12" t="s">
        <v>63</v>
      </c>
      <c r="AU43" s="12" t="s">
        <v>64</v>
      </c>
      <c r="AV43" s="12" t="s">
        <v>64</v>
      </c>
      <c r="AW43" s="4"/>
      <c r="AX43" s="4"/>
      <c r="AY43" s="4"/>
      <c r="AZ43" s="4"/>
      <c r="BA43" s="4"/>
      <c r="BB43" s="4"/>
      <c r="BC43" s="4"/>
      <c r="BD43" s="4"/>
      <c r="BE43" s="12"/>
      <c r="BF43" s="12"/>
      <c r="BG43" s="4"/>
      <c r="BH43" s="4"/>
      <c r="BI43" s="12"/>
      <c r="BJ43" s="12"/>
    </row>
    <row r="44" spans="1:63" s="20" customFormat="1">
      <c r="A44" s="21"/>
      <c r="B44" s="21">
        <v>2</v>
      </c>
      <c r="C44" s="21">
        <v>3</v>
      </c>
      <c r="D44" s="21">
        <v>4</v>
      </c>
      <c r="E44" s="21">
        <v>5</v>
      </c>
      <c r="F44" s="21">
        <v>6</v>
      </c>
      <c r="G44" s="21">
        <v>7</v>
      </c>
      <c r="H44" s="21">
        <v>8</v>
      </c>
      <c r="I44" s="21">
        <v>9</v>
      </c>
      <c r="J44" s="21">
        <v>10</v>
      </c>
      <c r="K44" s="21">
        <v>11</v>
      </c>
      <c r="L44" s="21">
        <v>12</v>
      </c>
      <c r="M44" s="21">
        <v>13</v>
      </c>
      <c r="N44" s="21">
        <v>14</v>
      </c>
      <c r="O44" s="21">
        <v>15</v>
      </c>
      <c r="P44" s="21">
        <v>16</v>
      </c>
      <c r="Q44" s="21">
        <v>17</v>
      </c>
      <c r="R44" s="21">
        <v>18</v>
      </c>
      <c r="S44" s="21">
        <v>19</v>
      </c>
      <c r="T44" s="21">
        <v>20</v>
      </c>
      <c r="U44" s="21">
        <v>21</v>
      </c>
      <c r="V44" s="21">
        <v>22</v>
      </c>
      <c r="W44" s="21">
        <v>23</v>
      </c>
      <c r="X44" s="21">
        <v>24</v>
      </c>
      <c r="Y44" s="21">
        <v>25</v>
      </c>
      <c r="Z44" s="21">
        <v>26</v>
      </c>
      <c r="AA44" s="21">
        <v>27</v>
      </c>
      <c r="AB44" s="21">
        <v>28</v>
      </c>
      <c r="AC44" s="21">
        <v>29</v>
      </c>
      <c r="AD44" s="21">
        <v>30</v>
      </c>
      <c r="AE44" s="21">
        <v>31</v>
      </c>
      <c r="AF44" s="21">
        <v>32</v>
      </c>
      <c r="AG44" s="21">
        <v>33</v>
      </c>
      <c r="AH44" s="21">
        <v>34</v>
      </c>
      <c r="AI44" s="21">
        <v>35</v>
      </c>
      <c r="AJ44" s="21">
        <v>36</v>
      </c>
      <c r="AK44" s="21">
        <v>37</v>
      </c>
      <c r="AL44" s="21">
        <v>38</v>
      </c>
      <c r="AM44" s="21">
        <v>39</v>
      </c>
      <c r="AN44" s="21">
        <v>40</v>
      </c>
      <c r="AO44" s="21">
        <v>41</v>
      </c>
      <c r="AP44" s="21">
        <v>42</v>
      </c>
      <c r="AQ44" s="21">
        <v>43</v>
      </c>
      <c r="AR44" s="21">
        <v>44</v>
      </c>
      <c r="AS44" s="21">
        <v>45</v>
      </c>
      <c r="AT44" s="21">
        <v>46</v>
      </c>
      <c r="AU44" s="21">
        <v>47</v>
      </c>
      <c r="AV44" s="21">
        <v>48</v>
      </c>
      <c r="AW44" s="21"/>
      <c r="AX44" s="21"/>
      <c r="AY44" s="21"/>
      <c r="AZ44" s="21"/>
      <c r="BA44" s="21"/>
      <c r="BB44" s="21"/>
      <c r="BC44" s="21"/>
      <c r="BD44" s="21"/>
      <c r="BE44" s="21"/>
      <c r="BF44" s="21"/>
      <c r="BG44" s="21"/>
      <c r="BH44" s="21"/>
      <c r="BI44" s="21"/>
      <c r="BJ44" s="21"/>
      <c r="BK44" s="21"/>
    </row>
    <row r="45" spans="1:63">
      <c r="B45" s="8" t="s">
        <v>85</v>
      </c>
      <c r="C45" s="20">
        <v>4</v>
      </c>
      <c r="D45" s="20">
        <v>520</v>
      </c>
      <c r="E45" s="20">
        <v>0</v>
      </c>
      <c r="F45" s="20">
        <v>6</v>
      </c>
      <c r="G45" s="20">
        <v>6</v>
      </c>
      <c r="H45" s="20">
        <v>4</v>
      </c>
      <c r="I45" s="19">
        <v>21.4</v>
      </c>
      <c r="J45" s="1">
        <v>3.4260000000000002</v>
      </c>
      <c r="K45" s="1">
        <v>3.4260000000000002</v>
      </c>
      <c r="L45" s="1">
        <v>4.4772999999999996</v>
      </c>
      <c r="M45" s="18">
        <v>45.512</v>
      </c>
      <c r="N45" s="8">
        <v>36</v>
      </c>
      <c r="O45" s="8">
        <v>26</v>
      </c>
      <c r="P45" s="8">
        <v>16</v>
      </c>
      <c r="Q45" s="8">
        <v>1</v>
      </c>
      <c r="R45" s="2">
        <v>-17.705300000000001</v>
      </c>
      <c r="S45" s="8" t="s">
        <v>16</v>
      </c>
      <c r="T45" s="8">
        <v>1.3029999999999999</v>
      </c>
      <c r="U45" s="8">
        <v>2.1890000000000001</v>
      </c>
      <c r="V45" s="8">
        <v>0.88700000000000001</v>
      </c>
      <c r="W45" s="8" t="s">
        <v>16</v>
      </c>
      <c r="X45" s="8">
        <v>1.3029999999999999</v>
      </c>
      <c r="Y45" s="8">
        <v>2.1890000000000001</v>
      </c>
      <c r="Z45" s="8">
        <v>0.88700000000000001</v>
      </c>
      <c r="AA45" s="8">
        <v>0</v>
      </c>
      <c r="AB45" s="8">
        <v>1E-4</v>
      </c>
      <c r="AC45" s="8" t="s">
        <v>17</v>
      </c>
      <c r="AD45" s="8" t="s">
        <v>17</v>
      </c>
      <c r="AE45" s="8">
        <v>0.33333000000000002</v>
      </c>
      <c r="AF45" s="8">
        <v>0.33333000000000002</v>
      </c>
      <c r="AG45" s="8">
        <v>0.5</v>
      </c>
      <c r="AH45" s="8">
        <v>0</v>
      </c>
      <c r="AI45" s="8">
        <v>0</v>
      </c>
      <c r="AJ45" s="8">
        <v>0</v>
      </c>
      <c r="AK45" s="8">
        <v>0.33333000000000002</v>
      </c>
      <c r="AL45" s="8">
        <v>0.33333000000000002</v>
      </c>
      <c r="AM45" s="8">
        <v>0.5</v>
      </c>
      <c r="AN45" s="8">
        <v>0</v>
      </c>
      <c r="AO45" s="8">
        <v>0</v>
      </c>
      <c r="AP45" s="8">
        <v>0</v>
      </c>
      <c r="AQ45" s="8">
        <v>1E-3</v>
      </c>
      <c r="AR45" s="8">
        <v>0.23400000000000001</v>
      </c>
      <c r="AS45" s="8">
        <v>0.5</v>
      </c>
      <c r="AT45" s="8">
        <v>0</v>
      </c>
      <c r="AU45" s="8">
        <v>0</v>
      </c>
      <c r="AV45" s="8">
        <v>0.5</v>
      </c>
    </row>
    <row r="46" spans="1:63">
      <c r="B46" s="8" t="s">
        <v>86</v>
      </c>
      <c r="C46" s="20">
        <v>4</v>
      </c>
      <c r="D46" s="20">
        <v>520</v>
      </c>
      <c r="E46" s="20">
        <v>0</v>
      </c>
      <c r="F46" s="20">
        <v>6</v>
      </c>
      <c r="G46" s="20">
        <v>6</v>
      </c>
      <c r="H46" s="20">
        <v>4</v>
      </c>
      <c r="I46" s="19">
        <v>21.4</v>
      </c>
      <c r="J46" s="1">
        <v>3.4251</v>
      </c>
      <c r="K46" s="1">
        <v>3.4251</v>
      </c>
      <c r="L46" s="1">
        <v>4.4805000000000001</v>
      </c>
      <c r="M46" s="18">
        <v>45.52</v>
      </c>
      <c r="N46" s="8">
        <v>36</v>
      </c>
      <c r="O46" s="8">
        <v>26</v>
      </c>
      <c r="P46" s="8">
        <v>16</v>
      </c>
      <c r="Q46" s="8">
        <v>1</v>
      </c>
      <c r="R46" s="2">
        <v>-17.705400000000001</v>
      </c>
      <c r="S46" s="8" t="s">
        <v>16</v>
      </c>
      <c r="T46" s="8">
        <v>1.2969999999999999</v>
      </c>
      <c r="U46" s="8">
        <v>2.1880000000000002</v>
      </c>
      <c r="V46" s="8">
        <v>0.89</v>
      </c>
      <c r="W46" s="8" t="s">
        <v>16</v>
      </c>
      <c r="X46" s="8">
        <v>1.2969999999999999</v>
      </c>
      <c r="Y46" s="8">
        <v>2.1880000000000002</v>
      </c>
      <c r="Z46" s="8">
        <v>0.89</v>
      </c>
      <c r="AA46" s="8">
        <v>1.44E-2</v>
      </c>
      <c r="AB46" s="8">
        <v>5.9999999999999995E-4</v>
      </c>
      <c r="AC46" s="8" t="s">
        <v>17</v>
      </c>
      <c r="AD46" s="8" t="s">
        <v>17</v>
      </c>
      <c r="AE46" s="8">
        <v>0.33333000000000002</v>
      </c>
      <c r="AF46" s="8">
        <v>0.33333000000000002</v>
      </c>
      <c r="AG46" s="8">
        <v>0.5</v>
      </c>
      <c r="AH46" s="8">
        <v>0</v>
      </c>
      <c r="AI46" s="8">
        <v>0</v>
      </c>
      <c r="AJ46" s="8">
        <v>0</v>
      </c>
      <c r="AK46" s="8">
        <v>0.33333000000000002</v>
      </c>
      <c r="AL46" s="8">
        <v>0.33333000000000002</v>
      </c>
      <c r="AM46" s="8">
        <v>0.5</v>
      </c>
      <c r="AN46" s="8">
        <v>0</v>
      </c>
      <c r="AO46" s="8">
        <v>0</v>
      </c>
      <c r="AP46" s="8">
        <v>0</v>
      </c>
      <c r="AQ46" s="8">
        <v>1E-3</v>
      </c>
      <c r="AR46" s="8">
        <v>0.247</v>
      </c>
      <c r="AS46" s="8">
        <v>0.50036999999999998</v>
      </c>
      <c r="AT46" s="8">
        <v>0</v>
      </c>
      <c r="AU46" s="8">
        <v>0.995869</v>
      </c>
      <c r="AV46" s="8">
        <v>0.49622699999999997</v>
      </c>
    </row>
    <row r="47" spans="1:63">
      <c r="B47" s="8" t="s">
        <v>87</v>
      </c>
      <c r="C47" s="20">
        <v>4</v>
      </c>
      <c r="D47" s="20">
        <v>520</v>
      </c>
      <c r="E47" s="20">
        <v>0</v>
      </c>
      <c r="F47" s="20">
        <v>6</v>
      </c>
      <c r="G47" s="20">
        <v>6</v>
      </c>
      <c r="H47" s="20">
        <v>4</v>
      </c>
      <c r="I47" s="19">
        <v>21.4</v>
      </c>
      <c r="J47" s="1">
        <v>3.4232999999999998</v>
      </c>
      <c r="K47" s="1">
        <v>3.4232999999999998</v>
      </c>
      <c r="L47" s="1">
        <v>4.4886999999999997</v>
      </c>
      <c r="M47" s="18">
        <v>45.554000000000002</v>
      </c>
      <c r="N47" s="8">
        <v>36</v>
      </c>
      <c r="O47" s="8">
        <v>26</v>
      </c>
      <c r="P47" s="8">
        <v>16</v>
      </c>
      <c r="Q47" s="8">
        <v>1</v>
      </c>
      <c r="R47" s="2">
        <v>-17.7058</v>
      </c>
      <c r="S47" s="8" t="s">
        <v>16</v>
      </c>
      <c r="T47" s="8">
        <v>1.2809999999999999</v>
      </c>
      <c r="U47" s="8">
        <v>2.1800000000000002</v>
      </c>
      <c r="V47" s="8">
        <v>0.89900000000000002</v>
      </c>
      <c r="W47" s="8" t="s">
        <v>16</v>
      </c>
      <c r="X47" s="8">
        <v>1.2809999999999999</v>
      </c>
      <c r="Y47" s="8">
        <v>2.1800000000000002</v>
      </c>
      <c r="Z47" s="8">
        <v>0.89900000000000002</v>
      </c>
      <c r="AA47" s="8">
        <v>3.09E-2</v>
      </c>
      <c r="AB47" s="8">
        <v>2.9999999999999997E-4</v>
      </c>
      <c r="AC47" s="8" t="s">
        <v>17</v>
      </c>
      <c r="AD47" s="8" t="s">
        <v>17</v>
      </c>
      <c r="AE47" s="8">
        <v>0.33333000000000002</v>
      </c>
      <c r="AF47" s="8">
        <v>0.33333000000000002</v>
      </c>
      <c r="AG47" s="8">
        <v>0.5</v>
      </c>
      <c r="AH47" s="8">
        <v>0</v>
      </c>
      <c r="AI47" s="8">
        <v>0</v>
      </c>
      <c r="AJ47" s="8">
        <v>0</v>
      </c>
      <c r="AK47" s="8">
        <v>0.33333000000000002</v>
      </c>
      <c r="AL47" s="8">
        <v>0.33333000000000002</v>
      </c>
      <c r="AM47" s="8">
        <v>0.5</v>
      </c>
      <c r="AN47" s="8">
        <v>0</v>
      </c>
      <c r="AO47" s="8">
        <v>0</v>
      </c>
      <c r="AP47" s="8">
        <v>0</v>
      </c>
      <c r="AQ47" s="8">
        <v>1E-3</v>
      </c>
      <c r="AR47" s="8">
        <v>0.24</v>
      </c>
      <c r="AS47" s="8">
        <v>0.50090000000000001</v>
      </c>
      <c r="AT47" s="8">
        <v>0</v>
      </c>
      <c r="AU47" s="8">
        <v>0.99172700000000003</v>
      </c>
      <c r="AV47" s="8">
        <v>0.49245499999999998</v>
      </c>
    </row>
    <row r="48" spans="1:63">
      <c r="B48" s="8" t="s">
        <v>88</v>
      </c>
      <c r="C48" s="20">
        <v>4</v>
      </c>
      <c r="D48" s="20">
        <v>520</v>
      </c>
      <c r="E48" s="20">
        <v>0</v>
      </c>
      <c r="F48" s="20">
        <v>6</v>
      </c>
      <c r="G48" s="20">
        <v>6</v>
      </c>
      <c r="H48" s="20">
        <v>4</v>
      </c>
      <c r="I48" s="19">
        <v>21.4</v>
      </c>
      <c r="J48" s="1">
        <v>3.4152999999999998</v>
      </c>
      <c r="K48" s="1">
        <v>3.4152999999999998</v>
      </c>
      <c r="L48" s="1">
        <v>4.5201000000000002</v>
      </c>
      <c r="M48" s="18">
        <v>45.658999999999999</v>
      </c>
      <c r="N48" s="8">
        <v>36</v>
      </c>
      <c r="O48" s="8">
        <v>26</v>
      </c>
      <c r="P48" s="8">
        <v>3</v>
      </c>
      <c r="Q48" s="8">
        <v>3</v>
      </c>
      <c r="R48" s="2">
        <v>-17.707799999999999</v>
      </c>
      <c r="S48" s="8" t="s">
        <v>16</v>
      </c>
      <c r="T48" s="8">
        <v>1.222</v>
      </c>
      <c r="U48" s="8">
        <v>2.16</v>
      </c>
      <c r="V48" s="8">
        <v>0.93799999999999994</v>
      </c>
      <c r="W48" s="8" t="s">
        <v>16</v>
      </c>
      <c r="X48" s="8">
        <v>1.222</v>
      </c>
      <c r="Y48" s="8">
        <v>2.16</v>
      </c>
      <c r="Z48" s="8">
        <v>0.93799999999999994</v>
      </c>
      <c r="AA48" s="8">
        <v>9.0700000000000003E-2</v>
      </c>
      <c r="AB48" s="8">
        <v>7.0000000000000001E-3</v>
      </c>
      <c r="AC48" s="8" t="s">
        <v>17</v>
      </c>
      <c r="AD48" s="8" t="s">
        <v>17</v>
      </c>
      <c r="AE48" s="8">
        <v>0.33333000000000002</v>
      </c>
      <c r="AF48" s="8">
        <v>0.33333000000000002</v>
      </c>
      <c r="AG48" s="8">
        <v>0.5</v>
      </c>
      <c r="AH48" s="8">
        <v>0</v>
      </c>
      <c r="AI48" s="8">
        <v>0</v>
      </c>
      <c r="AJ48" s="8">
        <v>0</v>
      </c>
      <c r="AK48" s="8">
        <v>0.33333000000000002</v>
      </c>
      <c r="AL48" s="8">
        <v>0.33333000000000002</v>
      </c>
      <c r="AM48" s="8">
        <v>0.5</v>
      </c>
      <c r="AN48" s="8">
        <v>0</v>
      </c>
      <c r="AO48" s="8">
        <v>0</v>
      </c>
      <c r="AP48" s="8">
        <v>0</v>
      </c>
      <c r="AQ48" s="8">
        <v>1E-3</v>
      </c>
      <c r="AR48" s="8">
        <v>0.248</v>
      </c>
      <c r="AS48" s="8">
        <v>0.50270700000000001</v>
      </c>
      <c r="AT48" s="8">
        <v>0</v>
      </c>
      <c r="AU48" s="8">
        <v>0.98281399999999997</v>
      </c>
      <c r="AV48" s="8">
        <v>0.48490899999999998</v>
      </c>
    </row>
    <row r="49" spans="2:48">
      <c r="B49" s="8" t="s">
        <v>89</v>
      </c>
      <c r="C49" s="20">
        <v>4</v>
      </c>
      <c r="D49" s="20">
        <v>520</v>
      </c>
      <c r="E49" s="20">
        <v>0</v>
      </c>
      <c r="F49" s="20">
        <v>6</v>
      </c>
      <c r="G49" s="20">
        <v>6</v>
      </c>
      <c r="H49" s="20">
        <v>4</v>
      </c>
      <c r="I49" s="19">
        <v>21.5</v>
      </c>
      <c r="J49" s="1">
        <v>3.4013</v>
      </c>
      <c r="K49" s="1">
        <v>3.4013</v>
      </c>
      <c r="L49" s="1">
        <v>4.5789999999999997</v>
      </c>
      <c r="M49" s="18">
        <v>45.875</v>
      </c>
      <c r="N49" s="8">
        <v>36</v>
      </c>
      <c r="O49" s="8">
        <v>26</v>
      </c>
      <c r="P49" s="8">
        <v>16</v>
      </c>
      <c r="Q49" s="8">
        <v>1</v>
      </c>
      <c r="R49" s="2">
        <v>-17.713000000000001</v>
      </c>
      <c r="S49" s="8" t="s">
        <v>61</v>
      </c>
      <c r="T49" s="8">
        <v>1.204</v>
      </c>
      <c r="U49" s="8">
        <v>2.1179999999999999</v>
      </c>
      <c r="V49" s="8">
        <v>0.91400000000000003</v>
      </c>
      <c r="W49" s="8" t="s">
        <v>61</v>
      </c>
      <c r="X49" s="8">
        <v>1.204</v>
      </c>
      <c r="Y49" s="8">
        <v>2.1179999999999999</v>
      </c>
      <c r="Z49" s="8">
        <v>0.91400000000000003</v>
      </c>
      <c r="AA49" s="8">
        <v>0.20799999999999999</v>
      </c>
      <c r="AB49" s="8">
        <v>1.2999999999999999E-3</v>
      </c>
      <c r="AC49" s="8" t="s">
        <v>17</v>
      </c>
      <c r="AD49" s="8" t="s">
        <v>17</v>
      </c>
      <c r="AE49" s="8">
        <v>0</v>
      </c>
      <c r="AF49" s="8">
        <v>0</v>
      </c>
      <c r="AG49" s="8">
        <v>0</v>
      </c>
      <c r="AH49" s="8">
        <v>0</v>
      </c>
      <c r="AI49" s="8">
        <v>0</v>
      </c>
      <c r="AJ49" s="8">
        <v>0</v>
      </c>
      <c r="AK49" s="8">
        <v>0</v>
      </c>
      <c r="AL49" s="8">
        <v>0</v>
      </c>
      <c r="AM49" s="8">
        <v>0</v>
      </c>
      <c r="AN49" s="8">
        <v>0</v>
      </c>
      <c r="AO49" s="8">
        <v>0</v>
      </c>
      <c r="AP49" s="8">
        <v>0</v>
      </c>
      <c r="AQ49" s="8">
        <v>1E-3</v>
      </c>
      <c r="AR49" s="8">
        <v>0.249</v>
      </c>
      <c r="AS49" s="8">
        <v>0.50592099999999995</v>
      </c>
      <c r="AT49" s="8">
        <v>0</v>
      </c>
      <c r="AU49" s="8">
        <v>0.97259200000000001</v>
      </c>
      <c r="AV49" s="8">
        <v>0.47736400000000001</v>
      </c>
    </row>
    <row r="50" spans="2:48">
      <c r="B50" s="8" t="s">
        <v>90</v>
      </c>
      <c r="C50" s="20">
        <v>4</v>
      </c>
      <c r="D50" s="20">
        <v>520</v>
      </c>
      <c r="E50" s="20">
        <v>0</v>
      </c>
      <c r="F50" s="20">
        <v>6</v>
      </c>
      <c r="G50" s="20">
        <v>6</v>
      </c>
      <c r="H50" s="20">
        <v>4</v>
      </c>
      <c r="I50" s="19">
        <v>21.5</v>
      </c>
      <c r="J50" s="1">
        <v>3.3834</v>
      </c>
      <c r="K50" s="1">
        <v>3.3834</v>
      </c>
      <c r="L50" s="1">
        <v>4.6597</v>
      </c>
      <c r="M50" s="18">
        <v>46.194000000000003</v>
      </c>
      <c r="N50" s="8">
        <v>36</v>
      </c>
      <c r="O50" s="8">
        <v>26</v>
      </c>
      <c r="P50" s="8">
        <v>16</v>
      </c>
      <c r="Q50" s="8">
        <v>1</v>
      </c>
      <c r="R50" s="2">
        <v>-17.723299999999998</v>
      </c>
      <c r="S50" s="8" t="s">
        <v>61</v>
      </c>
      <c r="T50" s="8">
        <v>1.1779999999999999</v>
      </c>
      <c r="U50" s="8">
        <v>2.0590000000000002</v>
      </c>
      <c r="V50" s="8">
        <v>0.88100000000000001</v>
      </c>
      <c r="W50" s="8" t="s">
        <v>61</v>
      </c>
      <c r="X50" s="8">
        <v>1.1779999999999999</v>
      </c>
      <c r="Y50" s="8">
        <v>2.0590000000000002</v>
      </c>
      <c r="Z50" s="8">
        <v>0.88100000000000001</v>
      </c>
      <c r="AA50" s="8">
        <v>0.3604</v>
      </c>
      <c r="AB50" s="8">
        <v>8.9999999999999998E-4</v>
      </c>
      <c r="AC50" s="8" t="s">
        <v>17</v>
      </c>
      <c r="AD50" s="8" t="s">
        <v>17</v>
      </c>
      <c r="AE50" s="8">
        <v>0</v>
      </c>
      <c r="AF50" s="8">
        <v>0</v>
      </c>
      <c r="AG50" s="8">
        <v>0</v>
      </c>
      <c r="AH50" s="8">
        <v>0</v>
      </c>
      <c r="AI50" s="8">
        <v>0</v>
      </c>
      <c r="AJ50" s="8">
        <v>0</v>
      </c>
      <c r="AK50" s="8">
        <v>0</v>
      </c>
      <c r="AL50" s="8">
        <v>0</v>
      </c>
      <c r="AM50" s="8">
        <v>0</v>
      </c>
      <c r="AN50" s="8">
        <v>0</v>
      </c>
      <c r="AO50" s="8">
        <v>0</v>
      </c>
      <c r="AP50" s="8">
        <v>0</v>
      </c>
      <c r="AQ50" s="8">
        <v>1E-3</v>
      </c>
      <c r="AR50" s="8">
        <v>0.248</v>
      </c>
      <c r="AS50" s="8">
        <v>0.50966800000000001</v>
      </c>
      <c r="AT50" s="8">
        <v>0</v>
      </c>
      <c r="AU50" s="8">
        <v>0.96160999999999996</v>
      </c>
      <c r="AV50" s="8">
        <v>0.46981899999999999</v>
      </c>
    </row>
    <row r="51" spans="2:48">
      <c r="B51" s="8" t="s">
        <v>91</v>
      </c>
      <c r="C51" s="20">
        <v>4</v>
      </c>
      <c r="D51" s="20">
        <v>520</v>
      </c>
      <c r="E51" s="20">
        <v>0</v>
      </c>
      <c r="F51" s="20">
        <v>6</v>
      </c>
      <c r="G51" s="20">
        <v>6</v>
      </c>
      <c r="H51" s="20">
        <v>4</v>
      </c>
      <c r="I51" s="19">
        <v>21.6</v>
      </c>
      <c r="J51" s="1">
        <v>3.3668999999999998</v>
      </c>
      <c r="K51" s="1">
        <v>3.3668999999999998</v>
      </c>
      <c r="L51" s="1">
        <v>4.7370999999999999</v>
      </c>
      <c r="M51" s="18">
        <v>46.503999999999998</v>
      </c>
      <c r="N51" s="8">
        <v>36</v>
      </c>
      <c r="O51" s="8">
        <v>26</v>
      </c>
      <c r="P51" s="8">
        <v>16</v>
      </c>
      <c r="Q51" s="8">
        <v>1</v>
      </c>
      <c r="R51" s="2">
        <v>-17.738800000000001</v>
      </c>
      <c r="S51" s="8" t="s">
        <v>61</v>
      </c>
      <c r="T51" s="8">
        <v>1.1519999999999999</v>
      </c>
      <c r="U51" s="8">
        <v>2.0030000000000001</v>
      </c>
      <c r="V51" s="8">
        <v>0.85099999999999998</v>
      </c>
      <c r="W51" s="8" t="s">
        <v>61</v>
      </c>
      <c r="X51" s="8">
        <v>1.1519999999999999</v>
      </c>
      <c r="Y51" s="8">
        <v>2.0030000000000001</v>
      </c>
      <c r="Z51" s="8">
        <v>0.85099999999999998</v>
      </c>
      <c r="AA51" s="8">
        <v>0.48720000000000002</v>
      </c>
      <c r="AB51" s="8">
        <v>2.5000000000000001E-3</v>
      </c>
      <c r="AC51" s="8" t="s">
        <v>17</v>
      </c>
      <c r="AD51" s="8" t="s">
        <v>17</v>
      </c>
      <c r="AE51" s="8">
        <v>0</v>
      </c>
      <c r="AF51" s="8">
        <v>0</v>
      </c>
      <c r="AG51" s="8">
        <v>0</v>
      </c>
      <c r="AH51" s="8">
        <v>0</v>
      </c>
      <c r="AI51" s="8">
        <v>0</v>
      </c>
      <c r="AJ51" s="8">
        <v>0</v>
      </c>
      <c r="AK51" s="8">
        <v>0</v>
      </c>
      <c r="AL51" s="8">
        <v>0</v>
      </c>
      <c r="AM51" s="8">
        <v>0</v>
      </c>
      <c r="AN51" s="8">
        <v>0</v>
      </c>
      <c r="AO51" s="8">
        <v>0</v>
      </c>
      <c r="AP51" s="8">
        <v>0</v>
      </c>
      <c r="AQ51" s="8">
        <v>1E-3</v>
      </c>
      <c r="AR51" s="8">
        <v>0.23899999999999999</v>
      </c>
      <c r="AS51" s="8">
        <v>0.512235</v>
      </c>
      <c r="AT51" s="8">
        <v>0</v>
      </c>
      <c r="AU51" s="8">
        <v>0.95184199999999997</v>
      </c>
      <c r="AV51" s="8">
        <v>0.46227299999999999</v>
      </c>
    </row>
    <row r="52" spans="2:48">
      <c r="B52" s="8" t="s">
        <v>92</v>
      </c>
      <c r="C52" s="20">
        <v>4</v>
      </c>
      <c r="D52" s="20">
        <v>520</v>
      </c>
      <c r="E52" s="20">
        <v>0</v>
      </c>
      <c r="F52" s="20">
        <v>6</v>
      </c>
      <c r="G52" s="20">
        <v>6</v>
      </c>
      <c r="H52" s="20">
        <v>4</v>
      </c>
      <c r="I52" s="19">
        <v>21.6</v>
      </c>
      <c r="J52" s="1">
        <v>3.3532000000000002</v>
      </c>
      <c r="K52" s="1">
        <v>3.3532000000000002</v>
      </c>
      <c r="L52" s="1">
        <v>4.8005000000000004</v>
      </c>
      <c r="M52" s="18">
        <v>46.744999999999997</v>
      </c>
      <c r="N52" s="8">
        <v>36</v>
      </c>
      <c r="O52" s="8">
        <v>26</v>
      </c>
      <c r="P52" s="8">
        <v>2</v>
      </c>
      <c r="Q52" s="8">
        <v>6</v>
      </c>
      <c r="R52" s="2">
        <v>-17.758099999999999</v>
      </c>
      <c r="S52" s="8" t="s">
        <v>61</v>
      </c>
      <c r="T52" s="8">
        <v>1.133</v>
      </c>
      <c r="U52" s="8">
        <v>1.96</v>
      </c>
      <c r="V52" s="8">
        <v>0.82699999999999996</v>
      </c>
      <c r="W52" s="8" t="s">
        <v>61</v>
      </c>
      <c r="X52" s="8">
        <v>1.133</v>
      </c>
      <c r="Y52" s="8">
        <v>1.96</v>
      </c>
      <c r="Z52" s="8">
        <v>0.82699999999999996</v>
      </c>
      <c r="AA52" s="8">
        <v>0.56940000000000002</v>
      </c>
      <c r="AB52" s="8">
        <v>2.0000000000000001E-4</v>
      </c>
      <c r="AC52" s="8" t="s">
        <v>17</v>
      </c>
      <c r="AD52" s="8" t="s">
        <v>17</v>
      </c>
      <c r="AE52" s="8">
        <v>0</v>
      </c>
      <c r="AF52" s="8">
        <v>0</v>
      </c>
      <c r="AG52" s="8">
        <v>0</v>
      </c>
      <c r="AH52" s="8">
        <v>0</v>
      </c>
      <c r="AI52" s="8">
        <v>0</v>
      </c>
      <c r="AJ52" s="8">
        <v>0</v>
      </c>
      <c r="AK52" s="8">
        <v>0</v>
      </c>
      <c r="AL52" s="8">
        <v>0</v>
      </c>
      <c r="AM52" s="8">
        <v>0</v>
      </c>
      <c r="AN52" s="8">
        <v>0</v>
      </c>
      <c r="AO52" s="8">
        <v>0</v>
      </c>
      <c r="AP52" s="8">
        <v>0</v>
      </c>
      <c r="AQ52" s="8">
        <v>2E-3</v>
      </c>
      <c r="AR52" s="8">
        <v>0.25700000000000001</v>
      </c>
      <c r="AS52" s="8">
        <v>0.513046</v>
      </c>
      <c r="AT52" s="8">
        <v>0</v>
      </c>
      <c r="AU52" s="8">
        <v>0.94333500000000003</v>
      </c>
      <c r="AV52" s="8">
        <v>0.45472800000000002</v>
      </c>
    </row>
    <row r="53" spans="2:48">
      <c r="B53" s="8" t="s">
        <v>93</v>
      </c>
      <c r="C53" s="20">
        <v>4</v>
      </c>
      <c r="D53" s="20">
        <v>520</v>
      </c>
      <c r="E53" s="20">
        <v>0</v>
      </c>
      <c r="F53" s="20">
        <v>6</v>
      </c>
      <c r="G53" s="20">
        <v>6</v>
      </c>
      <c r="H53" s="20">
        <v>4</v>
      </c>
      <c r="I53" s="19">
        <v>21.6</v>
      </c>
      <c r="J53" s="1">
        <v>3.3409</v>
      </c>
      <c r="K53" s="1">
        <v>3.3409</v>
      </c>
      <c r="L53" s="1">
        <v>4.8554000000000004</v>
      </c>
      <c r="M53" s="18">
        <v>46.933999999999997</v>
      </c>
      <c r="N53" s="8">
        <v>36</v>
      </c>
      <c r="O53" s="8">
        <v>26</v>
      </c>
      <c r="P53" s="8">
        <v>16</v>
      </c>
      <c r="Q53" s="8">
        <v>1</v>
      </c>
      <c r="R53" s="2">
        <v>-17.780200000000001</v>
      </c>
      <c r="S53" s="8" t="s">
        <v>61</v>
      </c>
      <c r="T53" s="8">
        <v>1.1180000000000001</v>
      </c>
      <c r="U53" s="8">
        <v>1.9259999999999999</v>
      </c>
      <c r="V53" s="8">
        <v>0.80700000000000005</v>
      </c>
      <c r="W53" s="8" t="s">
        <v>61</v>
      </c>
      <c r="X53" s="8">
        <v>1.1180000000000001</v>
      </c>
      <c r="Y53" s="8">
        <v>1.9259999999999999</v>
      </c>
      <c r="Z53" s="8">
        <v>0.80700000000000005</v>
      </c>
      <c r="AA53" s="8">
        <v>0.62119999999999997</v>
      </c>
      <c r="AB53" s="8">
        <v>4.1999999999999997E-3</v>
      </c>
      <c r="AC53" s="8" t="s">
        <v>17</v>
      </c>
      <c r="AD53" s="8" t="s">
        <v>17</v>
      </c>
      <c r="AE53" s="8">
        <v>0</v>
      </c>
      <c r="AF53" s="8">
        <v>0</v>
      </c>
      <c r="AG53" s="8">
        <v>0</v>
      </c>
      <c r="AH53" s="8">
        <v>0</v>
      </c>
      <c r="AI53" s="8">
        <v>0</v>
      </c>
      <c r="AJ53" s="8">
        <v>0</v>
      </c>
      <c r="AK53" s="8">
        <v>0</v>
      </c>
      <c r="AL53" s="8">
        <v>0</v>
      </c>
      <c r="AM53" s="8">
        <v>0</v>
      </c>
      <c r="AN53" s="8">
        <v>0</v>
      </c>
      <c r="AO53" s="8">
        <v>0</v>
      </c>
      <c r="AP53" s="8">
        <v>0</v>
      </c>
      <c r="AQ53" s="8">
        <v>1E-3</v>
      </c>
      <c r="AR53" s="8">
        <v>0.23699999999999999</v>
      </c>
      <c r="AS53" s="8">
        <v>0.51295299999999999</v>
      </c>
      <c r="AT53" s="8">
        <v>0</v>
      </c>
      <c r="AU53" s="8">
        <v>0.93556399999999995</v>
      </c>
      <c r="AV53" s="8">
        <v>0.447183</v>
      </c>
    </row>
    <row r="54" spans="2:48">
      <c r="B54" s="8" t="s">
        <v>94</v>
      </c>
      <c r="C54" s="20">
        <v>4</v>
      </c>
      <c r="D54" s="20">
        <v>520</v>
      </c>
      <c r="E54" s="20">
        <v>0</v>
      </c>
      <c r="F54" s="20">
        <v>6</v>
      </c>
      <c r="G54" s="20">
        <v>6</v>
      </c>
      <c r="H54" s="20">
        <v>4</v>
      </c>
      <c r="I54" s="19">
        <v>21.7</v>
      </c>
      <c r="J54" s="1">
        <v>3.3296000000000001</v>
      </c>
      <c r="K54" s="1">
        <v>3.3296000000000001</v>
      </c>
      <c r="L54" s="1">
        <v>4.9032999999999998</v>
      </c>
      <c r="M54" s="18">
        <v>47.076000000000001</v>
      </c>
      <c r="N54" s="8">
        <v>36</v>
      </c>
      <c r="O54" s="8">
        <v>26</v>
      </c>
      <c r="P54" s="8">
        <v>16</v>
      </c>
      <c r="Q54" s="8">
        <v>1</v>
      </c>
      <c r="R54" s="2">
        <v>-17.803699999999999</v>
      </c>
      <c r="S54" s="8" t="s">
        <v>61</v>
      </c>
      <c r="T54" s="8">
        <v>1.1080000000000001</v>
      </c>
      <c r="U54" s="8">
        <v>1.899</v>
      </c>
      <c r="V54" s="8">
        <v>0.79100000000000004</v>
      </c>
      <c r="W54" s="8" t="s">
        <v>61</v>
      </c>
      <c r="X54" s="8">
        <v>1.1080000000000001</v>
      </c>
      <c r="Y54" s="8">
        <v>1.899</v>
      </c>
      <c r="Z54" s="8">
        <v>0.79100000000000004</v>
      </c>
      <c r="AA54" s="8">
        <v>0.64449999999999996</v>
      </c>
      <c r="AB54" s="8">
        <v>6.9999999999999999E-4</v>
      </c>
      <c r="AC54" s="8" t="s">
        <v>17</v>
      </c>
      <c r="AD54" s="8" t="s">
        <v>17</v>
      </c>
      <c r="AE54" s="8">
        <v>0</v>
      </c>
      <c r="AF54" s="8">
        <v>0</v>
      </c>
      <c r="AG54" s="8">
        <v>0</v>
      </c>
      <c r="AH54" s="8">
        <v>0</v>
      </c>
      <c r="AI54" s="8">
        <v>0</v>
      </c>
      <c r="AJ54" s="8">
        <v>0</v>
      </c>
      <c r="AK54" s="8">
        <v>0</v>
      </c>
      <c r="AL54" s="8">
        <v>0</v>
      </c>
      <c r="AM54" s="8">
        <v>0</v>
      </c>
      <c r="AN54" s="8">
        <v>0</v>
      </c>
      <c r="AO54" s="8">
        <v>0</v>
      </c>
      <c r="AP54" s="8">
        <v>0</v>
      </c>
      <c r="AQ54" s="8">
        <v>1E-3</v>
      </c>
      <c r="AR54" s="8">
        <v>0.246</v>
      </c>
      <c r="AS54" s="8">
        <v>0.51222800000000002</v>
      </c>
      <c r="AT54" s="8">
        <v>0</v>
      </c>
      <c r="AU54" s="8">
        <v>0.92843500000000001</v>
      </c>
      <c r="AV54" s="8">
        <v>0.43963799999999997</v>
      </c>
    </row>
    <row r="55" spans="2:48">
      <c r="B55" s="8" t="s">
        <v>95</v>
      </c>
      <c r="C55" s="20">
        <v>4</v>
      </c>
      <c r="D55" s="20">
        <v>520</v>
      </c>
      <c r="E55" s="20">
        <v>0</v>
      </c>
      <c r="F55" s="20">
        <v>6</v>
      </c>
      <c r="G55" s="20">
        <v>6</v>
      </c>
      <c r="H55" s="20">
        <v>4</v>
      </c>
      <c r="I55" s="19">
        <v>21.7</v>
      </c>
      <c r="J55" s="1">
        <v>3.3188</v>
      </c>
      <c r="K55" s="1">
        <v>3.3188</v>
      </c>
      <c r="L55" s="1">
        <v>4.9471999999999996</v>
      </c>
      <c r="M55" s="18">
        <v>47.189</v>
      </c>
      <c r="N55" s="8">
        <v>36</v>
      </c>
      <c r="O55" s="8">
        <v>26</v>
      </c>
      <c r="P55" s="8">
        <v>16</v>
      </c>
      <c r="Q55" s="8">
        <v>1</v>
      </c>
      <c r="R55" s="2">
        <v>-17.827999999999999</v>
      </c>
      <c r="S55" s="8" t="s">
        <v>61</v>
      </c>
      <c r="T55" s="8">
        <v>1.099</v>
      </c>
      <c r="U55" s="8">
        <v>1.877</v>
      </c>
      <c r="V55" s="8">
        <v>0.77700000000000002</v>
      </c>
      <c r="W55" s="8" t="s">
        <v>61</v>
      </c>
      <c r="X55" s="8">
        <v>1.099</v>
      </c>
      <c r="Y55" s="8">
        <v>1.877</v>
      </c>
      <c r="Z55" s="8">
        <v>0.77700000000000002</v>
      </c>
      <c r="AA55" s="8">
        <v>0.64739999999999998</v>
      </c>
      <c r="AB55" s="8">
        <v>2.3E-3</v>
      </c>
      <c r="AC55" s="8" t="s">
        <v>17</v>
      </c>
      <c r="AD55" s="8" t="s">
        <v>17</v>
      </c>
      <c r="AE55" s="8">
        <v>0</v>
      </c>
      <c r="AF55" s="8">
        <v>0</v>
      </c>
      <c r="AG55" s="8">
        <v>0</v>
      </c>
      <c r="AH55" s="8">
        <v>0</v>
      </c>
      <c r="AI55" s="8">
        <v>0</v>
      </c>
      <c r="AJ55" s="8">
        <v>0</v>
      </c>
      <c r="AK55" s="8">
        <v>0</v>
      </c>
      <c r="AL55" s="8">
        <v>0</v>
      </c>
      <c r="AM55" s="8">
        <v>0</v>
      </c>
      <c r="AN55" s="8">
        <v>0</v>
      </c>
      <c r="AO55" s="8">
        <v>0</v>
      </c>
      <c r="AP55" s="8">
        <v>0</v>
      </c>
      <c r="AQ55" s="8">
        <v>1E-3</v>
      </c>
      <c r="AR55" s="8">
        <v>0.249</v>
      </c>
      <c r="AS55" s="8">
        <v>0.51120200000000005</v>
      </c>
      <c r="AT55" s="8">
        <v>0</v>
      </c>
      <c r="AU55" s="8">
        <v>0.92171999999999998</v>
      </c>
      <c r="AV55" s="8">
        <v>0.43209199999999998</v>
      </c>
    </row>
    <row r="56" spans="2:48">
      <c r="B56" s="8" t="s">
        <v>96</v>
      </c>
      <c r="C56" s="20">
        <v>4</v>
      </c>
      <c r="D56" s="20">
        <v>520</v>
      </c>
      <c r="E56" s="20">
        <v>0</v>
      </c>
      <c r="F56" s="20">
        <v>6</v>
      </c>
      <c r="G56" s="20">
        <v>6</v>
      </c>
      <c r="H56" s="20">
        <v>4</v>
      </c>
      <c r="I56" s="19">
        <v>21.7</v>
      </c>
      <c r="J56" s="1">
        <v>3.3079000000000001</v>
      </c>
      <c r="K56" s="1">
        <v>3.3079000000000001</v>
      </c>
      <c r="L56" s="1">
        <v>4.9889999999999999</v>
      </c>
      <c r="M56" s="18">
        <v>47.276000000000003</v>
      </c>
      <c r="N56" s="8">
        <v>36</v>
      </c>
      <c r="O56" s="8">
        <v>26</v>
      </c>
      <c r="P56" s="8">
        <v>4</v>
      </c>
      <c r="Q56" s="8">
        <v>2</v>
      </c>
      <c r="R56" s="2">
        <v>-17.852499999999999</v>
      </c>
      <c r="S56" s="8" t="s">
        <v>61</v>
      </c>
      <c r="T56" s="8">
        <v>1.093</v>
      </c>
      <c r="U56" s="8">
        <v>1.8580000000000001</v>
      </c>
      <c r="V56" s="8">
        <v>0.76500000000000001</v>
      </c>
      <c r="W56" s="8" t="s">
        <v>61</v>
      </c>
      <c r="X56" s="8">
        <v>1.093</v>
      </c>
      <c r="Y56" s="8">
        <v>1.8580000000000001</v>
      </c>
      <c r="Z56" s="8">
        <v>0.76500000000000001</v>
      </c>
      <c r="AA56" s="8">
        <v>0.62739999999999996</v>
      </c>
      <c r="AB56" s="8">
        <v>2.2000000000000001E-3</v>
      </c>
      <c r="AC56" s="8" t="s">
        <v>17</v>
      </c>
      <c r="AD56" s="8" t="s">
        <v>17</v>
      </c>
      <c r="AE56" s="8">
        <v>0</v>
      </c>
      <c r="AF56" s="8">
        <v>0</v>
      </c>
      <c r="AG56" s="8">
        <v>0</v>
      </c>
      <c r="AH56" s="8">
        <v>0</v>
      </c>
      <c r="AI56" s="8">
        <v>0</v>
      </c>
      <c r="AJ56" s="8">
        <v>0</v>
      </c>
      <c r="AK56" s="8">
        <v>0</v>
      </c>
      <c r="AL56" s="8">
        <v>0</v>
      </c>
      <c r="AM56" s="8">
        <v>0</v>
      </c>
      <c r="AN56" s="8">
        <v>0</v>
      </c>
      <c r="AO56" s="8">
        <v>0</v>
      </c>
      <c r="AP56" s="8">
        <v>0</v>
      </c>
      <c r="AQ56" s="8">
        <v>1E-3</v>
      </c>
      <c r="AR56" s="8">
        <v>0.248</v>
      </c>
      <c r="AS56" s="8">
        <v>0.50992599999999999</v>
      </c>
      <c r="AT56" s="8">
        <v>0</v>
      </c>
      <c r="AU56" s="8">
        <v>0.91514499999999999</v>
      </c>
      <c r="AV56" s="8">
        <v>0.42454700000000001</v>
      </c>
    </row>
    <row r="57" spans="2:48">
      <c r="B57" s="8" t="s">
        <v>97</v>
      </c>
      <c r="C57" s="20">
        <v>4</v>
      </c>
      <c r="D57" s="20">
        <v>520</v>
      </c>
      <c r="E57" s="20">
        <v>0</v>
      </c>
      <c r="F57" s="20">
        <v>6</v>
      </c>
      <c r="G57" s="20">
        <v>6</v>
      </c>
      <c r="H57" s="20">
        <v>4</v>
      </c>
      <c r="I57" s="19">
        <v>21.7</v>
      </c>
      <c r="J57" s="1">
        <v>3.2972000000000001</v>
      </c>
      <c r="K57" s="1">
        <v>3.2972000000000001</v>
      </c>
      <c r="L57" s="1">
        <v>5.0288000000000004</v>
      </c>
      <c r="M57" s="18">
        <v>47.347999999999999</v>
      </c>
      <c r="N57" s="8">
        <v>36</v>
      </c>
      <c r="O57" s="8">
        <v>26</v>
      </c>
      <c r="P57" s="8">
        <v>16</v>
      </c>
      <c r="Q57" s="8">
        <v>1</v>
      </c>
      <c r="R57" s="2">
        <v>-17.875699999999998</v>
      </c>
      <c r="S57" s="8" t="s">
        <v>61</v>
      </c>
      <c r="T57" s="8">
        <v>1.087</v>
      </c>
      <c r="U57" s="8">
        <v>1.841</v>
      </c>
      <c r="V57" s="8">
        <v>0.754</v>
      </c>
      <c r="W57" s="8" t="s">
        <v>61</v>
      </c>
      <c r="X57" s="8">
        <v>1.087</v>
      </c>
      <c r="Y57" s="8">
        <v>1.841</v>
      </c>
      <c r="Z57" s="8">
        <v>0.754</v>
      </c>
      <c r="AA57" s="8">
        <v>0.58609999999999995</v>
      </c>
      <c r="AB57" s="8">
        <v>1.6999999999999999E-3</v>
      </c>
      <c r="AC57" s="8" t="s">
        <v>17</v>
      </c>
      <c r="AD57" s="8" t="s">
        <v>17</v>
      </c>
      <c r="AE57" s="8">
        <v>0</v>
      </c>
      <c r="AF57" s="8">
        <v>0</v>
      </c>
      <c r="AG57" s="8">
        <v>0</v>
      </c>
      <c r="AH57" s="8">
        <v>0</v>
      </c>
      <c r="AI57" s="8">
        <v>0</v>
      </c>
      <c r="AJ57" s="8">
        <v>0</v>
      </c>
      <c r="AK57" s="8">
        <v>0</v>
      </c>
      <c r="AL57" s="8">
        <v>0</v>
      </c>
      <c r="AM57" s="8">
        <v>0</v>
      </c>
      <c r="AN57" s="8">
        <v>0</v>
      </c>
      <c r="AO57" s="8">
        <v>0</v>
      </c>
      <c r="AP57" s="8">
        <v>0</v>
      </c>
      <c r="AQ57" s="8">
        <v>1E-3</v>
      </c>
      <c r="AR57" s="8">
        <v>0.246</v>
      </c>
      <c r="AS57" s="8">
        <v>0.50850600000000001</v>
      </c>
      <c r="AT57" s="8">
        <v>0</v>
      </c>
      <c r="AU57" s="8">
        <v>0.90890199999999999</v>
      </c>
      <c r="AV57" s="8">
        <v>0.41700199999999998</v>
      </c>
    </row>
    <row r="58" spans="2:48">
      <c r="B58" s="8" t="s">
        <v>98</v>
      </c>
      <c r="C58" s="20">
        <v>4</v>
      </c>
      <c r="D58" s="20">
        <v>520</v>
      </c>
      <c r="E58" s="20">
        <v>0</v>
      </c>
      <c r="F58" s="20">
        <v>6</v>
      </c>
      <c r="G58" s="20">
        <v>6</v>
      </c>
      <c r="H58" s="20">
        <v>4</v>
      </c>
      <c r="I58" s="19">
        <v>21.7</v>
      </c>
      <c r="J58" s="1">
        <v>3.2864</v>
      </c>
      <c r="K58" s="1">
        <v>3.2864</v>
      </c>
      <c r="L58" s="1">
        <v>5.0674999999999999</v>
      </c>
      <c r="M58" s="18">
        <v>47.398000000000003</v>
      </c>
      <c r="N58" s="8">
        <v>36</v>
      </c>
      <c r="O58" s="8">
        <v>26</v>
      </c>
      <c r="P58" s="8">
        <v>16</v>
      </c>
      <c r="Q58" s="8">
        <v>1</v>
      </c>
      <c r="R58" s="2">
        <v>-17.896799999999999</v>
      </c>
      <c r="S58" s="8" t="s">
        <v>61</v>
      </c>
      <c r="T58" s="8">
        <v>1.0820000000000001</v>
      </c>
      <c r="U58" s="8">
        <v>1.8260000000000001</v>
      </c>
      <c r="V58" s="8">
        <v>0.74299999999999999</v>
      </c>
      <c r="W58" s="8" t="s">
        <v>61</v>
      </c>
      <c r="X58" s="8">
        <v>1.0820000000000001</v>
      </c>
      <c r="Y58" s="8">
        <v>1.8260000000000001</v>
      </c>
      <c r="Z58" s="8">
        <v>0.74299999999999999</v>
      </c>
      <c r="AA58" s="8">
        <v>0.51980000000000004</v>
      </c>
      <c r="AB58" s="8">
        <v>2.3999999999999998E-3</v>
      </c>
      <c r="AC58" s="8" t="s">
        <v>17</v>
      </c>
      <c r="AD58" s="8" t="s">
        <v>17</v>
      </c>
      <c r="AE58" s="8">
        <v>0</v>
      </c>
      <c r="AF58" s="8">
        <v>0</v>
      </c>
      <c r="AG58" s="8">
        <v>0</v>
      </c>
      <c r="AH58" s="8">
        <v>0</v>
      </c>
      <c r="AI58" s="8">
        <v>0</v>
      </c>
      <c r="AJ58" s="8">
        <v>0</v>
      </c>
      <c r="AK58" s="8">
        <v>0</v>
      </c>
      <c r="AL58" s="8">
        <v>0</v>
      </c>
      <c r="AM58" s="8">
        <v>0</v>
      </c>
      <c r="AN58" s="8">
        <v>0</v>
      </c>
      <c r="AO58" s="8">
        <v>0</v>
      </c>
      <c r="AP58" s="8">
        <v>0</v>
      </c>
      <c r="AQ58" s="8">
        <v>1E-3</v>
      </c>
      <c r="AR58" s="8">
        <v>0.24399999999999999</v>
      </c>
      <c r="AS58" s="8">
        <v>0.50693999999999995</v>
      </c>
      <c r="AT58" s="8">
        <v>0</v>
      </c>
      <c r="AU58" s="8">
        <v>0.90278400000000003</v>
      </c>
      <c r="AV58" s="8">
        <v>0.40945599999999999</v>
      </c>
    </row>
    <row r="59" spans="2:48">
      <c r="B59" s="8" t="s">
        <v>99</v>
      </c>
      <c r="C59" s="20">
        <v>4</v>
      </c>
      <c r="D59" s="20">
        <v>520</v>
      </c>
      <c r="E59" s="20">
        <v>0</v>
      </c>
      <c r="F59" s="20">
        <v>6</v>
      </c>
      <c r="G59" s="20">
        <v>6</v>
      </c>
      <c r="H59" s="20">
        <v>4</v>
      </c>
      <c r="I59" s="19">
        <v>21.7</v>
      </c>
      <c r="J59" s="1">
        <v>3.2753000000000001</v>
      </c>
      <c r="K59" s="1">
        <v>3.2753000000000001</v>
      </c>
      <c r="L59" s="1">
        <v>5.1063000000000001</v>
      </c>
      <c r="M59" s="18">
        <v>47.439</v>
      </c>
      <c r="N59" s="8">
        <v>36</v>
      </c>
      <c r="O59" s="8">
        <v>26</v>
      </c>
      <c r="P59" s="8">
        <v>2</v>
      </c>
      <c r="Q59" s="8">
        <v>6</v>
      </c>
      <c r="R59" s="2">
        <v>-17.915099999999999</v>
      </c>
      <c r="S59" s="8" t="s">
        <v>61</v>
      </c>
      <c r="T59" s="8">
        <v>1.0780000000000001</v>
      </c>
      <c r="U59" s="8">
        <v>1.8109999999999999</v>
      </c>
      <c r="V59" s="8">
        <v>0.73199999999999998</v>
      </c>
      <c r="W59" s="8" t="s">
        <v>61</v>
      </c>
      <c r="X59" s="8">
        <v>1.0780000000000001</v>
      </c>
      <c r="Y59" s="8">
        <v>1.8109999999999999</v>
      </c>
      <c r="Z59" s="8">
        <v>0.73199999999999998</v>
      </c>
      <c r="AA59" s="8">
        <v>0.42920000000000003</v>
      </c>
      <c r="AB59" s="8">
        <v>3.0999999999999999E-3</v>
      </c>
      <c r="AC59" s="8" t="s">
        <v>17</v>
      </c>
      <c r="AD59" s="8" t="s">
        <v>17</v>
      </c>
      <c r="AE59" s="8">
        <v>0</v>
      </c>
      <c r="AF59" s="8">
        <v>0</v>
      </c>
      <c r="AG59" s="8">
        <v>0</v>
      </c>
      <c r="AH59" s="8">
        <v>0</v>
      </c>
      <c r="AI59" s="8">
        <v>0</v>
      </c>
      <c r="AJ59" s="8">
        <v>0</v>
      </c>
      <c r="AK59" s="8">
        <v>0</v>
      </c>
      <c r="AL59" s="8">
        <v>0</v>
      </c>
      <c r="AM59" s="8">
        <v>0</v>
      </c>
      <c r="AN59" s="8">
        <v>0</v>
      </c>
      <c r="AO59" s="8">
        <v>0</v>
      </c>
      <c r="AP59" s="8">
        <v>0</v>
      </c>
      <c r="AQ59" s="8">
        <v>1E-3</v>
      </c>
      <c r="AR59" s="8">
        <v>0.25700000000000001</v>
      </c>
      <c r="AS59" s="8">
        <v>0.50527900000000003</v>
      </c>
      <c r="AT59" s="8">
        <v>0</v>
      </c>
      <c r="AU59" s="8">
        <v>0.89676500000000003</v>
      </c>
      <c r="AV59" s="8">
        <v>0.40191100000000002</v>
      </c>
    </row>
    <row r="60" spans="2:48">
      <c r="B60" s="8" t="s">
        <v>100</v>
      </c>
      <c r="C60" s="20">
        <v>4</v>
      </c>
      <c r="D60" s="20">
        <v>520</v>
      </c>
      <c r="E60" s="20">
        <v>0</v>
      </c>
      <c r="F60" s="20">
        <v>6</v>
      </c>
      <c r="G60" s="20">
        <v>6</v>
      </c>
      <c r="H60" s="20">
        <v>4</v>
      </c>
      <c r="I60" s="19">
        <v>21.7</v>
      </c>
      <c r="J60" s="1">
        <v>3.2641</v>
      </c>
      <c r="K60" s="1">
        <v>3.2641</v>
      </c>
      <c r="L60" s="1">
        <v>5.1443000000000003</v>
      </c>
      <c r="M60" s="18">
        <v>47.466999999999999</v>
      </c>
      <c r="N60" s="8">
        <v>36</v>
      </c>
      <c r="O60" s="8">
        <v>26</v>
      </c>
      <c r="P60" s="8">
        <v>16</v>
      </c>
      <c r="Q60" s="8">
        <v>1</v>
      </c>
      <c r="R60" s="2">
        <v>-17.929500000000001</v>
      </c>
      <c r="S60" s="8" t="s">
        <v>61</v>
      </c>
      <c r="T60" s="8">
        <v>1.0760000000000001</v>
      </c>
      <c r="U60" s="8">
        <v>1.7969999999999999</v>
      </c>
      <c r="V60" s="8">
        <v>0.72099999999999997</v>
      </c>
      <c r="W60" s="8" t="s">
        <v>61</v>
      </c>
      <c r="X60" s="8">
        <v>1.0760000000000001</v>
      </c>
      <c r="Y60" s="8">
        <v>1.7969999999999999</v>
      </c>
      <c r="Z60" s="8">
        <v>0.72099999999999997</v>
      </c>
      <c r="AA60" s="8">
        <v>0.31269999999999998</v>
      </c>
      <c r="AB60" s="8">
        <v>4.1999999999999997E-3</v>
      </c>
      <c r="AC60" s="8" t="s">
        <v>17</v>
      </c>
      <c r="AD60" s="8" t="s">
        <v>17</v>
      </c>
      <c r="AE60" s="8">
        <v>0</v>
      </c>
      <c r="AF60" s="8">
        <v>0</v>
      </c>
      <c r="AG60" s="8">
        <v>0</v>
      </c>
      <c r="AH60" s="8">
        <v>0</v>
      </c>
      <c r="AI60" s="8">
        <v>0</v>
      </c>
      <c r="AJ60" s="8">
        <v>0</v>
      </c>
      <c r="AK60" s="8">
        <v>0</v>
      </c>
      <c r="AL60" s="8">
        <v>0</v>
      </c>
      <c r="AM60" s="8">
        <v>0</v>
      </c>
      <c r="AN60" s="8">
        <v>0</v>
      </c>
      <c r="AO60" s="8">
        <v>0</v>
      </c>
      <c r="AP60" s="8">
        <v>0</v>
      </c>
      <c r="AQ60" s="8">
        <v>1E-3</v>
      </c>
      <c r="AR60" s="8">
        <v>0.246</v>
      </c>
      <c r="AS60" s="8">
        <v>0.503521</v>
      </c>
      <c r="AT60" s="8">
        <v>0</v>
      </c>
      <c r="AU60" s="8">
        <v>0.89088000000000001</v>
      </c>
      <c r="AV60" s="8">
        <v>0.39436599999999999</v>
      </c>
    </row>
    <row r="61" spans="2:48">
      <c r="B61" s="8" t="s">
        <v>101</v>
      </c>
      <c r="C61" s="20">
        <v>4</v>
      </c>
      <c r="D61" s="20">
        <v>520</v>
      </c>
      <c r="E61" s="20">
        <v>0</v>
      </c>
      <c r="F61" s="20">
        <v>6</v>
      </c>
      <c r="G61" s="20">
        <v>6</v>
      </c>
      <c r="H61" s="20">
        <v>4</v>
      </c>
      <c r="I61" s="19">
        <v>21.7</v>
      </c>
      <c r="J61" s="1">
        <v>3.2521</v>
      </c>
      <c r="K61" s="1">
        <v>3.2521</v>
      </c>
      <c r="L61" s="1">
        <v>5.1839000000000004</v>
      </c>
      <c r="M61" s="18">
        <v>47.481000000000002</v>
      </c>
      <c r="N61" s="8">
        <v>36</v>
      </c>
      <c r="O61" s="8">
        <v>26</v>
      </c>
      <c r="P61" s="8">
        <v>16</v>
      </c>
      <c r="Q61" s="8">
        <v>1</v>
      </c>
      <c r="R61" s="2">
        <v>-17.9392</v>
      </c>
      <c r="S61" s="8" t="s">
        <v>61</v>
      </c>
      <c r="T61" s="8">
        <v>1.0760000000000001</v>
      </c>
      <c r="U61" s="8">
        <v>1.784</v>
      </c>
      <c r="V61" s="8">
        <v>0.70799999999999996</v>
      </c>
      <c r="W61" s="8" t="s">
        <v>61</v>
      </c>
      <c r="X61" s="8">
        <v>1.0760000000000001</v>
      </c>
      <c r="Y61" s="8">
        <v>1.784</v>
      </c>
      <c r="Z61" s="8">
        <v>0.70799999999999996</v>
      </c>
      <c r="AA61" s="8">
        <v>0.17369999999999999</v>
      </c>
      <c r="AB61" s="8">
        <v>7.3000000000000001E-3</v>
      </c>
      <c r="AC61" s="8" t="s">
        <v>17</v>
      </c>
      <c r="AD61" s="8" t="s">
        <v>17</v>
      </c>
      <c r="AE61" s="8">
        <v>0</v>
      </c>
      <c r="AF61" s="8">
        <v>0</v>
      </c>
      <c r="AG61" s="8">
        <v>0</v>
      </c>
      <c r="AH61" s="8">
        <v>0</v>
      </c>
      <c r="AI61" s="8">
        <v>0</v>
      </c>
      <c r="AJ61" s="8">
        <v>0</v>
      </c>
      <c r="AK61" s="8">
        <v>0</v>
      </c>
      <c r="AL61" s="8">
        <v>0</v>
      </c>
      <c r="AM61" s="8">
        <v>0</v>
      </c>
      <c r="AN61" s="8">
        <v>0</v>
      </c>
      <c r="AO61" s="8">
        <v>0</v>
      </c>
      <c r="AP61" s="8">
        <v>0</v>
      </c>
      <c r="AQ61" s="8">
        <v>1E-3</v>
      </c>
      <c r="AR61" s="8">
        <v>0.246</v>
      </c>
      <c r="AS61" s="8">
        <v>0.50179799999999997</v>
      </c>
      <c r="AT61" s="8">
        <v>0</v>
      </c>
      <c r="AU61" s="8">
        <v>0.88503699999999996</v>
      </c>
      <c r="AV61" s="8">
        <v>0.38682</v>
      </c>
    </row>
    <row r="62" spans="2:48">
      <c r="B62" s="8" t="s">
        <v>102</v>
      </c>
      <c r="C62" s="20">
        <v>4</v>
      </c>
      <c r="D62" s="20">
        <v>520</v>
      </c>
      <c r="E62" s="20">
        <v>0</v>
      </c>
      <c r="F62" s="20">
        <v>6</v>
      </c>
      <c r="G62" s="20">
        <v>6</v>
      </c>
      <c r="H62" s="20">
        <v>4</v>
      </c>
      <c r="I62" s="19">
        <v>21.7</v>
      </c>
      <c r="J62" s="1">
        <v>3.2458999999999998</v>
      </c>
      <c r="K62" s="1">
        <v>3.2458999999999998</v>
      </c>
      <c r="L62" s="1">
        <v>5.2043999999999997</v>
      </c>
      <c r="M62" s="18">
        <v>47.487000000000002</v>
      </c>
      <c r="N62" s="8">
        <v>36</v>
      </c>
      <c r="O62" s="8">
        <v>26</v>
      </c>
      <c r="P62" s="8">
        <v>16</v>
      </c>
      <c r="Q62" s="8">
        <v>1</v>
      </c>
      <c r="R62" s="2">
        <v>-17.941800000000001</v>
      </c>
      <c r="S62" s="8" t="s">
        <v>61</v>
      </c>
      <c r="T62" s="8">
        <v>1.0760000000000001</v>
      </c>
      <c r="U62" s="8">
        <v>1.7769999999999999</v>
      </c>
      <c r="V62" s="8">
        <v>0.70099999999999996</v>
      </c>
      <c r="W62" s="8" t="s">
        <v>61</v>
      </c>
      <c r="X62" s="8">
        <v>1.0760000000000001</v>
      </c>
      <c r="Y62" s="8">
        <v>1.7769999999999999</v>
      </c>
      <c r="Z62" s="8">
        <v>0.70099999999999996</v>
      </c>
      <c r="AA62" s="8">
        <v>9.2499999999999999E-2</v>
      </c>
      <c r="AB62" s="8">
        <v>2.9999999999999997E-4</v>
      </c>
      <c r="AC62" s="8" t="s">
        <v>17</v>
      </c>
      <c r="AD62" s="8" t="s">
        <v>17</v>
      </c>
      <c r="AE62" s="8">
        <v>0</v>
      </c>
      <c r="AF62" s="8">
        <v>0</v>
      </c>
      <c r="AG62" s="8">
        <v>0</v>
      </c>
      <c r="AH62" s="8">
        <v>0</v>
      </c>
      <c r="AI62" s="8">
        <v>0</v>
      </c>
      <c r="AJ62" s="8">
        <v>0</v>
      </c>
      <c r="AK62" s="8">
        <v>0</v>
      </c>
      <c r="AL62" s="8">
        <v>0</v>
      </c>
      <c r="AM62" s="8">
        <v>0</v>
      </c>
      <c r="AN62" s="8">
        <v>0</v>
      </c>
      <c r="AO62" s="8">
        <v>0</v>
      </c>
      <c r="AP62" s="8">
        <v>0</v>
      </c>
      <c r="AQ62" s="8">
        <v>1E-3</v>
      </c>
      <c r="AR62" s="8">
        <v>0.245</v>
      </c>
      <c r="AS62" s="8">
        <v>0.50092400000000004</v>
      </c>
      <c r="AT62" s="8">
        <v>0</v>
      </c>
      <c r="AU62" s="8">
        <v>0.88213799999999998</v>
      </c>
      <c r="AV62" s="8">
        <v>0.383048</v>
      </c>
    </row>
    <row r="63" spans="2:48">
      <c r="B63" s="8" t="s">
        <v>103</v>
      </c>
      <c r="C63" s="20">
        <v>4</v>
      </c>
      <c r="D63" s="20">
        <v>520</v>
      </c>
      <c r="E63" s="20">
        <v>0</v>
      </c>
      <c r="F63" s="20">
        <v>6</v>
      </c>
      <c r="G63" s="20">
        <v>6</v>
      </c>
      <c r="H63" s="20">
        <v>4</v>
      </c>
      <c r="I63" s="19">
        <v>21.7</v>
      </c>
      <c r="J63" s="1">
        <v>3.2395999999999998</v>
      </c>
      <c r="K63" s="1">
        <v>3.2395999999999998</v>
      </c>
      <c r="L63" s="1">
        <v>5.2248000000000001</v>
      </c>
      <c r="M63" s="18">
        <v>47.488</v>
      </c>
      <c r="N63" s="8">
        <v>36</v>
      </c>
      <c r="O63" s="8">
        <v>26</v>
      </c>
      <c r="P63" s="8">
        <v>2</v>
      </c>
      <c r="Q63" s="8">
        <v>6</v>
      </c>
      <c r="R63" s="2">
        <v>-17.942799999999998</v>
      </c>
      <c r="S63" s="8" t="s">
        <v>61</v>
      </c>
      <c r="T63" s="8">
        <v>1.077</v>
      </c>
      <c r="U63" s="8">
        <v>1.7709999999999999</v>
      </c>
      <c r="V63" s="8">
        <v>0.69399999999999995</v>
      </c>
      <c r="W63" s="8" t="s">
        <v>61</v>
      </c>
      <c r="X63" s="8">
        <v>1.077</v>
      </c>
      <c r="Y63" s="8">
        <v>1.7709999999999999</v>
      </c>
      <c r="Z63" s="8">
        <v>0.69399999999999995</v>
      </c>
      <c r="AA63" s="8">
        <v>4.7000000000000002E-3</v>
      </c>
      <c r="AB63" s="8">
        <v>5.3E-3</v>
      </c>
      <c r="AC63" s="8" t="s">
        <v>17</v>
      </c>
      <c r="AD63" s="8" t="s">
        <v>17</v>
      </c>
      <c r="AE63" s="8">
        <v>0</v>
      </c>
      <c r="AF63" s="8">
        <v>0</v>
      </c>
      <c r="AG63" s="8">
        <v>0</v>
      </c>
      <c r="AH63" s="8">
        <v>0</v>
      </c>
      <c r="AI63" s="8">
        <v>0</v>
      </c>
      <c r="AJ63" s="8">
        <v>0</v>
      </c>
      <c r="AK63" s="8">
        <v>0</v>
      </c>
      <c r="AL63" s="8">
        <v>0</v>
      </c>
      <c r="AM63" s="8">
        <v>0</v>
      </c>
      <c r="AN63" s="8">
        <v>0</v>
      </c>
      <c r="AO63" s="8">
        <v>0</v>
      </c>
      <c r="AP63" s="8">
        <v>0</v>
      </c>
      <c r="AQ63" s="8">
        <v>2E-3</v>
      </c>
      <c r="AR63" s="8">
        <v>0.25900000000000001</v>
      </c>
      <c r="AS63" s="8">
        <v>0.50005500000000003</v>
      </c>
      <c r="AT63" s="8">
        <v>0</v>
      </c>
      <c r="AU63" s="8">
        <v>0.87928600000000001</v>
      </c>
      <c r="AV63" s="8">
        <v>0.37927499999999997</v>
      </c>
    </row>
    <row r="64" spans="2:48">
      <c r="B64" s="8" t="s">
        <v>828</v>
      </c>
      <c r="C64" s="20">
        <v>4</v>
      </c>
      <c r="D64" s="20">
        <v>520</v>
      </c>
      <c r="E64" s="20">
        <v>0</v>
      </c>
      <c r="F64" s="20">
        <v>6</v>
      </c>
      <c r="G64" s="20">
        <v>6</v>
      </c>
      <c r="H64" s="20">
        <v>4</v>
      </c>
      <c r="I64" s="19">
        <v>21.7</v>
      </c>
      <c r="J64" s="1">
        <v>3.2395999999999998</v>
      </c>
      <c r="K64" s="1">
        <v>3.2395999999999998</v>
      </c>
      <c r="L64" s="1">
        <v>5.2248000000000001</v>
      </c>
      <c r="M64" s="18">
        <v>47.488</v>
      </c>
      <c r="N64" s="8">
        <v>36</v>
      </c>
      <c r="O64" s="8">
        <v>26</v>
      </c>
      <c r="P64" s="8">
        <v>16</v>
      </c>
      <c r="Q64" s="8">
        <v>1</v>
      </c>
      <c r="R64" s="2">
        <v>-17.3917</v>
      </c>
      <c r="S64" s="8" t="s">
        <v>61</v>
      </c>
      <c r="T64" s="8">
        <v>1.26</v>
      </c>
      <c r="U64" s="8">
        <v>2.0819999999999999</v>
      </c>
      <c r="V64" s="8">
        <v>0.82199999999999995</v>
      </c>
      <c r="W64" s="8" t="s">
        <v>61</v>
      </c>
      <c r="X64" s="8">
        <v>1.26</v>
      </c>
      <c r="Y64" s="8">
        <v>2.0819999999999999</v>
      </c>
      <c r="Z64" s="8">
        <v>0.82199999999999995</v>
      </c>
      <c r="AA64" s="8">
        <v>0</v>
      </c>
      <c r="AB64" s="8">
        <v>0</v>
      </c>
      <c r="AC64" s="8" t="s">
        <v>17</v>
      </c>
      <c r="AD64" s="8" t="s">
        <v>17</v>
      </c>
      <c r="AE64" s="8">
        <v>0</v>
      </c>
      <c r="AF64" s="8">
        <v>0</v>
      </c>
      <c r="AG64" s="8">
        <v>0</v>
      </c>
      <c r="AH64" s="8">
        <v>0</v>
      </c>
      <c r="AI64" s="8">
        <v>0</v>
      </c>
      <c r="AJ64" s="8">
        <v>0</v>
      </c>
      <c r="AK64" s="8">
        <v>0</v>
      </c>
      <c r="AL64" s="8">
        <v>0</v>
      </c>
      <c r="AM64" s="8">
        <v>0</v>
      </c>
      <c r="AN64" s="8">
        <v>0</v>
      </c>
      <c r="AO64" s="8">
        <v>0</v>
      </c>
      <c r="AP64" s="8">
        <v>0</v>
      </c>
      <c r="AQ64" s="8">
        <v>2E-3</v>
      </c>
      <c r="AR64" s="8">
        <v>0.247</v>
      </c>
      <c r="AS64" s="8">
        <v>0.5</v>
      </c>
      <c r="AT64" s="8">
        <v>0</v>
      </c>
      <c r="AU64" s="8">
        <v>0</v>
      </c>
      <c r="AV64" s="8">
        <v>0.5</v>
      </c>
    </row>
    <row r="65" spans="1:63" s="33" customFormat="1">
      <c r="A65" s="64" t="s">
        <v>717</v>
      </c>
      <c r="C65" s="65"/>
      <c r="D65" s="65"/>
      <c r="E65" s="65"/>
      <c r="F65" s="65"/>
      <c r="G65" s="65"/>
      <c r="H65" s="65"/>
      <c r="I65" s="67"/>
      <c r="J65" s="22"/>
      <c r="K65" s="22"/>
      <c r="R65" s="22"/>
    </row>
    <row r="66" spans="1:63">
      <c r="A66" s="4"/>
      <c r="B66" s="4" t="s">
        <v>18</v>
      </c>
      <c r="C66" s="21" t="s">
        <v>19</v>
      </c>
      <c r="D66" s="21" t="s">
        <v>20</v>
      </c>
      <c r="E66" s="21" t="s">
        <v>21</v>
      </c>
      <c r="F66" s="110" t="s">
        <v>22</v>
      </c>
      <c r="G66" s="110"/>
      <c r="H66" s="110"/>
      <c r="I66" s="12" t="s">
        <v>23</v>
      </c>
      <c r="J66" s="106" t="s">
        <v>24</v>
      </c>
      <c r="K66" s="106"/>
      <c r="L66" s="106"/>
      <c r="M66" s="12" t="s">
        <v>25</v>
      </c>
      <c r="N66" s="4" t="s">
        <v>26</v>
      </c>
      <c r="O66" s="4" t="s">
        <v>3</v>
      </c>
      <c r="P66" s="4" t="s">
        <v>27</v>
      </c>
      <c r="Q66" s="4" t="s">
        <v>28</v>
      </c>
      <c r="R66" s="6" t="s">
        <v>29</v>
      </c>
      <c r="S66" s="4" t="s">
        <v>30</v>
      </c>
      <c r="T66" s="4"/>
      <c r="U66" s="4"/>
      <c r="V66" s="4"/>
      <c r="W66" s="4" t="s">
        <v>31</v>
      </c>
      <c r="X66" s="4"/>
      <c r="Y66" s="4"/>
      <c r="Z66" s="4"/>
      <c r="AA66" s="5" t="s">
        <v>32</v>
      </c>
      <c r="AB66" s="5" t="s">
        <v>33</v>
      </c>
      <c r="AC66" s="5" t="s">
        <v>34</v>
      </c>
      <c r="AD66" s="13" t="s">
        <v>35</v>
      </c>
      <c r="AE66" s="4" t="s">
        <v>36</v>
      </c>
      <c r="AF66" s="4"/>
      <c r="AG66" s="4"/>
      <c r="AH66" s="4" t="s">
        <v>37</v>
      </c>
      <c r="AI66" s="4"/>
      <c r="AJ66" s="4"/>
      <c r="AK66" s="4" t="s">
        <v>38</v>
      </c>
      <c r="AL66" s="4"/>
      <c r="AM66" s="4"/>
      <c r="AN66" s="4" t="s">
        <v>39</v>
      </c>
      <c r="AO66" s="4"/>
      <c r="AP66" s="4"/>
      <c r="AQ66" s="12" t="s">
        <v>40</v>
      </c>
      <c r="AR66" s="12" t="s">
        <v>41</v>
      </c>
      <c r="AS66" s="107" t="s">
        <v>62</v>
      </c>
      <c r="AT66" s="107"/>
      <c r="AU66" s="107"/>
      <c r="AV66" s="107"/>
      <c r="AW66" s="12" t="s">
        <v>10</v>
      </c>
      <c r="AX66" s="4"/>
      <c r="AY66" s="4"/>
      <c r="AZ66" s="4"/>
      <c r="BA66" s="4"/>
      <c r="BB66" s="4"/>
      <c r="BC66" s="4"/>
      <c r="BD66" s="4"/>
      <c r="BE66" s="4"/>
      <c r="BF66" s="12"/>
      <c r="BG66" s="12"/>
      <c r="BH66" s="4"/>
      <c r="BI66" s="4"/>
      <c r="BJ66" s="12"/>
      <c r="BK66" s="12"/>
    </row>
    <row r="67" spans="1:63">
      <c r="B67" s="4"/>
      <c r="C67" s="21"/>
      <c r="D67" s="21"/>
      <c r="E67" s="21"/>
      <c r="F67" s="21" t="s">
        <v>2</v>
      </c>
      <c r="G67" s="21" t="s">
        <v>46</v>
      </c>
      <c r="H67" s="21" t="s">
        <v>0</v>
      </c>
      <c r="I67" s="12"/>
      <c r="J67" s="5" t="s">
        <v>2</v>
      </c>
      <c r="K67" s="5" t="s">
        <v>46</v>
      </c>
      <c r="L67" s="5" t="s">
        <v>0</v>
      </c>
      <c r="M67" s="12"/>
      <c r="N67" s="4"/>
      <c r="O67" s="4"/>
      <c r="P67" s="4"/>
      <c r="Q67" s="4"/>
      <c r="R67" s="6"/>
      <c r="S67" s="4" t="s">
        <v>47</v>
      </c>
      <c r="T67" s="4" t="s">
        <v>48</v>
      </c>
      <c r="U67" s="4" t="s">
        <v>49</v>
      </c>
      <c r="V67" s="4" t="s">
        <v>50</v>
      </c>
      <c r="W67" s="4" t="s">
        <v>47</v>
      </c>
      <c r="X67" s="4" t="s">
        <v>48</v>
      </c>
      <c r="Y67" s="4" t="s">
        <v>49</v>
      </c>
      <c r="Z67" s="4" t="s">
        <v>50</v>
      </c>
      <c r="AA67" s="14" t="s">
        <v>51</v>
      </c>
      <c r="AB67" s="14" t="s">
        <v>51</v>
      </c>
      <c r="AC67" s="14" t="s">
        <v>52</v>
      </c>
      <c r="AD67" s="13" t="s">
        <v>52</v>
      </c>
      <c r="AE67" s="5" t="s">
        <v>2</v>
      </c>
      <c r="AF67" s="5" t="s">
        <v>46</v>
      </c>
      <c r="AG67" s="5" t="s">
        <v>0</v>
      </c>
      <c r="AH67" s="5" t="s">
        <v>2</v>
      </c>
      <c r="AI67" s="5" t="s">
        <v>46</v>
      </c>
      <c r="AJ67" s="5" t="s">
        <v>0</v>
      </c>
      <c r="AK67" s="5" t="s">
        <v>2</v>
      </c>
      <c r="AL67" s="5" t="s">
        <v>46</v>
      </c>
      <c r="AM67" s="5" t="s">
        <v>0</v>
      </c>
      <c r="AN67" s="5" t="s">
        <v>2</v>
      </c>
      <c r="AO67" s="5" t="s">
        <v>46</v>
      </c>
      <c r="AP67" s="5" t="s">
        <v>0</v>
      </c>
      <c r="AQ67" s="12" t="s">
        <v>53</v>
      </c>
      <c r="AR67" s="12" t="s">
        <v>54</v>
      </c>
      <c r="AS67" s="12" t="s">
        <v>63</v>
      </c>
      <c r="AT67" s="12" t="s">
        <v>63</v>
      </c>
      <c r="AU67" s="12" t="s">
        <v>64</v>
      </c>
      <c r="AV67" s="12" t="s">
        <v>64</v>
      </c>
      <c r="AW67" s="12"/>
      <c r="AX67" s="4"/>
      <c r="AY67" s="4"/>
      <c r="AZ67" s="4"/>
      <c r="BA67" s="4"/>
      <c r="BB67" s="4"/>
      <c r="BC67" s="4"/>
      <c r="BD67" s="4"/>
      <c r="BE67" s="4"/>
      <c r="BF67" s="12"/>
      <c r="BG67" s="12"/>
      <c r="BH67" s="4"/>
      <c r="BI67" s="4"/>
      <c r="BJ67" s="12"/>
      <c r="BK67" s="12"/>
    </row>
    <row r="68" spans="1:63" s="20" customFormat="1">
      <c r="A68" s="21"/>
      <c r="B68" s="21">
        <v>2</v>
      </c>
      <c r="C68" s="21">
        <v>3</v>
      </c>
      <c r="D68" s="21">
        <v>4</v>
      </c>
      <c r="E68" s="21">
        <v>5</v>
      </c>
      <c r="F68" s="21">
        <v>6</v>
      </c>
      <c r="G68" s="21">
        <v>7</v>
      </c>
      <c r="H68" s="21">
        <v>8</v>
      </c>
      <c r="I68" s="21">
        <v>9</v>
      </c>
      <c r="J68" s="21">
        <v>10</v>
      </c>
      <c r="K68" s="21">
        <v>11</v>
      </c>
      <c r="L68" s="21">
        <v>12</v>
      </c>
      <c r="M68" s="21">
        <v>13</v>
      </c>
      <c r="N68" s="21">
        <v>14</v>
      </c>
      <c r="O68" s="21">
        <v>15</v>
      </c>
      <c r="P68" s="21">
        <v>16</v>
      </c>
      <c r="Q68" s="21">
        <v>17</v>
      </c>
      <c r="R68" s="21">
        <v>18</v>
      </c>
      <c r="S68" s="21">
        <v>19</v>
      </c>
      <c r="T68" s="21">
        <v>20</v>
      </c>
      <c r="U68" s="21">
        <v>21</v>
      </c>
      <c r="V68" s="21">
        <v>22</v>
      </c>
      <c r="W68" s="21">
        <v>23</v>
      </c>
      <c r="X68" s="21">
        <v>24</v>
      </c>
      <c r="Y68" s="21">
        <v>25</v>
      </c>
      <c r="Z68" s="21">
        <v>26</v>
      </c>
      <c r="AA68" s="21">
        <v>27</v>
      </c>
      <c r="AB68" s="21">
        <v>28</v>
      </c>
      <c r="AC68" s="21">
        <v>29</v>
      </c>
      <c r="AD68" s="21">
        <v>30</v>
      </c>
      <c r="AE68" s="21">
        <v>31</v>
      </c>
      <c r="AF68" s="21">
        <v>32</v>
      </c>
      <c r="AG68" s="21">
        <v>33</v>
      </c>
      <c r="AH68" s="21">
        <v>34</v>
      </c>
      <c r="AI68" s="21">
        <v>35</v>
      </c>
      <c r="AJ68" s="21">
        <v>36</v>
      </c>
      <c r="AK68" s="21">
        <v>37</v>
      </c>
      <c r="AL68" s="21">
        <v>38</v>
      </c>
      <c r="AM68" s="21">
        <v>39</v>
      </c>
      <c r="AN68" s="21">
        <v>40</v>
      </c>
      <c r="AO68" s="21">
        <v>41</v>
      </c>
      <c r="AP68" s="21">
        <v>42</v>
      </c>
      <c r="AQ68" s="21">
        <v>43</v>
      </c>
      <c r="AR68" s="21">
        <v>44</v>
      </c>
      <c r="AS68" s="21">
        <v>45</v>
      </c>
      <c r="AT68" s="21">
        <v>46</v>
      </c>
      <c r="AU68" s="21">
        <v>47</v>
      </c>
      <c r="AV68" s="21">
        <v>48</v>
      </c>
      <c r="AW68" s="21">
        <v>49</v>
      </c>
      <c r="AX68" s="21"/>
      <c r="AY68" s="21"/>
      <c r="AZ68" s="21"/>
      <c r="BA68" s="21"/>
      <c r="BB68" s="21"/>
      <c r="BC68" s="21"/>
      <c r="BD68" s="21"/>
      <c r="BE68" s="21"/>
      <c r="BF68" s="21"/>
      <c r="BG68" s="21"/>
      <c r="BH68" s="21"/>
      <c r="BI68" s="21"/>
      <c r="BJ68" s="21"/>
      <c r="BK68" s="21"/>
    </row>
    <row r="69" spans="1:63">
      <c r="B69" s="8" t="s">
        <v>649</v>
      </c>
      <c r="C69" s="20">
        <v>4</v>
      </c>
      <c r="D69" s="20">
        <v>400</v>
      </c>
      <c r="E69" s="20">
        <v>0</v>
      </c>
      <c r="F69" s="20">
        <v>3</v>
      </c>
      <c r="G69" s="20">
        <v>3</v>
      </c>
      <c r="H69" s="20">
        <v>2</v>
      </c>
      <c r="I69" s="19">
        <v>10.7</v>
      </c>
      <c r="J69" s="1">
        <v>3.4260000000000002</v>
      </c>
      <c r="K69" s="1">
        <v>3.4260000000000002</v>
      </c>
      <c r="L69" s="1">
        <v>4.4772999999999996</v>
      </c>
      <c r="M69" s="18">
        <v>45.512</v>
      </c>
      <c r="N69" s="8">
        <v>36</v>
      </c>
      <c r="O69" s="8">
        <v>864</v>
      </c>
      <c r="P69" s="8">
        <v>1</v>
      </c>
      <c r="Q69" s="8">
        <v>1</v>
      </c>
      <c r="R69" s="2">
        <v>-59.363500000000002</v>
      </c>
      <c r="S69" s="8" t="s">
        <v>16</v>
      </c>
      <c r="T69" s="8">
        <v>-3.9769999999999999</v>
      </c>
      <c r="U69" s="8">
        <v>7.5869999999999997</v>
      </c>
      <c r="V69" s="8">
        <v>11.564</v>
      </c>
      <c r="W69" s="8" t="s">
        <v>16</v>
      </c>
      <c r="X69" s="8">
        <v>-3.9769999999999999</v>
      </c>
      <c r="Y69" s="8">
        <v>7.5869999999999997</v>
      </c>
      <c r="Z69" s="8">
        <v>11.564</v>
      </c>
      <c r="AA69" s="8">
        <v>0</v>
      </c>
      <c r="AB69" s="8">
        <v>1E-4</v>
      </c>
      <c r="AC69" s="8" t="s">
        <v>17</v>
      </c>
      <c r="AD69" s="8" t="s">
        <v>17</v>
      </c>
      <c r="AE69" s="8">
        <v>0.33333000000000002</v>
      </c>
      <c r="AF69" s="8">
        <v>0.33333000000000002</v>
      </c>
      <c r="AG69" s="8">
        <v>0.5</v>
      </c>
      <c r="AH69" s="8">
        <v>0</v>
      </c>
      <c r="AI69" s="8">
        <v>0</v>
      </c>
      <c r="AJ69" s="8">
        <v>0</v>
      </c>
      <c r="AK69" s="8">
        <v>0.33333000000000002</v>
      </c>
      <c r="AL69" s="8">
        <v>0.33333000000000002</v>
      </c>
      <c r="AM69" s="8">
        <v>0.5</v>
      </c>
      <c r="AN69" s="8">
        <v>0</v>
      </c>
      <c r="AO69" s="8">
        <v>0</v>
      </c>
      <c r="AP69" s="8">
        <v>0</v>
      </c>
      <c r="AQ69" s="8">
        <v>1.2E-2</v>
      </c>
      <c r="AR69" s="8">
        <v>0.29399999999999998</v>
      </c>
      <c r="AS69" s="8">
        <v>0.5</v>
      </c>
      <c r="AT69" s="8">
        <v>0</v>
      </c>
      <c r="AU69" s="8">
        <v>0</v>
      </c>
      <c r="AV69" s="8">
        <v>0.5</v>
      </c>
      <c r="AW69" s="2">
        <v>-23.088999999999999</v>
      </c>
    </row>
    <row r="70" spans="1:63">
      <c r="C70" s="20"/>
      <c r="D70" s="20"/>
      <c r="E70" s="20"/>
      <c r="F70" s="20"/>
      <c r="G70" s="20"/>
      <c r="H70" s="20"/>
      <c r="J70" s="1"/>
      <c r="K70" s="1"/>
      <c r="L70" s="1"/>
      <c r="M70" s="18"/>
      <c r="R70" s="2"/>
      <c r="AW70" s="2"/>
    </row>
    <row r="71" spans="1:63">
      <c r="C71" s="20"/>
      <c r="D71" s="20"/>
      <c r="E71" s="20"/>
      <c r="F71" s="20"/>
      <c r="G71" s="20"/>
      <c r="H71" s="20"/>
      <c r="J71" s="1"/>
      <c r="K71" s="1"/>
      <c r="L71" s="1"/>
      <c r="M71" s="18"/>
      <c r="R71" s="2"/>
      <c r="AW71" s="2"/>
    </row>
    <row r="72" spans="1:63">
      <c r="C72" s="20"/>
      <c r="D72" s="20"/>
      <c r="E72" s="20"/>
      <c r="F72" s="20"/>
      <c r="G72" s="20"/>
      <c r="H72" s="20"/>
      <c r="J72" s="1"/>
      <c r="K72" s="1"/>
      <c r="L72" s="1"/>
      <c r="M72" s="18"/>
      <c r="R72" s="2"/>
      <c r="AW72" s="2"/>
    </row>
    <row r="73" spans="1:63">
      <c r="C73" s="20"/>
      <c r="D73" s="20"/>
      <c r="E73" s="20"/>
      <c r="F73" s="20"/>
      <c r="G73" s="20"/>
      <c r="H73" s="20"/>
      <c r="J73" s="1"/>
      <c r="K73" s="1"/>
      <c r="L73" s="1"/>
      <c r="M73" s="18"/>
      <c r="R73" s="2"/>
      <c r="AW73" s="2"/>
    </row>
    <row r="74" spans="1:63">
      <c r="C74" s="20"/>
      <c r="D74" s="20"/>
      <c r="E74" s="20"/>
      <c r="F74" s="20"/>
      <c r="G74" s="20"/>
      <c r="H74" s="20"/>
      <c r="J74" s="1"/>
      <c r="K74" s="1"/>
      <c r="L74" s="1"/>
      <c r="M74" s="18"/>
      <c r="R74" s="2"/>
      <c r="AW74" s="2"/>
    </row>
    <row r="75" spans="1:63">
      <c r="C75" s="20"/>
      <c r="D75" s="20"/>
      <c r="E75" s="20"/>
      <c r="F75" s="20"/>
      <c r="G75" s="20"/>
      <c r="H75" s="20"/>
      <c r="J75" s="1"/>
      <c r="K75" s="1"/>
      <c r="L75" s="1"/>
      <c r="M75" s="18"/>
      <c r="R75" s="2"/>
      <c r="AW75" s="2"/>
    </row>
    <row r="76" spans="1:63">
      <c r="C76" s="20"/>
      <c r="D76" s="20"/>
      <c r="E76" s="20"/>
      <c r="F76" s="20"/>
      <c r="G76" s="20"/>
      <c r="H76" s="20"/>
      <c r="J76" s="1"/>
      <c r="K76" s="1"/>
      <c r="L76" s="1"/>
      <c r="M76" s="18"/>
      <c r="R76" s="2"/>
      <c r="AW76" s="2"/>
    </row>
    <row r="77" spans="1:63">
      <c r="C77" s="20"/>
      <c r="D77" s="20"/>
      <c r="E77" s="20"/>
      <c r="F77" s="20"/>
      <c r="G77" s="20"/>
      <c r="H77" s="20"/>
      <c r="J77" s="1"/>
      <c r="K77" s="1"/>
      <c r="L77" s="1"/>
      <c r="M77" s="18"/>
      <c r="R77" s="2"/>
      <c r="AW77" s="2"/>
    </row>
    <row r="78" spans="1:63">
      <c r="C78" s="20"/>
      <c r="D78" s="20"/>
      <c r="E78" s="20"/>
      <c r="F78" s="20"/>
      <c r="G78" s="20"/>
      <c r="H78" s="20"/>
      <c r="J78" s="1"/>
      <c r="K78" s="1"/>
      <c r="L78" s="1"/>
      <c r="M78" s="18"/>
      <c r="R78" s="2"/>
      <c r="AW78" s="2"/>
    </row>
    <row r="79" spans="1:63">
      <c r="C79" s="20"/>
      <c r="D79" s="20"/>
      <c r="E79" s="20"/>
      <c r="F79" s="20"/>
      <c r="G79" s="20"/>
      <c r="H79" s="20"/>
      <c r="J79" s="1"/>
      <c r="K79" s="1"/>
      <c r="L79" s="1"/>
      <c r="M79" s="18"/>
      <c r="R79" s="2"/>
      <c r="AW79" s="2"/>
    </row>
    <row r="80" spans="1:63">
      <c r="C80" s="20"/>
      <c r="D80" s="20"/>
      <c r="E80" s="20"/>
      <c r="F80" s="20"/>
      <c r="G80" s="20"/>
      <c r="H80" s="20"/>
      <c r="J80" s="1"/>
      <c r="K80" s="1"/>
      <c r="L80" s="1"/>
      <c r="M80" s="18"/>
      <c r="R80" s="2"/>
      <c r="AW80" s="2"/>
    </row>
    <row r="81" spans="1:63">
      <c r="C81" s="20"/>
      <c r="D81" s="20"/>
      <c r="E81" s="20"/>
      <c r="F81" s="20"/>
      <c r="G81" s="20"/>
      <c r="H81" s="20"/>
      <c r="J81" s="1"/>
      <c r="K81" s="1"/>
      <c r="L81" s="1"/>
      <c r="M81" s="18"/>
      <c r="R81" s="2"/>
      <c r="AW81" s="2"/>
    </row>
    <row r="82" spans="1:63">
      <c r="C82" s="20"/>
      <c r="D82" s="20"/>
      <c r="E82" s="20"/>
      <c r="F82" s="20"/>
      <c r="G82" s="20"/>
      <c r="H82" s="20"/>
      <c r="J82" s="1"/>
      <c r="K82" s="1"/>
      <c r="L82" s="1"/>
      <c r="M82" s="18"/>
      <c r="R82" s="2"/>
      <c r="AW82" s="2"/>
    </row>
    <row r="83" spans="1:63">
      <c r="C83" s="20"/>
      <c r="D83" s="20"/>
      <c r="E83" s="20"/>
      <c r="F83" s="20"/>
      <c r="G83" s="20"/>
      <c r="H83" s="20"/>
      <c r="J83" s="1"/>
      <c r="K83" s="1"/>
      <c r="L83" s="1"/>
      <c r="M83" s="18"/>
      <c r="R83" s="2"/>
      <c r="AW83" s="2"/>
    </row>
    <row r="84" spans="1:63">
      <c r="C84" s="20"/>
      <c r="D84" s="20"/>
      <c r="E84" s="20"/>
      <c r="F84" s="20"/>
      <c r="G84" s="20"/>
      <c r="H84" s="20"/>
      <c r="J84" s="1"/>
      <c r="K84" s="1"/>
      <c r="L84" s="1"/>
      <c r="M84" s="18"/>
      <c r="R84" s="2"/>
      <c r="AW84" s="2"/>
    </row>
    <row r="85" spans="1:63">
      <c r="C85" s="20"/>
      <c r="D85" s="20"/>
      <c r="E85" s="20"/>
      <c r="F85" s="20"/>
      <c r="G85" s="20"/>
      <c r="H85" s="20"/>
      <c r="J85" s="1"/>
      <c r="K85" s="1"/>
      <c r="L85" s="1"/>
      <c r="M85" s="18"/>
      <c r="R85" s="2"/>
      <c r="AW85" s="2"/>
    </row>
    <row r="86" spans="1:63">
      <c r="C86" s="20"/>
      <c r="D86" s="20"/>
      <c r="E86" s="20"/>
      <c r="F86" s="20"/>
      <c r="G86" s="20"/>
      <c r="H86" s="20"/>
      <c r="J86" s="1"/>
      <c r="K86" s="1"/>
      <c r="L86" s="1"/>
      <c r="M86" s="18"/>
      <c r="R86" s="2"/>
      <c r="AW86" s="2"/>
    </row>
    <row r="87" spans="1:63">
      <c r="B87" s="8" t="s">
        <v>650</v>
      </c>
      <c r="C87" s="20">
        <v>4</v>
      </c>
      <c r="D87" s="20">
        <v>400</v>
      </c>
      <c r="E87" s="20">
        <v>0</v>
      </c>
      <c r="F87" s="20">
        <v>3</v>
      </c>
      <c r="G87" s="20">
        <v>3</v>
      </c>
      <c r="H87" s="20">
        <v>2</v>
      </c>
      <c r="I87" s="19">
        <v>10.9</v>
      </c>
      <c r="J87" s="1">
        <v>3.2395999999999998</v>
      </c>
      <c r="K87" s="1">
        <v>3.2395999999999998</v>
      </c>
      <c r="L87" s="1">
        <v>5.2248000000000001</v>
      </c>
      <c r="M87" s="18">
        <v>47.488</v>
      </c>
      <c r="N87" s="8">
        <v>36</v>
      </c>
      <c r="O87" s="8">
        <v>864</v>
      </c>
      <c r="P87" s="8">
        <v>1</v>
      </c>
      <c r="Q87" s="8">
        <v>1</v>
      </c>
      <c r="R87" s="2">
        <v>-59.611699999999999</v>
      </c>
      <c r="S87" s="8" t="s">
        <v>61</v>
      </c>
      <c r="T87" s="8">
        <v>-4.2539999999999996</v>
      </c>
      <c r="U87" s="8">
        <v>7.16</v>
      </c>
      <c r="V87" s="8">
        <v>11.413</v>
      </c>
      <c r="W87" s="8" t="s">
        <v>61</v>
      </c>
      <c r="X87" s="8">
        <v>-4.2539999999999996</v>
      </c>
      <c r="Y87" s="8">
        <v>7.16</v>
      </c>
      <c r="Z87" s="8">
        <v>11.413</v>
      </c>
      <c r="AA87" s="8">
        <v>2.9399999999999999E-2</v>
      </c>
      <c r="AB87" s="8">
        <v>1.8E-3</v>
      </c>
      <c r="AC87" s="8" t="s">
        <v>17</v>
      </c>
      <c r="AD87" s="8" t="s">
        <v>17</v>
      </c>
      <c r="AE87" s="8">
        <v>0</v>
      </c>
      <c r="AF87" s="8">
        <v>0</v>
      </c>
      <c r="AG87" s="8">
        <v>0</v>
      </c>
      <c r="AH87" s="8">
        <v>0</v>
      </c>
      <c r="AI87" s="8">
        <v>0</v>
      </c>
      <c r="AJ87" s="8">
        <v>0</v>
      </c>
      <c r="AK87" s="8">
        <v>0</v>
      </c>
      <c r="AL87" s="8">
        <v>0</v>
      </c>
      <c r="AM87" s="8">
        <v>0</v>
      </c>
      <c r="AN87" s="8">
        <v>0</v>
      </c>
      <c r="AO87" s="8">
        <v>0</v>
      </c>
      <c r="AP87" s="8">
        <v>0</v>
      </c>
      <c r="AQ87" s="8">
        <v>0.01</v>
      </c>
      <c r="AR87" s="8">
        <v>0.31</v>
      </c>
      <c r="AS87" s="8">
        <v>0.50005500000000003</v>
      </c>
      <c r="AT87" s="8">
        <v>0</v>
      </c>
      <c r="AU87" s="8">
        <v>0.87928600000000001</v>
      </c>
      <c r="AV87" s="8">
        <v>0.37927499999999997</v>
      </c>
      <c r="AW87" s="2">
        <v>-23.017800000000001</v>
      </c>
    </row>
    <row r="88" spans="1:63">
      <c r="A88" s="64" t="s">
        <v>722</v>
      </c>
      <c r="C88" s="20"/>
      <c r="D88" s="20"/>
      <c r="E88" s="20"/>
      <c r="F88" s="20"/>
      <c r="G88" s="20"/>
      <c r="H88" s="20"/>
      <c r="J88" s="8"/>
      <c r="K88" s="8"/>
      <c r="R88" s="2"/>
      <c r="AW88" s="2"/>
    </row>
    <row r="89" spans="1:63">
      <c r="A89" s="4"/>
      <c r="B89" s="4" t="s">
        <v>18</v>
      </c>
      <c r="C89" s="21" t="s">
        <v>19</v>
      </c>
      <c r="D89" s="21" t="s">
        <v>20</v>
      </c>
      <c r="E89" s="21" t="s">
        <v>21</v>
      </c>
      <c r="F89" s="110" t="s">
        <v>22</v>
      </c>
      <c r="G89" s="110"/>
      <c r="H89" s="110"/>
      <c r="I89" s="12" t="s">
        <v>23</v>
      </c>
      <c r="J89" s="106" t="s">
        <v>24</v>
      </c>
      <c r="K89" s="106"/>
      <c r="L89" s="106"/>
      <c r="M89" s="12" t="s">
        <v>25</v>
      </c>
      <c r="N89" s="4" t="s">
        <v>26</v>
      </c>
      <c r="O89" s="4" t="s">
        <v>3</v>
      </c>
      <c r="P89" s="4" t="s">
        <v>27</v>
      </c>
      <c r="Q89" s="4" t="s">
        <v>28</v>
      </c>
      <c r="R89" s="6" t="s">
        <v>29</v>
      </c>
      <c r="S89" s="4" t="s">
        <v>30</v>
      </c>
      <c r="T89" s="4"/>
      <c r="U89" s="4"/>
      <c r="V89" s="4"/>
      <c r="W89" s="4" t="s">
        <v>31</v>
      </c>
      <c r="X89" s="4"/>
      <c r="Y89" s="4"/>
      <c r="Z89" s="4"/>
      <c r="AA89" s="5" t="s">
        <v>32</v>
      </c>
      <c r="AB89" s="5" t="s">
        <v>33</v>
      </c>
      <c r="AC89" s="5" t="s">
        <v>34</v>
      </c>
      <c r="AD89" s="13" t="s">
        <v>35</v>
      </c>
      <c r="AE89" s="4" t="s">
        <v>36</v>
      </c>
      <c r="AF89" s="4"/>
      <c r="AG89" s="4"/>
      <c r="AH89" s="4" t="s">
        <v>37</v>
      </c>
      <c r="AI89" s="4"/>
      <c r="AJ89" s="4"/>
      <c r="AK89" s="4" t="s">
        <v>38</v>
      </c>
      <c r="AL89" s="4"/>
      <c r="AM89" s="4"/>
      <c r="AN89" s="4" t="s">
        <v>39</v>
      </c>
      <c r="AO89" s="4"/>
      <c r="AP89" s="4"/>
      <c r="AQ89" s="12" t="s">
        <v>40</v>
      </c>
      <c r="AR89" s="12" t="s">
        <v>41</v>
      </c>
      <c r="AS89" s="107" t="s">
        <v>62</v>
      </c>
      <c r="AT89" s="107"/>
      <c r="AU89" s="107"/>
      <c r="AV89" s="107"/>
      <c r="AW89" s="6"/>
      <c r="AX89" s="4"/>
      <c r="AY89" s="4"/>
      <c r="AZ89" s="4"/>
      <c r="BA89" s="4"/>
      <c r="BB89" s="4"/>
      <c r="BC89" s="4"/>
      <c r="BD89" s="4"/>
      <c r="BE89" s="4"/>
      <c r="BF89" s="12"/>
      <c r="BG89" s="12"/>
      <c r="BH89" s="4"/>
      <c r="BI89" s="4"/>
      <c r="BJ89" s="12"/>
      <c r="BK89" s="12"/>
    </row>
    <row r="90" spans="1:63">
      <c r="B90" s="4"/>
      <c r="C90" s="21"/>
      <c r="D90" s="21"/>
      <c r="E90" s="21"/>
      <c r="F90" s="21" t="s">
        <v>2</v>
      </c>
      <c r="G90" s="21" t="s">
        <v>46</v>
      </c>
      <c r="H90" s="21" t="s">
        <v>0</v>
      </c>
      <c r="I90" s="12"/>
      <c r="J90" s="5" t="s">
        <v>2</v>
      </c>
      <c r="K90" s="5" t="s">
        <v>46</v>
      </c>
      <c r="L90" s="5" t="s">
        <v>0</v>
      </c>
      <c r="M90" s="12"/>
      <c r="N90" s="4"/>
      <c r="O90" s="4"/>
      <c r="P90" s="4"/>
      <c r="Q90" s="4"/>
      <c r="R90" s="6"/>
      <c r="S90" s="4" t="s">
        <v>47</v>
      </c>
      <c r="T90" s="4" t="s">
        <v>48</v>
      </c>
      <c r="U90" s="4" t="s">
        <v>49</v>
      </c>
      <c r="V90" s="4" t="s">
        <v>50</v>
      </c>
      <c r="W90" s="4" t="s">
        <v>47</v>
      </c>
      <c r="X90" s="4" t="s">
        <v>48</v>
      </c>
      <c r="Y90" s="4" t="s">
        <v>49</v>
      </c>
      <c r="Z90" s="4" t="s">
        <v>50</v>
      </c>
      <c r="AA90" s="14" t="s">
        <v>51</v>
      </c>
      <c r="AB90" s="14" t="s">
        <v>51</v>
      </c>
      <c r="AC90" s="14" t="s">
        <v>52</v>
      </c>
      <c r="AD90" s="13" t="s">
        <v>52</v>
      </c>
      <c r="AE90" s="5" t="s">
        <v>2</v>
      </c>
      <c r="AF90" s="5" t="s">
        <v>46</v>
      </c>
      <c r="AG90" s="5" t="s">
        <v>0</v>
      </c>
      <c r="AH90" s="5" t="s">
        <v>2</v>
      </c>
      <c r="AI90" s="5" t="s">
        <v>46</v>
      </c>
      <c r="AJ90" s="5" t="s">
        <v>0</v>
      </c>
      <c r="AK90" s="5" t="s">
        <v>2</v>
      </c>
      <c r="AL90" s="5" t="s">
        <v>46</v>
      </c>
      <c r="AM90" s="5" t="s">
        <v>0</v>
      </c>
      <c r="AN90" s="5" t="s">
        <v>2</v>
      </c>
      <c r="AO90" s="5" t="s">
        <v>46</v>
      </c>
      <c r="AP90" s="5" t="s">
        <v>0</v>
      </c>
      <c r="AQ90" s="12" t="s">
        <v>53</v>
      </c>
      <c r="AR90" s="12" t="s">
        <v>54</v>
      </c>
      <c r="AS90" s="12" t="s">
        <v>63</v>
      </c>
      <c r="AT90" s="12" t="s">
        <v>63</v>
      </c>
      <c r="AU90" s="12" t="s">
        <v>64</v>
      </c>
      <c r="AV90" s="12" t="s">
        <v>64</v>
      </c>
      <c r="AW90" s="6"/>
      <c r="AX90" s="4"/>
      <c r="AY90" s="4"/>
      <c r="AZ90" s="4"/>
      <c r="BA90" s="4"/>
      <c r="BB90" s="4"/>
      <c r="BC90" s="4"/>
      <c r="BD90" s="4"/>
      <c r="BE90" s="4"/>
      <c r="BF90" s="12"/>
      <c r="BG90" s="12"/>
      <c r="BH90" s="4"/>
      <c r="BI90" s="4"/>
      <c r="BJ90" s="12"/>
      <c r="BK90" s="12"/>
    </row>
    <row r="91" spans="1:63" s="20" customFormat="1">
      <c r="A91" s="21"/>
      <c r="B91" s="21">
        <v>2</v>
      </c>
      <c r="C91" s="21">
        <v>3</v>
      </c>
      <c r="D91" s="21">
        <v>4</v>
      </c>
      <c r="E91" s="21">
        <v>5</v>
      </c>
      <c r="F91" s="21">
        <v>6</v>
      </c>
      <c r="G91" s="21">
        <v>7</v>
      </c>
      <c r="H91" s="21">
        <v>8</v>
      </c>
      <c r="I91" s="21">
        <v>9</v>
      </c>
      <c r="J91" s="21">
        <v>10</v>
      </c>
      <c r="K91" s="21">
        <v>11</v>
      </c>
      <c r="L91" s="21">
        <v>12</v>
      </c>
      <c r="M91" s="21">
        <v>13</v>
      </c>
      <c r="N91" s="21">
        <v>14</v>
      </c>
      <c r="O91" s="21">
        <v>15</v>
      </c>
      <c r="P91" s="21">
        <v>16</v>
      </c>
      <c r="Q91" s="21">
        <v>17</v>
      </c>
      <c r="R91" s="21">
        <v>18</v>
      </c>
      <c r="S91" s="21">
        <v>19</v>
      </c>
      <c r="T91" s="21">
        <v>20</v>
      </c>
      <c r="U91" s="21">
        <v>21</v>
      </c>
      <c r="V91" s="21">
        <v>22</v>
      </c>
      <c r="W91" s="21">
        <v>23</v>
      </c>
      <c r="X91" s="21">
        <v>24</v>
      </c>
      <c r="Y91" s="21">
        <v>25</v>
      </c>
      <c r="Z91" s="21">
        <v>26</v>
      </c>
      <c r="AA91" s="21">
        <v>27</v>
      </c>
      <c r="AB91" s="21">
        <v>28</v>
      </c>
      <c r="AC91" s="21">
        <v>29</v>
      </c>
      <c r="AD91" s="21">
        <v>30</v>
      </c>
      <c r="AE91" s="21">
        <v>31</v>
      </c>
      <c r="AF91" s="21">
        <v>32</v>
      </c>
      <c r="AG91" s="21">
        <v>33</v>
      </c>
      <c r="AH91" s="21">
        <v>34</v>
      </c>
      <c r="AI91" s="21">
        <v>35</v>
      </c>
      <c r="AJ91" s="21">
        <v>36</v>
      </c>
      <c r="AK91" s="21">
        <v>37</v>
      </c>
      <c r="AL91" s="21">
        <v>38</v>
      </c>
      <c r="AM91" s="21">
        <v>39</v>
      </c>
      <c r="AN91" s="21">
        <v>40</v>
      </c>
      <c r="AO91" s="21">
        <v>41</v>
      </c>
      <c r="AP91" s="21">
        <v>42</v>
      </c>
      <c r="AQ91" s="21">
        <v>43</v>
      </c>
      <c r="AR91" s="21">
        <v>44</v>
      </c>
      <c r="AS91" s="21">
        <v>45</v>
      </c>
      <c r="AT91" s="21">
        <v>46</v>
      </c>
      <c r="AU91" s="21">
        <v>47</v>
      </c>
      <c r="AV91" s="21">
        <v>48</v>
      </c>
      <c r="AW91" s="21"/>
      <c r="AX91" s="21"/>
      <c r="AY91" s="21"/>
      <c r="AZ91" s="21"/>
      <c r="BA91" s="21"/>
      <c r="BB91" s="21"/>
      <c r="BC91" s="21"/>
      <c r="BD91" s="21"/>
      <c r="BE91" s="21"/>
      <c r="BF91" s="21"/>
      <c r="BG91" s="21"/>
      <c r="BH91" s="21"/>
      <c r="BI91" s="21"/>
      <c r="BJ91" s="21"/>
      <c r="BK91" s="21"/>
    </row>
    <row r="92" spans="1:63">
      <c r="C92" s="20"/>
      <c r="D92" s="20"/>
      <c r="E92" s="20"/>
      <c r="F92" s="20"/>
      <c r="G92" s="20"/>
      <c r="H92" s="20"/>
      <c r="J92" s="1"/>
      <c r="K92" s="1"/>
      <c r="L92" s="1"/>
      <c r="M92" s="18"/>
      <c r="R92" s="2"/>
      <c r="AW92" s="2"/>
    </row>
    <row r="93" spans="1:63">
      <c r="C93" s="20"/>
      <c r="D93" s="20"/>
      <c r="E93" s="20"/>
      <c r="F93" s="20"/>
      <c r="G93" s="20"/>
      <c r="H93" s="20"/>
      <c r="J93" s="1"/>
      <c r="K93" s="1"/>
      <c r="L93" s="1"/>
      <c r="M93" s="18"/>
      <c r="R93" s="2"/>
      <c r="AW93" s="2"/>
    </row>
    <row r="94" spans="1:63">
      <c r="C94" s="20"/>
      <c r="D94" s="20"/>
      <c r="E94" s="20"/>
      <c r="F94" s="20"/>
      <c r="G94" s="20"/>
      <c r="H94" s="20"/>
      <c r="J94" s="1"/>
      <c r="K94" s="1"/>
      <c r="L94" s="1"/>
      <c r="M94" s="18"/>
      <c r="R94" s="2"/>
      <c r="AW94" s="2"/>
    </row>
    <row r="95" spans="1:63">
      <c r="C95" s="20"/>
      <c r="D95" s="20"/>
      <c r="E95" s="20"/>
      <c r="F95" s="20"/>
      <c r="G95" s="20"/>
      <c r="H95" s="20"/>
      <c r="J95" s="1"/>
      <c r="K95" s="1"/>
      <c r="L95" s="1"/>
      <c r="M95" s="18"/>
      <c r="R95" s="2"/>
      <c r="AW95" s="2"/>
    </row>
    <row r="96" spans="1:63">
      <c r="C96" s="20"/>
      <c r="D96" s="20"/>
      <c r="E96" s="20"/>
      <c r="F96" s="20"/>
      <c r="G96" s="20"/>
      <c r="H96" s="20"/>
      <c r="J96" s="1"/>
      <c r="K96" s="1"/>
      <c r="L96" s="1"/>
      <c r="M96" s="18"/>
      <c r="R96" s="2"/>
      <c r="AW96" s="2"/>
    </row>
    <row r="97" spans="1:63">
      <c r="C97" s="20"/>
      <c r="D97" s="20"/>
      <c r="E97" s="20"/>
      <c r="F97" s="20"/>
      <c r="G97" s="20"/>
      <c r="H97" s="20"/>
      <c r="J97" s="1"/>
      <c r="K97" s="1"/>
      <c r="L97" s="1"/>
      <c r="M97" s="18"/>
      <c r="R97" s="2"/>
      <c r="AW97" s="2"/>
    </row>
    <row r="98" spans="1:63">
      <c r="C98" s="20"/>
      <c r="D98" s="20"/>
      <c r="E98" s="20"/>
      <c r="F98" s="20"/>
      <c r="G98" s="20"/>
      <c r="H98" s="20"/>
      <c r="J98" s="1"/>
      <c r="K98" s="1"/>
      <c r="L98" s="1"/>
      <c r="M98" s="18"/>
      <c r="R98" s="2"/>
      <c r="AW98" s="2"/>
    </row>
    <row r="99" spans="1:63">
      <c r="C99" s="20"/>
      <c r="D99" s="20"/>
      <c r="E99" s="20"/>
      <c r="F99" s="20"/>
      <c r="G99" s="20"/>
      <c r="H99" s="20"/>
      <c r="J99" s="1"/>
      <c r="K99" s="1"/>
      <c r="L99" s="1"/>
      <c r="M99" s="18"/>
      <c r="R99" s="2"/>
      <c r="AW99" s="2"/>
    </row>
    <row r="100" spans="1:63">
      <c r="C100" s="20"/>
      <c r="D100" s="20"/>
      <c r="E100" s="20"/>
      <c r="F100" s="20"/>
      <c r="G100" s="20"/>
      <c r="H100" s="20"/>
      <c r="J100" s="1"/>
      <c r="K100" s="1"/>
      <c r="L100" s="1"/>
      <c r="M100" s="18"/>
      <c r="R100" s="2"/>
      <c r="AW100" s="2"/>
    </row>
    <row r="101" spans="1:63">
      <c r="C101" s="20"/>
      <c r="D101" s="20"/>
      <c r="E101" s="20"/>
      <c r="F101" s="20"/>
      <c r="G101" s="20"/>
      <c r="H101" s="20"/>
      <c r="J101" s="1"/>
      <c r="K101" s="1"/>
      <c r="L101" s="1"/>
      <c r="M101" s="18"/>
      <c r="R101" s="2"/>
      <c r="AW101" s="2"/>
    </row>
    <row r="102" spans="1:63">
      <c r="C102" s="20"/>
      <c r="D102" s="20"/>
      <c r="E102" s="20"/>
      <c r="F102" s="20"/>
      <c r="G102" s="20"/>
      <c r="H102" s="20"/>
      <c r="J102" s="1"/>
      <c r="K102" s="1"/>
      <c r="L102" s="1"/>
      <c r="M102" s="18"/>
      <c r="R102" s="2"/>
      <c r="AW102" s="2"/>
    </row>
    <row r="103" spans="1:63">
      <c r="C103" s="20"/>
      <c r="D103" s="20"/>
      <c r="E103" s="20"/>
      <c r="F103" s="20"/>
      <c r="G103" s="20"/>
      <c r="H103" s="20"/>
      <c r="J103" s="1"/>
      <c r="K103" s="1"/>
      <c r="L103" s="1"/>
      <c r="M103" s="18"/>
      <c r="R103" s="2"/>
      <c r="AW103" s="2"/>
    </row>
    <row r="104" spans="1:63">
      <c r="C104" s="20"/>
      <c r="D104" s="20"/>
      <c r="E104" s="20"/>
      <c r="F104" s="20"/>
      <c r="G104" s="20"/>
      <c r="H104" s="20"/>
      <c r="J104" s="1"/>
      <c r="K104" s="1"/>
      <c r="L104" s="1"/>
      <c r="M104" s="18"/>
      <c r="R104" s="2"/>
      <c r="AW104" s="2"/>
    </row>
    <row r="105" spans="1:63">
      <c r="C105" s="20"/>
      <c r="D105" s="20"/>
      <c r="E105" s="20"/>
      <c r="F105" s="20"/>
      <c r="G105" s="20"/>
      <c r="H105" s="20"/>
      <c r="J105" s="1"/>
      <c r="K105" s="1"/>
      <c r="L105" s="1"/>
      <c r="M105" s="18"/>
      <c r="R105" s="2"/>
      <c r="AW105" s="2"/>
    </row>
    <row r="106" spans="1:63">
      <c r="C106" s="20"/>
      <c r="D106" s="20"/>
      <c r="E106" s="20"/>
      <c r="F106" s="20"/>
      <c r="G106" s="20"/>
      <c r="H106" s="20"/>
      <c r="J106" s="1"/>
      <c r="K106" s="1"/>
      <c r="L106" s="1"/>
      <c r="M106" s="18"/>
      <c r="R106" s="2"/>
      <c r="AW106" s="2"/>
    </row>
    <row r="107" spans="1:63">
      <c r="C107" s="20"/>
      <c r="D107" s="20"/>
      <c r="E107" s="20"/>
      <c r="F107" s="20"/>
      <c r="G107" s="20"/>
      <c r="H107" s="20"/>
      <c r="J107" s="1"/>
      <c r="K107" s="1"/>
      <c r="L107" s="1"/>
      <c r="M107" s="18"/>
      <c r="R107" s="2"/>
      <c r="AW107" s="2"/>
    </row>
    <row r="108" spans="1:63">
      <c r="C108" s="20"/>
      <c r="D108" s="20"/>
      <c r="E108" s="20"/>
      <c r="F108" s="20"/>
      <c r="G108" s="20"/>
      <c r="H108" s="20"/>
      <c r="J108" s="1"/>
      <c r="K108" s="1"/>
      <c r="L108" s="1"/>
      <c r="M108" s="18"/>
      <c r="R108" s="2"/>
      <c r="AW108" s="2"/>
    </row>
    <row r="109" spans="1:63">
      <c r="C109" s="20"/>
      <c r="D109" s="20"/>
      <c r="E109" s="20"/>
      <c r="F109" s="20"/>
      <c r="G109" s="20"/>
      <c r="H109" s="20"/>
      <c r="J109" s="1"/>
      <c r="K109" s="1"/>
      <c r="L109" s="1"/>
      <c r="M109" s="18"/>
      <c r="R109" s="2"/>
      <c r="AW109" s="2"/>
    </row>
    <row r="110" spans="1:63">
      <c r="C110" s="20"/>
      <c r="D110" s="20"/>
      <c r="E110" s="20"/>
      <c r="F110" s="20"/>
      <c r="G110" s="20"/>
      <c r="H110" s="20"/>
      <c r="J110" s="1"/>
      <c r="K110" s="1"/>
      <c r="L110" s="1"/>
      <c r="M110" s="18"/>
      <c r="R110" s="2"/>
      <c r="AW110" s="2"/>
    </row>
    <row r="111" spans="1:63">
      <c r="A111" s="64" t="s">
        <v>718</v>
      </c>
      <c r="C111" s="20"/>
      <c r="D111" s="20"/>
      <c r="E111" s="20"/>
      <c r="F111" s="20"/>
      <c r="G111" s="20"/>
      <c r="H111" s="20"/>
      <c r="R111" s="2"/>
      <c r="AW111" s="2"/>
    </row>
    <row r="112" spans="1:63">
      <c r="A112" s="4"/>
      <c r="B112" s="4" t="s">
        <v>18</v>
      </c>
      <c r="C112" s="21" t="s">
        <v>19</v>
      </c>
      <c r="D112" s="21" t="s">
        <v>20</v>
      </c>
      <c r="E112" s="21" t="s">
        <v>21</v>
      </c>
      <c r="F112" s="110" t="s">
        <v>22</v>
      </c>
      <c r="G112" s="110"/>
      <c r="H112" s="110"/>
      <c r="I112" s="12" t="s">
        <v>23</v>
      </c>
      <c r="J112" s="106" t="s">
        <v>24</v>
      </c>
      <c r="K112" s="106"/>
      <c r="L112" s="106"/>
      <c r="M112" s="12" t="s">
        <v>25</v>
      </c>
      <c r="N112" s="4" t="s">
        <v>26</v>
      </c>
      <c r="O112" s="4" t="s">
        <v>3</v>
      </c>
      <c r="P112" s="4" t="s">
        <v>27</v>
      </c>
      <c r="Q112" s="4" t="s">
        <v>28</v>
      </c>
      <c r="R112" s="6" t="s">
        <v>29</v>
      </c>
      <c r="S112" s="4" t="s">
        <v>30</v>
      </c>
      <c r="T112" s="4"/>
      <c r="U112" s="4"/>
      <c r="V112" s="4"/>
      <c r="W112" s="4" t="s">
        <v>31</v>
      </c>
      <c r="X112" s="4"/>
      <c r="Y112" s="4"/>
      <c r="Z112" s="4"/>
      <c r="AA112" s="5" t="s">
        <v>32</v>
      </c>
      <c r="AB112" s="5" t="s">
        <v>33</v>
      </c>
      <c r="AC112" s="5" t="s">
        <v>34</v>
      </c>
      <c r="AD112" s="13" t="s">
        <v>35</v>
      </c>
      <c r="AE112" s="4" t="s">
        <v>36</v>
      </c>
      <c r="AF112" s="4"/>
      <c r="AG112" s="4"/>
      <c r="AH112" s="4" t="s">
        <v>37</v>
      </c>
      <c r="AI112" s="4"/>
      <c r="AJ112" s="4"/>
      <c r="AK112" s="4" t="s">
        <v>38</v>
      </c>
      <c r="AL112" s="4"/>
      <c r="AM112" s="4"/>
      <c r="AN112" s="4" t="s">
        <v>39</v>
      </c>
      <c r="AO112" s="4"/>
      <c r="AP112" s="4"/>
      <c r="AQ112" s="12" t="s">
        <v>40</v>
      </c>
      <c r="AR112" s="12" t="s">
        <v>41</v>
      </c>
      <c r="AS112" s="107" t="s">
        <v>62</v>
      </c>
      <c r="AT112" s="107"/>
      <c r="AU112" s="107"/>
      <c r="AV112" s="107"/>
      <c r="AW112" s="6" t="s">
        <v>10</v>
      </c>
      <c r="AX112" s="4"/>
      <c r="AY112" s="4"/>
      <c r="AZ112" s="4"/>
      <c r="BA112" s="4"/>
      <c r="BB112" s="4"/>
      <c r="BC112" s="4"/>
      <c r="BD112" s="4"/>
      <c r="BE112" s="4"/>
      <c r="BF112" s="12"/>
      <c r="BG112" s="12"/>
      <c r="BH112" s="4"/>
      <c r="BI112" s="4"/>
      <c r="BJ112" s="12"/>
      <c r="BK112" s="12"/>
    </row>
    <row r="113" spans="1:63">
      <c r="B113" s="4"/>
      <c r="C113" s="21"/>
      <c r="D113" s="21"/>
      <c r="E113" s="21"/>
      <c r="F113" s="21" t="s">
        <v>2</v>
      </c>
      <c r="G113" s="21" t="s">
        <v>46</v>
      </c>
      <c r="H113" s="21" t="s">
        <v>0</v>
      </c>
      <c r="I113" s="12"/>
      <c r="J113" s="5" t="s">
        <v>2</v>
      </c>
      <c r="K113" s="5" t="s">
        <v>46</v>
      </c>
      <c r="L113" s="5" t="s">
        <v>0</v>
      </c>
      <c r="M113" s="12"/>
      <c r="N113" s="4"/>
      <c r="O113" s="4"/>
      <c r="P113" s="4"/>
      <c r="Q113" s="4"/>
      <c r="R113" s="6"/>
      <c r="S113" s="4" t="s">
        <v>47</v>
      </c>
      <c r="T113" s="4" t="s">
        <v>48</v>
      </c>
      <c r="U113" s="4" t="s">
        <v>49</v>
      </c>
      <c r="V113" s="4" t="s">
        <v>50</v>
      </c>
      <c r="W113" s="4" t="s">
        <v>47</v>
      </c>
      <c r="X113" s="4" t="s">
        <v>48</v>
      </c>
      <c r="Y113" s="4" t="s">
        <v>49</v>
      </c>
      <c r="Z113" s="4" t="s">
        <v>50</v>
      </c>
      <c r="AA113" s="14" t="s">
        <v>51</v>
      </c>
      <c r="AB113" s="14" t="s">
        <v>51</v>
      </c>
      <c r="AC113" s="14" t="s">
        <v>52</v>
      </c>
      <c r="AD113" s="13" t="s">
        <v>52</v>
      </c>
      <c r="AE113" s="5" t="s">
        <v>2</v>
      </c>
      <c r="AF113" s="5" t="s">
        <v>46</v>
      </c>
      <c r="AG113" s="5" t="s">
        <v>0</v>
      </c>
      <c r="AH113" s="5" t="s">
        <v>2</v>
      </c>
      <c r="AI113" s="5" t="s">
        <v>46</v>
      </c>
      <c r="AJ113" s="5" t="s">
        <v>0</v>
      </c>
      <c r="AK113" s="5" t="s">
        <v>2</v>
      </c>
      <c r="AL113" s="5" t="s">
        <v>46</v>
      </c>
      <c r="AM113" s="5" t="s">
        <v>0</v>
      </c>
      <c r="AN113" s="5" t="s">
        <v>2</v>
      </c>
      <c r="AO113" s="5" t="s">
        <v>46</v>
      </c>
      <c r="AP113" s="5" t="s">
        <v>0</v>
      </c>
      <c r="AQ113" s="12" t="s">
        <v>53</v>
      </c>
      <c r="AR113" s="12" t="s">
        <v>54</v>
      </c>
      <c r="AS113" s="12" t="s">
        <v>63</v>
      </c>
      <c r="AT113" s="12" t="s">
        <v>63</v>
      </c>
      <c r="AU113" s="12" t="s">
        <v>64</v>
      </c>
      <c r="AV113" s="12" t="s">
        <v>64</v>
      </c>
      <c r="AW113" s="6"/>
      <c r="AX113" s="4"/>
      <c r="AY113" s="4"/>
      <c r="AZ113" s="4"/>
      <c r="BA113" s="4"/>
      <c r="BB113" s="4"/>
      <c r="BC113" s="4"/>
      <c r="BD113" s="4"/>
      <c r="BE113" s="4"/>
      <c r="BF113" s="12"/>
      <c r="BG113" s="12"/>
      <c r="BH113" s="4"/>
      <c r="BI113" s="4"/>
      <c r="BJ113" s="12"/>
      <c r="BK113" s="12"/>
    </row>
    <row r="114" spans="1:63" s="20" customFormat="1">
      <c r="A114" s="21"/>
      <c r="B114" s="21">
        <v>2</v>
      </c>
      <c r="C114" s="21">
        <v>3</v>
      </c>
      <c r="D114" s="21">
        <v>4</v>
      </c>
      <c r="E114" s="21">
        <v>5</v>
      </c>
      <c r="F114" s="21">
        <v>6</v>
      </c>
      <c r="G114" s="21">
        <v>7</v>
      </c>
      <c r="H114" s="21">
        <v>8</v>
      </c>
      <c r="I114" s="21">
        <v>9</v>
      </c>
      <c r="J114" s="21">
        <v>10</v>
      </c>
      <c r="K114" s="21">
        <v>11</v>
      </c>
      <c r="L114" s="21">
        <v>12</v>
      </c>
      <c r="M114" s="21">
        <v>13</v>
      </c>
      <c r="N114" s="21">
        <v>14</v>
      </c>
      <c r="O114" s="21">
        <v>15</v>
      </c>
      <c r="P114" s="21">
        <v>16</v>
      </c>
      <c r="Q114" s="21">
        <v>17</v>
      </c>
      <c r="R114" s="21">
        <v>18</v>
      </c>
      <c r="S114" s="21">
        <v>19</v>
      </c>
      <c r="T114" s="21">
        <v>20</v>
      </c>
      <c r="U114" s="21">
        <v>21</v>
      </c>
      <c r="V114" s="21">
        <v>22</v>
      </c>
      <c r="W114" s="21">
        <v>23</v>
      </c>
      <c r="X114" s="21">
        <v>24</v>
      </c>
      <c r="Y114" s="21">
        <v>25</v>
      </c>
      <c r="Z114" s="21">
        <v>26</v>
      </c>
      <c r="AA114" s="21">
        <v>27</v>
      </c>
      <c r="AB114" s="21">
        <v>28</v>
      </c>
      <c r="AC114" s="21">
        <v>29</v>
      </c>
      <c r="AD114" s="21">
        <v>30</v>
      </c>
      <c r="AE114" s="21">
        <v>31</v>
      </c>
      <c r="AF114" s="21">
        <v>32</v>
      </c>
      <c r="AG114" s="21">
        <v>33</v>
      </c>
      <c r="AH114" s="21">
        <v>34</v>
      </c>
      <c r="AI114" s="21">
        <v>35</v>
      </c>
      <c r="AJ114" s="21">
        <v>36</v>
      </c>
      <c r="AK114" s="21">
        <v>37</v>
      </c>
      <c r="AL114" s="21">
        <v>38</v>
      </c>
      <c r="AM114" s="21">
        <v>39</v>
      </c>
      <c r="AN114" s="21">
        <v>40</v>
      </c>
      <c r="AO114" s="21">
        <v>41</v>
      </c>
      <c r="AP114" s="21">
        <v>42</v>
      </c>
      <c r="AQ114" s="21">
        <v>43</v>
      </c>
      <c r="AR114" s="21">
        <v>44</v>
      </c>
      <c r="AS114" s="21">
        <v>45</v>
      </c>
      <c r="AT114" s="21">
        <v>46</v>
      </c>
      <c r="AU114" s="21">
        <v>47</v>
      </c>
      <c r="AV114" s="21">
        <v>48</v>
      </c>
      <c r="AW114" s="21">
        <v>49</v>
      </c>
      <c r="AX114" s="21"/>
      <c r="AY114" s="21"/>
      <c r="AZ114" s="21"/>
      <c r="BA114" s="21"/>
      <c r="BB114" s="21"/>
      <c r="BC114" s="21"/>
      <c r="BD114" s="21"/>
      <c r="BE114" s="21"/>
      <c r="BF114" s="21"/>
      <c r="BG114" s="21"/>
      <c r="BH114" s="21"/>
      <c r="BI114" s="21"/>
      <c r="BJ114" s="21"/>
      <c r="BK114" s="21"/>
    </row>
    <row r="115" spans="1:63">
      <c r="C115" s="20"/>
      <c r="D115" s="20"/>
      <c r="E115" s="20"/>
      <c r="F115" s="20"/>
      <c r="G115" s="20"/>
      <c r="H115" s="20"/>
      <c r="J115" s="1"/>
      <c r="K115" s="1"/>
      <c r="L115" s="1"/>
      <c r="M115" s="18"/>
      <c r="R115" s="2"/>
      <c r="AW115" s="2"/>
    </row>
    <row r="116" spans="1:63">
      <c r="C116" s="20"/>
      <c r="D116" s="20"/>
      <c r="E116" s="20"/>
      <c r="F116" s="20"/>
      <c r="G116" s="20"/>
      <c r="H116" s="20"/>
      <c r="J116" s="1"/>
      <c r="K116" s="1"/>
      <c r="L116" s="1"/>
      <c r="M116" s="18"/>
      <c r="R116" s="2"/>
      <c r="AW116" s="2"/>
    </row>
    <row r="117" spans="1:63">
      <c r="C117" s="20"/>
      <c r="D117" s="20"/>
      <c r="E117" s="20"/>
      <c r="F117" s="20"/>
      <c r="G117" s="20"/>
      <c r="H117" s="20"/>
      <c r="J117" s="1"/>
      <c r="K117" s="1"/>
      <c r="L117" s="1"/>
      <c r="M117" s="18"/>
      <c r="R117" s="2"/>
      <c r="AW117" s="2"/>
    </row>
    <row r="118" spans="1:63">
      <c r="C118" s="20"/>
      <c r="D118" s="20"/>
      <c r="E118" s="20"/>
      <c r="F118" s="20"/>
      <c r="G118" s="20"/>
      <c r="H118" s="20"/>
      <c r="J118" s="1"/>
      <c r="K118" s="1"/>
      <c r="L118" s="1"/>
      <c r="M118" s="18"/>
      <c r="R118" s="2"/>
      <c r="AW118" s="2"/>
    </row>
    <row r="119" spans="1:63">
      <c r="C119" s="20"/>
      <c r="D119" s="20"/>
      <c r="E119" s="20"/>
      <c r="F119" s="20"/>
      <c r="G119" s="20"/>
      <c r="H119" s="20"/>
      <c r="J119" s="1"/>
      <c r="K119" s="1"/>
      <c r="L119" s="1"/>
      <c r="M119" s="18"/>
      <c r="R119" s="2"/>
      <c r="AW119" s="2"/>
    </row>
    <row r="120" spans="1:63">
      <c r="C120" s="20"/>
      <c r="D120" s="20"/>
      <c r="E120" s="20"/>
      <c r="F120" s="20"/>
      <c r="G120" s="20"/>
      <c r="H120" s="20"/>
      <c r="J120" s="1"/>
      <c r="K120" s="1"/>
      <c r="L120" s="1"/>
      <c r="M120" s="18"/>
      <c r="R120" s="2"/>
      <c r="AW120" s="2"/>
    </row>
    <row r="121" spans="1:63">
      <c r="C121" s="20"/>
      <c r="D121" s="20"/>
      <c r="E121" s="20"/>
      <c r="F121" s="20"/>
      <c r="G121" s="20"/>
      <c r="H121" s="20"/>
      <c r="J121" s="1"/>
      <c r="K121" s="1"/>
      <c r="L121" s="1"/>
      <c r="M121" s="18"/>
      <c r="R121" s="2"/>
      <c r="AW121" s="2"/>
    </row>
    <row r="122" spans="1:63">
      <c r="C122" s="20"/>
      <c r="D122" s="20"/>
      <c r="E122" s="20"/>
      <c r="F122" s="20"/>
      <c r="G122" s="20"/>
      <c r="H122" s="20"/>
      <c r="J122" s="1"/>
      <c r="K122" s="1"/>
      <c r="L122" s="1"/>
      <c r="M122" s="18"/>
      <c r="R122" s="2"/>
      <c r="AW122" s="2"/>
    </row>
    <row r="123" spans="1:63">
      <c r="C123" s="20"/>
      <c r="D123" s="20"/>
      <c r="E123" s="20"/>
      <c r="F123" s="20"/>
      <c r="G123" s="20"/>
      <c r="H123" s="20"/>
      <c r="J123" s="1"/>
      <c r="K123" s="1"/>
      <c r="L123" s="1"/>
      <c r="M123" s="18"/>
      <c r="R123" s="2"/>
      <c r="AW123" s="2"/>
    </row>
    <row r="124" spans="1:63">
      <c r="C124" s="20"/>
      <c r="D124" s="20"/>
      <c r="E124" s="20"/>
      <c r="F124" s="20"/>
      <c r="G124" s="20"/>
      <c r="H124" s="20"/>
      <c r="J124" s="1"/>
      <c r="K124" s="1"/>
      <c r="L124" s="1"/>
      <c r="M124" s="18"/>
      <c r="R124" s="2"/>
      <c r="AW124" s="2"/>
    </row>
    <row r="125" spans="1:63">
      <c r="C125" s="20"/>
      <c r="D125" s="20"/>
      <c r="E125" s="20"/>
      <c r="F125" s="20"/>
      <c r="G125" s="20"/>
      <c r="H125" s="20"/>
      <c r="J125" s="1"/>
      <c r="K125" s="1"/>
      <c r="L125" s="1"/>
      <c r="M125" s="18"/>
      <c r="R125" s="2"/>
      <c r="AW125" s="2"/>
    </row>
    <row r="126" spans="1:63">
      <c r="C126" s="20"/>
      <c r="D126" s="20"/>
      <c r="E126" s="20"/>
      <c r="F126" s="20"/>
      <c r="G126" s="20"/>
      <c r="H126" s="20"/>
      <c r="J126" s="1"/>
      <c r="K126" s="1"/>
      <c r="L126" s="1"/>
      <c r="M126" s="18"/>
      <c r="R126" s="2"/>
      <c r="AW126" s="2"/>
    </row>
    <row r="127" spans="1:63">
      <c r="C127" s="20"/>
      <c r="D127" s="20"/>
      <c r="E127" s="20"/>
      <c r="F127" s="20"/>
      <c r="G127" s="20"/>
      <c r="H127" s="20"/>
      <c r="J127" s="1"/>
      <c r="K127" s="1"/>
      <c r="L127" s="1"/>
      <c r="M127" s="18"/>
      <c r="R127" s="2"/>
      <c r="AW127" s="2"/>
    </row>
    <row r="128" spans="1:63">
      <c r="C128" s="20"/>
      <c r="D128" s="20"/>
      <c r="E128" s="20"/>
      <c r="F128" s="20"/>
      <c r="G128" s="20"/>
      <c r="H128" s="20"/>
      <c r="J128" s="1"/>
      <c r="K128" s="1"/>
      <c r="L128" s="1"/>
      <c r="M128" s="18"/>
      <c r="R128" s="2"/>
      <c r="AW128" s="2"/>
    </row>
    <row r="129" spans="1:63">
      <c r="C129" s="20"/>
      <c r="D129" s="20"/>
      <c r="E129" s="20"/>
      <c r="F129" s="20"/>
      <c r="G129" s="20"/>
      <c r="H129" s="20"/>
      <c r="J129" s="1"/>
      <c r="K129" s="1"/>
      <c r="L129" s="1"/>
      <c r="M129" s="18"/>
      <c r="R129" s="2"/>
      <c r="AW129" s="2"/>
    </row>
    <row r="130" spans="1:63">
      <c r="C130" s="20"/>
      <c r="D130" s="20"/>
      <c r="E130" s="20"/>
      <c r="F130" s="20"/>
      <c r="G130" s="20"/>
      <c r="H130" s="20"/>
      <c r="J130" s="1"/>
      <c r="K130" s="1"/>
      <c r="L130" s="1"/>
      <c r="M130" s="18"/>
      <c r="R130" s="2"/>
      <c r="AW130" s="2"/>
    </row>
    <row r="131" spans="1:63">
      <c r="C131" s="20"/>
      <c r="D131" s="20"/>
      <c r="E131" s="20"/>
      <c r="F131" s="20"/>
      <c r="G131" s="20"/>
      <c r="H131" s="20"/>
      <c r="J131" s="1"/>
      <c r="K131" s="1"/>
      <c r="L131" s="1"/>
      <c r="M131" s="18"/>
      <c r="R131" s="2"/>
      <c r="AW131" s="2"/>
    </row>
    <row r="132" spans="1:63">
      <c r="C132" s="20"/>
      <c r="D132" s="20"/>
      <c r="E132" s="20"/>
      <c r="F132" s="20"/>
      <c r="G132" s="20"/>
      <c r="H132" s="20"/>
      <c r="J132" s="1"/>
      <c r="K132" s="1"/>
      <c r="L132" s="1"/>
      <c r="M132" s="18"/>
      <c r="R132" s="2"/>
      <c r="AW132" s="2"/>
    </row>
    <row r="133" spans="1:63">
      <c r="C133" s="20"/>
      <c r="D133" s="20"/>
      <c r="E133" s="20"/>
      <c r="F133" s="20"/>
      <c r="G133" s="20"/>
      <c r="H133" s="20"/>
      <c r="J133" s="1"/>
      <c r="K133" s="1"/>
      <c r="L133" s="1"/>
      <c r="M133" s="18"/>
      <c r="R133" s="2"/>
      <c r="AW133" s="2"/>
    </row>
    <row r="134" spans="1:63">
      <c r="A134" s="64" t="s">
        <v>676</v>
      </c>
      <c r="C134" s="20"/>
      <c r="D134" s="20"/>
      <c r="E134" s="20"/>
      <c r="F134" s="20"/>
      <c r="G134" s="20"/>
      <c r="H134" s="20"/>
      <c r="R134" s="2"/>
      <c r="AW134" s="2"/>
    </row>
    <row r="135" spans="1:63">
      <c r="A135" s="4"/>
      <c r="B135" s="4" t="s">
        <v>18</v>
      </c>
      <c r="C135" s="21" t="s">
        <v>19</v>
      </c>
      <c r="D135" s="21" t="s">
        <v>20</v>
      </c>
      <c r="E135" s="21" t="s">
        <v>21</v>
      </c>
      <c r="F135" s="21" t="s">
        <v>22</v>
      </c>
      <c r="G135" s="21"/>
      <c r="H135" s="21"/>
      <c r="I135" s="12" t="s">
        <v>23</v>
      </c>
      <c r="J135" s="106" t="s">
        <v>24</v>
      </c>
      <c r="K135" s="106"/>
      <c r="L135" s="106"/>
      <c r="M135" s="12" t="s">
        <v>25</v>
      </c>
      <c r="N135" s="4" t="s">
        <v>26</v>
      </c>
      <c r="O135" s="4" t="s">
        <v>3</v>
      </c>
      <c r="P135" s="4" t="s">
        <v>27</v>
      </c>
      <c r="Q135" s="4" t="s">
        <v>28</v>
      </c>
      <c r="R135" s="6" t="s">
        <v>29</v>
      </c>
      <c r="S135" s="4" t="s">
        <v>30</v>
      </c>
      <c r="T135" s="4"/>
      <c r="U135" s="4"/>
      <c r="V135" s="5"/>
      <c r="W135" s="4" t="s">
        <v>31</v>
      </c>
      <c r="X135" s="4"/>
      <c r="Y135" s="4"/>
      <c r="Z135" s="5"/>
      <c r="AA135" s="5" t="s">
        <v>32</v>
      </c>
      <c r="AB135" s="5" t="s">
        <v>33</v>
      </c>
      <c r="AC135" s="5" t="s">
        <v>34</v>
      </c>
      <c r="AD135" s="13" t="s">
        <v>35</v>
      </c>
      <c r="AE135" s="4" t="s">
        <v>36</v>
      </c>
      <c r="AF135" s="4"/>
      <c r="AG135" s="4"/>
      <c r="AH135" s="4" t="s">
        <v>37</v>
      </c>
      <c r="AI135" s="4"/>
      <c r="AJ135" s="4"/>
      <c r="AK135" s="4" t="s">
        <v>38</v>
      </c>
      <c r="AL135" s="4"/>
      <c r="AM135" s="4"/>
      <c r="AN135" s="4" t="s">
        <v>39</v>
      </c>
      <c r="AO135" s="4"/>
      <c r="AP135" s="4"/>
      <c r="AQ135" s="12" t="s">
        <v>40</v>
      </c>
      <c r="AR135" s="12" t="s">
        <v>41</v>
      </c>
      <c r="AS135" s="107" t="s">
        <v>62</v>
      </c>
      <c r="AT135" s="107"/>
      <c r="AU135" s="107"/>
      <c r="AV135" s="107"/>
      <c r="AW135" s="6" t="s">
        <v>10</v>
      </c>
      <c r="AX135" s="4"/>
      <c r="AY135" s="4"/>
      <c r="AZ135" s="4"/>
      <c r="BA135" s="4"/>
      <c r="BB135" s="4"/>
      <c r="BC135" s="4"/>
      <c r="BD135" s="4"/>
      <c r="BE135" s="4"/>
      <c r="BF135" s="12"/>
      <c r="BG135" s="12"/>
      <c r="BH135" s="4"/>
      <c r="BI135" s="4"/>
      <c r="BJ135" s="12"/>
      <c r="BK135" s="12"/>
    </row>
    <row r="136" spans="1:63">
      <c r="B136" s="4"/>
      <c r="C136" s="21"/>
      <c r="D136" s="21"/>
      <c r="E136" s="21"/>
      <c r="F136" s="21" t="s">
        <v>2</v>
      </c>
      <c r="G136" s="21" t="s">
        <v>46</v>
      </c>
      <c r="H136" s="21" t="s">
        <v>0</v>
      </c>
      <c r="I136" s="12"/>
      <c r="J136" s="5" t="s">
        <v>2</v>
      </c>
      <c r="K136" s="5" t="s">
        <v>46</v>
      </c>
      <c r="L136" s="5" t="s">
        <v>0</v>
      </c>
      <c r="M136" s="12"/>
      <c r="N136" s="4"/>
      <c r="O136" s="4"/>
      <c r="P136" s="4"/>
      <c r="Q136" s="4"/>
      <c r="R136" s="6"/>
      <c r="S136" s="4" t="s">
        <v>47</v>
      </c>
      <c r="T136" s="4" t="s">
        <v>48</v>
      </c>
      <c r="U136" s="4" t="s">
        <v>49</v>
      </c>
      <c r="V136" s="5" t="s">
        <v>50</v>
      </c>
      <c r="W136" s="4" t="s">
        <v>47</v>
      </c>
      <c r="X136" s="4" t="s">
        <v>48</v>
      </c>
      <c r="Y136" s="4" t="s">
        <v>49</v>
      </c>
      <c r="Z136" s="5" t="s">
        <v>50</v>
      </c>
      <c r="AA136" s="14" t="s">
        <v>51</v>
      </c>
      <c r="AB136" s="14" t="s">
        <v>51</v>
      </c>
      <c r="AC136" s="14" t="s">
        <v>52</v>
      </c>
      <c r="AD136" s="13" t="s">
        <v>52</v>
      </c>
      <c r="AE136" s="5" t="s">
        <v>2</v>
      </c>
      <c r="AF136" s="5" t="s">
        <v>46</v>
      </c>
      <c r="AG136" s="5" t="s">
        <v>0</v>
      </c>
      <c r="AH136" s="5" t="s">
        <v>2</v>
      </c>
      <c r="AI136" s="5" t="s">
        <v>46</v>
      </c>
      <c r="AJ136" s="5" t="s">
        <v>0</v>
      </c>
      <c r="AK136" s="5" t="s">
        <v>2</v>
      </c>
      <c r="AL136" s="5" t="s">
        <v>46</v>
      </c>
      <c r="AM136" s="5" t="s">
        <v>0</v>
      </c>
      <c r="AN136" s="5" t="s">
        <v>2</v>
      </c>
      <c r="AO136" s="5" t="s">
        <v>46</v>
      </c>
      <c r="AP136" s="5" t="s">
        <v>0</v>
      </c>
      <c r="AQ136" s="12" t="s">
        <v>53</v>
      </c>
      <c r="AR136" s="12" t="s">
        <v>54</v>
      </c>
      <c r="AS136" s="12" t="s">
        <v>63</v>
      </c>
      <c r="AT136" s="12" t="s">
        <v>63</v>
      </c>
      <c r="AU136" s="12" t="s">
        <v>64</v>
      </c>
      <c r="AV136" s="12" t="s">
        <v>64</v>
      </c>
      <c r="AW136" s="6"/>
      <c r="AX136" s="4"/>
      <c r="AY136" s="4"/>
      <c r="AZ136" s="4"/>
      <c r="BA136" s="4"/>
      <c r="BB136" s="4"/>
      <c r="BC136" s="4"/>
      <c r="BD136" s="4"/>
      <c r="BE136" s="4"/>
      <c r="BF136" s="12"/>
      <c r="BG136" s="12"/>
      <c r="BH136" s="4"/>
      <c r="BI136" s="4"/>
      <c r="BJ136" s="12"/>
      <c r="BK136" s="12"/>
    </row>
    <row r="137" spans="1:63" s="20" customFormat="1">
      <c r="A137" s="21"/>
      <c r="B137" s="21">
        <v>2</v>
      </c>
      <c r="C137" s="21">
        <v>3</v>
      </c>
      <c r="D137" s="21">
        <v>4</v>
      </c>
      <c r="E137" s="21">
        <v>5</v>
      </c>
      <c r="F137" s="21">
        <v>6</v>
      </c>
      <c r="G137" s="21">
        <v>7</v>
      </c>
      <c r="H137" s="21">
        <v>8</v>
      </c>
      <c r="I137" s="21">
        <v>9</v>
      </c>
      <c r="J137" s="21">
        <v>10</v>
      </c>
      <c r="K137" s="21">
        <v>11</v>
      </c>
      <c r="L137" s="21">
        <v>12</v>
      </c>
      <c r="M137" s="21">
        <v>13</v>
      </c>
      <c r="N137" s="21">
        <v>14</v>
      </c>
      <c r="O137" s="21">
        <v>15</v>
      </c>
      <c r="P137" s="21">
        <v>16</v>
      </c>
      <c r="Q137" s="21">
        <v>17</v>
      </c>
      <c r="R137" s="21">
        <v>18</v>
      </c>
      <c r="S137" s="21">
        <v>19</v>
      </c>
      <c r="T137" s="21">
        <v>20</v>
      </c>
      <c r="U137" s="21">
        <v>21</v>
      </c>
      <c r="V137" s="21">
        <v>22</v>
      </c>
      <c r="W137" s="21">
        <v>23</v>
      </c>
      <c r="X137" s="21">
        <v>24</v>
      </c>
      <c r="Y137" s="21">
        <v>25</v>
      </c>
      <c r="Z137" s="21">
        <v>26</v>
      </c>
      <c r="AA137" s="21">
        <v>27</v>
      </c>
      <c r="AB137" s="21">
        <v>28</v>
      </c>
      <c r="AC137" s="21">
        <v>29</v>
      </c>
      <c r="AD137" s="21">
        <v>30</v>
      </c>
      <c r="AE137" s="21">
        <v>31</v>
      </c>
      <c r="AF137" s="21">
        <v>32</v>
      </c>
      <c r="AG137" s="21">
        <v>33</v>
      </c>
      <c r="AH137" s="21">
        <v>34</v>
      </c>
      <c r="AI137" s="21">
        <v>35</v>
      </c>
      <c r="AJ137" s="21">
        <v>36</v>
      </c>
      <c r="AK137" s="21">
        <v>37</v>
      </c>
      <c r="AL137" s="21">
        <v>38</v>
      </c>
      <c r="AM137" s="21">
        <v>39</v>
      </c>
      <c r="AN137" s="21">
        <v>40</v>
      </c>
      <c r="AO137" s="21">
        <v>41</v>
      </c>
      <c r="AP137" s="21">
        <v>42</v>
      </c>
      <c r="AQ137" s="21">
        <v>43</v>
      </c>
      <c r="AR137" s="21">
        <v>44</v>
      </c>
      <c r="AS137" s="21">
        <v>45</v>
      </c>
      <c r="AT137" s="21">
        <v>46</v>
      </c>
      <c r="AU137" s="21">
        <v>47</v>
      </c>
      <c r="AV137" s="21">
        <v>48</v>
      </c>
      <c r="AW137" s="21">
        <v>49</v>
      </c>
      <c r="AX137" s="21"/>
      <c r="AY137" s="21"/>
      <c r="AZ137" s="21"/>
      <c r="BA137" s="21"/>
      <c r="BB137" s="21"/>
      <c r="BC137" s="21"/>
      <c r="BD137" s="21"/>
      <c r="BE137" s="21"/>
      <c r="BF137" s="21"/>
      <c r="BG137" s="21"/>
      <c r="BH137" s="21"/>
      <c r="BI137" s="21"/>
      <c r="BJ137" s="21"/>
      <c r="BK137" s="21"/>
    </row>
    <row r="138" spans="1:63">
      <c r="C138" s="8"/>
      <c r="D138" s="20"/>
      <c r="E138" s="20"/>
      <c r="F138" s="20"/>
      <c r="G138" s="20"/>
      <c r="H138" s="20"/>
      <c r="I138" s="1"/>
      <c r="J138" s="1"/>
      <c r="K138" s="1"/>
      <c r="L138" s="1"/>
      <c r="M138" s="18"/>
      <c r="Q138" s="1"/>
      <c r="R138" s="2"/>
      <c r="AW138" s="2"/>
      <c r="AZ138" s="2"/>
    </row>
    <row r="139" spans="1:63">
      <c r="D139" s="20"/>
      <c r="E139" s="20"/>
      <c r="F139" s="20"/>
      <c r="G139" s="20"/>
      <c r="H139" s="20"/>
      <c r="J139" s="1"/>
      <c r="K139" s="1"/>
      <c r="L139" s="1"/>
      <c r="M139" s="18"/>
      <c r="R139" s="2"/>
      <c r="AW139" s="2"/>
    </row>
    <row r="140" spans="1:63">
      <c r="D140" s="20"/>
      <c r="E140" s="20"/>
      <c r="F140" s="20"/>
      <c r="G140" s="20"/>
      <c r="H140" s="20"/>
      <c r="J140" s="1"/>
      <c r="K140" s="1"/>
      <c r="L140" s="1"/>
      <c r="M140" s="18"/>
      <c r="R140" s="2"/>
      <c r="AW140" s="2"/>
    </row>
    <row r="141" spans="1:63">
      <c r="D141" s="20"/>
      <c r="E141" s="20"/>
      <c r="F141" s="20"/>
      <c r="G141" s="20"/>
      <c r="H141" s="20"/>
      <c r="J141" s="1"/>
      <c r="K141" s="1"/>
      <c r="L141" s="1"/>
      <c r="M141" s="18"/>
      <c r="R141" s="2"/>
      <c r="AW141" s="2"/>
    </row>
    <row r="142" spans="1:63">
      <c r="C142" s="8"/>
      <c r="D142" s="20"/>
      <c r="E142" s="20"/>
      <c r="F142" s="20"/>
      <c r="G142" s="20"/>
      <c r="H142" s="20"/>
      <c r="I142" s="1"/>
      <c r="J142" s="1"/>
      <c r="K142" s="1"/>
      <c r="L142" s="1"/>
      <c r="M142" s="18"/>
      <c r="Q142" s="1"/>
      <c r="R142" s="2"/>
      <c r="AW142" s="2"/>
      <c r="AZ142" s="2"/>
    </row>
    <row r="143" spans="1:63">
      <c r="D143" s="20"/>
      <c r="E143" s="20"/>
      <c r="F143" s="20"/>
      <c r="G143" s="20"/>
      <c r="H143" s="20"/>
      <c r="J143" s="1"/>
      <c r="K143" s="1"/>
      <c r="L143" s="1"/>
      <c r="M143" s="18"/>
      <c r="R143" s="2"/>
      <c r="AW143" s="2"/>
    </row>
    <row r="144" spans="1:63">
      <c r="D144" s="20"/>
      <c r="E144" s="20"/>
      <c r="F144" s="20"/>
      <c r="G144" s="20"/>
      <c r="H144" s="20"/>
      <c r="J144" s="1"/>
      <c r="K144" s="1"/>
      <c r="L144" s="1"/>
      <c r="M144" s="18"/>
      <c r="R144" s="2"/>
      <c r="AW144" s="2"/>
    </row>
    <row r="145" spans="1:63">
      <c r="D145" s="20"/>
      <c r="E145" s="20"/>
      <c r="F145" s="20"/>
      <c r="G145" s="20"/>
      <c r="H145" s="20"/>
      <c r="J145" s="1"/>
      <c r="K145" s="1"/>
      <c r="L145" s="1"/>
      <c r="M145" s="18"/>
      <c r="R145" s="2"/>
      <c r="AW145" s="2"/>
    </row>
    <row r="146" spans="1:63">
      <c r="D146" s="20"/>
      <c r="E146" s="20"/>
      <c r="F146" s="20"/>
      <c r="G146" s="20"/>
      <c r="H146" s="20"/>
      <c r="J146" s="1"/>
      <c r="K146" s="1"/>
      <c r="L146" s="1"/>
      <c r="M146" s="18"/>
      <c r="R146" s="2"/>
      <c r="AW146" s="2"/>
    </row>
    <row r="147" spans="1:63">
      <c r="D147" s="20"/>
      <c r="E147" s="20"/>
      <c r="F147" s="20"/>
      <c r="G147" s="20"/>
      <c r="H147" s="20"/>
      <c r="J147" s="1"/>
      <c r="K147" s="1"/>
      <c r="L147" s="1"/>
      <c r="M147" s="18"/>
      <c r="R147" s="2"/>
      <c r="AW147" s="2"/>
    </row>
    <row r="148" spans="1:63">
      <c r="D148" s="20"/>
      <c r="E148" s="20"/>
      <c r="F148" s="20"/>
      <c r="G148" s="20"/>
      <c r="H148" s="20"/>
      <c r="J148" s="1"/>
      <c r="K148" s="1"/>
      <c r="L148" s="1"/>
      <c r="M148" s="18"/>
      <c r="R148" s="2"/>
      <c r="AW148" s="2"/>
    </row>
    <row r="149" spans="1:63">
      <c r="D149" s="20"/>
      <c r="E149" s="20"/>
      <c r="F149" s="20"/>
      <c r="G149" s="20"/>
      <c r="H149" s="20"/>
      <c r="J149" s="1"/>
      <c r="K149" s="1"/>
      <c r="L149" s="1"/>
      <c r="M149" s="18"/>
      <c r="R149" s="2"/>
      <c r="AW149" s="2"/>
    </row>
    <row r="150" spans="1:63">
      <c r="D150" s="20"/>
      <c r="E150" s="20"/>
      <c r="F150" s="20"/>
      <c r="G150" s="20"/>
      <c r="H150" s="20"/>
      <c r="J150" s="1"/>
      <c r="K150" s="1"/>
      <c r="L150" s="1"/>
      <c r="M150" s="18"/>
      <c r="R150" s="2"/>
      <c r="AW150" s="2"/>
    </row>
    <row r="151" spans="1:63">
      <c r="D151" s="20"/>
      <c r="E151" s="20"/>
      <c r="F151" s="20"/>
      <c r="G151" s="20"/>
      <c r="H151" s="20"/>
      <c r="J151" s="1"/>
      <c r="K151" s="1"/>
      <c r="L151" s="1"/>
      <c r="M151" s="18"/>
      <c r="R151" s="2"/>
      <c r="AW151" s="2"/>
    </row>
    <row r="152" spans="1:63">
      <c r="D152" s="20"/>
      <c r="E152" s="20"/>
      <c r="F152" s="20"/>
      <c r="G152" s="20"/>
      <c r="H152" s="20"/>
      <c r="J152" s="1"/>
      <c r="K152" s="1"/>
      <c r="L152" s="1"/>
      <c r="M152" s="18"/>
      <c r="R152" s="2"/>
      <c r="AW152" s="2"/>
    </row>
    <row r="153" spans="1:63">
      <c r="C153" s="20"/>
      <c r="D153" s="20"/>
      <c r="E153" s="20"/>
      <c r="F153" s="20"/>
      <c r="G153" s="20"/>
      <c r="H153" s="20"/>
      <c r="J153" s="1"/>
      <c r="K153" s="1"/>
      <c r="L153" s="1"/>
      <c r="M153" s="18"/>
      <c r="R153" s="2"/>
      <c r="AW153" s="2"/>
    </row>
    <row r="154" spans="1:63">
      <c r="C154" s="8"/>
      <c r="D154" s="20"/>
      <c r="E154" s="20"/>
      <c r="F154" s="20"/>
      <c r="G154" s="20"/>
      <c r="H154" s="20"/>
      <c r="I154" s="1"/>
      <c r="J154" s="1"/>
      <c r="K154" s="1"/>
      <c r="L154" s="1"/>
      <c r="M154" s="18"/>
      <c r="Q154" s="1"/>
      <c r="R154" s="2"/>
      <c r="AW154" s="2"/>
      <c r="AZ154" s="2"/>
    </row>
    <row r="155" spans="1:63">
      <c r="C155" s="20"/>
      <c r="D155" s="20"/>
      <c r="E155" s="20"/>
      <c r="F155" s="20"/>
      <c r="G155" s="20"/>
      <c r="H155" s="20"/>
      <c r="J155" s="1"/>
      <c r="K155" s="1"/>
      <c r="L155" s="1"/>
      <c r="M155" s="18"/>
      <c r="R155" s="2"/>
      <c r="AW155" s="2"/>
    </row>
    <row r="156" spans="1:63">
      <c r="C156" s="20"/>
      <c r="D156" s="20"/>
      <c r="E156" s="20"/>
      <c r="F156" s="20"/>
      <c r="G156" s="20"/>
      <c r="H156" s="20"/>
      <c r="J156" s="1"/>
      <c r="K156" s="1"/>
      <c r="L156" s="1"/>
      <c r="M156" s="18"/>
      <c r="R156" s="2"/>
      <c r="AW156" s="2"/>
    </row>
    <row r="157" spans="1:63">
      <c r="A157" s="64" t="s">
        <v>677</v>
      </c>
      <c r="C157" s="20"/>
      <c r="D157" s="20"/>
      <c r="E157" s="20"/>
      <c r="F157" s="20"/>
      <c r="G157" s="20"/>
      <c r="H157" s="20"/>
      <c r="R157" s="2"/>
      <c r="AW157" s="2"/>
    </row>
    <row r="158" spans="1:63">
      <c r="A158" s="4"/>
      <c r="B158" s="4" t="s">
        <v>18</v>
      </c>
      <c r="C158" s="21" t="s">
        <v>19</v>
      </c>
      <c r="D158" s="21" t="s">
        <v>20</v>
      </c>
      <c r="E158" s="21" t="s">
        <v>21</v>
      </c>
      <c r="F158" s="21" t="s">
        <v>22</v>
      </c>
      <c r="G158" s="21"/>
      <c r="H158" s="21"/>
      <c r="I158" s="12" t="s">
        <v>23</v>
      </c>
      <c r="J158" s="106" t="s">
        <v>24</v>
      </c>
      <c r="K158" s="106"/>
      <c r="L158" s="106"/>
      <c r="M158" s="12" t="s">
        <v>25</v>
      </c>
      <c r="N158" s="4" t="s">
        <v>26</v>
      </c>
      <c r="O158" s="4" t="s">
        <v>3</v>
      </c>
      <c r="P158" s="4" t="s">
        <v>27</v>
      </c>
      <c r="Q158" s="4" t="s">
        <v>28</v>
      </c>
      <c r="R158" s="6" t="s">
        <v>29</v>
      </c>
      <c r="S158" s="4" t="s">
        <v>30</v>
      </c>
      <c r="T158" s="4"/>
      <c r="U158" s="4"/>
      <c r="V158" s="5"/>
      <c r="W158" s="4" t="s">
        <v>31</v>
      </c>
      <c r="X158" s="4"/>
      <c r="Y158" s="4"/>
      <c r="Z158" s="5"/>
      <c r="AA158" s="5" t="s">
        <v>32</v>
      </c>
      <c r="AB158" s="5" t="s">
        <v>33</v>
      </c>
      <c r="AC158" s="5" t="s">
        <v>34</v>
      </c>
      <c r="AD158" s="13" t="s">
        <v>35</v>
      </c>
      <c r="AE158" s="4" t="s">
        <v>36</v>
      </c>
      <c r="AF158" s="4"/>
      <c r="AG158" s="4"/>
      <c r="AH158" s="4" t="s">
        <v>37</v>
      </c>
      <c r="AI158" s="4"/>
      <c r="AJ158" s="4"/>
      <c r="AK158" s="4" t="s">
        <v>38</v>
      </c>
      <c r="AL158" s="4"/>
      <c r="AM158" s="4"/>
      <c r="AN158" s="4" t="s">
        <v>39</v>
      </c>
      <c r="AO158" s="4"/>
      <c r="AP158" s="4"/>
      <c r="AQ158" s="12" t="s">
        <v>40</v>
      </c>
      <c r="AR158" s="12" t="s">
        <v>41</v>
      </c>
      <c r="AS158" s="107" t="s">
        <v>62</v>
      </c>
      <c r="AT158" s="107"/>
      <c r="AU158" s="107"/>
      <c r="AV158" s="107"/>
      <c r="AW158" s="6" t="s">
        <v>10</v>
      </c>
      <c r="AX158" s="4"/>
      <c r="AY158" s="4"/>
      <c r="AZ158" s="4"/>
      <c r="BA158" s="4"/>
      <c r="BB158" s="4"/>
      <c r="BC158" s="4"/>
      <c r="BD158" s="4"/>
      <c r="BE158" s="4"/>
      <c r="BF158" s="12"/>
      <c r="BG158" s="12"/>
      <c r="BH158" s="4"/>
      <c r="BI158" s="4"/>
      <c r="BJ158" s="12"/>
      <c r="BK158" s="12"/>
    </row>
    <row r="159" spans="1:63">
      <c r="B159" s="4"/>
      <c r="C159" s="21"/>
      <c r="D159" s="21"/>
      <c r="E159" s="21"/>
      <c r="F159" s="21" t="s">
        <v>2</v>
      </c>
      <c r="G159" s="21" t="s">
        <v>46</v>
      </c>
      <c r="H159" s="21" t="s">
        <v>0</v>
      </c>
      <c r="I159" s="12"/>
      <c r="J159" s="5" t="s">
        <v>2</v>
      </c>
      <c r="K159" s="5" t="s">
        <v>46</v>
      </c>
      <c r="L159" s="5" t="s">
        <v>0</v>
      </c>
      <c r="M159" s="12"/>
      <c r="N159" s="4"/>
      <c r="O159" s="4"/>
      <c r="P159" s="4"/>
      <c r="Q159" s="4"/>
      <c r="R159" s="6"/>
      <c r="S159" s="4" t="s">
        <v>47</v>
      </c>
      <c r="T159" s="4" t="s">
        <v>48</v>
      </c>
      <c r="U159" s="4" t="s">
        <v>49</v>
      </c>
      <c r="V159" s="5" t="s">
        <v>50</v>
      </c>
      <c r="W159" s="4" t="s">
        <v>47</v>
      </c>
      <c r="X159" s="5" t="s">
        <v>48</v>
      </c>
      <c r="Y159" s="5" t="s">
        <v>49</v>
      </c>
      <c r="Z159" s="5" t="s">
        <v>50</v>
      </c>
      <c r="AA159" s="14" t="s">
        <v>51</v>
      </c>
      <c r="AB159" s="14" t="s">
        <v>51</v>
      </c>
      <c r="AC159" s="14" t="s">
        <v>52</v>
      </c>
      <c r="AD159" s="13" t="s">
        <v>52</v>
      </c>
      <c r="AE159" s="5" t="s">
        <v>2</v>
      </c>
      <c r="AF159" s="5" t="s">
        <v>46</v>
      </c>
      <c r="AG159" s="5" t="s">
        <v>0</v>
      </c>
      <c r="AH159" s="5" t="s">
        <v>2</v>
      </c>
      <c r="AI159" s="5" t="s">
        <v>46</v>
      </c>
      <c r="AJ159" s="5" t="s">
        <v>0</v>
      </c>
      <c r="AK159" s="5" t="s">
        <v>2</v>
      </c>
      <c r="AL159" s="5" t="s">
        <v>46</v>
      </c>
      <c r="AM159" s="5" t="s">
        <v>0</v>
      </c>
      <c r="AN159" s="5" t="s">
        <v>2</v>
      </c>
      <c r="AO159" s="5" t="s">
        <v>46</v>
      </c>
      <c r="AP159" s="5" t="s">
        <v>0</v>
      </c>
      <c r="AQ159" s="12" t="s">
        <v>53</v>
      </c>
      <c r="AR159" s="12" t="s">
        <v>54</v>
      </c>
      <c r="AS159" s="12" t="s">
        <v>63</v>
      </c>
      <c r="AT159" s="12" t="s">
        <v>63</v>
      </c>
      <c r="AU159" s="12" t="s">
        <v>64</v>
      </c>
      <c r="AV159" s="12" t="s">
        <v>64</v>
      </c>
      <c r="AW159" s="6"/>
      <c r="AX159" s="4"/>
      <c r="AY159" s="4"/>
      <c r="AZ159" s="4"/>
      <c r="BA159" s="4"/>
      <c r="BB159" s="4"/>
      <c r="BC159" s="4"/>
      <c r="BD159" s="4"/>
      <c r="BE159" s="4"/>
      <c r="BF159" s="12"/>
      <c r="BG159" s="12"/>
      <c r="BH159" s="4"/>
      <c r="BI159" s="4"/>
      <c r="BJ159" s="12"/>
      <c r="BK159" s="12"/>
    </row>
    <row r="160" spans="1:63" s="20" customFormat="1">
      <c r="A160" s="21"/>
      <c r="B160" s="21">
        <v>2</v>
      </c>
      <c r="C160" s="21">
        <v>3</v>
      </c>
      <c r="D160" s="21">
        <v>4</v>
      </c>
      <c r="E160" s="21">
        <v>5</v>
      </c>
      <c r="F160" s="21">
        <v>6</v>
      </c>
      <c r="G160" s="21">
        <v>7</v>
      </c>
      <c r="H160" s="21">
        <v>8</v>
      </c>
      <c r="I160" s="21">
        <v>9</v>
      </c>
      <c r="J160" s="21">
        <v>10</v>
      </c>
      <c r="K160" s="21">
        <v>11</v>
      </c>
      <c r="L160" s="21">
        <v>12</v>
      </c>
      <c r="M160" s="21">
        <v>13</v>
      </c>
      <c r="N160" s="21">
        <v>14</v>
      </c>
      <c r="O160" s="21">
        <v>15</v>
      </c>
      <c r="P160" s="21">
        <v>16</v>
      </c>
      <c r="Q160" s="21">
        <v>17</v>
      </c>
      <c r="R160" s="21">
        <v>18</v>
      </c>
      <c r="S160" s="21">
        <v>19</v>
      </c>
      <c r="T160" s="21">
        <v>20</v>
      </c>
      <c r="U160" s="21">
        <v>21</v>
      </c>
      <c r="V160" s="21">
        <v>22</v>
      </c>
      <c r="W160" s="21">
        <v>23</v>
      </c>
      <c r="X160" s="21">
        <v>24</v>
      </c>
      <c r="Y160" s="21">
        <v>25</v>
      </c>
      <c r="Z160" s="21">
        <v>26</v>
      </c>
      <c r="AA160" s="21">
        <v>27</v>
      </c>
      <c r="AB160" s="21">
        <v>28</v>
      </c>
      <c r="AC160" s="21">
        <v>29</v>
      </c>
      <c r="AD160" s="21">
        <v>30</v>
      </c>
      <c r="AE160" s="21">
        <v>31</v>
      </c>
      <c r="AF160" s="21">
        <v>32</v>
      </c>
      <c r="AG160" s="21">
        <v>33</v>
      </c>
      <c r="AH160" s="21">
        <v>34</v>
      </c>
      <c r="AI160" s="21">
        <v>35</v>
      </c>
      <c r="AJ160" s="21">
        <v>36</v>
      </c>
      <c r="AK160" s="21">
        <v>37</v>
      </c>
      <c r="AL160" s="21">
        <v>38</v>
      </c>
      <c r="AM160" s="21">
        <v>39</v>
      </c>
      <c r="AN160" s="21">
        <v>40</v>
      </c>
      <c r="AO160" s="21">
        <v>41</v>
      </c>
      <c r="AP160" s="21">
        <v>42</v>
      </c>
      <c r="AQ160" s="21">
        <v>43</v>
      </c>
      <c r="AR160" s="21">
        <v>44</v>
      </c>
      <c r="AS160" s="21">
        <v>45</v>
      </c>
      <c r="AT160" s="21">
        <v>46</v>
      </c>
      <c r="AU160" s="21">
        <v>47</v>
      </c>
      <c r="AV160" s="21">
        <v>48</v>
      </c>
      <c r="AW160" s="21">
        <v>49</v>
      </c>
      <c r="AX160" s="21"/>
      <c r="AY160" s="21"/>
      <c r="AZ160" s="21"/>
      <c r="BA160" s="21"/>
      <c r="BB160" s="21"/>
      <c r="BC160" s="21"/>
      <c r="BD160" s="21"/>
      <c r="BE160" s="21"/>
      <c r="BF160" s="21"/>
      <c r="BG160" s="21"/>
      <c r="BH160" s="21"/>
      <c r="BI160" s="21"/>
      <c r="BJ160" s="21"/>
      <c r="BK160" s="21"/>
    </row>
    <row r="161" spans="3:49">
      <c r="C161" s="20"/>
      <c r="D161" s="20"/>
      <c r="E161" s="20"/>
      <c r="F161" s="20"/>
      <c r="G161" s="20"/>
      <c r="H161" s="20"/>
      <c r="J161" s="1"/>
      <c r="K161" s="1"/>
      <c r="L161" s="1"/>
      <c r="M161" s="18"/>
      <c r="R161" s="2"/>
      <c r="T161" s="1"/>
      <c r="U161" s="1"/>
      <c r="V161" s="1"/>
      <c r="X161" s="1"/>
      <c r="Y161" s="1"/>
      <c r="Z161" s="1"/>
      <c r="AW161" s="2"/>
    </row>
    <row r="162" spans="3:49">
      <c r="C162" s="20"/>
      <c r="D162" s="20"/>
      <c r="E162" s="20"/>
      <c r="F162" s="20"/>
      <c r="G162" s="20"/>
      <c r="H162" s="20"/>
      <c r="J162" s="1"/>
      <c r="K162" s="1"/>
      <c r="L162" s="1"/>
      <c r="M162" s="18"/>
      <c r="R162" s="2"/>
      <c r="T162" s="1"/>
      <c r="U162" s="1"/>
      <c r="V162" s="1"/>
      <c r="X162" s="1"/>
      <c r="Y162" s="1"/>
      <c r="Z162" s="1"/>
      <c r="AW162" s="2"/>
    </row>
    <row r="163" spans="3:49">
      <c r="C163" s="20"/>
      <c r="D163" s="20"/>
      <c r="E163" s="20"/>
      <c r="F163" s="20"/>
      <c r="G163" s="20"/>
      <c r="H163" s="20"/>
      <c r="J163" s="1"/>
      <c r="K163" s="1"/>
      <c r="L163" s="1"/>
      <c r="M163" s="18"/>
      <c r="R163" s="2"/>
      <c r="T163" s="1"/>
      <c r="U163" s="1"/>
      <c r="V163" s="1"/>
      <c r="X163" s="1"/>
      <c r="Y163" s="1"/>
      <c r="Z163" s="1"/>
      <c r="AW163" s="2"/>
    </row>
    <row r="164" spans="3:49">
      <c r="C164" s="20"/>
      <c r="D164" s="20"/>
      <c r="E164" s="20"/>
      <c r="F164" s="20"/>
      <c r="G164" s="20"/>
      <c r="H164" s="20"/>
      <c r="J164" s="1"/>
      <c r="K164" s="1"/>
      <c r="L164" s="1"/>
      <c r="M164" s="18"/>
      <c r="R164" s="2"/>
      <c r="T164" s="1"/>
      <c r="U164" s="1"/>
      <c r="V164" s="1"/>
      <c r="X164" s="1"/>
      <c r="Y164" s="1"/>
      <c r="Z164" s="1"/>
      <c r="AW164" s="2"/>
    </row>
    <row r="165" spans="3:49">
      <c r="C165" s="20"/>
      <c r="D165" s="20"/>
      <c r="E165" s="20"/>
      <c r="F165" s="20"/>
      <c r="G165" s="20"/>
      <c r="H165" s="20"/>
      <c r="J165" s="1"/>
      <c r="K165" s="1"/>
      <c r="L165" s="1"/>
      <c r="M165" s="18"/>
      <c r="R165" s="2"/>
      <c r="T165" s="1"/>
      <c r="U165" s="1"/>
      <c r="V165" s="1"/>
      <c r="X165" s="1"/>
      <c r="Y165" s="1"/>
      <c r="Z165" s="1"/>
    </row>
    <row r="166" spans="3:49">
      <c r="C166" s="20"/>
      <c r="D166" s="20"/>
      <c r="E166" s="20"/>
      <c r="F166" s="20"/>
      <c r="G166" s="20"/>
      <c r="H166" s="20"/>
      <c r="J166" s="1"/>
      <c r="K166" s="1"/>
      <c r="L166" s="1"/>
      <c r="M166" s="18"/>
      <c r="R166" s="2"/>
      <c r="T166" s="1"/>
      <c r="U166" s="1"/>
      <c r="V166" s="1"/>
      <c r="X166" s="1"/>
      <c r="Y166" s="1"/>
      <c r="Z166" s="1"/>
    </row>
    <row r="167" spans="3:49">
      <c r="C167" s="20"/>
      <c r="D167" s="20"/>
      <c r="E167" s="20"/>
      <c r="F167" s="20"/>
      <c r="G167" s="20"/>
      <c r="H167" s="20"/>
      <c r="J167" s="1"/>
      <c r="K167" s="1"/>
      <c r="L167" s="1"/>
      <c r="M167" s="18"/>
      <c r="R167" s="2"/>
      <c r="T167" s="1"/>
      <c r="U167" s="1"/>
      <c r="V167" s="1"/>
      <c r="X167" s="1"/>
      <c r="Y167" s="1"/>
      <c r="Z167" s="1"/>
    </row>
    <row r="168" spans="3:49">
      <c r="C168" s="20"/>
      <c r="D168" s="20"/>
      <c r="E168" s="20"/>
      <c r="F168" s="20"/>
      <c r="G168" s="20"/>
      <c r="H168" s="20"/>
      <c r="J168" s="1"/>
      <c r="K168" s="1"/>
      <c r="L168" s="1"/>
      <c r="M168" s="18"/>
      <c r="R168" s="2"/>
      <c r="T168" s="1"/>
      <c r="U168" s="1"/>
      <c r="V168" s="1"/>
      <c r="X168" s="1"/>
      <c r="Y168" s="1"/>
      <c r="Z168" s="1"/>
    </row>
    <row r="169" spans="3:49">
      <c r="C169" s="20"/>
      <c r="D169" s="20"/>
      <c r="E169" s="20"/>
      <c r="F169" s="20"/>
      <c r="G169" s="20"/>
      <c r="H169" s="20"/>
      <c r="J169" s="1"/>
      <c r="K169" s="1"/>
      <c r="L169" s="1"/>
      <c r="M169" s="18"/>
      <c r="R169" s="2"/>
      <c r="T169" s="1"/>
      <c r="U169" s="1"/>
      <c r="V169" s="1"/>
      <c r="X169" s="1"/>
      <c r="Y169" s="1"/>
      <c r="Z169" s="1"/>
    </row>
    <row r="170" spans="3:49">
      <c r="C170" s="20"/>
      <c r="D170" s="20"/>
      <c r="E170" s="20"/>
      <c r="F170" s="20"/>
      <c r="G170" s="20"/>
      <c r="H170" s="20"/>
      <c r="J170" s="1"/>
      <c r="K170" s="1"/>
      <c r="L170" s="1"/>
      <c r="M170" s="18"/>
      <c r="R170" s="2"/>
      <c r="T170" s="1"/>
      <c r="U170" s="1"/>
      <c r="V170" s="1"/>
      <c r="X170" s="1"/>
      <c r="Y170" s="1"/>
      <c r="Z170" s="1"/>
    </row>
    <row r="171" spans="3:49">
      <c r="C171" s="20"/>
      <c r="D171" s="20"/>
      <c r="E171" s="20"/>
      <c r="F171" s="20"/>
      <c r="G171" s="20"/>
      <c r="H171" s="20"/>
      <c r="J171" s="1"/>
      <c r="K171" s="1"/>
      <c r="L171" s="1"/>
      <c r="M171" s="18"/>
      <c r="R171" s="2"/>
      <c r="T171" s="1"/>
      <c r="U171" s="1"/>
      <c r="V171" s="1"/>
      <c r="X171" s="1"/>
      <c r="Y171" s="1"/>
      <c r="Z171" s="1"/>
    </row>
    <row r="172" spans="3:49">
      <c r="C172" s="20"/>
      <c r="D172" s="20"/>
      <c r="E172" s="20"/>
      <c r="F172" s="20"/>
      <c r="G172" s="20"/>
      <c r="H172" s="20"/>
      <c r="J172" s="1"/>
      <c r="K172" s="1"/>
      <c r="L172" s="1"/>
      <c r="M172" s="18"/>
      <c r="R172" s="2"/>
      <c r="T172" s="1"/>
      <c r="U172" s="1"/>
      <c r="V172" s="1"/>
      <c r="X172" s="1"/>
      <c r="Y172" s="1"/>
      <c r="Z172" s="1"/>
    </row>
    <row r="173" spans="3:49">
      <c r="C173" s="20"/>
      <c r="D173" s="20"/>
      <c r="E173" s="20"/>
      <c r="F173" s="20"/>
      <c r="G173" s="20"/>
      <c r="H173" s="20"/>
      <c r="J173" s="1"/>
      <c r="K173" s="1"/>
      <c r="L173" s="1"/>
      <c r="M173" s="18"/>
      <c r="R173" s="2"/>
      <c r="T173" s="1"/>
      <c r="U173" s="1"/>
      <c r="V173" s="1"/>
      <c r="X173" s="1"/>
      <c r="Y173" s="1"/>
      <c r="Z173" s="1"/>
    </row>
    <row r="174" spans="3:49">
      <c r="C174" s="20"/>
      <c r="D174" s="20"/>
      <c r="E174" s="20"/>
      <c r="F174" s="20"/>
      <c r="G174" s="20"/>
      <c r="H174" s="20"/>
      <c r="J174" s="1"/>
      <c r="K174" s="1"/>
      <c r="L174" s="1"/>
      <c r="M174" s="18"/>
      <c r="R174" s="2"/>
      <c r="T174" s="1"/>
      <c r="U174" s="1"/>
      <c r="V174" s="1"/>
      <c r="X174" s="1"/>
      <c r="Y174" s="1"/>
      <c r="Z174" s="1"/>
    </row>
    <row r="175" spans="3:49">
      <c r="C175" s="20"/>
      <c r="D175" s="20"/>
      <c r="E175" s="20"/>
      <c r="F175" s="20"/>
      <c r="G175" s="20"/>
      <c r="H175" s="20"/>
      <c r="J175" s="1"/>
      <c r="K175" s="1"/>
      <c r="L175" s="1"/>
      <c r="M175" s="18"/>
      <c r="R175" s="2"/>
      <c r="T175" s="1"/>
      <c r="U175" s="1"/>
      <c r="V175" s="1"/>
      <c r="X175" s="1"/>
      <c r="Y175" s="1"/>
      <c r="Z175" s="1"/>
    </row>
    <row r="176" spans="3:49">
      <c r="C176" s="20"/>
      <c r="D176" s="20"/>
      <c r="E176" s="20"/>
      <c r="F176" s="20"/>
      <c r="G176" s="20"/>
      <c r="H176" s="20"/>
      <c r="J176" s="1"/>
      <c r="K176" s="1"/>
      <c r="L176" s="1"/>
      <c r="M176" s="18"/>
      <c r="R176" s="2"/>
      <c r="T176" s="1"/>
      <c r="U176" s="1"/>
      <c r="V176" s="1"/>
      <c r="X176" s="1"/>
      <c r="Y176" s="1"/>
      <c r="Z176" s="1"/>
    </row>
    <row r="177" spans="3:26">
      <c r="C177" s="20"/>
      <c r="D177" s="20"/>
      <c r="E177" s="20"/>
      <c r="F177" s="20"/>
      <c r="G177" s="20"/>
      <c r="H177" s="20"/>
      <c r="J177" s="1"/>
      <c r="K177" s="1"/>
      <c r="L177" s="1"/>
      <c r="M177" s="18"/>
      <c r="R177" s="2"/>
      <c r="T177" s="1"/>
      <c r="U177" s="1"/>
      <c r="V177" s="1"/>
      <c r="X177" s="1"/>
      <c r="Y177" s="1"/>
      <c r="Z177" s="1"/>
    </row>
    <row r="178" spans="3:26">
      <c r="J178" s="1"/>
      <c r="K178" s="1"/>
      <c r="L178" s="1"/>
      <c r="M178" s="18"/>
    </row>
    <row r="179" spans="3:26">
      <c r="J179" s="1"/>
      <c r="K179" s="1"/>
      <c r="L179" s="1"/>
      <c r="M179" s="18"/>
    </row>
  </sheetData>
  <mergeCells count="23">
    <mergeCell ref="AH1:AI1"/>
    <mergeCell ref="F42:H42"/>
    <mergeCell ref="J42:L42"/>
    <mergeCell ref="AS42:AV42"/>
    <mergeCell ref="F66:H66"/>
    <mergeCell ref="J66:L66"/>
    <mergeCell ref="AS66:AV66"/>
    <mergeCell ref="J1:M1"/>
    <mergeCell ref="O1:R1"/>
    <mergeCell ref="T1:U1"/>
    <mergeCell ref="W1:Y1"/>
    <mergeCell ref="Z1:AB1"/>
    <mergeCell ref="AD1:AF1"/>
    <mergeCell ref="J135:L135"/>
    <mergeCell ref="AS135:AV135"/>
    <mergeCell ref="J158:L158"/>
    <mergeCell ref="AS158:AV158"/>
    <mergeCell ref="F89:H89"/>
    <mergeCell ref="J89:L89"/>
    <mergeCell ref="AS89:AV89"/>
    <mergeCell ref="F112:H112"/>
    <mergeCell ref="J112:L112"/>
    <mergeCell ref="AS112:AV112"/>
  </mergeCells>
  <hyperlinks>
    <hyperlink ref="W2" r:id="rId1" xr:uid="{24B290C2-EB4A-4055-95B9-635235D060D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Title_page</vt:lpstr>
      <vt:lpstr>Summary</vt:lpstr>
      <vt:lpstr>Mg_HFD3</vt:lpstr>
      <vt:lpstr>Mg_HF</vt:lpstr>
      <vt:lpstr>Mg_HSE06D3</vt:lpstr>
      <vt:lpstr>Mg_HSE06</vt:lpstr>
      <vt:lpstr>Mg_PBE0D3</vt:lpstr>
      <vt:lpstr>Mg_PBE0</vt:lpstr>
      <vt:lpstr>Mg_R2SCANRVV10</vt:lpstr>
      <vt:lpstr>Mg_R2SCAN</vt:lpstr>
      <vt:lpstr>Mg_PBESolD3</vt:lpstr>
      <vt:lpstr>Mg_PBESol</vt:lpstr>
      <vt:lpstr>Zn_HFD3</vt:lpstr>
      <vt:lpstr>Zn_HF</vt:lpstr>
      <vt:lpstr>Zn_HSE06D3</vt:lpstr>
      <vt:lpstr>Zn_HSE06</vt:lpstr>
      <vt:lpstr>Zn_PBE0D3</vt:lpstr>
      <vt:lpstr>Zn_PBE0</vt:lpstr>
      <vt:lpstr>Zn_R2SCANRVV10</vt:lpstr>
      <vt:lpstr>Zn_R2SCAN</vt:lpstr>
      <vt:lpstr>Zn_PBESolD3</vt:lpstr>
      <vt:lpstr>Zn_PBESol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Reimers</dc:creator>
  <cp:lastModifiedBy>Jeffrey Reimers</cp:lastModifiedBy>
  <cp:lastPrinted>2026-03-10T01:43:32Z</cp:lastPrinted>
  <dcterms:created xsi:type="dcterms:W3CDTF">2025-07-17T05:35:25Z</dcterms:created>
  <dcterms:modified xsi:type="dcterms:W3CDTF">2026-05-03T02:32:17Z</dcterms:modified>
</cp:coreProperties>
</file>