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y\Downloads\"/>
    </mc:Choice>
  </mc:AlternateContent>
  <bookViews>
    <workbookView xWindow="0" yWindow="0" windowWidth="7170" windowHeight="4470"/>
  </bookViews>
  <sheets>
    <sheet name="Operating Cost" sheetId="1" r:id="rId1"/>
    <sheet name="Sales Scenario" sheetId="2" r:id="rId2"/>
    <sheet name="Sunk Cost Structure" sheetId="3" r:id="rId3"/>
    <sheet name="Break Even Point" sheetId="4" r:id="rId4"/>
    <sheet name="Implementation Roadmap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 s="1"/>
  <c r="D7" i="4" s="1"/>
  <c r="D8" i="4" s="1"/>
  <c r="D9" i="4" s="1"/>
  <c r="D10" i="4" s="1"/>
  <c r="D11" i="4" s="1"/>
  <c r="D12" i="4" s="1"/>
  <c r="D4" i="4"/>
  <c r="D3" i="4"/>
  <c r="F3" i="4" l="1"/>
  <c r="F4" i="4"/>
  <c r="F5" i="4"/>
  <c r="F6" i="4"/>
  <c r="F7" i="4"/>
  <c r="F8" i="4"/>
  <c r="F9" i="4"/>
  <c r="F10" i="4"/>
  <c r="F11" i="4"/>
  <c r="F12" i="4"/>
  <c r="E45" i="2"/>
  <c r="C4" i="2" l="1"/>
  <c r="C5" i="2"/>
  <c r="C7" i="2"/>
  <c r="E10" i="3" l="1"/>
  <c r="D11" i="3"/>
  <c r="E3" i="3"/>
  <c r="C3" i="4" s="1"/>
  <c r="E4" i="3"/>
  <c r="E5" i="3"/>
  <c r="E6" i="3"/>
  <c r="E7" i="3"/>
  <c r="E8" i="3"/>
  <c r="E9" i="3"/>
  <c r="G37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6" i="2"/>
  <c r="C8" i="2"/>
  <c r="C9" i="2"/>
  <c r="C10" i="2"/>
  <c r="C11" i="2"/>
  <c r="C12" i="2"/>
  <c r="C13" i="2"/>
  <c r="E10" i="1"/>
  <c r="F10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G10" i="4" l="1"/>
  <c r="G12" i="4"/>
  <c r="H3" i="4"/>
  <c r="G5" i="4"/>
  <c r="E17" i="1"/>
  <c r="G4" i="4"/>
  <c r="G9" i="4"/>
  <c r="G8" i="4"/>
  <c r="G7" i="4"/>
  <c r="G11" i="4"/>
  <c r="G6" i="4"/>
  <c r="J7" i="2"/>
  <c r="N7" i="2"/>
  <c r="M13" i="2"/>
  <c r="M5" i="2"/>
  <c r="M12" i="2"/>
  <c r="M11" i="2"/>
  <c r="M9" i="2"/>
  <c r="K9" i="2"/>
  <c r="K5" i="2"/>
  <c r="K13" i="2"/>
  <c r="L11" i="2"/>
  <c r="L10" i="2"/>
  <c r="L8" i="2"/>
  <c r="L7" i="2"/>
  <c r="E11" i="3"/>
  <c r="G40" i="2"/>
  <c r="G38" i="2"/>
  <c r="G42" i="2"/>
  <c r="G44" i="2"/>
  <c r="G43" i="2"/>
  <c r="G41" i="2"/>
  <c r="G39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C44" i="2" s="1"/>
  <c r="J13" i="2"/>
  <c r="I12" i="2"/>
  <c r="C43" i="2" s="1"/>
  <c r="I11" i="2"/>
  <c r="C42" i="2" s="1"/>
  <c r="K11" i="2"/>
  <c r="O8" i="2"/>
  <c r="I6" i="2"/>
  <c r="C37" i="2" s="1"/>
  <c r="O13" i="2"/>
  <c r="O7" i="2"/>
  <c r="O9" i="2"/>
  <c r="O6" i="2"/>
  <c r="O12" i="2"/>
  <c r="O5" i="2"/>
  <c r="O11" i="2"/>
  <c r="I10" i="2"/>
  <c r="C41" i="2" s="1"/>
  <c r="J10" i="2"/>
  <c r="I9" i="2"/>
  <c r="C40" i="2" s="1"/>
  <c r="J9" i="2"/>
  <c r="I8" i="2"/>
  <c r="C39" i="2" s="1"/>
  <c r="K8" i="2"/>
  <c r="I7" i="2"/>
  <c r="C38" i="2" s="1"/>
  <c r="K7" i="2"/>
  <c r="N6" i="2"/>
  <c r="I5" i="2"/>
  <c r="C36" i="2" s="1"/>
  <c r="I4" i="2"/>
  <c r="C35" i="2" s="1"/>
  <c r="F17" i="1"/>
  <c r="G3" i="4" l="1"/>
  <c r="H11" i="4"/>
  <c r="H12" i="4"/>
  <c r="H9" i="4"/>
  <c r="H6" i="4"/>
  <c r="H5" i="4"/>
  <c r="H8" i="4"/>
  <c r="H4" i="4"/>
  <c r="H7" i="4"/>
  <c r="H10" i="4"/>
  <c r="F40" i="2"/>
  <c r="F36" i="2"/>
  <c r="F44" i="2"/>
  <c r="F41" i="2"/>
  <c r="F37" i="2"/>
  <c r="F42" i="2"/>
  <c r="F38" i="2"/>
  <c r="F39" i="2"/>
  <c r="F43" i="2"/>
  <c r="I14" i="2"/>
</calcChain>
</file>

<file path=xl/sharedStrings.xml><?xml version="1.0" encoding="utf-8"?>
<sst xmlns="http://schemas.openxmlformats.org/spreadsheetml/2006/main" count="145" uniqueCount="75">
  <si>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</si>
  <si>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</si>
  <si>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</si>
  <si>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</si>
  <si>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</si>
  <si>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</si>
  <si>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</si>
  <si>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</si>
  <si>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</si>
  <si>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</si>
  <si>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</si>
  <si>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</si>
  <si>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</si>
  <si>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</si>
  <si>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</si>
  <si>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</si>
  <si>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</si>
  <si>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</si>
  <si>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</si>
  <si>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</si>
  <si>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</si>
  <si>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</si>
  <si>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</si>
  <si>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</si>
  <si>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</si>
  <si>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</si>
  <si>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</si>
  <si>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</si>
  <si>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</si>
  <si>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</si>
  <si>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</si>
  <si>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</si>
  <si>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</si>
  <si>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</si>
  <si>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</si>
  <si>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</si>
  <si>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</si>
  <si>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</si>
  <si>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</si>
  <si>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</si>
  <si>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</si>
  <si>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</si>
  <si>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</si>
  <si>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</si>
  <si>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</si>
  <si>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</si>
  <si>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</si>
  <si>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</si>
  <si>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</si>
  <si>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</si>
  <si>
    <t>Task/Month</t>
  </si>
  <si>
    <t>Year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</si>
  <si>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</si>
  <si>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</si>
  <si>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</si>
  <si>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</si>
  <si>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</si>
  <si>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</si>
  <si>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</si>
  <si>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</si>
  <si>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</si>
  <si>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</si>
  <si>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</si>
  <si>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</si>
  <si>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Web Development</t>
  </si>
  <si>
    <t>Backend System Development</t>
  </si>
  <si>
    <t>Technology Research</t>
  </si>
  <si>
    <t>Dev to Production</t>
  </si>
  <si>
    <t>Maintenance Phase</t>
  </si>
  <si>
    <t>Quality Testing</t>
  </si>
  <si>
    <t>Network Maintenance</t>
  </si>
  <si>
    <t>Network Installation</t>
  </si>
  <si>
    <t>Datacenter Installation</t>
  </si>
  <si>
    <t>Year 2</t>
  </si>
  <si>
    <t>Setiap Tahun naik 10% Liat di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</si>
</sst>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\ #,##0;\-&quot;Rp&quot;\ #,##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0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0" borderId="0" xfId="0" applyFont="1" applyFill="1"/>
    <xf numFmtId="0" fontId="5" fillId="0" borderId="0" xfId="0" applyFont="1"/>
    <xf numFmtId="164" fontId="0" fillId="0" borderId="0" xfId="0" quotePrefix="1" applyNumberFormat="1"/>
    <xf numFmtId="0" fontId="2" fillId="2" borderId="1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Aksen3" xfId="1" builtinId="37"/>
    <cellStyle name="Normal" xfId="0" builtinId="0"/>
  </cellStyles>
  <dxfs count="43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F17" totalsRowCount="1" headerRowDxfId="42">
  <autoFilter ref="B2:F16"/>
  <tableColumns count="5">
    <tableColumn id="1" name="Item" totalsRowLabel="Total"/>
    <tableColumn id="2" name="Quantity"/>
    <tableColumn id="3" name="Cost/Month" dataDxfId="41"/>
    <tableColumn id="4" name="Total Cost/Month" totalsRowFunction="sum" dataDxfId="40" totalsRowDxfId="39"/>
    <tableColumn id="5" name="Total Annual Cost" totalsRowFunction="sum" dataDxfId="38" totalsRowDxfId="37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36">
  <autoFilter ref="B2:E10"/>
  <tableColumns count="4">
    <tableColumn id="1" name="Item" totalsRowLabel="Total"/>
    <tableColumn id="2" name="Quantity"/>
    <tableColumn id="3" name="@" totalsRowFunction="sum" dataDxfId="35" totalsRowDxfId="34"/>
    <tableColumn id="4" name="Total" totalsRowFunction="sum" dataDxfId="33" totalsRowDxfId="32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H12" totalsRowShown="0">
  <autoFilter ref="B2:H12"/>
  <tableColumns count="7">
    <tableColumn id="1" name="Tahun Ke-"/>
    <tableColumn id="2" name="Sunk Cost Remaining" dataDxfId="31">
      <calculatedColumnFormula>SUBTOTAL(109,Table6[Total])</calculatedColumnFormula>
    </tableColumn>
    <tableColumn id="3" name="Total Cost" dataDxfId="30"/>
    <tableColumn id="4" name="Total Revenue" dataDxfId="29"/>
    <tableColumn id="5" name="Profit" dataDxfId="28">
      <calculatedColumnFormula>Table7[[#This Row],[Total Revenue]]-Table7[[#This Row],[Total Cost]]</calculatedColumnFormula>
    </tableColumn>
    <tableColumn id="6" name="Net Profit After Sunk Cost" dataDxfId="27">
      <calculatedColumnFormula>Table7[[#This Row],[Total Revenue]]-Table7[[#This Row],[Total Cost]]-$C$3</calculatedColumnFormula>
    </tableColumn>
    <tableColumn id="7" name="Total Profit" dataDxfId="26">
      <calculatedColumnFormula>Table7[[#This Row],[Total Revenue]]-Table7[[#This Row],[Total Cost]]-$C$3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N12" totalsRowShown="0" headerRowDxfId="25">
  <autoFilter ref="B3:N12"/>
  <tableColumns count="13">
    <tableColumn id="1" name="Task/Month"/>
    <tableColumn id="2" name="1" dataDxfId="24"/>
    <tableColumn id="3" name="2" dataDxfId="23"/>
    <tableColumn id="4" name="3" dataDxfId="22"/>
    <tableColumn id="5" name="4" dataDxfId="21"/>
    <tableColumn id="6" name="5" dataDxfId="20"/>
    <tableColumn id="7" name="6" dataDxfId="19"/>
    <tableColumn id="8" name="7" dataDxfId="18"/>
    <tableColumn id="9" name="8" dataDxfId="17"/>
    <tableColumn id="10" name="9" dataDxfId="16"/>
    <tableColumn id="11" name="10" dataDxfId="15"/>
    <tableColumn id="12" name="11" dataDxfId="14"/>
    <tableColumn id="13" name="12" dataDxfId="13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5" name="Table36" displayName="Table36" ref="B15:N24" totalsRowShown="0" headerRowDxfId="12">
  <autoFilter ref="B15:N24"/>
  <tableColumns count="13">
    <tableColumn id="1" name="Task/Month"/>
    <tableColumn id="2" name="1" dataDxfId="11"/>
    <tableColumn id="3" name="2" dataDxfId="10"/>
    <tableColumn id="4" name="3" dataDxfId="9"/>
    <tableColumn id="5" name="4" dataDxfId="8"/>
    <tableColumn id="6" name="5" dataDxfId="7"/>
    <tableColumn id="7" name="6" dataDxfId="6"/>
    <tableColumn id="8" name="7" dataDxfId="5"/>
    <tableColumn id="9" name="8" dataDxfId="4"/>
    <tableColumn id="10" name="9" dataDxfId="3"/>
    <tableColumn id="11" name="10" dataDxfId="2"/>
    <tableColumn id="12" name="11" dataDxfId="1"/>
    <tableColumn id="13" name="12" dataDxfId="0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F19" sqref="F19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6000000</v>
      </c>
      <c r="E3" s="4">
        <f>$C3*$D3</f>
        <v>6000000</v>
      </c>
      <c r="F3" s="4">
        <f>$E3*12</f>
        <v>72000000</v>
      </c>
    </row>
    <row r="4" spans="2:6" x14ac:dyDescent="0.25">
      <c r="B4" t="s">
        <v>8</v>
      </c>
      <c r="C4">
        <v>1</v>
      </c>
      <c r="D4" s="4">
        <v>1750000</v>
      </c>
      <c r="E4" s="4">
        <f t="shared" ref="E4:E16" si="0">$C4*$D4</f>
        <v>1750000</v>
      </c>
      <c r="F4" s="4">
        <f t="shared" ref="F4:F16" si="1">$E4*12</f>
        <v>21000000</v>
      </c>
    </row>
    <row r="5" spans="2:6" x14ac:dyDescent="0.25">
      <c r="B5" t="s">
        <v>10</v>
      </c>
      <c r="C5">
        <v>1</v>
      </c>
      <c r="D5" s="4">
        <v>4000000</v>
      </c>
      <c r="E5" s="4">
        <f t="shared" si="0"/>
        <v>4000000</v>
      </c>
      <c r="F5" s="4">
        <f t="shared" si="1"/>
        <v>48000000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3</v>
      </c>
      <c r="D7" s="4">
        <v>3500000</v>
      </c>
      <c r="E7" s="4">
        <f t="shared" si="0"/>
        <v>10500000</v>
      </c>
      <c r="F7" s="4">
        <f t="shared" si="1"/>
        <v>126000000</v>
      </c>
    </row>
    <row r="8" spans="2:6" x14ac:dyDescent="0.25">
      <c r="B8" t="s">
        <v>13</v>
      </c>
      <c r="C8">
        <v>2</v>
      </c>
      <c r="D8" s="4">
        <v>3500000</v>
      </c>
      <c r="E8" s="4">
        <f t="shared" si="0"/>
        <v>7000000</v>
      </c>
      <c r="F8" s="4">
        <f t="shared" si="1"/>
        <v>84000000</v>
      </c>
    </row>
    <row r="9" spans="2:6" x14ac:dyDescent="0.25">
      <c r="B9" t="s">
        <v>14</v>
      </c>
      <c r="C9">
        <v>3</v>
      </c>
      <c r="D9" s="4">
        <v>4000000</v>
      </c>
      <c r="E9" s="4">
        <f t="shared" si="0"/>
        <v>12000000</v>
      </c>
      <c r="F9" s="4">
        <f t="shared" si="1"/>
        <v>144000000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3000000</v>
      </c>
      <c r="E14" s="4">
        <f t="shared" si="0"/>
        <v>3000000</v>
      </c>
      <c r="F14" s="4">
        <f t="shared" si="1"/>
        <v>36000000</v>
      </c>
    </row>
    <row r="15" spans="2:6" x14ac:dyDescent="0.25">
      <c r="B15" t="s">
        <v>20</v>
      </c>
      <c r="C15">
        <v>2</v>
      </c>
      <c r="D15" s="4">
        <v>5000000</v>
      </c>
      <c r="E15" s="4">
        <f t="shared" si="0"/>
        <v>10000000</v>
      </c>
      <c r="F15" s="4">
        <f t="shared" si="1"/>
        <v>120000000</v>
      </c>
    </row>
    <row r="16" spans="2:6" x14ac:dyDescent="0.25">
      <c r="B16" t="s">
        <v>1</v>
      </c>
      <c r="C16">
        <v>1</v>
      </c>
      <c r="D16" s="4">
        <v>2000000</v>
      </c>
      <c r="E16" s="4">
        <f t="shared" si="0"/>
        <v>2000000</v>
      </c>
      <c r="F16" s="4">
        <f t="shared" si="1"/>
        <v>24000000</v>
      </c>
    </row>
    <row r="17" spans="2:6" x14ac:dyDescent="0.25">
      <c r="B17" t="s">
        <v>9</v>
      </c>
      <c r="E17" s="4">
        <f>SUBTOTAL(109,Table1[Total Cost/Month])</f>
        <v>62861000</v>
      </c>
      <c r="F17" s="4">
        <f>SUBTOTAL(109,Table1[Total Annual Cost])</f>
        <v>754332000</v>
      </c>
    </row>
    <row r="18" spans="2:6" x14ac:dyDescent="0.25">
      <c r="F18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A10" workbookViewId="0">
      <selection activeCell="E35" sqref="E35: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51" t="s">
        <v>29</v>
      </c>
      <c r="C2" s="59" t="s">
        <v>22</v>
      </c>
      <c r="D2" s="59"/>
      <c r="E2" s="59"/>
      <c r="F2" s="59"/>
      <c r="G2" s="59"/>
      <c r="H2" s="59"/>
      <c r="I2" s="51" t="s">
        <v>33</v>
      </c>
      <c r="J2" s="52" t="s">
        <v>34</v>
      </c>
      <c r="K2" s="53"/>
      <c r="L2" s="53"/>
      <c r="M2" s="53"/>
      <c r="N2" s="53"/>
      <c r="O2" s="54"/>
    </row>
    <row r="3" spans="2:15" x14ac:dyDescent="0.25">
      <c r="B3" s="51"/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51"/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 t="s">
        <v>28</v>
      </c>
    </row>
    <row r="4" spans="2:15" x14ac:dyDescent="0.25">
      <c r="B4" s="9">
        <v>1</v>
      </c>
      <c r="C4" s="16">
        <f>$C21*$B$18</f>
        <v>108000000</v>
      </c>
      <c r="D4" s="16">
        <f>$D21*$B$18</f>
        <v>144000000</v>
      </c>
      <c r="E4" s="16">
        <f>$E21*$B$18</f>
        <v>137472000</v>
      </c>
      <c r="F4" s="16">
        <f>$F21*$B$18</f>
        <v>120000000</v>
      </c>
      <c r="G4" s="16">
        <f>$G21*$B$18</f>
        <v>180000000</v>
      </c>
      <c r="H4" s="16">
        <f>$H21*$B$18</f>
        <v>156000000</v>
      </c>
      <c r="I4" s="17">
        <f>SUM(C4:H4)</f>
        <v>845472000</v>
      </c>
      <c r="J4" s="15" t="s">
        <v>32</v>
      </c>
      <c r="K4" s="15" t="s">
        <v>32</v>
      </c>
      <c r="L4" s="15" t="s">
        <v>32</v>
      </c>
      <c r="M4" s="15" t="s">
        <v>32</v>
      </c>
      <c r="N4" s="15" t="s">
        <v>32</v>
      </c>
      <c r="O4" s="15" t="s">
        <v>32</v>
      </c>
    </row>
    <row r="5" spans="2:15" x14ac:dyDescent="0.25">
      <c r="B5" s="10">
        <v>2</v>
      </c>
      <c r="C5" s="16">
        <f t="shared" ref="C5:C13" si="0">$C22*$B$18</f>
        <v>114000000</v>
      </c>
      <c r="D5" s="16">
        <f t="shared" ref="D5:D13" si="1">$D22*$B$18</f>
        <v>156000000</v>
      </c>
      <c r="E5" s="16">
        <f t="shared" ref="E5:E13" si="2">$E22*$B$18</f>
        <v>148140000</v>
      </c>
      <c r="F5" s="16">
        <f t="shared" ref="F5:F13" si="3">$F22*$B$18</f>
        <v>144000000</v>
      </c>
      <c r="G5" s="16">
        <f t="shared" ref="G5:G13" si="4">$G22*$B$18</f>
        <v>192000000</v>
      </c>
      <c r="H5" s="16">
        <f t="shared" ref="H5:H13" si="5">$H22*$B$18</f>
        <v>180000000</v>
      </c>
      <c r="I5" s="17">
        <f t="shared" ref="I5:I13" si="6">SUM(C5:H5)</f>
        <v>934140000</v>
      </c>
      <c r="J5" s="18">
        <f>(($C5-$C$4)/$C$4)</f>
        <v>5.5555555555555552E-2</v>
      </c>
      <c r="K5" s="18">
        <f>(($D5-$D$4)/$D$4)</f>
        <v>8.3333333333333329E-2</v>
      </c>
      <c r="L5" s="18">
        <f>(($E5-$E$4)/$E$4)</f>
        <v>7.7601256983240219E-2</v>
      </c>
      <c r="M5" s="18">
        <f>(($F5-$F$4)/$F$4)</f>
        <v>0.2</v>
      </c>
      <c r="N5" s="18">
        <f>(($G5-$G$4)/$G$4)</f>
        <v>6.6666666666666666E-2</v>
      </c>
      <c r="O5" s="18">
        <f>(($H5-$H$4)/$H$4)</f>
        <v>0.15384615384615385</v>
      </c>
    </row>
    <row r="6" spans="2:15" x14ac:dyDescent="0.25">
      <c r="B6" s="9">
        <v>3</v>
      </c>
      <c r="C6" s="16">
        <f t="shared" si="0"/>
        <v>120000000</v>
      </c>
      <c r="D6" s="16">
        <f t="shared" si="1"/>
        <v>168000000</v>
      </c>
      <c r="E6" s="16">
        <f t="shared" si="2"/>
        <v>161472000</v>
      </c>
      <c r="F6" s="16">
        <f t="shared" si="3"/>
        <v>151884000</v>
      </c>
      <c r="G6" s="16">
        <f t="shared" si="4"/>
        <v>198000000</v>
      </c>
      <c r="H6" s="16">
        <f t="shared" si="5"/>
        <v>204000000</v>
      </c>
      <c r="I6" s="17">
        <f t="shared" si="6"/>
        <v>1003356000</v>
      </c>
      <c r="J6" s="18">
        <f t="shared" ref="J6:J13" si="7">(($C6-$C$4)/$C$4)</f>
        <v>0.1111111111111111</v>
      </c>
      <c r="K6" s="18">
        <f t="shared" ref="K6:K13" si="8">(($D6-$D$4)/$D$4)</f>
        <v>0.16666666666666666</v>
      </c>
      <c r="L6" s="18">
        <f t="shared" ref="L6:L13" si="9">(($E6-$E$4)/$E$4)</f>
        <v>0.17458100558659218</v>
      </c>
      <c r="M6" s="18">
        <f t="shared" ref="M6:M13" si="10">(($F6-$F$4)/$F$4)</f>
        <v>0.26569999999999999</v>
      </c>
      <c r="N6" s="18">
        <f t="shared" ref="N6:N13" si="11">(($G6-$G$4)/$G$4)</f>
        <v>0.1</v>
      </c>
      <c r="O6" s="18">
        <f t="shared" ref="O6:O13" si="12">(($H6-$H$4)/$H$4)</f>
        <v>0.30769230769230771</v>
      </c>
    </row>
    <row r="7" spans="2:15" x14ac:dyDescent="0.25">
      <c r="B7" s="10">
        <v>4</v>
      </c>
      <c r="C7" s="16">
        <f t="shared" si="0"/>
        <v>132000000</v>
      </c>
      <c r="D7" s="16">
        <f t="shared" si="1"/>
        <v>180000000</v>
      </c>
      <c r="E7" s="16">
        <f t="shared" si="2"/>
        <v>174000000</v>
      </c>
      <c r="F7" s="16">
        <f t="shared" si="3"/>
        <v>162804000</v>
      </c>
      <c r="G7" s="16">
        <f t="shared" si="4"/>
        <v>204000000</v>
      </c>
      <c r="H7" s="16">
        <f t="shared" si="5"/>
        <v>210000000</v>
      </c>
      <c r="I7" s="17">
        <f t="shared" si="6"/>
        <v>1062804000</v>
      </c>
      <c r="J7" s="18">
        <f t="shared" si="7"/>
        <v>0.22222222222222221</v>
      </c>
      <c r="K7" s="18">
        <f t="shared" si="8"/>
        <v>0.25</v>
      </c>
      <c r="L7" s="18">
        <f t="shared" si="9"/>
        <v>0.26571229050279327</v>
      </c>
      <c r="M7" s="18">
        <f t="shared" si="10"/>
        <v>0.35670000000000002</v>
      </c>
      <c r="N7" s="18">
        <f t="shared" si="11"/>
        <v>0.13333333333333333</v>
      </c>
      <c r="O7" s="18">
        <f t="shared" si="12"/>
        <v>0.34615384615384615</v>
      </c>
    </row>
    <row r="8" spans="2:15" x14ac:dyDescent="0.25">
      <c r="B8" s="9">
        <v>5</v>
      </c>
      <c r="C8" s="16">
        <f t="shared" si="0"/>
        <v>156000000</v>
      </c>
      <c r="D8" s="16">
        <f t="shared" si="1"/>
        <v>192000000</v>
      </c>
      <c r="E8" s="16">
        <f t="shared" si="2"/>
        <v>186000000</v>
      </c>
      <c r="F8" s="16">
        <f t="shared" si="3"/>
        <v>174804000</v>
      </c>
      <c r="G8" s="16">
        <f t="shared" si="4"/>
        <v>216000000</v>
      </c>
      <c r="H8" s="16">
        <f t="shared" si="5"/>
        <v>210000000</v>
      </c>
      <c r="I8" s="17">
        <f t="shared" si="6"/>
        <v>1134804000</v>
      </c>
      <c r="J8" s="18">
        <f t="shared" si="7"/>
        <v>0.44444444444444442</v>
      </c>
      <c r="K8" s="18">
        <f t="shared" si="8"/>
        <v>0.33333333333333331</v>
      </c>
      <c r="L8" s="18">
        <f t="shared" si="9"/>
        <v>0.35300279329608941</v>
      </c>
      <c r="M8" s="18">
        <f t="shared" si="10"/>
        <v>0.45669999999999999</v>
      </c>
      <c r="N8" s="18">
        <f t="shared" si="11"/>
        <v>0.2</v>
      </c>
      <c r="O8" s="18">
        <f t="shared" si="12"/>
        <v>0.34615384615384615</v>
      </c>
    </row>
    <row r="9" spans="2:15" x14ac:dyDescent="0.25">
      <c r="B9" s="10">
        <v>6</v>
      </c>
      <c r="C9" s="16">
        <f t="shared" si="0"/>
        <v>180000000</v>
      </c>
      <c r="D9" s="16">
        <f t="shared" si="1"/>
        <v>204000000</v>
      </c>
      <c r="E9" s="16">
        <f t="shared" si="2"/>
        <v>198000000</v>
      </c>
      <c r="F9" s="16">
        <f t="shared" si="3"/>
        <v>185472000</v>
      </c>
      <c r="G9" s="16">
        <f t="shared" si="4"/>
        <v>228000000</v>
      </c>
      <c r="H9" s="16">
        <f t="shared" si="5"/>
        <v>216000000</v>
      </c>
      <c r="I9" s="17">
        <f t="shared" si="6"/>
        <v>1211472000</v>
      </c>
      <c r="J9" s="18">
        <f t="shared" si="7"/>
        <v>0.66666666666666663</v>
      </c>
      <c r="K9" s="18">
        <f t="shared" si="8"/>
        <v>0.41666666666666669</v>
      </c>
      <c r="L9" s="18">
        <f t="shared" si="9"/>
        <v>0.4402932960893855</v>
      </c>
      <c r="M9" s="18">
        <f t="shared" si="10"/>
        <v>0.54559999999999997</v>
      </c>
      <c r="N9" s="18">
        <f t="shared" si="11"/>
        <v>0.26666666666666666</v>
      </c>
      <c r="O9" s="18">
        <f t="shared" si="12"/>
        <v>0.38461538461538464</v>
      </c>
    </row>
    <row r="10" spans="2:15" x14ac:dyDescent="0.25">
      <c r="B10" s="9">
        <v>7</v>
      </c>
      <c r="C10" s="16">
        <f t="shared" si="0"/>
        <v>192000000</v>
      </c>
      <c r="D10" s="16">
        <f t="shared" si="1"/>
        <v>210000000</v>
      </c>
      <c r="E10" s="16">
        <f t="shared" si="2"/>
        <v>210000000</v>
      </c>
      <c r="F10" s="16">
        <f t="shared" si="3"/>
        <v>197472000</v>
      </c>
      <c r="G10" s="16">
        <f t="shared" si="4"/>
        <v>240000000</v>
      </c>
      <c r="H10" s="16">
        <f t="shared" si="5"/>
        <v>228000000</v>
      </c>
      <c r="I10" s="17">
        <f t="shared" si="6"/>
        <v>1277472000</v>
      </c>
      <c r="J10" s="18">
        <f t="shared" si="7"/>
        <v>0.77777777777777779</v>
      </c>
      <c r="K10" s="18">
        <f t="shared" si="8"/>
        <v>0.45833333333333331</v>
      </c>
      <c r="L10" s="18">
        <f t="shared" si="9"/>
        <v>0.52758379888268159</v>
      </c>
      <c r="M10" s="18">
        <f t="shared" si="10"/>
        <v>0.64559999999999995</v>
      </c>
      <c r="N10" s="18">
        <f t="shared" si="11"/>
        <v>0.33333333333333331</v>
      </c>
      <c r="O10" s="18">
        <f t="shared" si="12"/>
        <v>0.46153846153846156</v>
      </c>
    </row>
    <row r="11" spans="2:15" x14ac:dyDescent="0.25">
      <c r="B11" s="10">
        <v>8</v>
      </c>
      <c r="C11" s="16">
        <f t="shared" si="0"/>
        <v>198000000</v>
      </c>
      <c r="D11" s="16">
        <f t="shared" si="1"/>
        <v>210000000</v>
      </c>
      <c r="E11" s="16">
        <f t="shared" si="2"/>
        <v>222000000</v>
      </c>
      <c r="F11" s="16">
        <f t="shared" si="3"/>
        <v>211893600</v>
      </c>
      <c r="G11" s="16">
        <f t="shared" si="4"/>
        <v>240000000</v>
      </c>
      <c r="H11" s="16">
        <f t="shared" si="5"/>
        <v>240000000</v>
      </c>
      <c r="I11" s="17">
        <f t="shared" si="6"/>
        <v>1321893600</v>
      </c>
      <c r="J11" s="18">
        <f t="shared" si="7"/>
        <v>0.83333333333333337</v>
      </c>
      <c r="K11" s="18">
        <f t="shared" si="8"/>
        <v>0.45833333333333331</v>
      </c>
      <c r="L11" s="18">
        <f t="shared" si="9"/>
        <v>0.61487430167597767</v>
      </c>
      <c r="M11" s="18">
        <f t="shared" si="10"/>
        <v>0.76578000000000002</v>
      </c>
      <c r="N11" s="18">
        <f t="shared" si="11"/>
        <v>0.33333333333333331</v>
      </c>
      <c r="O11" s="18">
        <f t="shared" si="12"/>
        <v>0.53846153846153844</v>
      </c>
    </row>
    <row r="12" spans="2:15" x14ac:dyDescent="0.25">
      <c r="B12" s="9">
        <v>9</v>
      </c>
      <c r="C12" s="16">
        <f t="shared" si="0"/>
        <v>198000000</v>
      </c>
      <c r="D12" s="16">
        <f t="shared" si="1"/>
        <v>210000000</v>
      </c>
      <c r="E12" s="16">
        <f t="shared" si="2"/>
        <v>234000000</v>
      </c>
      <c r="F12" s="16">
        <f t="shared" si="3"/>
        <v>224136000</v>
      </c>
      <c r="G12" s="16">
        <f t="shared" si="4"/>
        <v>252000000</v>
      </c>
      <c r="H12" s="16">
        <f t="shared" si="5"/>
        <v>264000000</v>
      </c>
      <c r="I12" s="17">
        <f t="shared" si="6"/>
        <v>1382136000</v>
      </c>
      <c r="J12" s="18">
        <f t="shared" si="7"/>
        <v>0.83333333333333337</v>
      </c>
      <c r="K12" s="18">
        <f t="shared" si="8"/>
        <v>0.45833333333333331</v>
      </c>
      <c r="L12" s="18">
        <f t="shared" si="9"/>
        <v>0.70216480446927376</v>
      </c>
      <c r="M12" s="18">
        <f t="shared" si="10"/>
        <v>0.86780000000000002</v>
      </c>
      <c r="N12" s="18">
        <f t="shared" si="11"/>
        <v>0.4</v>
      </c>
      <c r="O12" s="18">
        <f t="shared" si="12"/>
        <v>0.69230769230769229</v>
      </c>
    </row>
    <row r="13" spans="2:15" x14ac:dyDescent="0.25">
      <c r="B13" s="10">
        <v>10</v>
      </c>
      <c r="C13" s="16">
        <f t="shared" si="0"/>
        <v>204000000</v>
      </c>
      <c r="D13" s="16">
        <f t="shared" si="1"/>
        <v>216000000</v>
      </c>
      <c r="E13" s="16">
        <f t="shared" si="2"/>
        <v>252000000</v>
      </c>
      <c r="F13" s="16">
        <f t="shared" si="3"/>
        <v>237468000</v>
      </c>
      <c r="G13" s="16">
        <f t="shared" si="4"/>
        <v>264000000</v>
      </c>
      <c r="H13" s="16">
        <f t="shared" si="5"/>
        <v>270000000</v>
      </c>
      <c r="I13" s="17">
        <f t="shared" si="6"/>
        <v>1443468000</v>
      </c>
      <c r="J13" s="18">
        <f t="shared" si="7"/>
        <v>0.88888888888888884</v>
      </c>
      <c r="K13" s="18">
        <f t="shared" si="8"/>
        <v>0.5</v>
      </c>
      <c r="L13" s="18">
        <f t="shared" si="9"/>
        <v>0.83310055865921784</v>
      </c>
      <c r="M13" s="18">
        <f t="shared" si="10"/>
        <v>0.97889999999999999</v>
      </c>
      <c r="N13" s="18">
        <f t="shared" si="11"/>
        <v>0.46666666666666667</v>
      </c>
      <c r="O13" s="18">
        <f t="shared" si="12"/>
        <v>0.73076923076923073</v>
      </c>
    </row>
    <row r="14" spans="2:15" x14ac:dyDescent="0.25">
      <c r="B14" s="11"/>
      <c r="C14" s="12"/>
      <c r="D14" s="12"/>
      <c r="E14" s="12"/>
      <c r="F14" s="12"/>
      <c r="G14" s="12"/>
      <c r="H14" s="19" t="s">
        <v>9</v>
      </c>
      <c r="I14" s="20">
        <f>SUM(I4:I13)</f>
        <v>11617017600</v>
      </c>
      <c r="J14" s="12"/>
      <c r="K14" s="12"/>
      <c r="L14" s="12"/>
      <c r="M14" s="12"/>
      <c r="N14" s="12"/>
    </row>
    <row r="15" spans="2:1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5" x14ac:dyDescent="0.25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3">
        <v>12</v>
      </c>
      <c r="C18" s="14" t="s">
        <v>30</v>
      </c>
      <c r="D18" s="14"/>
      <c r="E18" s="14"/>
      <c r="F18" s="14"/>
      <c r="G18" s="14"/>
      <c r="H18" s="14"/>
      <c r="I18" s="14" t="s">
        <v>31</v>
      </c>
      <c r="J18" s="14"/>
      <c r="K18" s="14"/>
      <c r="L18" s="14"/>
      <c r="M18" s="14"/>
      <c r="N18" s="14"/>
    </row>
    <row r="19" spans="2:14" x14ac:dyDescent="0.25">
      <c r="B19" s="51" t="s">
        <v>29</v>
      </c>
      <c r="C19" s="59" t="s">
        <v>22</v>
      </c>
      <c r="D19" s="59"/>
      <c r="E19" s="59"/>
      <c r="F19" s="59"/>
      <c r="G19" s="59"/>
      <c r="H19" s="59"/>
      <c r="I19" s="51" t="s">
        <v>21</v>
      </c>
      <c r="J19" s="51"/>
      <c r="K19" s="51"/>
      <c r="L19" s="51"/>
      <c r="M19" s="51"/>
      <c r="N19" s="51"/>
    </row>
    <row r="20" spans="2:14" x14ac:dyDescent="0.25">
      <c r="B20" s="57"/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27</v>
      </c>
      <c r="H20" s="7" t="s">
        <v>28</v>
      </c>
      <c r="I20" s="8" t="s">
        <v>23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</row>
    <row r="21" spans="2:14" x14ac:dyDescent="0.25">
      <c r="B21" s="9">
        <v>1</v>
      </c>
      <c r="C21" s="16">
        <v>9000000</v>
      </c>
      <c r="D21" s="16">
        <v>12000000</v>
      </c>
      <c r="E21" s="16">
        <v>11456000</v>
      </c>
      <c r="F21" s="16">
        <v>10000000</v>
      </c>
      <c r="G21" s="16">
        <v>15000000</v>
      </c>
      <c r="H21" s="16">
        <v>13000000</v>
      </c>
      <c r="I21" s="5"/>
      <c r="J21" s="5"/>
      <c r="K21" s="5"/>
      <c r="L21" s="5"/>
      <c r="M21" s="5"/>
      <c r="N21" s="5"/>
    </row>
    <row r="22" spans="2:14" x14ac:dyDescent="0.25">
      <c r="B22" s="10">
        <v>2</v>
      </c>
      <c r="C22" s="16">
        <v>9500000</v>
      </c>
      <c r="D22" s="17">
        <v>13000000</v>
      </c>
      <c r="E22" s="17">
        <v>12345000</v>
      </c>
      <c r="F22" s="17">
        <v>12000000</v>
      </c>
      <c r="G22" s="17">
        <v>16000000</v>
      </c>
      <c r="H22" s="17">
        <v>15000000</v>
      </c>
      <c r="I22" s="6"/>
      <c r="J22" s="6"/>
      <c r="K22" s="6"/>
      <c r="L22" s="6"/>
      <c r="M22" s="6"/>
      <c r="N22" s="6"/>
    </row>
    <row r="23" spans="2:14" x14ac:dyDescent="0.25">
      <c r="B23" s="9">
        <v>3</v>
      </c>
      <c r="C23" s="16">
        <v>10000000</v>
      </c>
      <c r="D23" s="17">
        <v>14000000</v>
      </c>
      <c r="E23" s="17">
        <v>13456000</v>
      </c>
      <c r="F23" s="17">
        <v>12657000</v>
      </c>
      <c r="G23" s="17">
        <v>16500000</v>
      </c>
      <c r="H23" s="17">
        <v>17000000</v>
      </c>
      <c r="I23" s="6"/>
      <c r="J23" s="6"/>
      <c r="K23" s="6"/>
      <c r="L23" s="6"/>
      <c r="M23" s="6"/>
      <c r="N23" s="6"/>
    </row>
    <row r="24" spans="2:14" x14ac:dyDescent="0.25">
      <c r="B24" s="10">
        <v>4</v>
      </c>
      <c r="C24" s="16">
        <v>11000000</v>
      </c>
      <c r="D24" s="17">
        <v>15000000</v>
      </c>
      <c r="E24" s="17">
        <v>14500000</v>
      </c>
      <c r="F24" s="17">
        <v>13567000</v>
      </c>
      <c r="G24" s="17">
        <v>17000000</v>
      </c>
      <c r="H24" s="17">
        <v>17500000</v>
      </c>
      <c r="I24" s="6"/>
      <c r="J24" s="6"/>
      <c r="K24" s="6"/>
      <c r="L24" s="6"/>
      <c r="M24" s="6"/>
      <c r="N24" s="6"/>
    </row>
    <row r="25" spans="2:14" x14ac:dyDescent="0.25">
      <c r="B25" s="9">
        <v>5</v>
      </c>
      <c r="C25" s="16">
        <v>13000000</v>
      </c>
      <c r="D25" s="17">
        <v>16000000</v>
      </c>
      <c r="E25" s="17">
        <v>15500000</v>
      </c>
      <c r="F25" s="17">
        <v>14567000</v>
      </c>
      <c r="G25" s="17">
        <v>18000000</v>
      </c>
      <c r="H25" s="17">
        <v>17500000</v>
      </c>
      <c r="I25" s="6"/>
      <c r="J25" s="6"/>
      <c r="K25" s="6"/>
      <c r="L25" s="6"/>
      <c r="M25" s="6"/>
      <c r="N25" s="6"/>
    </row>
    <row r="26" spans="2:14" x14ac:dyDescent="0.25">
      <c r="B26" s="10">
        <v>6</v>
      </c>
      <c r="C26" s="16">
        <v>15000000</v>
      </c>
      <c r="D26" s="17">
        <v>17000000</v>
      </c>
      <c r="E26" s="17">
        <v>16500000</v>
      </c>
      <c r="F26" s="17">
        <v>15456000</v>
      </c>
      <c r="G26" s="17">
        <v>19000000</v>
      </c>
      <c r="H26" s="17">
        <v>18000000</v>
      </c>
      <c r="I26" s="6"/>
      <c r="J26" s="6"/>
      <c r="K26" s="6"/>
      <c r="L26" s="6"/>
      <c r="M26" s="6"/>
      <c r="N26" s="6"/>
    </row>
    <row r="27" spans="2:14" x14ac:dyDescent="0.25">
      <c r="B27" s="9">
        <v>7</v>
      </c>
      <c r="C27" s="16">
        <v>16000000</v>
      </c>
      <c r="D27" s="17">
        <v>17500000</v>
      </c>
      <c r="E27" s="17">
        <v>17500000</v>
      </c>
      <c r="F27" s="17">
        <v>16456000</v>
      </c>
      <c r="G27" s="17">
        <v>20000000</v>
      </c>
      <c r="H27" s="17">
        <v>19000000</v>
      </c>
      <c r="I27" s="6"/>
      <c r="J27" s="6"/>
      <c r="K27" s="6"/>
      <c r="L27" s="6"/>
      <c r="M27" s="6"/>
      <c r="N27" s="6"/>
    </row>
    <row r="28" spans="2:14" x14ac:dyDescent="0.25">
      <c r="B28" s="10">
        <v>8</v>
      </c>
      <c r="C28" s="16">
        <v>16500000</v>
      </c>
      <c r="D28" s="17">
        <v>17500000</v>
      </c>
      <c r="E28" s="17">
        <v>18500000</v>
      </c>
      <c r="F28" s="17">
        <v>17657800</v>
      </c>
      <c r="G28" s="17">
        <v>20000000</v>
      </c>
      <c r="H28" s="17">
        <v>20000000</v>
      </c>
      <c r="I28" s="6"/>
      <c r="J28" s="6"/>
      <c r="K28" s="6"/>
      <c r="L28" s="6"/>
      <c r="M28" s="6"/>
      <c r="N28" s="6"/>
    </row>
    <row r="29" spans="2:14" x14ac:dyDescent="0.25">
      <c r="B29" s="9">
        <v>9</v>
      </c>
      <c r="C29" s="16">
        <v>16500000</v>
      </c>
      <c r="D29" s="17">
        <v>17500000</v>
      </c>
      <c r="E29" s="17">
        <v>19500000</v>
      </c>
      <c r="F29" s="17">
        <v>18678000</v>
      </c>
      <c r="G29" s="17">
        <v>21000000</v>
      </c>
      <c r="H29" s="17">
        <v>22000000</v>
      </c>
      <c r="I29" s="6"/>
      <c r="J29" s="6"/>
      <c r="K29" s="6"/>
      <c r="L29" s="6"/>
      <c r="M29" s="6"/>
      <c r="N29" s="6"/>
    </row>
    <row r="30" spans="2:14" x14ac:dyDescent="0.25">
      <c r="B30" s="10">
        <v>10</v>
      </c>
      <c r="C30" s="16">
        <v>17000000</v>
      </c>
      <c r="D30" s="17">
        <v>18000000</v>
      </c>
      <c r="E30" s="17">
        <v>21000000</v>
      </c>
      <c r="F30" s="17">
        <v>19789000</v>
      </c>
      <c r="G30" s="17">
        <v>22000000</v>
      </c>
      <c r="H30" s="17">
        <v>22500000</v>
      </c>
      <c r="I30" s="6"/>
      <c r="J30" s="6"/>
      <c r="K30" s="6"/>
      <c r="L30" s="6"/>
      <c r="M30" s="6"/>
      <c r="N30" s="6"/>
    </row>
    <row r="33" spans="2:14" x14ac:dyDescent="0.25">
      <c r="B33" s="51" t="s">
        <v>29</v>
      </c>
      <c r="C33" s="55" t="s">
        <v>22</v>
      </c>
      <c r="D33" s="56"/>
      <c r="E33" s="57" t="s">
        <v>33</v>
      </c>
      <c r="F33" s="52" t="s">
        <v>37</v>
      </c>
      <c r="G33" s="54"/>
      <c r="H33" s="21"/>
      <c r="I33" s="21"/>
      <c r="J33" s="21"/>
      <c r="K33" s="21"/>
    </row>
    <row r="34" spans="2:14" x14ac:dyDescent="0.25">
      <c r="B34" s="51"/>
      <c r="C34" s="7" t="s">
        <v>35</v>
      </c>
      <c r="D34" s="7" t="s">
        <v>36</v>
      </c>
      <c r="E34" s="58"/>
      <c r="F34" s="8" t="s">
        <v>35</v>
      </c>
      <c r="G34" s="8" t="s">
        <v>36</v>
      </c>
      <c r="H34" s="21"/>
      <c r="I34" s="21"/>
      <c r="J34" s="21"/>
      <c r="K34" s="21"/>
    </row>
    <row r="35" spans="2:14" x14ac:dyDescent="0.25">
      <c r="B35" s="9">
        <v>1</v>
      </c>
      <c r="C35" s="16">
        <f>$I4</f>
        <v>845472000</v>
      </c>
      <c r="D35" s="16"/>
      <c r="E35" s="17">
        <v>845472000</v>
      </c>
      <c r="F35" s="15"/>
      <c r="G35" s="15"/>
      <c r="H35" s="22"/>
      <c r="I35" s="22"/>
      <c r="J35" s="22"/>
      <c r="K35" s="22"/>
    </row>
    <row r="36" spans="2:14" x14ac:dyDescent="0.25">
      <c r="B36" s="10">
        <v>2</v>
      </c>
      <c r="C36" s="16">
        <f t="shared" ref="C36:C44" si="13">$I5</f>
        <v>934140000</v>
      </c>
      <c r="D36" s="16">
        <v>100000000</v>
      </c>
      <c r="E36" s="17">
        <v>1034140000</v>
      </c>
      <c r="F36" s="18">
        <f>($C36-$C35)/$C35</f>
        <v>0.10487396389235835</v>
      </c>
      <c r="G36" s="18"/>
      <c r="H36" s="23"/>
      <c r="I36" s="23"/>
      <c r="J36" s="23"/>
      <c r="K36" s="23"/>
    </row>
    <row r="37" spans="2:14" x14ac:dyDescent="0.25">
      <c r="B37" s="9">
        <v>3</v>
      </c>
      <c r="C37" s="16">
        <f t="shared" si="13"/>
        <v>1003356000</v>
      </c>
      <c r="D37" s="16">
        <v>300000000</v>
      </c>
      <c r="E37" s="17">
        <v>1303356000</v>
      </c>
      <c r="F37" s="18">
        <f t="shared" ref="F37:F44" si="14">($C37-$C36)/$C36</f>
        <v>7.4095959920354545E-2</v>
      </c>
      <c r="G37" s="18">
        <f>($D37-$D36)/$D36</f>
        <v>2</v>
      </c>
      <c r="H37" s="23"/>
      <c r="I37" s="23"/>
      <c r="J37" s="23"/>
      <c r="K37" s="23"/>
    </row>
    <row r="38" spans="2:14" x14ac:dyDescent="0.25">
      <c r="B38" s="10">
        <v>4</v>
      </c>
      <c r="C38" s="16">
        <f t="shared" si="13"/>
        <v>1062804000</v>
      </c>
      <c r="D38" s="16">
        <v>400000000</v>
      </c>
      <c r="E38" s="17">
        <v>1462804000</v>
      </c>
      <c r="F38" s="18">
        <f>($C38-$C37)/$C37</f>
        <v>5.9249159819645271E-2</v>
      </c>
      <c r="G38" s="18">
        <f>($D38-$D37)/$D37</f>
        <v>0.33333333333333331</v>
      </c>
      <c r="H38" s="23"/>
      <c r="I38" s="23"/>
      <c r="J38" s="23"/>
      <c r="K38" s="23"/>
    </row>
    <row r="39" spans="2:14" x14ac:dyDescent="0.25">
      <c r="B39" s="9">
        <v>5</v>
      </c>
      <c r="C39" s="16">
        <f t="shared" si="13"/>
        <v>1134804000</v>
      </c>
      <c r="D39" s="16">
        <v>500000000</v>
      </c>
      <c r="E39" s="17">
        <v>1634804000</v>
      </c>
      <c r="F39" s="18">
        <f>($C39-$C38)/$C38</f>
        <v>6.7745322750008469E-2</v>
      </c>
      <c r="G39" s="18">
        <f t="shared" ref="G39:G44" si="15">($D39-$D38)/$D38</f>
        <v>0.25</v>
      </c>
      <c r="H39" s="23"/>
      <c r="I39" s="23"/>
      <c r="J39" s="23"/>
      <c r="K39" s="23"/>
    </row>
    <row r="40" spans="2:14" x14ac:dyDescent="0.25">
      <c r="B40" s="10">
        <v>6</v>
      </c>
      <c r="C40" s="16">
        <f t="shared" si="13"/>
        <v>1211472000</v>
      </c>
      <c r="D40" s="16">
        <v>450000000</v>
      </c>
      <c r="E40" s="17">
        <v>1661472000</v>
      </c>
      <c r="F40" s="18">
        <f t="shared" si="14"/>
        <v>6.7560565524971708E-2</v>
      </c>
      <c r="G40" s="18">
        <f>($D40-$D39)/$D39</f>
        <v>-0.1</v>
      </c>
      <c r="H40" s="23"/>
      <c r="I40" s="23"/>
      <c r="J40" s="23"/>
      <c r="K40" s="23"/>
    </row>
    <row r="41" spans="2:14" x14ac:dyDescent="0.25">
      <c r="B41" s="9">
        <v>7</v>
      </c>
      <c r="C41" s="16">
        <f t="shared" si="13"/>
        <v>1277472000</v>
      </c>
      <c r="D41" s="16">
        <v>500000000</v>
      </c>
      <c r="E41" s="17">
        <v>1777472000</v>
      </c>
      <c r="F41" s="18">
        <f>($C41-$C40)/$C40</f>
        <v>5.4479179048298271E-2</v>
      </c>
      <c r="G41" s="18">
        <f t="shared" si="15"/>
        <v>0.1111111111111111</v>
      </c>
      <c r="H41" s="23"/>
      <c r="I41" s="23"/>
      <c r="J41" s="23"/>
      <c r="K41" s="23"/>
    </row>
    <row r="42" spans="2:14" x14ac:dyDescent="0.25">
      <c r="B42" s="10">
        <v>8</v>
      </c>
      <c r="C42" s="16">
        <f t="shared" si="13"/>
        <v>1321893600</v>
      </c>
      <c r="D42" s="16">
        <v>550000000</v>
      </c>
      <c r="E42" s="17">
        <v>1871893600</v>
      </c>
      <c r="F42" s="18">
        <f t="shared" si="14"/>
        <v>3.4773051777260089E-2</v>
      </c>
      <c r="G42" s="18">
        <f t="shared" si="15"/>
        <v>0.1</v>
      </c>
      <c r="H42" s="23"/>
      <c r="I42" s="23"/>
      <c r="J42" s="23"/>
      <c r="K42" s="23"/>
    </row>
    <row r="43" spans="2:14" x14ac:dyDescent="0.25">
      <c r="B43" s="9">
        <v>9</v>
      </c>
      <c r="C43" s="16">
        <f t="shared" si="13"/>
        <v>1382136000</v>
      </c>
      <c r="D43" s="16">
        <v>450000000</v>
      </c>
      <c r="E43" s="17">
        <v>1832136000</v>
      </c>
      <c r="F43" s="18">
        <f t="shared" si="14"/>
        <v>4.557280555711897E-2</v>
      </c>
      <c r="G43" s="18">
        <f t="shared" si="15"/>
        <v>-0.18181818181818182</v>
      </c>
      <c r="H43" s="23"/>
      <c r="I43" s="23"/>
      <c r="J43" s="23"/>
      <c r="K43" s="23"/>
    </row>
    <row r="44" spans="2:14" x14ac:dyDescent="0.25">
      <c r="B44" s="10">
        <v>10</v>
      </c>
      <c r="C44" s="16">
        <f t="shared" si="13"/>
        <v>1443468000</v>
      </c>
      <c r="D44" s="16">
        <v>600000000</v>
      </c>
      <c r="E44" s="17">
        <v>2043468000</v>
      </c>
      <c r="F44" s="18">
        <f t="shared" si="14"/>
        <v>4.4374793797426593E-2</v>
      </c>
      <c r="G44" s="18">
        <f t="shared" si="15"/>
        <v>0.33333333333333331</v>
      </c>
      <c r="H44" s="23"/>
      <c r="I44" s="23"/>
      <c r="J44" s="23"/>
      <c r="K44" s="23"/>
    </row>
    <row r="45" spans="2:14" x14ac:dyDescent="0.25">
      <c r="B45" s="11"/>
      <c r="C45" s="12"/>
      <c r="D45" s="19" t="s">
        <v>9</v>
      </c>
      <c r="E45" s="20">
        <f>SUM(E35:E44)</f>
        <v>15467017600</v>
      </c>
      <c r="F45" s="12"/>
      <c r="G45" s="12"/>
      <c r="H45" s="24"/>
      <c r="I45" s="25"/>
      <c r="J45" s="26"/>
      <c r="K45" s="26"/>
      <c r="L45" s="12"/>
      <c r="M45" s="12"/>
      <c r="N45" s="12"/>
    </row>
  </sheetData>
  <mergeCells count="11">
    <mergeCell ref="I19:N19"/>
    <mergeCell ref="J2:O2"/>
    <mergeCell ref="I2:I3"/>
    <mergeCell ref="F33:G33"/>
    <mergeCell ref="B33:B34"/>
    <mergeCell ref="C33:D33"/>
    <mergeCell ref="E33:E34"/>
    <mergeCell ref="C2:H2"/>
    <mergeCell ref="B2:B3"/>
    <mergeCell ref="C19:H19"/>
    <mergeCell ref="B19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1" sqref="E11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D3" sqref="D3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31.5703125" customWidth="1"/>
    <col min="6" max="6" width="23.42578125" customWidth="1"/>
    <col min="7" max="7" width="26.140625" customWidth="1"/>
    <col min="8" max="8" width="26.85546875" customWidth="1"/>
  </cols>
  <sheetData>
    <row r="2" spans="2:8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33</v>
      </c>
    </row>
    <row r="3" spans="2:8" x14ac:dyDescent="0.25">
      <c r="B3">
        <v>1</v>
      </c>
      <c r="C3" s="4">
        <f>SUBTOTAL(109,Table6[Total])</f>
        <v>67400000</v>
      </c>
      <c r="D3" s="4">
        <f>SUBTOTAL(109,Table1[Total Annual Cost])</f>
        <v>754332000</v>
      </c>
      <c r="E3" s="17">
        <v>845472000</v>
      </c>
      <c r="F3" s="27">
        <f>Table7[[#This Row],[Total Revenue]]-Table7[[#This Row],[Total Cost]]</f>
        <v>91140000</v>
      </c>
      <c r="G3" s="27">
        <f>Table7[[#This Row],[Total Revenue]]-Table7[[#This Row],[Total Cost]]-$C$3</f>
        <v>23740000</v>
      </c>
      <c r="H3" s="27">
        <f>Table7[[#This Row],[Total Revenue]]-Table7[[#This Row],[Total Cost]]-$C$3</f>
        <v>23740000</v>
      </c>
    </row>
    <row r="4" spans="2:8" x14ac:dyDescent="0.25">
      <c r="B4">
        <v>2</v>
      </c>
      <c r="C4" s="50" t="s">
        <v>32</v>
      </c>
      <c r="D4" s="4">
        <f>SUM(D3*10%)+D3</f>
        <v>829765200</v>
      </c>
      <c r="E4" s="17">
        <v>1034140000</v>
      </c>
      <c r="F4" s="27">
        <f>Table7[[#This Row],[Total Revenue]]-Table7[[#This Row],[Total Cost]]</f>
        <v>204374800</v>
      </c>
      <c r="G4" s="27">
        <f>Table7[[#This Row],[Total Revenue]]-Table7[[#This Row],[Total Cost]]-$C$3</f>
        <v>136974800</v>
      </c>
      <c r="H4" s="27">
        <f>$F4+$F3</f>
        <v>295514800</v>
      </c>
    </row>
    <row r="5" spans="2:8" x14ac:dyDescent="0.25">
      <c r="B5">
        <v>3</v>
      </c>
      <c r="C5" s="50" t="s">
        <v>32</v>
      </c>
      <c r="D5" s="4">
        <f t="shared" ref="D5:D12" si="0">SUM(D4*10%)+D4</f>
        <v>912741720</v>
      </c>
      <c r="E5" s="17">
        <v>1303356000</v>
      </c>
      <c r="F5" s="27">
        <f>Table7[[#This Row],[Total Revenue]]-Table7[[#This Row],[Total Cost]]</f>
        <v>390614280</v>
      </c>
      <c r="G5" s="27">
        <f>Table7[[#This Row],[Total Revenue]]-Table7[[#This Row],[Total Cost]]-$C$3</f>
        <v>323214280</v>
      </c>
      <c r="H5" s="27">
        <f>$F5+$F4</f>
        <v>594989080</v>
      </c>
    </row>
    <row r="6" spans="2:8" x14ac:dyDescent="0.25">
      <c r="B6">
        <v>4</v>
      </c>
      <c r="C6" s="50" t="s">
        <v>32</v>
      </c>
      <c r="D6" s="4">
        <f t="shared" si="0"/>
        <v>1004015892</v>
      </c>
      <c r="E6" s="17">
        <v>1462804000</v>
      </c>
      <c r="F6" s="27">
        <f>Table7[[#This Row],[Total Revenue]]-Table7[[#This Row],[Total Cost]]</f>
        <v>458788108</v>
      </c>
      <c r="G6" s="27">
        <f>Table7[[#This Row],[Total Revenue]]-Table7[[#This Row],[Total Cost]]-$C$3</f>
        <v>391388108</v>
      </c>
      <c r="H6" s="27">
        <f>$F6+$F5</f>
        <v>849402388</v>
      </c>
    </row>
    <row r="7" spans="2:8" x14ac:dyDescent="0.25">
      <c r="B7">
        <v>5</v>
      </c>
      <c r="C7" s="50" t="s">
        <v>32</v>
      </c>
      <c r="D7" s="4">
        <f t="shared" si="0"/>
        <v>1104417481.2</v>
      </c>
      <c r="E7" s="17">
        <v>1634804000</v>
      </c>
      <c r="F7" s="27">
        <f>Table7[[#This Row],[Total Revenue]]-Table7[[#This Row],[Total Cost]]</f>
        <v>530386518.79999995</v>
      </c>
      <c r="G7" s="27">
        <f>Table7[[#This Row],[Total Revenue]]-Table7[[#This Row],[Total Cost]]-$C$3</f>
        <v>462986518.79999995</v>
      </c>
      <c r="H7" s="27">
        <f t="shared" ref="H7:H11" si="1">$F7+$F6</f>
        <v>989174626.79999995</v>
      </c>
    </row>
    <row r="8" spans="2:8" x14ac:dyDescent="0.25">
      <c r="B8">
        <v>6</v>
      </c>
      <c r="C8" s="50" t="s">
        <v>32</v>
      </c>
      <c r="D8" s="4">
        <f t="shared" si="0"/>
        <v>1214859229.3200002</v>
      </c>
      <c r="E8" s="17">
        <v>1661472000</v>
      </c>
      <c r="F8" s="27">
        <f>Table7[[#This Row],[Total Revenue]]-Table7[[#This Row],[Total Cost]]</f>
        <v>446612770.67999983</v>
      </c>
      <c r="G8" s="27">
        <f>Table7[[#This Row],[Total Revenue]]-Table7[[#This Row],[Total Cost]]-$C$3</f>
        <v>379212770.67999983</v>
      </c>
      <c r="H8" s="27">
        <f t="shared" si="1"/>
        <v>976999289.47999978</v>
      </c>
    </row>
    <row r="9" spans="2:8" x14ac:dyDescent="0.25">
      <c r="B9">
        <v>7</v>
      </c>
      <c r="C9" s="50" t="s">
        <v>32</v>
      </c>
      <c r="D9" s="4">
        <f t="shared" si="0"/>
        <v>1336345152.2520001</v>
      </c>
      <c r="E9" s="17">
        <v>1777472000</v>
      </c>
      <c r="F9" s="27">
        <f>Table7[[#This Row],[Total Revenue]]-Table7[[#This Row],[Total Cost]]</f>
        <v>441126847.74799991</v>
      </c>
      <c r="G9" s="27">
        <f>Table7[[#This Row],[Total Revenue]]-Table7[[#This Row],[Total Cost]]-$C$3</f>
        <v>373726847.74799991</v>
      </c>
      <c r="H9" s="27">
        <f t="shared" si="1"/>
        <v>887739618.42799973</v>
      </c>
    </row>
    <row r="10" spans="2:8" x14ac:dyDescent="0.25">
      <c r="B10">
        <v>8</v>
      </c>
      <c r="C10" s="50" t="s">
        <v>32</v>
      </c>
      <c r="D10" s="4">
        <f t="shared" si="0"/>
        <v>1469979667.4772</v>
      </c>
      <c r="E10" s="17">
        <v>1871893600</v>
      </c>
      <c r="F10" s="27">
        <f>Table7[[#This Row],[Total Revenue]]-Table7[[#This Row],[Total Cost]]</f>
        <v>401913932.52279997</v>
      </c>
      <c r="G10" s="27">
        <f>Table7[[#This Row],[Total Revenue]]-Table7[[#This Row],[Total Cost]]-$C$3</f>
        <v>334513932.52279997</v>
      </c>
      <c r="H10" s="27">
        <f t="shared" si="1"/>
        <v>843040780.27079988</v>
      </c>
    </row>
    <row r="11" spans="2:8" x14ac:dyDescent="0.25">
      <c r="B11">
        <v>9</v>
      </c>
      <c r="C11" s="50" t="s">
        <v>32</v>
      </c>
      <c r="D11" s="4">
        <f t="shared" si="0"/>
        <v>1616977634.22492</v>
      </c>
      <c r="E11" s="17">
        <v>1832136000</v>
      </c>
      <c r="F11" s="27">
        <f>Table7[[#This Row],[Total Revenue]]-Table7[[#This Row],[Total Cost]]</f>
        <v>215158365.77507997</v>
      </c>
      <c r="G11" s="27">
        <f>Table7[[#This Row],[Total Revenue]]-Table7[[#This Row],[Total Cost]]-$C$3</f>
        <v>147758365.77507997</v>
      </c>
      <c r="H11" s="27">
        <f t="shared" si="1"/>
        <v>617072298.29787993</v>
      </c>
    </row>
    <row r="12" spans="2:8" x14ac:dyDescent="0.25">
      <c r="B12">
        <v>10</v>
      </c>
      <c r="C12" s="50" t="s">
        <v>32</v>
      </c>
      <c r="D12" s="4">
        <f t="shared" si="0"/>
        <v>1778675397.6474121</v>
      </c>
      <c r="E12" s="17">
        <v>2043468000</v>
      </c>
      <c r="F12" s="27">
        <f>Table7[[#This Row],[Total Revenue]]-Table7[[#This Row],[Total Cost]]</f>
        <v>264792602.35258794</v>
      </c>
      <c r="G12" s="27">
        <f>Table7[[#This Row],[Total Revenue]]-Table7[[#This Row],[Total Cost]]-$C$3</f>
        <v>197392602.35258794</v>
      </c>
      <c r="H12" s="27">
        <f>$F12+$F11</f>
        <v>479950968.1276679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opLeftCell="A3" workbookViewId="0">
      <selection activeCell="M9" sqref="M9"/>
    </sheetView>
  </sheetViews>
  <sheetFormatPr defaultRowHeight="15" x14ac:dyDescent="0.25"/>
  <cols>
    <col min="2" max="2" width="29" customWidth="1"/>
    <col min="3" max="3" width="9.140625" customWidth="1"/>
  </cols>
  <sheetData>
    <row r="2" spans="2:14" ht="15.75" x14ac:dyDescent="0.25">
      <c r="B2" s="60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28" t="s">
        <v>50</v>
      </c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</row>
    <row r="4" spans="2:14" x14ac:dyDescent="0.25">
      <c r="B4" s="30" t="s">
        <v>72</v>
      </c>
      <c r="C4" s="38"/>
      <c r="D4" s="38"/>
      <c r="E4" s="39"/>
      <c r="F4" s="39"/>
      <c r="G4" s="39"/>
      <c r="H4" s="39"/>
      <c r="I4" s="39"/>
      <c r="J4" s="39"/>
      <c r="K4" s="39"/>
      <c r="L4" s="39"/>
      <c r="M4" s="38"/>
      <c r="N4" s="38"/>
    </row>
    <row r="5" spans="2:14" x14ac:dyDescent="0.25">
      <c r="B5" s="32" t="s">
        <v>71</v>
      </c>
      <c r="C5" s="40"/>
      <c r="D5" s="40"/>
      <c r="E5" s="39"/>
      <c r="F5" s="39"/>
      <c r="G5" s="39"/>
      <c r="H5" s="39"/>
      <c r="I5" s="39"/>
      <c r="J5" s="39"/>
      <c r="K5" s="39"/>
      <c r="L5" s="39"/>
      <c r="M5" s="40"/>
      <c r="N5" s="40"/>
    </row>
    <row r="6" spans="2:14" x14ac:dyDescent="0.25">
      <c r="B6" s="29" t="s">
        <v>64</v>
      </c>
      <c r="C6" s="41"/>
      <c r="D6" s="41"/>
      <c r="E6" s="41"/>
      <c r="F6" s="39"/>
      <c r="G6" s="41"/>
      <c r="H6" s="41"/>
      <c r="I6" s="41"/>
      <c r="J6" s="41"/>
      <c r="K6" s="41"/>
      <c r="L6" s="41"/>
      <c r="M6" s="49"/>
      <c r="N6" s="39"/>
    </row>
    <row r="7" spans="2:14" x14ac:dyDescent="0.25">
      <c r="B7" s="31" t="s">
        <v>65</v>
      </c>
      <c r="C7" s="42"/>
      <c r="D7" s="42"/>
      <c r="E7" s="42"/>
      <c r="F7" s="39"/>
      <c r="G7" s="42"/>
      <c r="H7" s="42"/>
      <c r="I7" s="42"/>
      <c r="J7" s="42"/>
      <c r="K7" s="42"/>
      <c r="L7" s="42"/>
      <c r="M7" s="49"/>
      <c r="N7" s="39"/>
    </row>
    <row r="8" spans="2:14" x14ac:dyDescent="0.25">
      <c r="B8" s="36" t="s">
        <v>66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4" x14ac:dyDescent="0.25">
      <c r="B9" s="33" t="s">
        <v>69</v>
      </c>
      <c r="C9" s="39"/>
      <c r="D9" s="44"/>
      <c r="E9" s="44"/>
      <c r="F9" s="44"/>
      <c r="G9" s="44"/>
      <c r="H9" s="39"/>
      <c r="I9" s="39"/>
      <c r="J9" s="44"/>
      <c r="K9" s="44"/>
      <c r="L9" s="44"/>
      <c r="M9" s="44"/>
      <c r="N9" s="49"/>
    </row>
    <row r="10" spans="2:14" x14ac:dyDescent="0.25">
      <c r="B10" s="37" t="s">
        <v>67</v>
      </c>
      <c r="C10" s="39"/>
      <c r="D10" s="48"/>
      <c r="E10" s="45"/>
      <c r="F10" s="45"/>
      <c r="G10" s="45"/>
      <c r="H10" s="39"/>
      <c r="I10" s="39"/>
      <c r="J10" s="49"/>
      <c r="K10" s="45"/>
      <c r="L10" s="45"/>
      <c r="M10" s="45"/>
      <c r="N10" s="49"/>
    </row>
    <row r="11" spans="2:14" x14ac:dyDescent="0.25">
      <c r="B11" s="35" t="s">
        <v>68</v>
      </c>
      <c r="C11" s="39"/>
      <c r="D11" s="48"/>
      <c r="E11" s="46"/>
      <c r="F11" s="46"/>
      <c r="G11" s="46"/>
      <c r="H11" s="46"/>
      <c r="I11" s="46"/>
      <c r="J11" s="46"/>
      <c r="K11" s="46"/>
      <c r="L11" s="46"/>
      <c r="M11" s="46"/>
      <c r="N11" s="49"/>
    </row>
    <row r="12" spans="2:14" x14ac:dyDescent="0.25">
      <c r="B12" s="34" t="s">
        <v>70</v>
      </c>
      <c r="C12" s="39"/>
      <c r="D12" s="39"/>
      <c r="E12" s="47"/>
      <c r="F12" s="39"/>
      <c r="G12" s="39"/>
      <c r="H12" s="47"/>
      <c r="I12" s="39"/>
      <c r="J12" s="39"/>
      <c r="K12" s="47"/>
      <c r="L12" s="39"/>
      <c r="M12" s="39"/>
      <c r="N12" s="47"/>
    </row>
    <row r="14" spans="2:14" ht="15.75" x14ac:dyDescent="0.25">
      <c r="B14" s="60" t="s">
        <v>73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2:14" x14ac:dyDescent="0.25">
      <c r="B15" s="28" t="s">
        <v>50</v>
      </c>
      <c r="C15" s="28" t="s">
        <v>52</v>
      </c>
      <c r="D15" s="28" t="s">
        <v>53</v>
      </c>
      <c r="E15" s="28" t="s">
        <v>54</v>
      </c>
      <c r="F15" s="28" t="s">
        <v>55</v>
      </c>
      <c r="G15" s="28" t="s">
        <v>56</v>
      </c>
      <c r="H15" s="28" t="s">
        <v>57</v>
      </c>
      <c r="I15" s="28" t="s">
        <v>58</v>
      </c>
      <c r="J15" s="28" t="s">
        <v>59</v>
      </c>
      <c r="K15" s="28" t="s">
        <v>60</v>
      </c>
      <c r="L15" s="28" t="s">
        <v>61</v>
      </c>
      <c r="M15" s="28" t="s">
        <v>62</v>
      </c>
      <c r="N15" s="28" t="s">
        <v>63</v>
      </c>
    </row>
    <row r="16" spans="2:14" x14ac:dyDescent="0.25">
      <c r="B16" s="30" t="s">
        <v>72</v>
      </c>
      <c r="C16" s="38"/>
      <c r="D16" s="48"/>
      <c r="E16" s="39"/>
      <c r="F16" s="39"/>
      <c r="G16" s="39"/>
      <c r="H16" s="39"/>
      <c r="I16" s="39"/>
      <c r="J16" s="39"/>
      <c r="K16" s="39"/>
      <c r="L16" s="39"/>
      <c r="M16" s="48"/>
      <c r="N16" s="38"/>
    </row>
    <row r="17" spans="2:14" x14ac:dyDescent="0.25">
      <c r="B17" s="32" t="s">
        <v>71</v>
      </c>
      <c r="C17" s="40"/>
      <c r="D17" s="48"/>
      <c r="E17" s="39"/>
      <c r="F17" s="39"/>
      <c r="G17" s="39"/>
      <c r="H17" s="39"/>
      <c r="I17" s="39"/>
      <c r="J17" s="39"/>
      <c r="K17" s="39"/>
      <c r="L17" s="39"/>
      <c r="M17" s="48"/>
      <c r="N17" s="40"/>
    </row>
    <row r="18" spans="2:14" x14ac:dyDescent="0.25">
      <c r="B18" s="29" t="s">
        <v>64</v>
      </c>
      <c r="C18" s="41"/>
      <c r="D18" s="41"/>
      <c r="E18" s="48"/>
      <c r="F18" s="39"/>
      <c r="G18" s="41"/>
      <c r="H18" s="48"/>
      <c r="I18" s="48"/>
      <c r="J18" s="41"/>
      <c r="K18" s="48"/>
      <c r="L18" s="48"/>
      <c r="M18" s="41"/>
      <c r="N18" s="39"/>
    </row>
    <row r="19" spans="2:14" x14ac:dyDescent="0.25">
      <c r="B19" s="31" t="s">
        <v>65</v>
      </c>
      <c r="C19" s="42"/>
      <c r="D19" s="42"/>
      <c r="E19" s="48"/>
      <c r="F19" s="39"/>
      <c r="G19" s="42"/>
      <c r="H19" s="48"/>
      <c r="I19" s="48"/>
      <c r="J19" s="42"/>
      <c r="K19" s="48"/>
      <c r="L19" s="48"/>
      <c r="M19" s="42"/>
      <c r="N19" s="39"/>
    </row>
    <row r="20" spans="2:14" x14ac:dyDescent="0.25">
      <c r="B20" s="36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2:14" x14ac:dyDescent="0.25">
      <c r="B21" s="33" t="s">
        <v>69</v>
      </c>
      <c r="C21" s="39"/>
      <c r="D21" s="44"/>
      <c r="E21" s="49"/>
      <c r="F21" s="48"/>
      <c r="G21" s="44"/>
      <c r="H21" s="39"/>
      <c r="I21" s="39"/>
      <c r="J21" s="44"/>
      <c r="K21" s="48"/>
      <c r="L21" s="48"/>
      <c r="M21" s="44"/>
      <c r="N21" s="49"/>
    </row>
    <row r="22" spans="2:14" x14ac:dyDescent="0.25">
      <c r="B22" s="37" t="s">
        <v>67</v>
      </c>
      <c r="C22" s="39"/>
      <c r="D22" s="45"/>
      <c r="E22" s="49"/>
      <c r="F22" s="48"/>
      <c r="G22" s="45"/>
      <c r="H22" s="39"/>
      <c r="I22" s="39"/>
      <c r="J22" s="45"/>
      <c r="K22" s="48"/>
      <c r="L22" s="48"/>
      <c r="M22" s="45"/>
      <c r="N22" s="49"/>
    </row>
    <row r="23" spans="2:14" x14ac:dyDescent="0.25">
      <c r="B23" s="35" t="s">
        <v>68</v>
      </c>
      <c r="C23" s="39"/>
      <c r="D23" s="46"/>
      <c r="E23" s="49"/>
      <c r="F23" s="48"/>
      <c r="G23" s="46"/>
      <c r="H23" s="48"/>
      <c r="I23" s="48"/>
      <c r="J23" s="46"/>
      <c r="K23" s="48"/>
      <c r="L23" s="48"/>
      <c r="M23" s="46"/>
      <c r="N23" s="49"/>
    </row>
    <row r="24" spans="2:14" x14ac:dyDescent="0.25">
      <c r="B24" s="34" t="s">
        <v>70</v>
      </c>
      <c r="C24" s="39"/>
      <c r="D24" s="39"/>
      <c r="E24" s="47"/>
      <c r="F24" s="39"/>
      <c r="G24" s="39"/>
      <c r="H24" s="47"/>
      <c r="I24" s="39"/>
      <c r="J24" s="39"/>
      <c r="K24" s="47"/>
      <c r="L24" s="39"/>
      <c r="M24" s="39"/>
      <c r="N24" s="47"/>
    </row>
  </sheetData>
  <mergeCells count="2">
    <mergeCell ref="B2:N2"/>
    <mergeCell ref="B14:N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Operating Cost</vt:lpstr>
      <vt:lpstr>Sales Scenario</vt:lpstr>
      <vt:lpstr>Sunk Cost Structure</vt:lpstr>
      <vt:lpstr>Break Even Point</vt:lpstr>
      <vt:lpstr>Implementation Roadmap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Beny</cp:lastModifiedBy>
  <dcterms:created xsi:type="dcterms:W3CDTF">2016-11-16T16:39:06Z</dcterms:created>
  <dcterms:modified xsi:type="dcterms:W3CDTF">2016-11-28T15:27:15Z</dcterms:modified>
</cp:coreProperties>
</file>