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imberlyclark-my.sharepoint.com/personal/tingting_du_kcc_com/Documents/FEI/1-Project/COCO V6/干就完了/3rd round trial/"/>
    </mc:Choice>
  </mc:AlternateContent>
  <xr:revisionPtr revIDLastSave="5882" documentId="8_{CACAF3A2-BB7A-499D-8F7B-75A62107F814}" xr6:coauthVersionLast="47" xr6:coauthVersionMax="47" xr10:uidLastSave="{10D2CA70-E50A-4E5C-9631-42CF2693AF0A}"/>
  <bookViews>
    <workbookView minimized="1" xWindow="9230" yWindow="540" windowWidth="10600" windowHeight="9440" tabRatio="743" firstSheet="1" activeTab="3" xr2:uid="{00000000-000D-0000-FFFF-FFFF00000000}"/>
  </bookViews>
  <sheets>
    <sheet name="Code list on site" sheetId="6" state="hidden" r:id="rId1"/>
    <sheet name="Product Test" sheetId="12" r:id="rId2"/>
    <sheet name="Daily Plan" sheetId="19" state="hidden" r:id="rId3"/>
    <sheet name="Material Test " sheetId="18" r:id="rId4"/>
    <sheet name="LSN&amp;PSN" sheetId="21" r:id="rId5"/>
    <sheet name="芯吸高度" sheetId="22" r:id="rId6"/>
    <sheet name="Check before collecting" sheetId="5" state="hidden" r:id="rId7"/>
    <sheet name="Lab data form" sheetId="7" r:id="rId8"/>
    <sheet name="Target Weight" sheetId="2" state="hidden" r:id="rId9"/>
    <sheet name="Material List" sheetId="15" state="hidden" r:id="rId10"/>
  </sheets>
  <externalReferences>
    <externalReference r:id="rId11"/>
  </externalReferences>
  <definedNames>
    <definedName name="_xlnm._FilterDatabase" localSheetId="7" hidden="1">'Lab data form'!$A$1:$AN$8</definedName>
    <definedName name="_xlnm.Print_Area" localSheetId="7">'Lab data form'!$A$1:$AG$227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1" i="18" l="1"/>
  <c r="X61" i="18"/>
  <c r="W61" i="18"/>
  <c r="V61" i="18"/>
  <c r="U61" i="18"/>
  <c r="T61" i="18"/>
  <c r="S61" i="18"/>
  <c r="R61" i="18"/>
  <c r="Q61" i="18"/>
  <c r="P61" i="18"/>
  <c r="O61" i="18"/>
  <c r="F53" i="22"/>
  <c r="F52" i="22"/>
  <c r="F51" i="22"/>
  <c r="F50" i="22"/>
  <c r="G53" i="22"/>
  <c r="G52" i="22"/>
  <c r="G51" i="22"/>
  <c r="G50" i="22"/>
  <c r="E53" i="22"/>
  <c r="E52" i="22"/>
  <c r="E51" i="22"/>
  <c r="E50" i="22"/>
  <c r="L43" i="22"/>
  <c r="L42" i="22"/>
  <c r="C43" i="22"/>
  <c r="C42" i="22"/>
  <c r="L31" i="22"/>
  <c r="L30" i="22"/>
  <c r="C31" i="22"/>
  <c r="C30" i="22"/>
  <c r="L18" i="22"/>
  <c r="C18" i="22"/>
  <c r="C19" i="22"/>
  <c r="L19" i="22"/>
  <c r="L7" i="22"/>
  <c r="L8" i="22"/>
  <c r="C8" i="22"/>
  <c r="C7" i="22"/>
  <c r="Z198" i="7"/>
  <c r="AA198" i="7"/>
  <c r="AB198" i="7"/>
  <c r="AC198" i="7"/>
  <c r="AD198" i="7"/>
  <c r="AE198" i="7"/>
  <c r="AF198" i="7"/>
  <c r="Z199" i="7"/>
  <c r="AA199" i="7"/>
  <c r="AB199" i="7"/>
  <c r="AC199" i="7"/>
  <c r="AD199" i="7"/>
  <c r="AE199" i="7"/>
  <c r="AF199" i="7"/>
  <c r="Z201" i="7"/>
  <c r="AA201" i="7"/>
  <c r="AB201" i="7"/>
  <c r="AC201" i="7"/>
  <c r="AD201" i="7"/>
  <c r="AE201" i="7"/>
  <c r="AF201" i="7"/>
  <c r="Z202" i="7"/>
  <c r="AA202" i="7"/>
  <c r="AB202" i="7"/>
  <c r="AC202" i="7"/>
  <c r="AD202" i="7"/>
  <c r="AE202" i="7"/>
  <c r="AF202" i="7"/>
  <c r="Z203" i="7"/>
  <c r="AA203" i="7"/>
  <c r="AB203" i="7"/>
  <c r="AC203" i="7"/>
  <c r="AD203" i="7"/>
  <c r="AE203" i="7"/>
  <c r="AF203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Z185" i="7" l="1"/>
  <c r="AA185" i="7"/>
  <c r="AB185" i="7"/>
  <c r="AC185" i="7"/>
  <c r="AD185" i="7"/>
  <c r="AE185" i="7"/>
  <c r="AF185" i="7"/>
  <c r="Z186" i="7"/>
  <c r="AA186" i="7"/>
  <c r="AB186" i="7"/>
  <c r="AC186" i="7"/>
  <c r="AD186" i="7"/>
  <c r="AE186" i="7"/>
  <c r="AF186" i="7"/>
  <c r="Z187" i="7"/>
  <c r="AA187" i="7"/>
  <c r="AB187" i="7"/>
  <c r="AC187" i="7"/>
  <c r="AD187" i="7"/>
  <c r="AE187" i="7"/>
  <c r="AF187" i="7"/>
  <c r="Z188" i="7"/>
  <c r="AA188" i="7"/>
  <c r="AB188" i="7"/>
  <c r="AC188" i="7"/>
  <c r="AD188" i="7"/>
  <c r="AE188" i="7"/>
  <c r="AF188" i="7"/>
  <c r="Z189" i="7"/>
  <c r="AA189" i="7"/>
  <c r="AB189" i="7"/>
  <c r="AC189" i="7"/>
  <c r="AD189" i="7"/>
  <c r="AE189" i="7"/>
  <c r="AF189" i="7"/>
  <c r="Z190" i="7"/>
  <c r="AA190" i="7"/>
  <c r="AB190" i="7"/>
  <c r="AC190" i="7"/>
  <c r="AD190" i="7"/>
  <c r="AE190" i="7"/>
  <c r="AF190" i="7"/>
  <c r="Z191" i="7"/>
  <c r="AA191" i="7"/>
  <c r="AB191" i="7"/>
  <c r="AC191" i="7"/>
  <c r="AD191" i="7"/>
  <c r="AE191" i="7"/>
  <c r="AF191" i="7"/>
  <c r="Z192" i="7"/>
  <c r="AA192" i="7"/>
  <c r="AB192" i="7"/>
  <c r="AC192" i="7"/>
  <c r="AD192" i="7"/>
  <c r="AE192" i="7"/>
  <c r="AF192" i="7"/>
  <c r="Z193" i="7"/>
  <c r="AA193" i="7"/>
  <c r="AB193" i="7"/>
  <c r="AC193" i="7"/>
  <c r="AD193" i="7"/>
  <c r="AE193" i="7"/>
  <c r="AF193" i="7"/>
  <c r="Z194" i="7"/>
  <c r="AA194" i="7"/>
  <c r="AB194" i="7"/>
  <c r="AC194" i="7"/>
  <c r="AD194" i="7"/>
  <c r="AE194" i="7"/>
  <c r="AF194" i="7"/>
  <c r="Z195" i="7"/>
  <c r="AA195" i="7"/>
  <c r="AB195" i="7"/>
  <c r="AC195" i="7"/>
  <c r="AD195" i="7"/>
  <c r="AE195" i="7"/>
  <c r="AF195" i="7"/>
  <c r="Z196" i="7"/>
  <c r="AA196" i="7"/>
  <c r="AB196" i="7"/>
  <c r="AC196" i="7"/>
  <c r="AD196" i="7"/>
  <c r="AE196" i="7"/>
  <c r="AF196" i="7"/>
  <c r="Z197" i="7"/>
  <c r="AA197" i="7"/>
  <c r="AB197" i="7"/>
  <c r="AC197" i="7"/>
  <c r="AD197" i="7"/>
  <c r="AE197" i="7"/>
  <c r="AF197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C151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B151" i="7"/>
  <c r="B152" i="7"/>
  <c r="A200" i="7"/>
  <c r="V212" i="7" l="1"/>
  <c r="W212" i="7"/>
  <c r="X212" i="7"/>
  <c r="Y212" i="7"/>
  <c r="V213" i="7"/>
  <c r="W213" i="7"/>
  <c r="X213" i="7"/>
  <c r="Y213" i="7"/>
  <c r="V214" i="7"/>
  <c r="W214" i="7"/>
  <c r="X214" i="7"/>
  <c r="Y214" i="7"/>
  <c r="V215" i="7"/>
  <c r="W215" i="7"/>
  <c r="X215" i="7"/>
  <c r="Y215" i="7"/>
  <c r="V216" i="7"/>
  <c r="W216" i="7"/>
  <c r="X216" i="7"/>
  <c r="Y216" i="7"/>
  <c r="V217" i="7"/>
  <c r="W217" i="7"/>
  <c r="X217" i="7"/>
  <c r="Y217" i="7"/>
  <c r="V218" i="7"/>
  <c r="W218" i="7"/>
  <c r="X218" i="7"/>
  <c r="Y218" i="7"/>
  <c r="V219" i="7"/>
  <c r="W219" i="7"/>
  <c r="X219" i="7"/>
  <c r="Y219" i="7"/>
  <c r="V220" i="7"/>
  <c r="W220" i="7"/>
  <c r="X220" i="7"/>
  <c r="Y220" i="7"/>
  <c r="V221" i="7"/>
  <c r="W221" i="7"/>
  <c r="X221" i="7"/>
  <c r="Y221" i="7"/>
  <c r="V222" i="7"/>
  <c r="W222" i="7"/>
  <c r="X222" i="7"/>
  <c r="Y222" i="7"/>
  <c r="V223" i="7"/>
  <c r="W223" i="7"/>
  <c r="X223" i="7"/>
  <c r="Y223" i="7"/>
  <c r="V224" i="7"/>
  <c r="W224" i="7"/>
  <c r="X224" i="7"/>
  <c r="Y224" i="7"/>
  <c r="V225" i="7"/>
  <c r="W225" i="7"/>
  <c r="X225" i="7"/>
  <c r="Y225" i="7"/>
  <c r="V226" i="7"/>
  <c r="W226" i="7"/>
  <c r="X226" i="7"/>
  <c r="Y226" i="7"/>
  <c r="V182" i="7"/>
  <c r="V206" i="7" s="1"/>
  <c r="W182" i="7"/>
  <c r="W206" i="7" s="1"/>
  <c r="X182" i="7"/>
  <c r="X206" i="7" s="1"/>
  <c r="Y182" i="7"/>
  <c r="Y206" i="7" s="1"/>
  <c r="V34" i="7"/>
  <c r="V187" i="7" s="1"/>
  <c r="W34" i="7"/>
  <c r="W187" i="7" s="1"/>
  <c r="X34" i="7"/>
  <c r="X187" i="7" s="1"/>
  <c r="Y34" i="7"/>
  <c r="Y187" i="7" s="1"/>
  <c r="V35" i="7"/>
  <c r="V211" i="7" s="1"/>
  <c r="W35" i="7"/>
  <c r="W211" i="7" s="1"/>
  <c r="X35" i="7"/>
  <c r="X211" i="7" s="1"/>
  <c r="Y35" i="7"/>
  <c r="Y211" i="7" s="1"/>
  <c r="V25" i="7"/>
  <c r="V186" i="7" s="1"/>
  <c r="W25" i="7"/>
  <c r="W186" i="7" s="1"/>
  <c r="X25" i="7"/>
  <c r="X186" i="7" s="1"/>
  <c r="Y25" i="7"/>
  <c r="Y186" i="7" s="1"/>
  <c r="V26" i="7"/>
  <c r="V210" i="7" s="1"/>
  <c r="W26" i="7"/>
  <c r="W210" i="7" s="1"/>
  <c r="X26" i="7"/>
  <c r="X210" i="7" s="1"/>
  <c r="Y26" i="7"/>
  <c r="Y210" i="7" s="1"/>
  <c r="V16" i="7"/>
  <c r="V185" i="7" s="1"/>
  <c r="W16" i="7"/>
  <c r="W185" i="7" s="1"/>
  <c r="X16" i="7"/>
  <c r="X185" i="7" s="1"/>
  <c r="Y16" i="7"/>
  <c r="Y185" i="7" s="1"/>
  <c r="V17" i="7"/>
  <c r="V209" i="7" s="1"/>
  <c r="W17" i="7"/>
  <c r="W209" i="7" s="1"/>
  <c r="X17" i="7"/>
  <c r="X209" i="7" s="1"/>
  <c r="Y17" i="7"/>
  <c r="Y209" i="7" s="1"/>
  <c r="T7" i="7"/>
  <c r="U7" i="7"/>
  <c r="V7" i="7"/>
  <c r="V184" i="7" s="1"/>
  <c r="W7" i="7"/>
  <c r="W184" i="7" s="1"/>
  <c r="X7" i="7"/>
  <c r="X184" i="7" s="1"/>
  <c r="Y7" i="7"/>
  <c r="Y184" i="7" s="1"/>
  <c r="T8" i="7"/>
  <c r="U8" i="7"/>
  <c r="V8" i="7"/>
  <c r="V208" i="7" s="1"/>
  <c r="W8" i="7"/>
  <c r="W208" i="7" s="1"/>
  <c r="X8" i="7"/>
  <c r="X208" i="7" s="1"/>
  <c r="Y8" i="7"/>
  <c r="Y208" i="7" s="1"/>
  <c r="W10" i="7"/>
  <c r="W19" i="7" s="1"/>
  <c r="X10" i="7"/>
  <c r="X19" i="7" s="1"/>
  <c r="Y10" i="7"/>
  <c r="Y19" i="7" s="1"/>
  <c r="V10" i="7"/>
  <c r="V19" i="7" s="1"/>
  <c r="C22" i="18" l="1"/>
  <c r="L22" i="21" l="1"/>
  <c r="L29" i="21"/>
  <c r="L15" i="21"/>
  <c r="K15" i="21"/>
  <c r="J15" i="21"/>
  <c r="I15" i="21"/>
  <c r="H15" i="21"/>
  <c r="G15" i="21"/>
  <c r="F15" i="21"/>
  <c r="E15" i="21"/>
  <c r="D15" i="21"/>
  <c r="C15" i="21"/>
  <c r="L8" i="21"/>
  <c r="K8" i="21"/>
  <c r="J8" i="21"/>
  <c r="I8" i="21"/>
  <c r="H8" i="21"/>
  <c r="G8" i="21"/>
  <c r="F8" i="21"/>
  <c r="E8" i="21"/>
  <c r="D8" i="21"/>
  <c r="C8" i="21"/>
  <c r="P88" i="7"/>
  <c r="T208" i="7" l="1"/>
  <c r="AG212" i="7"/>
  <c r="A184" i="7"/>
  <c r="A208" i="7" s="1"/>
  <c r="A207" i="7"/>
  <c r="AG188" i="7"/>
  <c r="A203" i="7"/>
  <c r="A226" i="7" s="1"/>
  <c r="A202" i="7"/>
  <c r="A225" i="7" s="1"/>
  <c r="A201" i="7"/>
  <c r="A224" i="7" s="1"/>
  <c r="A199" i="7"/>
  <c r="A223" i="7" s="1"/>
  <c r="A198" i="7"/>
  <c r="A222" i="7" s="1"/>
  <c r="A197" i="7"/>
  <c r="A221" i="7" s="1"/>
  <c r="A196" i="7"/>
  <c r="A220" i="7" s="1"/>
  <c r="A195" i="7"/>
  <c r="A219" i="7" s="1"/>
  <c r="A194" i="7"/>
  <c r="A218" i="7" s="1"/>
  <c r="A193" i="7"/>
  <c r="A217" i="7" s="1"/>
  <c r="A192" i="7"/>
  <c r="A216" i="7" s="1"/>
  <c r="A191" i="7"/>
  <c r="A215" i="7" s="1"/>
  <c r="A190" i="7"/>
  <c r="A214" i="7" s="1"/>
  <c r="A189" i="7"/>
  <c r="A213" i="7" s="1"/>
  <c r="A188" i="7"/>
  <c r="A212" i="7" s="1"/>
  <c r="A187" i="7"/>
  <c r="A211" i="7" s="1"/>
  <c r="A186" i="7"/>
  <c r="A210" i="7" s="1"/>
  <c r="A185" i="7"/>
  <c r="A209" i="7" s="1"/>
  <c r="C182" i="7"/>
  <c r="C206" i="7" s="1"/>
  <c r="D182" i="7"/>
  <c r="D206" i="7" s="1"/>
  <c r="E182" i="7"/>
  <c r="E206" i="7" s="1"/>
  <c r="F182" i="7"/>
  <c r="F206" i="7" s="1"/>
  <c r="G182" i="7"/>
  <c r="G206" i="7" s="1"/>
  <c r="H182" i="7"/>
  <c r="H206" i="7" s="1"/>
  <c r="I182" i="7"/>
  <c r="I206" i="7" s="1"/>
  <c r="J182" i="7"/>
  <c r="J206" i="7" s="1"/>
  <c r="K182" i="7"/>
  <c r="K206" i="7" s="1"/>
  <c r="L182" i="7"/>
  <c r="L206" i="7" s="1"/>
  <c r="M182" i="7"/>
  <c r="M206" i="7" s="1"/>
  <c r="N182" i="7"/>
  <c r="N206" i="7" s="1"/>
  <c r="O182" i="7"/>
  <c r="O206" i="7" s="1"/>
  <c r="P182" i="7"/>
  <c r="P206" i="7" s="1"/>
  <c r="Q182" i="7"/>
  <c r="Q206" i="7" s="1"/>
  <c r="R182" i="7"/>
  <c r="R206" i="7" s="1"/>
  <c r="S182" i="7"/>
  <c r="S206" i="7" s="1"/>
  <c r="T182" i="7"/>
  <c r="T206" i="7" s="1"/>
  <c r="U182" i="7"/>
  <c r="U206" i="7" s="1"/>
  <c r="Z182" i="7"/>
  <c r="Z206" i="7" s="1"/>
  <c r="AA182" i="7"/>
  <c r="AA206" i="7" s="1"/>
  <c r="AB182" i="7"/>
  <c r="AB206" i="7" s="1"/>
  <c r="AC182" i="7"/>
  <c r="AC206" i="7" s="1"/>
  <c r="AD182" i="7"/>
  <c r="AD206" i="7" s="1"/>
  <c r="AE182" i="7"/>
  <c r="AE206" i="7" s="1"/>
  <c r="AF182" i="7"/>
  <c r="AF206" i="7" s="1"/>
  <c r="AG182" i="7"/>
  <c r="AG206" i="7" s="1"/>
  <c r="B182" i="7"/>
  <c r="B206" i="7" s="1"/>
  <c r="F37" i="18" l="1"/>
  <c r="H45" i="18"/>
  <c r="H37" i="18"/>
  <c r="G82" i="18"/>
  <c r="L82" i="18"/>
  <c r="K82" i="18"/>
  <c r="J82" i="18"/>
  <c r="I82" i="18"/>
  <c r="H82" i="18"/>
  <c r="F82" i="18"/>
  <c r="E82" i="18"/>
  <c r="D82" i="18"/>
  <c r="C82" i="18"/>
  <c r="B82" i="18"/>
  <c r="H19" i="12"/>
  <c r="H18" i="12"/>
  <c r="L75" i="18"/>
  <c r="K75" i="18"/>
  <c r="J75" i="18"/>
  <c r="I75" i="18"/>
  <c r="H75" i="18"/>
  <c r="G75" i="18"/>
  <c r="F75" i="18"/>
  <c r="E75" i="18"/>
  <c r="D75" i="18"/>
  <c r="C75" i="18"/>
  <c r="B75" i="18"/>
  <c r="C68" i="18"/>
  <c r="D68" i="18"/>
  <c r="E68" i="18"/>
  <c r="F68" i="18"/>
  <c r="G68" i="18"/>
  <c r="H68" i="18"/>
  <c r="I68" i="18"/>
  <c r="J68" i="18"/>
  <c r="K68" i="18"/>
  <c r="L68" i="18"/>
  <c r="B68" i="18"/>
  <c r="C45" i="18"/>
  <c r="D45" i="18"/>
  <c r="E45" i="18"/>
  <c r="F45" i="18"/>
  <c r="G45" i="18"/>
  <c r="I45" i="18"/>
  <c r="J45" i="18"/>
  <c r="K45" i="18"/>
  <c r="B45" i="18"/>
  <c r="C37" i="18"/>
  <c r="D37" i="18"/>
  <c r="E37" i="18"/>
  <c r="G37" i="18"/>
  <c r="I37" i="18"/>
  <c r="J37" i="18"/>
  <c r="K37" i="18"/>
  <c r="B37" i="18"/>
  <c r="C61" i="18"/>
  <c r="D61" i="18"/>
  <c r="E61" i="18"/>
  <c r="F61" i="18"/>
  <c r="G61" i="18"/>
  <c r="H61" i="18"/>
  <c r="I61" i="18"/>
  <c r="J61" i="18"/>
  <c r="K61" i="18"/>
  <c r="L61" i="18"/>
  <c r="B61" i="18"/>
  <c r="C54" i="18"/>
  <c r="D54" i="18"/>
  <c r="E54" i="18"/>
  <c r="F54" i="18"/>
  <c r="G54" i="18"/>
  <c r="H54" i="18"/>
  <c r="I54" i="18"/>
  <c r="J54" i="18"/>
  <c r="K54" i="18"/>
  <c r="L54" i="18"/>
  <c r="B54" i="18"/>
  <c r="C30" i="18"/>
  <c r="D30" i="18"/>
  <c r="E30" i="18"/>
  <c r="F30" i="18"/>
  <c r="G30" i="18"/>
  <c r="H30" i="18"/>
  <c r="I30" i="18"/>
  <c r="J30" i="18"/>
  <c r="K30" i="18"/>
  <c r="B30" i="18"/>
  <c r="D22" i="18"/>
  <c r="E22" i="18"/>
  <c r="F22" i="18"/>
  <c r="G22" i="18"/>
  <c r="H22" i="18"/>
  <c r="I22" i="18"/>
  <c r="J22" i="18"/>
  <c r="B22" i="18"/>
  <c r="C14" i="18"/>
  <c r="D14" i="18"/>
  <c r="E14" i="18"/>
  <c r="F14" i="18"/>
  <c r="G14" i="18"/>
  <c r="H14" i="18"/>
  <c r="I14" i="18"/>
  <c r="J14" i="18"/>
  <c r="K14" i="18"/>
  <c r="L14" i="18"/>
  <c r="M14" i="18"/>
  <c r="B14" i="18"/>
  <c r="C7" i="18"/>
  <c r="D7" i="18"/>
  <c r="E7" i="18"/>
  <c r="F7" i="18"/>
  <c r="G7" i="18"/>
  <c r="H7" i="18"/>
  <c r="I7" i="18"/>
  <c r="J7" i="18"/>
  <c r="K7" i="18"/>
  <c r="L7" i="18"/>
  <c r="M7" i="18"/>
  <c r="B7" i="18"/>
  <c r="AG35" i="7"/>
  <c r="AG211" i="7" s="1"/>
  <c r="AF35" i="7"/>
  <c r="AF211" i="7" s="1"/>
  <c r="AE35" i="7"/>
  <c r="AE211" i="7" s="1"/>
  <c r="AD35" i="7"/>
  <c r="AD211" i="7" s="1"/>
  <c r="AC35" i="7"/>
  <c r="AC211" i="7" s="1"/>
  <c r="AB35" i="7"/>
  <c r="AB211" i="7" s="1"/>
  <c r="AA35" i="7"/>
  <c r="AA211" i="7" s="1"/>
  <c r="Z35" i="7"/>
  <c r="Z211" i="7" s="1"/>
  <c r="U35" i="7"/>
  <c r="U211" i="7" s="1"/>
  <c r="T35" i="7"/>
  <c r="T211" i="7" s="1"/>
  <c r="S35" i="7"/>
  <c r="S211" i="7" s="1"/>
  <c r="R35" i="7"/>
  <c r="R211" i="7" s="1"/>
  <c r="Q35" i="7"/>
  <c r="Q211" i="7" s="1"/>
  <c r="P35" i="7"/>
  <c r="P211" i="7" s="1"/>
  <c r="O35" i="7"/>
  <c r="O211" i="7" s="1"/>
  <c r="N35" i="7"/>
  <c r="N211" i="7" s="1"/>
  <c r="M35" i="7"/>
  <c r="M211" i="7" s="1"/>
  <c r="L35" i="7"/>
  <c r="L211" i="7" s="1"/>
  <c r="K35" i="7"/>
  <c r="K211" i="7" s="1"/>
  <c r="J35" i="7"/>
  <c r="J211" i="7" s="1"/>
  <c r="I35" i="7"/>
  <c r="I211" i="7" s="1"/>
  <c r="H35" i="7"/>
  <c r="H211" i="7" s="1"/>
  <c r="G35" i="7"/>
  <c r="G211" i="7" s="1"/>
  <c r="F35" i="7"/>
  <c r="F211" i="7" s="1"/>
  <c r="E35" i="7"/>
  <c r="E211" i="7" s="1"/>
  <c r="D35" i="7"/>
  <c r="D211" i="7" s="1"/>
  <c r="C35" i="7"/>
  <c r="C211" i="7" s="1"/>
  <c r="B35" i="7"/>
  <c r="B211" i="7" s="1"/>
  <c r="AG34" i="7"/>
  <c r="AG187" i="7" s="1"/>
  <c r="AF34" i="7"/>
  <c r="AE34" i="7"/>
  <c r="AD34" i="7"/>
  <c r="AC34" i="7"/>
  <c r="AB34" i="7"/>
  <c r="AA34" i="7"/>
  <c r="Z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G26" i="7"/>
  <c r="AG210" i="7" s="1"/>
  <c r="AF26" i="7"/>
  <c r="AF210" i="7" s="1"/>
  <c r="AE26" i="7"/>
  <c r="AE210" i="7" s="1"/>
  <c r="AD26" i="7"/>
  <c r="AD210" i="7" s="1"/>
  <c r="AC26" i="7"/>
  <c r="AC210" i="7" s="1"/>
  <c r="AB26" i="7"/>
  <c r="AB210" i="7" s="1"/>
  <c r="AA26" i="7"/>
  <c r="AA210" i="7" s="1"/>
  <c r="Z26" i="7"/>
  <c r="Z210" i="7" s="1"/>
  <c r="U26" i="7"/>
  <c r="U210" i="7" s="1"/>
  <c r="T26" i="7"/>
  <c r="T210" i="7" s="1"/>
  <c r="S26" i="7"/>
  <c r="S210" i="7" s="1"/>
  <c r="R26" i="7"/>
  <c r="R210" i="7" s="1"/>
  <c r="Q26" i="7"/>
  <c r="Q210" i="7" s="1"/>
  <c r="P26" i="7"/>
  <c r="P210" i="7" s="1"/>
  <c r="O26" i="7"/>
  <c r="O210" i="7" s="1"/>
  <c r="N26" i="7"/>
  <c r="N210" i="7" s="1"/>
  <c r="M26" i="7"/>
  <c r="M210" i="7" s="1"/>
  <c r="L26" i="7"/>
  <c r="L210" i="7" s="1"/>
  <c r="K26" i="7"/>
  <c r="K210" i="7" s="1"/>
  <c r="J26" i="7"/>
  <c r="J210" i="7" s="1"/>
  <c r="I26" i="7"/>
  <c r="I210" i="7" s="1"/>
  <c r="H26" i="7"/>
  <c r="H210" i="7" s="1"/>
  <c r="G26" i="7"/>
  <c r="G210" i="7" s="1"/>
  <c r="F26" i="7"/>
  <c r="F210" i="7" s="1"/>
  <c r="E26" i="7"/>
  <c r="E210" i="7" s="1"/>
  <c r="D26" i="7"/>
  <c r="D210" i="7" s="1"/>
  <c r="C26" i="7"/>
  <c r="C210" i="7" s="1"/>
  <c r="B26" i="7"/>
  <c r="B210" i="7" s="1"/>
  <c r="AG25" i="7"/>
  <c r="AG186" i="7" s="1"/>
  <c r="AF25" i="7"/>
  <c r="AE25" i="7"/>
  <c r="AD25" i="7"/>
  <c r="AC25" i="7"/>
  <c r="AB25" i="7"/>
  <c r="AA25" i="7"/>
  <c r="Z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G143" i="7"/>
  <c r="AG223" i="7" s="1"/>
  <c r="AF143" i="7"/>
  <c r="AF223" i="7" s="1"/>
  <c r="AE143" i="7"/>
  <c r="AE223" i="7" s="1"/>
  <c r="AD143" i="7"/>
  <c r="AD223" i="7" s="1"/>
  <c r="AC143" i="7"/>
  <c r="AC223" i="7" s="1"/>
  <c r="AB143" i="7"/>
  <c r="AB223" i="7" s="1"/>
  <c r="AA143" i="7"/>
  <c r="AA223" i="7" s="1"/>
  <c r="Z143" i="7"/>
  <c r="Z223" i="7" s="1"/>
  <c r="U143" i="7"/>
  <c r="U223" i="7" s="1"/>
  <c r="T143" i="7"/>
  <c r="T223" i="7" s="1"/>
  <c r="S143" i="7"/>
  <c r="S223" i="7" s="1"/>
  <c r="R143" i="7"/>
  <c r="R223" i="7" s="1"/>
  <c r="Q143" i="7"/>
  <c r="Q223" i="7" s="1"/>
  <c r="P143" i="7"/>
  <c r="P223" i="7" s="1"/>
  <c r="O143" i="7"/>
  <c r="O223" i="7" s="1"/>
  <c r="N143" i="7"/>
  <c r="N223" i="7" s="1"/>
  <c r="M143" i="7"/>
  <c r="M223" i="7" s="1"/>
  <c r="L143" i="7"/>
  <c r="L223" i="7" s="1"/>
  <c r="K143" i="7"/>
  <c r="K223" i="7" s="1"/>
  <c r="J143" i="7"/>
  <c r="J223" i="7" s="1"/>
  <c r="I143" i="7"/>
  <c r="I223" i="7" s="1"/>
  <c r="H143" i="7"/>
  <c r="H223" i="7" s="1"/>
  <c r="G143" i="7"/>
  <c r="G223" i="7" s="1"/>
  <c r="F143" i="7"/>
  <c r="F223" i="7" s="1"/>
  <c r="E143" i="7"/>
  <c r="E223" i="7" s="1"/>
  <c r="D143" i="7"/>
  <c r="D223" i="7" s="1"/>
  <c r="C143" i="7"/>
  <c r="C223" i="7" s="1"/>
  <c r="B143" i="7"/>
  <c r="B223" i="7" s="1"/>
  <c r="AG142" i="7"/>
  <c r="AF142" i="7"/>
  <c r="AE142" i="7"/>
  <c r="AD142" i="7"/>
  <c r="AC142" i="7"/>
  <c r="AB142" i="7"/>
  <c r="AA142" i="7"/>
  <c r="Z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AG134" i="7"/>
  <c r="AG222" i="7" s="1"/>
  <c r="AF134" i="7"/>
  <c r="AF222" i="7" s="1"/>
  <c r="AE134" i="7"/>
  <c r="AE222" i="7" s="1"/>
  <c r="AD134" i="7"/>
  <c r="AD222" i="7" s="1"/>
  <c r="AC134" i="7"/>
  <c r="AC222" i="7" s="1"/>
  <c r="AB134" i="7"/>
  <c r="AB222" i="7" s="1"/>
  <c r="AA134" i="7"/>
  <c r="AA222" i="7" s="1"/>
  <c r="Z134" i="7"/>
  <c r="Z222" i="7" s="1"/>
  <c r="U134" i="7"/>
  <c r="U222" i="7" s="1"/>
  <c r="T134" i="7"/>
  <c r="T222" i="7" s="1"/>
  <c r="S134" i="7"/>
  <c r="S222" i="7" s="1"/>
  <c r="R134" i="7"/>
  <c r="R222" i="7" s="1"/>
  <c r="Q134" i="7"/>
  <c r="Q222" i="7" s="1"/>
  <c r="P134" i="7"/>
  <c r="P222" i="7" s="1"/>
  <c r="O134" i="7"/>
  <c r="O222" i="7" s="1"/>
  <c r="N134" i="7"/>
  <c r="N222" i="7" s="1"/>
  <c r="M134" i="7"/>
  <c r="M222" i="7" s="1"/>
  <c r="L134" i="7"/>
  <c r="L222" i="7" s="1"/>
  <c r="K134" i="7"/>
  <c r="K222" i="7" s="1"/>
  <c r="J134" i="7"/>
  <c r="J222" i="7" s="1"/>
  <c r="I134" i="7"/>
  <c r="I222" i="7" s="1"/>
  <c r="H134" i="7"/>
  <c r="H222" i="7" s="1"/>
  <c r="G134" i="7"/>
  <c r="G222" i="7" s="1"/>
  <c r="F134" i="7"/>
  <c r="F222" i="7" s="1"/>
  <c r="E134" i="7"/>
  <c r="E222" i="7" s="1"/>
  <c r="D134" i="7"/>
  <c r="D222" i="7" s="1"/>
  <c r="C134" i="7"/>
  <c r="C222" i="7" s="1"/>
  <c r="B134" i="7"/>
  <c r="B222" i="7" s="1"/>
  <c r="AG133" i="7"/>
  <c r="AF133" i="7"/>
  <c r="AE133" i="7"/>
  <c r="AD133" i="7"/>
  <c r="AC133" i="7"/>
  <c r="AB133" i="7"/>
  <c r="AA133" i="7"/>
  <c r="Z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AG125" i="7"/>
  <c r="AG221" i="7" s="1"/>
  <c r="AF125" i="7"/>
  <c r="AF221" i="7" s="1"/>
  <c r="AE125" i="7"/>
  <c r="AE221" i="7" s="1"/>
  <c r="AD125" i="7"/>
  <c r="AD221" i="7" s="1"/>
  <c r="AC125" i="7"/>
  <c r="AC221" i="7" s="1"/>
  <c r="AB125" i="7"/>
  <c r="AB221" i="7" s="1"/>
  <c r="AA125" i="7"/>
  <c r="AA221" i="7" s="1"/>
  <c r="Z125" i="7"/>
  <c r="Z221" i="7" s="1"/>
  <c r="U125" i="7"/>
  <c r="U221" i="7" s="1"/>
  <c r="T125" i="7"/>
  <c r="T221" i="7" s="1"/>
  <c r="S125" i="7"/>
  <c r="S221" i="7" s="1"/>
  <c r="R125" i="7"/>
  <c r="R221" i="7" s="1"/>
  <c r="Q125" i="7"/>
  <c r="Q221" i="7" s="1"/>
  <c r="P125" i="7"/>
  <c r="P221" i="7" s="1"/>
  <c r="O125" i="7"/>
  <c r="O221" i="7" s="1"/>
  <c r="N125" i="7"/>
  <c r="N221" i="7" s="1"/>
  <c r="M125" i="7"/>
  <c r="M221" i="7" s="1"/>
  <c r="L125" i="7"/>
  <c r="L221" i="7" s="1"/>
  <c r="K125" i="7"/>
  <c r="K221" i="7" s="1"/>
  <c r="J125" i="7"/>
  <c r="J221" i="7" s="1"/>
  <c r="I125" i="7"/>
  <c r="I221" i="7" s="1"/>
  <c r="H125" i="7"/>
  <c r="H221" i="7" s="1"/>
  <c r="G125" i="7"/>
  <c r="G221" i="7" s="1"/>
  <c r="F125" i="7"/>
  <c r="F221" i="7" s="1"/>
  <c r="E125" i="7"/>
  <c r="E221" i="7" s="1"/>
  <c r="D125" i="7"/>
  <c r="D221" i="7" s="1"/>
  <c r="C125" i="7"/>
  <c r="C221" i="7" s="1"/>
  <c r="B125" i="7"/>
  <c r="B221" i="7" s="1"/>
  <c r="AG124" i="7"/>
  <c r="AF124" i="7"/>
  <c r="AE124" i="7"/>
  <c r="AD124" i="7"/>
  <c r="AC124" i="7"/>
  <c r="AB124" i="7"/>
  <c r="AA124" i="7"/>
  <c r="Z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AG116" i="7"/>
  <c r="AG220" i="7" s="1"/>
  <c r="AF116" i="7"/>
  <c r="AF220" i="7" s="1"/>
  <c r="AE116" i="7"/>
  <c r="AE220" i="7" s="1"/>
  <c r="AD116" i="7"/>
  <c r="AD220" i="7" s="1"/>
  <c r="AC116" i="7"/>
  <c r="AC220" i="7" s="1"/>
  <c r="AB116" i="7"/>
  <c r="AB220" i="7" s="1"/>
  <c r="AA116" i="7"/>
  <c r="AA220" i="7" s="1"/>
  <c r="Z116" i="7"/>
  <c r="Z220" i="7" s="1"/>
  <c r="U116" i="7"/>
  <c r="U220" i="7" s="1"/>
  <c r="T116" i="7"/>
  <c r="T220" i="7" s="1"/>
  <c r="S116" i="7"/>
  <c r="S220" i="7" s="1"/>
  <c r="R116" i="7"/>
  <c r="R220" i="7" s="1"/>
  <c r="Q116" i="7"/>
  <c r="Q220" i="7" s="1"/>
  <c r="P116" i="7"/>
  <c r="P220" i="7" s="1"/>
  <c r="O116" i="7"/>
  <c r="O220" i="7" s="1"/>
  <c r="N116" i="7"/>
  <c r="N220" i="7" s="1"/>
  <c r="M116" i="7"/>
  <c r="M220" i="7" s="1"/>
  <c r="L116" i="7"/>
  <c r="L220" i="7" s="1"/>
  <c r="K116" i="7"/>
  <c r="K220" i="7" s="1"/>
  <c r="J116" i="7"/>
  <c r="J220" i="7" s="1"/>
  <c r="I116" i="7"/>
  <c r="I220" i="7" s="1"/>
  <c r="H116" i="7"/>
  <c r="H220" i="7" s="1"/>
  <c r="G116" i="7"/>
  <c r="G220" i="7" s="1"/>
  <c r="F116" i="7"/>
  <c r="F220" i="7" s="1"/>
  <c r="E116" i="7"/>
  <c r="E220" i="7" s="1"/>
  <c r="D116" i="7"/>
  <c r="D220" i="7" s="1"/>
  <c r="C116" i="7"/>
  <c r="C220" i="7" s="1"/>
  <c r="B116" i="7"/>
  <c r="B220" i="7" s="1"/>
  <c r="AG115" i="7"/>
  <c r="AF115" i="7"/>
  <c r="AE115" i="7"/>
  <c r="AD115" i="7"/>
  <c r="AC115" i="7"/>
  <c r="AB115" i="7"/>
  <c r="AA115" i="7"/>
  <c r="Z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AG107" i="7"/>
  <c r="AG219" i="7" s="1"/>
  <c r="AF107" i="7"/>
  <c r="AF219" i="7" s="1"/>
  <c r="AE107" i="7"/>
  <c r="AE219" i="7" s="1"/>
  <c r="AD107" i="7"/>
  <c r="AD219" i="7" s="1"/>
  <c r="AC107" i="7"/>
  <c r="AC219" i="7" s="1"/>
  <c r="AB107" i="7"/>
  <c r="AB219" i="7" s="1"/>
  <c r="AA107" i="7"/>
  <c r="AA219" i="7" s="1"/>
  <c r="Z107" i="7"/>
  <c r="Z219" i="7" s="1"/>
  <c r="U107" i="7"/>
  <c r="U219" i="7" s="1"/>
  <c r="T107" i="7"/>
  <c r="T219" i="7" s="1"/>
  <c r="S107" i="7"/>
  <c r="S219" i="7" s="1"/>
  <c r="R107" i="7"/>
  <c r="R219" i="7" s="1"/>
  <c r="Q107" i="7"/>
  <c r="Q219" i="7" s="1"/>
  <c r="P107" i="7"/>
  <c r="P219" i="7" s="1"/>
  <c r="O107" i="7"/>
  <c r="O219" i="7" s="1"/>
  <c r="N107" i="7"/>
  <c r="N219" i="7" s="1"/>
  <c r="M107" i="7"/>
  <c r="M219" i="7" s="1"/>
  <c r="L107" i="7"/>
  <c r="L219" i="7" s="1"/>
  <c r="K107" i="7"/>
  <c r="K219" i="7" s="1"/>
  <c r="J107" i="7"/>
  <c r="J219" i="7" s="1"/>
  <c r="I107" i="7"/>
  <c r="I219" i="7" s="1"/>
  <c r="H107" i="7"/>
  <c r="H219" i="7" s="1"/>
  <c r="G107" i="7"/>
  <c r="G219" i="7" s="1"/>
  <c r="F107" i="7"/>
  <c r="F219" i="7" s="1"/>
  <c r="E107" i="7"/>
  <c r="E219" i="7" s="1"/>
  <c r="D107" i="7"/>
  <c r="D219" i="7" s="1"/>
  <c r="C107" i="7"/>
  <c r="C219" i="7" s="1"/>
  <c r="B107" i="7"/>
  <c r="B219" i="7" s="1"/>
  <c r="AG106" i="7"/>
  <c r="AF106" i="7"/>
  <c r="AE106" i="7"/>
  <c r="AD106" i="7"/>
  <c r="AC106" i="7"/>
  <c r="AB106" i="7"/>
  <c r="AA106" i="7"/>
  <c r="Z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AG98" i="7"/>
  <c r="AG218" i="7" s="1"/>
  <c r="AF98" i="7"/>
  <c r="AF218" i="7" s="1"/>
  <c r="AE98" i="7"/>
  <c r="AE218" i="7" s="1"/>
  <c r="AD98" i="7"/>
  <c r="AD218" i="7" s="1"/>
  <c r="AC98" i="7"/>
  <c r="AC218" i="7" s="1"/>
  <c r="AB98" i="7"/>
  <c r="AB218" i="7" s="1"/>
  <c r="AA98" i="7"/>
  <c r="AA218" i="7" s="1"/>
  <c r="Z98" i="7"/>
  <c r="Z218" i="7" s="1"/>
  <c r="U98" i="7"/>
  <c r="U218" i="7" s="1"/>
  <c r="T98" i="7"/>
  <c r="T218" i="7" s="1"/>
  <c r="S98" i="7"/>
  <c r="S218" i="7" s="1"/>
  <c r="R98" i="7"/>
  <c r="R218" i="7" s="1"/>
  <c r="Q98" i="7"/>
  <c r="Q218" i="7" s="1"/>
  <c r="P98" i="7"/>
  <c r="P218" i="7" s="1"/>
  <c r="O98" i="7"/>
  <c r="O218" i="7" s="1"/>
  <c r="N98" i="7"/>
  <c r="N218" i="7" s="1"/>
  <c r="M98" i="7"/>
  <c r="M218" i="7" s="1"/>
  <c r="L98" i="7"/>
  <c r="L218" i="7" s="1"/>
  <c r="K98" i="7"/>
  <c r="K218" i="7" s="1"/>
  <c r="J98" i="7"/>
  <c r="J218" i="7" s="1"/>
  <c r="I98" i="7"/>
  <c r="I218" i="7" s="1"/>
  <c r="H98" i="7"/>
  <c r="H218" i="7" s="1"/>
  <c r="G98" i="7"/>
  <c r="G218" i="7" s="1"/>
  <c r="F98" i="7"/>
  <c r="F218" i="7" s="1"/>
  <c r="E98" i="7"/>
  <c r="E218" i="7" s="1"/>
  <c r="D98" i="7"/>
  <c r="D218" i="7" s="1"/>
  <c r="C98" i="7"/>
  <c r="C218" i="7" s="1"/>
  <c r="B98" i="7"/>
  <c r="B218" i="7" s="1"/>
  <c r="AG97" i="7"/>
  <c r="AF97" i="7"/>
  <c r="AE97" i="7"/>
  <c r="AD97" i="7"/>
  <c r="AC97" i="7"/>
  <c r="AB97" i="7"/>
  <c r="AA97" i="7"/>
  <c r="Z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AG89" i="7"/>
  <c r="AG217" i="7" s="1"/>
  <c r="AF89" i="7"/>
  <c r="AF217" i="7" s="1"/>
  <c r="AE89" i="7"/>
  <c r="AE217" i="7" s="1"/>
  <c r="AD89" i="7"/>
  <c r="AD217" i="7" s="1"/>
  <c r="AC89" i="7"/>
  <c r="AC217" i="7" s="1"/>
  <c r="AB89" i="7"/>
  <c r="AB217" i="7" s="1"/>
  <c r="AA89" i="7"/>
  <c r="AA217" i="7" s="1"/>
  <c r="Z89" i="7"/>
  <c r="Z217" i="7" s="1"/>
  <c r="U89" i="7"/>
  <c r="U217" i="7" s="1"/>
  <c r="T89" i="7"/>
  <c r="T217" i="7" s="1"/>
  <c r="S89" i="7"/>
  <c r="S217" i="7" s="1"/>
  <c r="R89" i="7"/>
  <c r="R217" i="7" s="1"/>
  <c r="Q89" i="7"/>
  <c r="Q217" i="7" s="1"/>
  <c r="P89" i="7"/>
  <c r="P217" i="7" s="1"/>
  <c r="O89" i="7"/>
  <c r="O217" i="7" s="1"/>
  <c r="N89" i="7"/>
  <c r="N217" i="7" s="1"/>
  <c r="M89" i="7"/>
  <c r="M217" i="7" s="1"/>
  <c r="L89" i="7"/>
  <c r="L217" i="7" s="1"/>
  <c r="K89" i="7"/>
  <c r="K217" i="7" s="1"/>
  <c r="J89" i="7"/>
  <c r="J217" i="7" s="1"/>
  <c r="I89" i="7"/>
  <c r="I217" i="7" s="1"/>
  <c r="H89" i="7"/>
  <c r="H217" i="7" s="1"/>
  <c r="G89" i="7"/>
  <c r="G217" i="7" s="1"/>
  <c r="F89" i="7"/>
  <c r="F217" i="7" s="1"/>
  <c r="E89" i="7"/>
  <c r="E217" i="7" s="1"/>
  <c r="D89" i="7"/>
  <c r="D217" i="7" s="1"/>
  <c r="C89" i="7"/>
  <c r="C217" i="7" s="1"/>
  <c r="B89" i="7"/>
  <c r="B217" i="7" s="1"/>
  <c r="AG88" i="7"/>
  <c r="AF88" i="7"/>
  <c r="AE88" i="7"/>
  <c r="AD88" i="7"/>
  <c r="AC88" i="7"/>
  <c r="AB88" i="7"/>
  <c r="AA88" i="7"/>
  <c r="Z88" i="7"/>
  <c r="U88" i="7"/>
  <c r="T88" i="7"/>
  <c r="S88" i="7"/>
  <c r="R88" i="7"/>
  <c r="Q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G80" i="7"/>
  <c r="AG216" i="7" s="1"/>
  <c r="AF80" i="7"/>
  <c r="AF216" i="7" s="1"/>
  <c r="AE80" i="7"/>
  <c r="AE216" i="7" s="1"/>
  <c r="AD80" i="7"/>
  <c r="AD216" i="7" s="1"/>
  <c r="AC80" i="7"/>
  <c r="AC216" i="7" s="1"/>
  <c r="AB80" i="7"/>
  <c r="AB216" i="7" s="1"/>
  <c r="AA80" i="7"/>
  <c r="AA216" i="7" s="1"/>
  <c r="Z80" i="7"/>
  <c r="Z216" i="7" s="1"/>
  <c r="U80" i="7"/>
  <c r="U216" i="7" s="1"/>
  <c r="T80" i="7"/>
  <c r="T216" i="7" s="1"/>
  <c r="S80" i="7"/>
  <c r="S216" i="7" s="1"/>
  <c r="R80" i="7"/>
  <c r="R216" i="7" s="1"/>
  <c r="Q80" i="7"/>
  <c r="Q216" i="7" s="1"/>
  <c r="P80" i="7"/>
  <c r="P216" i="7" s="1"/>
  <c r="O80" i="7"/>
  <c r="O216" i="7" s="1"/>
  <c r="N80" i="7"/>
  <c r="N216" i="7" s="1"/>
  <c r="M80" i="7"/>
  <c r="M216" i="7" s="1"/>
  <c r="L80" i="7"/>
  <c r="L216" i="7" s="1"/>
  <c r="K80" i="7"/>
  <c r="K216" i="7" s="1"/>
  <c r="J80" i="7"/>
  <c r="J216" i="7" s="1"/>
  <c r="I80" i="7"/>
  <c r="I216" i="7" s="1"/>
  <c r="H80" i="7"/>
  <c r="H216" i="7" s="1"/>
  <c r="G80" i="7"/>
  <c r="G216" i="7" s="1"/>
  <c r="F80" i="7"/>
  <c r="F216" i="7" s="1"/>
  <c r="E80" i="7"/>
  <c r="E216" i="7" s="1"/>
  <c r="D80" i="7"/>
  <c r="D216" i="7" s="1"/>
  <c r="C80" i="7"/>
  <c r="C216" i="7" s="1"/>
  <c r="B80" i="7"/>
  <c r="B216" i="7" s="1"/>
  <c r="AG79" i="7"/>
  <c r="AF79" i="7"/>
  <c r="AE79" i="7"/>
  <c r="AD79" i="7"/>
  <c r="AC79" i="7"/>
  <c r="AB79" i="7"/>
  <c r="AA79" i="7"/>
  <c r="Z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G71" i="7"/>
  <c r="AG215" i="7" s="1"/>
  <c r="AF71" i="7"/>
  <c r="AF215" i="7" s="1"/>
  <c r="AE71" i="7"/>
  <c r="AE215" i="7" s="1"/>
  <c r="AD71" i="7"/>
  <c r="AD215" i="7" s="1"/>
  <c r="AC71" i="7"/>
  <c r="AC215" i="7" s="1"/>
  <c r="AB71" i="7"/>
  <c r="AB215" i="7" s="1"/>
  <c r="AA71" i="7"/>
  <c r="AA215" i="7" s="1"/>
  <c r="Z71" i="7"/>
  <c r="Z215" i="7" s="1"/>
  <c r="U71" i="7"/>
  <c r="U215" i="7" s="1"/>
  <c r="T71" i="7"/>
  <c r="T215" i="7" s="1"/>
  <c r="S71" i="7"/>
  <c r="S215" i="7" s="1"/>
  <c r="R71" i="7"/>
  <c r="R215" i="7" s="1"/>
  <c r="Q71" i="7"/>
  <c r="Q215" i="7" s="1"/>
  <c r="P71" i="7"/>
  <c r="P215" i="7" s="1"/>
  <c r="O71" i="7"/>
  <c r="O215" i="7" s="1"/>
  <c r="N71" i="7"/>
  <c r="N215" i="7" s="1"/>
  <c r="M71" i="7"/>
  <c r="M215" i="7" s="1"/>
  <c r="L71" i="7"/>
  <c r="L215" i="7" s="1"/>
  <c r="K71" i="7"/>
  <c r="K215" i="7" s="1"/>
  <c r="J71" i="7"/>
  <c r="J215" i="7" s="1"/>
  <c r="I71" i="7"/>
  <c r="I215" i="7" s="1"/>
  <c r="H71" i="7"/>
  <c r="H215" i="7" s="1"/>
  <c r="G71" i="7"/>
  <c r="G215" i="7" s="1"/>
  <c r="F71" i="7"/>
  <c r="F215" i="7" s="1"/>
  <c r="E71" i="7"/>
  <c r="E215" i="7" s="1"/>
  <c r="D71" i="7"/>
  <c r="D215" i="7" s="1"/>
  <c r="C71" i="7"/>
  <c r="C215" i="7" s="1"/>
  <c r="B71" i="7"/>
  <c r="B215" i="7" s="1"/>
  <c r="AG70" i="7"/>
  <c r="AF70" i="7"/>
  <c r="AE70" i="7"/>
  <c r="AD70" i="7"/>
  <c r="AC70" i="7"/>
  <c r="AB70" i="7"/>
  <c r="AA70" i="7"/>
  <c r="Z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G62" i="7"/>
  <c r="AG214" i="7" s="1"/>
  <c r="AF62" i="7"/>
  <c r="AF214" i="7" s="1"/>
  <c r="AE62" i="7"/>
  <c r="AE214" i="7" s="1"/>
  <c r="AD62" i="7"/>
  <c r="AD214" i="7" s="1"/>
  <c r="AC62" i="7"/>
  <c r="AC214" i="7" s="1"/>
  <c r="AB62" i="7"/>
  <c r="AB214" i="7" s="1"/>
  <c r="AA62" i="7"/>
  <c r="AA214" i="7" s="1"/>
  <c r="Z62" i="7"/>
  <c r="Z214" i="7" s="1"/>
  <c r="U62" i="7"/>
  <c r="U214" i="7" s="1"/>
  <c r="T62" i="7"/>
  <c r="T214" i="7" s="1"/>
  <c r="S62" i="7"/>
  <c r="S214" i="7" s="1"/>
  <c r="R62" i="7"/>
  <c r="R214" i="7" s="1"/>
  <c r="Q62" i="7"/>
  <c r="Q214" i="7" s="1"/>
  <c r="P62" i="7"/>
  <c r="P214" i="7" s="1"/>
  <c r="O62" i="7"/>
  <c r="O214" i="7" s="1"/>
  <c r="N62" i="7"/>
  <c r="N214" i="7" s="1"/>
  <c r="M62" i="7"/>
  <c r="M214" i="7" s="1"/>
  <c r="L62" i="7"/>
  <c r="L214" i="7" s="1"/>
  <c r="K62" i="7"/>
  <c r="K214" i="7" s="1"/>
  <c r="J62" i="7"/>
  <c r="J214" i="7" s="1"/>
  <c r="I62" i="7"/>
  <c r="I214" i="7" s="1"/>
  <c r="H62" i="7"/>
  <c r="H214" i="7" s="1"/>
  <c r="G62" i="7"/>
  <c r="G214" i="7" s="1"/>
  <c r="F62" i="7"/>
  <c r="F214" i="7" s="1"/>
  <c r="E62" i="7"/>
  <c r="E214" i="7" s="1"/>
  <c r="D62" i="7"/>
  <c r="D214" i="7" s="1"/>
  <c r="C62" i="7"/>
  <c r="C214" i="7" s="1"/>
  <c r="B62" i="7"/>
  <c r="B214" i="7" s="1"/>
  <c r="AG61" i="7"/>
  <c r="AF61" i="7"/>
  <c r="AE61" i="7"/>
  <c r="AD61" i="7"/>
  <c r="AC61" i="7"/>
  <c r="AB61" i="7"/>
  <c r="AA61" i="7"/>
  <c r="Z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F160" i="7"/>
  <c r="H29" i="2"/>
  <c r="H31" i="2"/>
  <c r="W17" i="12"/>
  <c r="X17" i="12" s="1"/>
  <c r="H26" i="2"/>
  <c r="L20" i="2"/>
  <c r="AD178" i="7" l="1"/>
  <c r="AE178" i="7"/>
  <c r="AF178" i="7"/>
  <c r="AG178" i="7"/>
  <c r="AD179" i="7"/>
  <c r="AE179" i="7"/>
  <c r="AF179" i="7"/>
  <c r="AG179" i="7"/>
  <c r="AD160" i="7"/>
  <c r="AE160" i="7"/>
  <c r="AF160" i="7"/>
  <c r="AG160" i="7"/>
  <c r="AD161" i="7"/>
  <c r="AD224" i="7" s="1"/>
  <c r="AE161" i="7"/>
  <c r="AE224" i="7" s="1"/>
  <c r="AF161" i="7"/>
  <c r="AF224" i="7" s="1"/>
  <c r="AG161" i="7"/>
  <c r="AD52" i="7"/>
  <c r="AE52" i="7"/>
  <c r="AF52" i="7"/>
  <c r="AG52" i="7"/>
  <c r="AD53" i="7"/>
  <c r="AD213" i="7" s="1"/>
  <c r="AE53" i="7"/>
  <c r="AE213" i="7" s="1"/>
  <c r="AF53" i="7"/>
  <c r="AF213" i="7" s="1"/>
  <c r="AG53" i="7"/>
  <c r="AG213" i="7" s="1"/>
  <c r="AD16" i="7"/>
  <c r="AE16" i="7"/>
  <c r="AF16" i="7"/>
  <c r="AG16" i="7"/>
  <c r="AG185" i="7" s="1"/>
  <c r="AD17" i="7"/>
  <c r="AD209" i="7" s="1"/>
  <c r="AE17" i="7"/>
  <c r="AE209" i="7" s="1"/>
  <c r="AF17" i="7"/>
  <c r="AF209" i="7" s="1"/>
  <c r="AG17" i="7"/>
  <c r="AG209" i="7" s="1"/>
  <c r="AE7" i="7"/>
  <c r="AE184" i="7" s="1"/>
  <c r="AF7" i="7"/>
  <c r="AF184" i="7" s="1"/>
  <c r="AG7" i="7"/>
  <c r="AG184" i="7" s="1"/>
  <c r="AE8" i="7"/>
  <c r="AE208" i="7" s="1"/>
  <c r="AF8" i="7"/>
  <c r="AF208" i="7" s="1"/>
  <c r="AG8" i="7"/>
  <c r="AG208" i="7" s="1"/>
  <c r="H30" i="2"/>
  <c r="AG224" i="7" l="1"/>
  <c r="M17" i="6"/>
  <c r="C169" i="7" l="1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Z169" i="7"/>
  <c r="AA169" i="7"/>
  <c r="AB169" i="7"/>
  <c r="AC169" i="7"/>
  <c r="AD169" i="7"/>
  <c r="AE169" i="7"/>
  <c r="AF169" i="7"/>
  <c r="AG169" i="7"/>
  <c r="AG226" i="7" s="1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Z170" i="7"/>
  <c r="AA170" i="7"/>
  <c r="AB170" i="7"/>
  <c r="AC170" i="7"/>
  <c r="AD170" i="7"/>
  <c r="AE170" i="7"/>
  <c r="AF170" i="7"/>
  <c r="AG170" i="7"/>
  <c r="AG225" i="7" s="1"/>
  <c r="B170" i="7"/>
  <c r="B169" i="7"/>
  <c r="T15" i="6"/>
  <c r="T17" i="6" s="1"/>
  <c r="H16" i="2"/>
  <c r="H19" i="2"/>
  <c r="H18" i="2"/>
  <c r="H17" i="2"/>
  <c r="S13" i="6"/>
  <c r="S15" i="6" s="1"/>
  <c r="S11" i="6"/>
  <c r="AD225" i="7" l="1"/>
  <c r="AF226" i="7"/>
  <c r="AE226" i="7"/>
  <c r="AD226" i="7"/>
  <c r="AF225" i="7"/>
  <c r="AE225" i="7"/>
  <c r="I18" i="2"/>
  <c r="J18" i="2" s="1"/>
  <c r="L18" i="2"/>
  <c r="K18" i="2"/>
  <c r="I17" i="2"/>
  <c r="J17" i="2" s="1"/>
  <c r="L17" i="2"/>
  <c r="K17" i="2"/>
  <c r="K19" i="2"/>
  <c r="L19" i="2"/>
  <c r="I16" i="2"/>
  <c r="I21" i="2" s="1"/>
  <c r="L16" i="2"/>
  <c r="L21" i="2" s="1"/>
  <c r="K16" i="2"/>
  <c r="J19" i="2"/>
  <c r="I19" i="2"/>
  <c r="H21" i="2"/>
  <c r="S17" i="6"/>
  <c r="T13" i="6"/>
  <c r="H43" i="7"/>
  <c r="B43" i="7"/>
  <c r="C43" i="7"/>
  <c r="D43" i="7"/>
  <c r="E43" i="7"/>
  <c r="F43" i="7"/>
  <c r="G43" i="7"/>
  <c r="B44" i="7"/>
  <c r="B212" i="7" s="1"/>
  <c r="C44" i="7"/>
  <c r="C212" i="7" s="1"/>
  <c r="D44" i="7"/>
  <c r="D212" i="7" s="1"/>
  <c r="E44" i="7"/>
  <c r="E212" i="7" s="1"/>
  <c r="F44" i="7"/>
  <c r="F212" i="7" s="1"/>
  <c r="G44" i="7"/>
  <c r="G212" i="7" s="1"/>
  <c r="H44" i="7"/>
  <c r="H212" i="7" s="1"/>
  <c r="J43" i="7"/>
  <c r="K43" i="7"/>
  <c r="L43" i="7"/>
  <c r="M43" i="7"/>
  <c r="N43" i="7"/>
  <c r="O43" i="7"/>
  <c r="P43" i="7"/>
  <c r="Q43" i="7"/>
  <c r="R43" i="7"/>
  <c r="S43" i="7"/>
  <c r="T43" i="7"/>
  <c r="U43" i="7"/>
  <c r="Z43" i="7"/>
  <c r="AA43" i="7"/>
  <c r="AB43" i="7"/>
  <c r="AC43" i="7"/>
  <c r="AD43" i="7"/>
  <c r="AE43" i="7"/>
  <c r="AF43" i="7"/>
  <c r="J44" i="7"/>
  <c r="J212" i="7" s="1"/>
  <c r="K44" i="7"/>
  <c r="K212" i="7" s="1"/>
  <c r="L44" i="7"/>
  <c r="L212" i="7" s="1"/>
  <c r="M44" i="7"/>
  <c r="M212" i="7" s="1"/>
  <c r="N44" i="7"/>
  <c r="N212" i="7" s="1"/>
  <c r="O44" i="7"/>
  <c r="O212" i="7" s="1"/>
  <c r="P44" i="7"/>
  <c r="P212" i="7" s="1"/>
  <c r="Q44" i="7"/>
  <c r="Q212" i="7" s="1"/>
  <c r="R44" i="7"/>
  <c r="R212" i="7" s="1"/>
  <c r="S44" i="7"/>
  <c r="S212" i="7" s="1"/>
  <c r="T44" i="7"/>
  <c r="T212" i="7" s="1"/>
  <c r="U44" i="7"/>
  <c r="U212" i="7" s="1"/>
  <c r="Z44" i="7"/>
  <c r="Z212" i="7" s="1"/>
  <c r="AA44" i="7"/>
  <c r="AA212" i="7" s="1"/>
  <c r="AB44" i="7"/>
  <c r="AB212" i="7" s="1"/>
  <c r="AC44" i="7"/>
  <c r="AC212" i="7" s="1"/>
  <c r="AD44" i="7"/>
  <c r="AD212" i="7" s="1"/>
  <c r="AE44" i="7"/>
  <c r="AE212" i="7" s="1"/>
  <c r="AF44" i="7"/>
  <c r="AF212" i="7" s="1"/>
  <c r="I44" i="7"/>
  <c r="I212" i="7" s="1"/>
  <c r="I43" i="7"/>
  <c r="H16" i="7"/>
  <c r="D16" i="7"/>
  <c r="L23" i="2" l="1"/>
  <c r="V18" i="12" s="1"/>
  <c r="V17" i="12"/>
  <c r="L22" i="2"/>
  <c r="V19" i="12" s="1"/>
  <c r="J16" i="2"/>
  <c r="J21" i="2" s="1"/>
  <c r="K21" i="2"/>
  <c r="J22" i="2"/>
  <c r="S19" i="12" s="1"/>
  <c r="S17" i="12"/>
  <c r="J23" i="2"/>
  <c r="S18" i="12" s="1"/>
  <c r="H17" i="12"/>
  <c r="I17" i="12" s="1"/>
  <c r="I22" i="2"/>
  <c r="I23" i="2"/>
  <c r="H45" i="2"/>
  <c r="G17" i="12"/>
  <c r="H22" i="2"/>
  <c r="H23" i="2"/>
  <c r="G18" i="6"/>
  <c r="I18" i="12" l="1"/>
  <c r="I19" i="12"/>
  <c r="J17" i="12"/>
  <c r="G19" i="12"/>
  <c r="G18" i="12"/>
  <c r="U17" i="12"/>
  <c r="K22" i="2"/>
  <c r="U19" i="12" s="1"/>
  <c r="K23" i="2"/>
  <c r="U18" i="12" s="1"/>
  <c r="I15" i="6"/>
  <c r="J15" i="6" s="1"/>
  <c r="Y17" i="12" l="1"/>
  <c r="J19" i="12"/>
  <c r="Y19" i="12" s="1"/>
  <c r="J18" i="12"/>
  <c r="Y18" i="12" s="1"/>
  <c r="T17" i="12"/>
  <c r="M17" i="12"/>
  <c r="N17" i="12" s="1"/>
  <c r="O17" i="12" s="1"/>
  <c r="P17" i="12" s="1"/>
  <c r="Q17" i="12" s="1"/>
  <c r="R17" i="12" s="1"/>
  <c r="M18" i="12"/>
  <c r="N18" i="12" s="1"/>
  <c r="O18" i="12" s="1"/>
  <c r="P18" i="12" s="1"/>
  <c r="Q18" i="12" s="1"/>
  <c r="R18" i="12" s="1"/>
  <c r="T18" i="12"/>
  <c r="F16" i="7"/>
  <c r="B16" i="7"/>
  <c r="T19" i="12" l="1"/>
  <c r="M19" i="12"/>
  <c r="N19" i="12" s="1"/>
  <c r="O19" i="12" s="1"/>
  <c r="P19" i="12" s="1"/>
  <c r="Q19" i="12" s="1"/>
  <c r="R19" i="12" s="1"/>
  <c r="G25" i="6"/>
  <c r="H25" i="6" s="1"/>
  <c r="O17" i="6"/>
  <c r="N16" i="6"/>
  <c r="O16" i="6" s="1"/>
  <c r="I25" i="6" l="1"/>
  <c r="J25" i="6" s="1"/>
  <c r="K25" i="6" s="1"/>
  <c r="L25" i="6" s="1"/>
  <c r="M25" i="6" s="1"/>
  <c r="O15" i="6"/>
  <c r="N15" i="6"/>
  <c r="H17" i="6"/>
  <c r="I17" i="6" s="1"/>
  <c r="I18" i="6" s="1"/>
  <c r="G15" i="6"/>
  <c r="H15" i="6" s="1"/>
  <c r="K15" i="6" s="1"/>
  <c r="L15" i="6" s="1"/>
  <c r="F17" i="6"/>
  <c r="F18" i="6" s="1"/>
  <c r="J17" i="6" l="1"/>
  <c r="F15" i="6"/>
  <c r="H11" i="6"/>
  <c r="H12" i="6" s="1"/>
  <c r="K17" i="6" l="1"/>
  <c r="L17" i="6" s="1"/>
  <c r="J18" i="6"/>
  <c r="M15" i="6"/>
  <c r="D179" i="7"/>
  <c r="E179" i="7"/>
  <c r="F179" i="7"/>
  <c r="L18" i="6" l="1"/>
  <c r="K18" i="6"/>
  <c r="AC17" i="7"/>
  <c r="AC209" i="7" s="1"/>
  <c r="AB17" i="7"/>
  <c r="AB209" i="7" s="1"/>
  <c r="AA17" i="7"/>
  <c r="AA209" i="7" s="1"/>
  <c r="Z17" i="7"/>
  <c r="Z209" i="7" s="1"/>
  <c r="U17" i="7"/>
  <c r="U209" i="7" s="1"/>
  <c r="T17" i="7"/>
  <c r="T209" i="7" s="1"/>
  <c r="S17" i="7"/>
  <c r="S209" i="7" s="1"/>
  <c r="R17" i="7"/>
  <c r="R209" i="7" s="1"/>
  <c r="Q17" i="7"/>
  <c r="Q209" i="7" s="1"/>
  <c r="P17" i="7"/>
  <c r="P209" i="7" s="1"/>
  <c r="O17" i="7"/>
  <c r="O209" i="7" s="1"/>
  <c r="N17" i="7"/>
  <c r="N209" i="7" s="1"/>
  <c r="M17" i="7"/>
  <c r="M209" i="7" s="1"/>
  <c r="L17" i="7"/>
  <c r="L209" i="7" s="1"/>
  <c r="K17" i="7"/>
  <c r="K209" i="7" s="1"/>
  <c r="J17" i="7"/>
  <c r="J209" i="7" s="1"/>
  <c r="I17" i="7"/>
  <c r="I209" i="7" s="1"/>
  <c r="H17" i="7"/>
  <c r="H209" i="7" s="1"/>
  <c r="G17" i="7"/>
  <c r="G209" i="7" s="1"/>
  <c r="F17" i="7"/>
  <c r="F209" i="7" s="1"/>
  <c r="E17" i="7"/>
  <c r="E209" i="7" s="1"/>
  <c r="D17" i="7"/>
  <c r="D209" i="7" s="1"/>
  <c r="C17" i="7"/>
  <c r="C209" i="7" s="1"/>
  <c r="B17" i="7"/>
  <c r="B209" i="7" s="1"/>
  <c r="AC16" i="7"/>
  <c r="AB16" i="7"/>
  <c r="AA16" i="7"/>
  <c r="Z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G16" i="7"/>
  <c r="E16" i="7"/>
  <c r="C16" i="7"/>
  <c r="B7" i="7"/>
  <c r="C7" i="7"/>
  <c r="C184" i="7" s="1"/>
  <c r="D7" i="7"/>
  <c r="D184" i="7" s="1"/>
  <c r="E7" i="7"/>
  <c r="E184" i="7" s="1"/>
  <c r="F7" i="7"/>
  <c r="F184" i="7" s="1"/>
  <c r="G7" i="7"/>
  <c r="G184" i="7" s="1"/>
  <c r="H7" i="7"/>
  <c r="H184" i="7" s="1"/>
  <c r="I7" i="7"/>
  <c r="I184" i="7" s="1"/>
  <c r="J7" i="7"/>
  <c r="J184" i="7" s="1"/>
  <c r="K7" i="7"/>
  <c r="K184" i="7" s="1"/>
  <c r="L7" i="7"/>
  <c r="L184" i="7" s="1"/>
  <c r="M7" i="7"/>
  <c r="M184" i="7" s="1"/>
  <c r="N7" i="7"/>
  <c r="N184" i="7" s="1"/>
  <c r="O7" i="7"/>
  <c r="O184" i="7" s="1"/>
  <c r="P7" i="7"/>
  <c r="P184" i="7" s="1"/>
  <c r="Q7" i="7"/>
  <c r="Q184" i="7" s="1"/>
  <c r="R7" i="7"/>
  <c r="R184" i="7" s="1"/>
  <c r="S7" i="7"/>
  <c r="S184" i="7" s="1"/>
  <c r="T184" i="7"/>
  <c r="U184" i="7"/>
  <c r="Z7" i="7"/>
  <c r="Z184" i="7" s="1"/>
  <c r="AA7" i="7"/>
  <c r="AA184" i="7" s="1"/>
  <c r="AB7" i="7"/>
  <c r="AB184" i="7" s="1"/>
  <c r="AC7" i="7"/>
  <c r="AC184" i="7" s="1"/>
  <c r="AD7" i="7"/>
  <c r="AD184" i="7" s="1"/>
  <c r="B8" i="7"/>
  <c r="B208" i="7" s="1"/>
  <c r="C8" i="7"/>
  <c r="C208" i="7" s="1"/>
  <c r="D8" i="7"/>
  <c r="D208" i="7" s="1"/>
  <c r="E8" i="7"/>
  <c r="E208" i="7" s="1"/>
  <c r="F8" i="7"/>
  <c r="F208" i="7" s="1"/>
  <c r="G8" i="7"/>
  <c r="G208" i="7" s="1"/>
  <c r="H8" i="7"/>
  <c r="H208" i="7" s="1"/>
  <c r="I8" i="7"/>
  <c r="I208" i="7" s="1"/>
  <c r="J8" i="7"/>
  <c r="J208" i="7" s="1"/>
  <c r="K8" i="7"/>
  <c r="K208" i="7" s="1"/>
  <c r="L8" i="7"/>
  <c r="L208" i="7" s="1"/>
  <c r="M8" i="7"/>
  <c r="M208" i="7" s="1"/>
  <c r="N8" i="7"/>
  <c r="N208" i="7" s="1"/>
  <c r="O8" i="7"/>
  <c r="O208" i="7" s="1"/>
  <c r="P8" i="7"/>
  <c r="P208" i="7" s="1"/>
  <c r="Q8" i="7"/>
  <c r="Q208" i="7" s="1"/>
  <c r="R8" i="7"/>
  <c r="R208" i="7" s="1"/>
  <c r="S8" i="7"/>
  <c r="S208" i="7" s="1"/>
  <c r="U208" i="7"/>
  <c r="Z8" i="7"/>
  <c r="Z208" i="7" s="1"/>
  <c r="AA8" i="7"/>
  <c r="AA208" i="7" s="1"/>
  <c r="AB8" i="7"/>
  <c r="AB208" i="7" s="1"/>
  <c r="AC8" i="7"/>
  <c r="AC208" i="7" s="1"/>
  <c r="AD8" i="7"/>
  <c r="AD208" i="7" s="1"/>
  <c r="N52" i="7"/>
  <c r="O52" i="7"/>
  <c r="P52" i="7"/>
  <c r="Q52" i="7"/>
  <c r="R52" i="7"/>
  <c r="S52" i="7"/>
  <c r="T52" i="7"/>
  <c r="U52" i="7"/>
  <c r="N53" i="7"/>
  <c r="N213" i="7" s="1"/>
  <c r="O53" i="7"/>
  <c r="O213" i="7" s="1"/>
  <c r="P53" i="7"/>
  <c r="P213" i="7" s="1"/>
  <c r="Q53" i="7"/>
  <c r="Q213" i="7" s="1"/>
  <c r="R53" i="7"/>
  <c r="R213" i="7" s="1"/>
  <c r="S53" i="7"/>
  <c r="S213" i="7" s="1"/>
  <c r="T53" i="7"/>
  <c r="T213" i="7" s="1"/>
  <c r="U53" i="7"/>
  <c r="U213" i="7" s="1"/>
  <c r="N160" i="7"/>
  <c r="O160" i="7"/>
  <c r="P160" i="7"/>
  <c r="Q160" i="7"/>
  <c r="R160" i="7"/>
  <c r="S160" i="7"/>
  <c r="T160" i="7"/>
  <c r="U160" i="7"/>
  <c r="N161" i="7"/>
  <c r="O161" i="7"/>
  <c r="P161" i="7"/>
  <c r="Q161" i="7"/>
  <c r="R161" i="7"/>
  <c r="S161" i="7"/>
  <c r="T161" i="7"/>
  <c r="U161" i="7"/>
  <c r="N178" i="7"/>
  <c r="O178" i="7"/>
  <c r="P178" i="7"/>
  <c r="Q178" i="7"/>
  <c r="R178" i="7"/>
  <c r="S178" i="7"/>
  <c r="T178" i="7"/>
  <c r="U178" i="7"/>
  <c r="N179" i="7"/>
  <c r="N226" i="7" s="1"/>
  <c r="O179" i="7"/>
  <c r="O226" i="7" s="1"/>
  <c r="P179" i="7"/>
  <c r="Q179" i="7"/>
  <c r="Q226" i="7" s="1"/>
  <c r="R179" i="7"/>
  <c r="S179" i="7"/>
  <c r="S226" i="7" s="1"/>
  <c r="T179" i="7"/>
  <c r="T226" i="7" s="1"/>
  <c r="U179" i="7"/>
  <c r="U226" i="7" s="1"/>
  <c r="AC53" i="7"/>
  <c r="AC213" i="7" s="1"/>
  <c r="AB53" i="7"/>
  <c r="AB213" i="7" s="1"/>
  <c r="AA53" i="7"/>
  <c r="AA213" i="7" s="1"/>
  <c r="Z53" i="7"/>
  <c r="Z213" i="7" s="1"/>
  <c r="M53" i="7"/>
  <c r="M213" i="7" s="1"/>
  <c r="L53" i="7"/>
  <c r="L213" i="7" s="1"/>
  <c r="K53" i="7"/>
  <c r="K213" i="7" s="1"/>
  <c r="J53" i="7"/>
  <c r="J213" i="7" s="1"/>
  <c r="I53" i="7"/>
  <c r="I213" i="7" s="1"/>
  <c r="H53" i="7"/>
  <c r="H213" i="7" s="1"/>
  <c r="G53" i="7"/>
  <c r="G213" i="7" s="1"/>
  <c r="F53" i="7"/>
  <c r="F213" i="7" s="1"/>
  <c r="E53" i="7"/>
  <c r="E213" i="7" s="1"/>
  <c r="D53" i="7"/>
  <c r="D213" i="7" s="1"/>
  <c r="C53" i="7"/>
  <c r="C213" i="7" s="1"/>
  <c r="B53" i="7"/>
  <c r="B213" i="7" s="1"/>
  <c r="AC52" i="7"/>
  <c r="AB52" i="7"/>
  <c r="AA52" i="7"/>
  <c r="Z52" i="7"/>
  <c r="M52" i="7"/>
  <c r="L52" i="7"/>
  <c r="K52" i="7"/>
  <c r="J52" i="7"/>
  <c r="I52" i="7"/>
  <c r="H52" i="7"/>
  <c r="G52" i="7"/>
  <c r="F52" i="7"/>
  <c r="E52" i="7"/>
  <c r="D52" i="7"/>
  <c r="C52" i="7"/>
  <c r="B52" i="7"/>
  <c r="AC161" i="7"/>
  <c r="AB161" i="7"/>
  <c r="AA161" i="7"/>
  <c r="Z161" i="7"/>
  <c r="M161" i="7"/>
  <c r="L161" i="7"/>
  <c r="K161" i="7"/>
  <c r="J161" i="7"/>
  <c r="I161" i="7"/>
  <c r="H161" i="7"/>
  <c r="G161" i="7"/>
  <c r="F161" i="7"/>
  <c r="F225" i="7" s="1"/>
  <c r="E161" i="7"/>
  <c r="D161" i="7"/>
  <c r="C161" i="7"/>
  <c r="B161" i="7"/>
  <c r="AC160" i="7"/>
  <c r="AB160" i="7"/>
  <c r="AA160" i="7"/>
  <c r="Z160" i="7"/>
  <c r="M160" i="7"/>
  <c r="L160" i="7"/>
  <c r="K160" i="7"/>
  <c r="J160" i="7"/>
  <c r="I160" i="7"/>
  <c r="H160" i="7"/>
  <c r="G160" i="7"/>
  <c r="E160" i="7"/>
  <c r="D160" i="7"/>
  <c r="C160" i="7"/>
  <c r="B160" i="7"/>
  <c r="AC179" i="7"/>
  <c r="AC226" i="7" s="1"/>
  <c r="AB179" i="7"/>
  <c r="AA179" i="7"/>
  <c r="AA226" i="7" s="1"/>
  <c r="Z179" i="7"/>
  <c r="M179" i="7"/>
  <c r="M226" i="7" s="1"/>
  <c r="L179" i="7"/>
  <c r="L226" i="7" s="1"/>
  <c r="K179" i="7"/>
  <c r="K226" i="7" s="1"/>
  <c r="J179" i="7"/>
  <c r="I179" i="7"/>
  <c r="I226" i="7" s="1"/>
  <c r="H179" i="7"/>
  <c r="H226" i="7" s="1"/>
  <c r="G179" i="7"/>
  <c r="G226" i="7" s="1"/>
  <c r="C179" i="7"/>
  <c r="B179" i="7"/>
  <c r="AC178" i="7"/>
  <c r="AB178" i="7"/>
  <c r="AA178" i="7"/>
  <c r="Z178" i="7"/>
  <c r="M178" i="7"/>
  <c r="L178" i="7"/>
  <c r="K178" i="7"/>
  <c r="J178" i="7"/>
  <c r="I178" i="7"/>
  <c r="H178" i="7"/>
  <c r="G178" i="7"/>
  <c r="F178" i="7"/>
  <c r="E178" i="7"/>
  <c r="D178" i="7"/>
  <c r="C178" i="7"/>
  <c r="B178" i="7"/>
  <c r="Z224" i="7" l="1"/>
  <c r="Q224" i="7"/>
  <c r="S224" i="7"/>
  <c r="AA224" i="7"/>
  <c r="P224" i="7"/>
  <c r="O224" i="7"/>
  <c r="N224" i="7"/>
  <c r="F224" i="7"/>
  <c r="H224" i="7"/>
  <c r="I224" i="7"/>
  <c r="U224" i="7"/>
  <c r="K225" i="7"/>
  <c r="P225" i="7"/>
  <c r="L225" i="7"/>
  <c r="O225" i="7"/>
  <c r="M225" i="7"/>
  <c r="N225" i="7"/>
  <c r="Z225" i="7"/>
  <c r="AA225" i="7"/>
  <c r="B225" i="7"/>
  <c r="AC225" i="7"/>
  <c r="C225" i="7"/>
  <c r="D225" i="7"/>
  <c r="E225" i="7"/>
  <c r="U225" i="7"/>
  <c r="AB225" i="7"/>
  <c r="G225" i="7"/>
  <c r="T225" i="7"/>
  <c r="H225" i="7"/>
  <c r="S225" i="7"/>
  <c r="I225" i="7"/>
  <c r="R225" i="7"/>
  <c r="J225" i="7"/>
  <c r="Q225" i="7"/>
  <c r="AC224" i="7"/>
  <c r="E224" i="7"/>
  <c r="B224" i="7"/>
  <c r="B226" i="7"/>
  <c r="AB224" i="7"/>
  <c r="C226" i="7"/>
  <c r="C224" i="7"/>
  <c r="D224" i="7"/>
  <c r="J226" i="7"/>
  <c r="G224" i="7"/>
  <c r="Z226" i="7"/>
  <c r="K224" i="7"/>
  <c r="R226" i="7"/>
  <c r="T224" i="7"/>
  <c r="D226" i="7"/>
  <c r="J224" i="7"/>
  <c r="L224" i="7"/>
  <c r="F226" i="7"/>
  <c r="AB226" i="7"/>
  <c r="M224" i="7"/>
  <c r="P226" i="7"/>
  <c r="R224" i="7"/>
  <c r="E226" i="7"/>
  <c r="H27" i="2"/>
  <c r="H28" i="2"/>
  <c r="B76" i="5"/>
  <c r="B77" i="5"/>
  <c r="B78" i="5"/>
  <c r="B79" i="5"/>
  <c r="B80" i="5"/>
  <c r="B81" i="5"/>
  <c r="B7" i="5"/>
  <c r="B75" i="5" s="1"/>
  <c r="C7" i="5"/>
  <c r="B8" i="5"/>
  <c r="C8" i="5"/>
  <c r="D7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H86" i="5"/>
  <c r="G86" i="5"/>
  <c r="C86" i="5"/>
  <c r="B86" i="5"/>
  <c r="C82" i="5"/>
  <c r="B82" i="5"/>
  <c r="C81" i="5"/>
  <c r="C80" i="5"/>
  <c r="C79" i="5"/>
  <c r="F78" i="5"/>
  <c r="E78" i="5"/>
  <c r="C78" i="5"/>
  <c r="C77" i="5"/>
  <c r="C76" i="5"/>
  <c r="E75" i="5"/>
  <c r="C75" i="5"/>
  <c r="I71" i="5"/>
  <c r="I93" i="5" s="1"/>
  <c r="H71" i="5"/>
  <c r="H93" i="5" s="1"/>
  <c r="G71" i="5"/>
  <c r="G93" i="5" s="1"/>
  <c r="F71" i="5"/>
  <c r="F93" i="5" s="1"/>
  <c r="E71" i="5"/>
  <c r="E93" i="5" s="1"/>
  <c r="D71" i="5"/>
  <c r="D93" i="5" s="1"/>
  <c r="I70" i="5"/>
  <c r="I82" i="5" s="1"/>
  <c r="H70" i="5"/>
  <c r="H82" i="5" s="1"/>
  <c r="G70" i="5"/>
  <c r="G82" i="5" s="1"/>
  <c r="F70" i="5"/>
  <c r="F82" i="5" s="1"/>
  <c r="E70" i="5"/>
  <c r="E82" i="5" s="1"/>
  <c r="D70" i="5"/>
  <c r="D82" i="5" s="1"/>
  <c r="I62" i="5"/>
  <c r="I92" i="5" s="1"/>
  <c r="H62" i="5"/>
  <c r="H92" i="5" s="1"/>
  <c r="G62" i="5"/>
  <c r="G92" i="5" s="1"/>
  <c r="F62" i="5"/>
  <c r="F92" i="5" s="1"/>
  <c r="E62" i="5"/>
  <c r="E92" i="5" s="1"/>
  <c r="D62" i="5"/>
  <c r="D92" i="5" s="1"/>
  <c r="I61" i="5"/>
  <c r="I81" i="5" s="1"/>
  <c r="H61" i="5"/>
  <c r="H81" i="5" s="1"/>
  <c r="G61" i="5"/>
  <c r="G81" i="5" s="1"/>
  <c r="F61" i="5"/>
  <c r="F81" i="5" s="1"/>
  <c r="E61" i="5"/>
  <c r="E81" i="5" s="1"/>
  <c r="D61" i="5"/>
  <c r="D81" i="5" s="1"/>
  <c r="I53" i="5"/>
  <c r="I91" i="5" s="1"/>
  <c r="H53" i="5"/>
  <c r="H91" i="5" s="1"/>
  <c r="G53" i="5"/>
  <c r="G91" i="5" s="1"/>
  <c r="F53" i="5"/>
  <c r="F91" i="5" s="1"/>
  <c r="E53" i="5"/>
  <c r="E91" i="5" s="1"/>
  <c r="D53" i="5"/>
  <c r="D91" i="5" s="1"/>
  <c r="I52" i="5"/>
  <c r="I80" i="5" s="1"/>
  <c r="H52" i="5"/>
  <c r="H80" i="5" s="1"/>
  <c r="G52" i="5"/>
  <c r="G80" i="5" s="1"/>
  <c r="F52" i="5"/>
  <c r="F80" i="5" s="1"/>
  <c r="E52" i="5"/>
  <c r="E80" i="5" s="1"/>
  <c r="D52" i="5"/>
  <c r="D80" i="5" s="1"/>
  <c r="I44" i="5"/>
  <c r="I90" i="5" s="1"/>
  <c r="H44" i="5"/>
  <c r="H90" i="5" s="1"/>
  <c r="G44" i="5"/>
  <c r="G90" i="5" s="1"/>
  <c r="F44" i="5"/>
  <c r="F90" i="5" s="1"/>
  <c r="E44" i="5"/>
  <c r="E90" i="5" s="1"/>
  <c r="D44" i="5"/>
  <c r="D90" i="5" s="1"/>
  <c r="I43" i="5"/>
  <c r="I79" i="5" s="1"/>
  <c r="H43" i="5"/>
  <c r="H79" i="5" s="1"/>
  <c r="G43" i="5"/>
  <c r="G79" i="5" s="1"/>
  <c r="F43" i="5"/>
  <c r="F79" i="5" s="1"/>
  <c r="E43" i="5"/>
  <c r="E79" i="5" s="1"/>
  <c r="D43" i="5"/>
  <c r="D79" i="5" s="1"/>
  <c r="I35" i="5"/>
  <c r="I89" i="5" s="1"/>
  <c r="H35" i="5"/>
  <c r="H89" i="5" s="1"/>
  <c r="G35" i="5"/>
  <c r="G89" i="5" s="1"/>
  <c r="F35" i="5"/>
  <c r="F89" i="5" s="1"/>
  <c r="E35" i="5"/>
  <c r="E89" i="5" s="1"/>
  <c r="D35" i="5"/>
  <c r="D89" i="5" s="1"/>
  <c r="I34" i="5"/>
  <c r="I78" i="5" s="1"/>
  <c r="H34" i="5"/>
  <c r="H78" i="5" s="1"/>
  <c r="G34" i="5"/>
  <c r="G78" i="5" s="1"/>
  <c r="F34" i="5"/>
  <c r="E34" i="5"/>
  <c r="D34" i="5"/>
  <c r="D78" i="5" s="1"/>
  <c r="I26" i="5"/>
  <c r="H26" i="5"/>
  <c r="G26" i="5"/>
  <c r="F26" i="5"/>
  <c r="E26" i="5"/>
  <c r="D26" i="5"/>
  <c r="I25" i="5"/>
  <c r="I88" i="5" s="1"/>
  <c r="H25" i="5"/>
  <c r="H88" i="5" s="1"/>
  <c r="G25" i="5"/>
  <c r="G77" i="5" s="1"/>
  <c r="F25" i="5"/>
  <c r="F88" i="5" s="1"/>
  <c r="E25" i="5"/>
  <c r="E88" i="5" s="1"/>
  <c r="D25" i="5"/>
  <c r="D88" i="5" s="1"/>
  <c r="I17" i="5"/>
  <c r="I87" i="5" s="1"/>
  <c r="H17" i="5"/>
  <c r="H87" i="5" s="1"/>
  <c r="G17" i="5"/>
  <c r="G87" i="5" s="1"/>
  <c r="F17" i="5"/>
  <c r="F87" i="5" s="1"/>
  <c r="E17" i="5"/>
  <c r="E87" i="5" s="1"/>
  <c r="D17" i="5"/>
  <c r="D87" i="5" s="1"/>
  <c r="I16" i="5"/>
  <c r="I76" i="5" s="1"/>
  <c r="H16" i="5"/>
  <c r="H76" i="5" s="1"/>
  <c r="G16" i="5"/>
  <c r="G76" i="5" s="1"/>
  <c r="F16" i="5"/>
  <c r="F76" i="5" s="1"/>
  <c r="E16" i="5"/>
  <c r="E76" i="5" s="1"/>
  <c r="D16" i="5"/>
  <c r="D76" i="5" s="1"/>
  <c r="I8" i="5"/>
  <c r="I86" i="5" s="1"/>
  <c r="H8" i="5"/>
  <c r="G8" i="5"/>
  <c r="F8" i="5"/>
  <c r="F86" i="5" s="1"/>
  <c r="E8" i="5"/>
  <c r="E86" i="5" s="1"/>
  <c r="D8" i="5"/>
  <c r="D86" i="5" s="1"/>
  <c r="I7" i="5"/>
  <c r="I75" i="5" s="1"/>
  <c r="H7" i="5"/>
  <c r="H75" i="5" s="1"/>
  <c r="G7" i="5"/>
  <c r="G75" i="5" s="1"/>
  <c r="F7" i="5"/>
  <c r="F75" i="5" s="1"/>
  <c r="E7" i="5"/>
  <c r="D75" i="5"/>
  <c r="H33" i="2" l="1"/>
  <c r="W18" i="12" s="1"/>
  <c r="X18" i="12" s="1"/>
  <c r="H77" i="5"/>
  <c r="G88" i="5"/>
  <c r="I77" i="5"/>
  <c r="D77" i="5"/>
  <c r="E77" i="5"/>
  <c r="F77" i="5"/>
  <c r="H32" i="2" l="1"/>
  <c r="W19" i="12" s="1"/>
  <c r="X19" i="12" s="1"/>
  <c r="G5" i="2"/>
  <c r="G4" i="2"/>
  <c r="G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<sst xmlns="http://schemas.openxmlformats.org/spreadsheetml/2006/main" count="1840" uniqueCount="456">
  <si>
    <t>Code</t>
  </si>
  <si>
    <t>Code 2</t>
  </si>
  <si>
    <t>Code 1</t>
    <phoneticPr fontId="2" type="noConversion"/>
  </si>
  <si>
    <t>Code 3</t>
  </si>
  <si>
    <t>KEY CHANGES</t>
  </si>
  <si>
    <t>Pad Length</t>
    <phoneticPr fontId="2" type="noConversion"/>
  </si>
  <si>
    <t>○</t>
    <phoneticPr fontId="2" type="noConversion"/>
  </si>
  <si>
    <t>Cradle Intake &amp; Distribute length</t>
    <phoneticPr fontId="2" type="noConversion"/>
  </si>
  <si>
    <t>Quality Check on site</t>
    <phoneticPr fontId="2" type="noConversion"/>
  </si>
  <si>
    <t>Date</t>
    <phoneticPr fontId="2" type="noConversion"/>
  </si>
  <si>
    <t>Control</t>
    <phoneticPr fontId="2" type="noConversion"/>
  </si>
  <si>
    <t>Code 4</t>
  </si>
  <si>
    <t>Code 5</t>
  </si>
  <si>
    <t>Code 6</t>
  </si>
  <si>
    <t>Code 7</t>
  </si>
  <si>
    <t>SAM: Nuoer 511</t>
    <phoneticPr fontId="2" type="noConversion"/>
  </si>
  <si>
    <t>LSN: 14126684 - WJ WKRH0C38-P, 38gsm, 200mm</t>
    <phoneticPr fontId="2" type="noConversion"/>
  </si>
  <si>
    <t>PSN: 14126435 - WJ WK26-P Spunlace, 26gsm, 130mm</t>
    <phoneticPr fontId="2" type="noConversion"/>
  </si>
  <si>
    <t>REL: 14120936 - ND055, 40gsm, 115mm</t>
    <phoneticPr fontId="2" type="noConversion"/>
  </si>
  <si>
    <t>Adh: 14112526 - DM2820U</t>
    <phoneticPr fontId="2" type="noConversion"/>
  </si>
  <si>
    <t>Code Design:</t>
    <phoneticPr fontId="2" type="noConversion"/>
  </si>
  <si>
    <t>Channel Width</t>
    <phoneticPr fontId="2" type="noConversion"/>
  </si>
  <si>
    <t>Whole channel width</t>
    <phoneticPr fontId="2" type="noConversion"/>
  </si>
  <si>
    <t>Whole channel length</t>
    <phoneticPr fontId="2" type="noConversion"/>
  </si>
  <si>
    <t>Channel</t>
    <phoneticPr fontId="2" type="noConversion"/>
  </si>
  <si>
    <t>Pad Width</t>
    <phoneticPr fontId="2" type="noConversion"/>
  </si>
  <si>
    <t>Pad Weight</t>
    <phoneticPr fontId="2" type="noConversion"/>
  </si>
  <si>
    <t>5pc</t>
    <phoneticPr fontId="2" type="noConversion"/>
  </si>
  <si>
    <t>National rewet</t>
    <phoneticPr fontId="2" type="noConversion"/>
  </si>
  <si>
    <t>L-H pressure</t>
    <phoneticPr fontId="2" type="noConversion"/>
  </si>
  <si>
    <t>4pc</t>
    <phoneticPr fontId="2" type="noConversion"/>
  </si>
  <si>
    <t>Thickness</t>
    <phoneticPr fontId="2" type="noConversion"/>
  </si>
  <si>
    <t>The channel edge to front pad edge distance</t>
    <phoneticPr fontId="2" type="noConversion"/>
  </si>
  <si>
    <t>Quality Check in lab</t>
    <phoneticPr fontId="2" type="noConversion"/>
  </si>
  <si>
    <t>Channel layer</t>
    <phoneticPr fontId="2" type="noConversion"/>
  </si>
  <si>
    <t>Pattern Change</t>
    <phoneticPr fontId="2" type="noConversion"/>
  </si>
  <si>
    <t>The channel edge to left pad edge distance</t>
    <phoneticPr fontId="2" type="noConversion"/>
  </si>
  <si>
    <t>TBD</t>
    <phoneticPr fontId="2" type="noConversion"/>
  </si>
  <si>
    <t>Adh - Adh for each layer</t>
    <phoneticPr fontId="2" type="noConversion"/>
  </si>
  <si>
    <t>- the front edge of upper layer to pad edge</t>
    <phoneticPr fontId="2" type="noConversion"/>
  </si>
  <si>
    <t>- the back edge of upper layer to pad edge</t>
    <phoneticPr fontId="2" type="noConversion"/>
  </si>
  <si>
    <t>Channel Pattern</t>
    <phoneticPr fontId="2" type="noConversion"/>
  </si>
  <si>
    <t>Pad integrity</t>
    <phoneticPr fontId="2" type="noConversion"/>
  </si>
  <si>
    <t>SAP NO.</t>
    <phoneticPr fontId="2" type="noConversion"/>
  </si>
  <si>
    <t>Description</t>
    <phoneticPr fontId="2" type="noConversion"/>
  </si>
  <si>
    <t>数量</t>
    <phoneticPr fontId="2" type="noConversion"/>
  </si>
  <si>
    <t>重量</t>
    <phoneticPr fontId="2" type="noConversion"/>
  </si>
  <si>
    <t>备注</t>
    <phoneticPr fontId="2" type="noConversion"/>
  </si>
  <si>
    <t>LSN</t>
    <phoneticPr fontId="2" type="noConversion"/>
  </si>
  <si>
    <t>NWOV TEXTILE SPL LSN 38g200mm WJ NB/S</t>
    <phoneticPr fontId="2" type="noConversion"/>
  </si>
  <si>
    <t>1托盘</t>
    <phoneticPr fontId="2" type="noConversion"/>
  </si>
  <si>
    <t>kg</t>
    <phoneticPr fontId="2" type="noConversion"/>
  </si>
  <si>
    <t>PSN</t>
    <phoneticPr fontId="2" type="noConversion"/>
  </si>
  <si>
    <t>NWOV TEXTILE SPL PSN 26g130mm WJ M+</t>
    <phoneticPr fontId="2" type="noConversion"/>
  </si>
  <si>
    <t>REL</t>
    <phoneticPr fontId="2" type="noConversion"/>
  </si>
  <si>
    <t>NWOV TEXTILE TABCW 40g*115mm</t>
    <phoneticPr fontId="2" type="noConversion"/>
  </si>
  <si>
    <t>SAM</t>
    <phoneticPr fontId="2" type="noConversion"/>
  </si>
  <si>
    <t>SAM  NR 511 Nuoer</t>
    <phoneticPr fontId="2" type="noConversion"/>
  </si>
  <si>
    <t>Adh.</t>
    <phoneticPr fontId="2" type="noConversion"/>
  </si>
  <si>
    <t>ADH CONSTRUCT HOT MELT BOX</t>
    <phoneticPr fontId="2" type="noConversion"/>
  </si>
  <si>
    <t>Support Layer</t>
    <phoneticPr fontId="2" type="noConversion"/>
  </si>
  <si>
    <t>Liner</t>
    <phoneticPr fontId="2" type="noConversion"/>
  </si>
  <si>
    <t>NWOV TEXTILE Support Layer 12g*165mm</t>
    <phoneticPr fontId="2" type="noConversion"/>
  </si>
  <si>
    <t>Pad Integrity</t>
  </si>
  <si>
    <t>厚度</t>
  </si>
  <si>
    <t>Cradle 重量</t>
  </si>
  <si>
    <t>FTFE 2st intake time</t>
  </si>
  <si>
    <t>FTFE 3st intake time</t>
  </si>
  <si>
    <t>FIFE intake</t>
    <phoneticPr fontId="2" type="noConversion"/>
  </si>
  <si>
    <t>NWOV TEXTILE Naxos 2.0 D L 51gsm*490mm</t>
    <phoneticPr fontId="2" type="noConversion"/>
  </si>
  <si>
    <t>High priority test items</t>
    <phoneticPr fontId="2" type="noConversion"/>
  </si>
  <si>
    <t>1.3gsm</t>
    <phoneticPr fontId="2" type="noConversion"/>
  </si>
  <si>
    <t>Pad to liner adhesive</t>
    <phoneticPr fontId="2" type="noConversion"/>
  </si>
  <si>
    <t>0.9gsm</t>
    <phoneticPr fontId="2" type="noConversion"/>
  </si>
  <si>
    <t>Pad to poly</t>
    <phoneticPr fontId="2" type="noConversion"/>
  </si>
  <si>
    <t>1.7gsm</t>
    <phoneticPr fontId="2" type="noConversion"/>
  </si>
  <si>
    <t>Handmade samples requirement</t>
    <phoneticPr fontId="2" type="noConversion"/>
  </si>
  <si>
    <t>NWOV TEXTILE PSN 26gsm * 155mm</t>
    <phoneticPr fontId="2" type="noConversion"/>
  </si>
  <si>
    <t>Pad Postion: Pad front edge to product edge</t>
    <phoneticPr fontId="2" type="noConversion"/>
  </si>
  <si>
    <t>35mm</t>
    <phoneticPr fontId="2" type="noConversion"/>
  </si>
  <si>
    <t>Support Layer to Topical Liner:</t>
    <phoneticPr fontId="2" type="noConversion"/>
  </si>
  <si>
    <t>Adhesive density</t>
    <phoneticPr fontId="2" type="noConversion"/>
  </si>
  <si>
    <t>Width</t>
    <phoneticPr fontId="2" type="noConversion"/>
  </si>
  <si>
    <t>Length</t>
    <phoneticPr fontId="2" type="noConversion"/>
  </si>
  <si>
    <t>Control</t>
  </si>
  <si>
    <t>Cradle扩散长度</t>
  </si>
  <si>
    <t>FTFE 1st intake time</t>
  </si>
  <si>
    <t>Std</t>
  </si>
  <si>
    <t>国标重量</t>
    <phoneticPr fontId="2" type="noConversion"/>
  </si>
  <si>
    <t>国标第一次吸收时间</t>
    <phoneticPr fontId="2" type="noConversion"/>
  </si>
  <si>
    <t>国标第二次吸收时间</t>
    <phoneticPr fontId="2" type="noConversion"/>
  </si>
  <si>
    <t>国标回渗</t>
    <phoneticPr fontId="2" type="noConversion"/>
  </si>
  <si>
    <t>国标渗漏</t>
    <phoneticPr fontId="2" type="noConversion"/>
  </si>
  <si>
    <t>Cradle 1st intake</t>
    <phoneticPr fontId="2" type="noConversion"/>
  </si>
  <si>
    <t>Cradle 2nd intake</t>
    <phoneticPr fontId="2" type="noConversion"/>
  </si>
  <si>
    <t>Cradle 3rd intake</t>
    <phoneticPr fontId="2" type="noConversion"/>
  </si>
  <si>
    <t>L-H 扩散长度</t>
    <phoneticPr fontId="2" type="noConversion"/>
  </si>
  <si>
    <t>adv</t>
    <phoneticPr fontId="2" type="noConversion"/>
  </si>
  <si>
    <t>Code 2</t>
    <phoneticPr fontId="2" type="noConversion"/>
  </si>
  <si>
    <t>Code 3</t>
    <phoneticPr fontId="2" type="noConversion"/>
  </si>
  <si>
    <t>Code 4</t>
    <phoneticPr fontId="2" type="noConversion"/>
  </si>
  <si>
    <t>Code 5</t>
    <phoneticPr fontId="2" type="noConversion"/>
  </si>
  <si>
    <t>Code 6</t>
    <phoneticPr fontId="2" type="noConversion"/>
  </si>
  <si>
    <t>summary</t>
    <phoneticPr fontId="2" type="noConversion"/>
  </si>
  <si>
    <t>Code 7</t>
    <phoneticPr fontId="2" type="noConversion"/>
  </si>
  <si>
    <t>std</t>
    <phoneticPr fontId="2" type="noConversion"/>
  </si>
  <si>
    <t>88mm</t>
    <phoneticPr fontId="2" type="noConversion"/>
  </si>
  <si>
    <t>490mm</t>
    <phoneticPr fontId="2" type="noConversion"/>
  </si>
  <si>
    <t>149mm</t>
    <phoneticPr fontId="2" type="noConversion"/>
  </si>
  <si>
    <t>495mm</t>
    <phoneticPr fontId="2" type="noConversion"/>
  </si>
  <si>
    <t>Pad Weight</t>
  </si>
  <si>
    <t>Pad Width</t>
  </si>
  <si>
    <t>The channel edge to left pad edge distance</t>
  </si>
  <si>
    <t>Pad integrity</t>
  </si>
  <si>
    <t>Channel</t>
  </si>
  <si>
    <t>Channel Width</t>
  </si>
  <si>
    <t>Whole channel width</t>
  </si>
  <si>
    <t>Whole channel length</t>
  </si>
  <si>
    <t>adh</t>
    <phoneticPr fontId="2" type="noConversion"/>
  </si>
  <si>
    <t>Total</t>
    <phoneticPr fontId="2" type="noConversion"/>
  </si>
  <si>
    <t>LSL</t>
    <phoneticPr fontId="2" type="noConversion"/>
  </si>
  <si>
    <t>USL</t>
    <phoneticPr fontId="2" type="noConversion"/>
  </si>
  <si>
    <t>110mm</t>
    <phoneticPr fontId="2" type="noConversion"/>
  </si>
  <si>
    <t>382mm</t>
    <phoneticPr fontId="2" type="noConversion"/>
  </si>
  <si>
    <t>Remark</t>
    <phoneticPr fontId="2" type="noConversion"/>
  </si>
  <si>
    <t>14gsm</t>
    <phoneticPr fontId="2" type="noConversion"/>
  </si>
  <si>
    <t>1.2gsm</t>
    <phoneticPr fontId="2" type="noConversion"/>
  </si>
  <si>
    <t>FPS</t>
    <phoneticPr fontId="2" type="noConversion"/>
  </si>
  <si>
    <t>Actual add on</t>
    <phoneticPr fontId="2" type="noConversion"/>
  </si>
  <si>
    <t>Channel Area (CAD Area)</t>
    <phoneticPr fontId="2" type="noConversion"/>
  </si>
  <si>
    <t>L-H
Weight</t>
    <phoneticPr fontId="2" type="noConversion"/>
  </si>
  <si>
    <t>L Rewet</t>
    <phoneticPr fontId="2" type="noConversion"/>
  </si>
  <si>
    <t>L Residue</t>
    <phoneticPr fontId="2" type="noConversion"/>
  </si>
  <si>
    <t>L intake</t>
    <phoneticPr fontId="2" type="noConversion"/>
  </si>
  <si>
    <t>H intake</t>
    <phoneticPr fontId="2" type="noConversion"/>
  </si>
  <si>
    <t>H Rewet</t>
    <phoneticPr fontId="2" type="noConversion"/>
  </si>
  <si>
    <t>H Residue</t>
    <phoneticPr fontId="2" type="noConversion"/>
  </si>
  <si>
    <t>Weight after intake</t>
    <phoneticPr fontId="2" type="noConversion"/>
  </si>
  <si>
    <t>L intake time</t>
    <phoneticPr fontId="2" type="noConversion"/>
  </si>
  <si>
    <t>H intake time</t>
    <phoneticPr fontId="2" type="noConversion"/>
  </si>
  <si>
    <t>SAM Density</t>
    <phoneticPr fontId="2" type="noConversion"/>
  </si>
  <si>
    <t>SAM Add on - LSS</t>
    <phoneticPr fontId="2" type="noConversion"/>
  </si>
  <si>
    <t>SAM Add on - PSS</t>
    <phoneticPr fontId="2" type="noConversion"/>
  </si>
  <si>
    <t>Channel postion</t>
    <phoneticPr fontId="2" type="noConversion"/>
  </si>
  <si>
    <t>RMS</t>
    <phoneticPr fontId="2" type="noConversion"/>
  </si>
  <si>
    <t>RMS 646</t>
    <phoneticPr fontId="2" type="noConversion"/>
  </si>
  <si>
    <t>RMS 602</t>
    <phoneticPr fontId="2" type="noConversion"/>
  </si>
  <si>
    <t>RMS 564</t>
    <phoneticPr fontId="2" type="noConversion"/>
  </si>
  <si>
    <t>RMS 567</t>
    <phoneticPr fontId="2" type="noConversion"/>
  </si>
  <si>
    <t>RMS 416</t>
    <phoneticPr fontId="2" type="noConversion"/>
  </si>
  <si>
    <t>COCO V6 2nd round Trial Plan(Pilot Line)</t>
    <phoneticPr fontId="2" type="noConversion"/>
  </si>
  <si>
    <t>Sam density same with X pad</t>
    <phoneticPr fontId="2" type="noConversion"/>
  </si>
  <si>
    <t>If side channel can help improve absorption time</t>
    <phoneticPr fontId="2" type="noConversion"/>
  </si>
  <si>
    <t>Same With Code 2</t>
    <phoneticPr fontId="2" type="noConversion"/>
  </si>
  <si>
    <t>Code 8</t>
    <phoneticPr fontId="2" type="noConversion"/>
  </si>
  <si>
    <t>LSL SAM Add on</t>
    <phoneticPr fontId="2" type="noConversion"/>
  </si>
  <si>
    <t>USL SAM Add on</t>
    <phoneticPr fontId="2" type="noConversion"/>
  </si>
  <si>
    <t>bigger area in front pad</t>
    <phoneticPr fontId="2" type="noConversion"/>
  </si>
  <si>
    <t xml:space="preserve">shorter center channel </t>
    <phoneticPr fontId="2" type="noConversion"/>
  </si>
  <si>
    <t>adding a horizontal channel at front</t>
    <phoneticPr fontId="2" type="noConversion"/>
  </si>
  <si>
    <t>Purpose</t>
    <phoneticPr fontId="2" type="noConversion"/>
  </si>
  <si>
    <r>
      <rPr>
        <sz val="12"/>
        <rFont val="宋体"/>
        <family val="1"/>
        <charset val="134"/>
      </rPr>
      <t>浆板</t>
    </r>
    <r>
      <rPr>
        <sz val="12"/>
        <rFont val="Times New Roman"/>
        <family val="1"/>
        <charset val="134"/>
      </rPr>
      <t>8mm</t>
    </r>
    <phoneticPr fontId="2" type="noConversion"/>
  </si>
  <si>
    <t>SAM add on change</t>
    <phoneticPr fontId="2" type="noConversion"/>
  </si>
  <si>
    <t>Shape change</t>
    <phoneticPr fontId="2" type="noConversion"/>
  </si>
  <si>
    <t>Low priority test items-test after trial</t>
    <phoneticPr fontId="2" type="noConversion"/>
  </si>
  <si>
    <t>Code 9</t>
    <phoneticPr fontId="2" type="noConversion"/>
  </si>
  <si>
    <r>
      <t xml:space="preserve">T5.6 Insert 145mm, </t>
    </r>
    <r>
      <rPr>
        <sz val="12"/>
        <rFont val="宋体"/>
        <family val="1"/>
        <charset val="134"/>
      </rPr>
      <t>：</t>
    </r>
    <r>
      <rPr>
        <sz val="12"/>
        <rFont val="Times New Roman"/>
        <family val="1"/>
      </rPr>
      <t>365mm*120mm,16.2</t>
    </r>
    <phoneticPr fontId="2" type="noConversion"/>
  </si>
  <si>
    <t>+  Middle Bonding</t>
    <phoneticPr fontId="2" type="noConversion"/>
  </si>
  <si>
    <t>试验登记申请</t>
    <phoneticPr fontId="2" type="noConversion"/>
  </si>
  <si>
    <t>Code 4-1</t>
    <phoneticPr fontId="2" type="noConversion"/>
  </si>
  <si>
    <t>Code 4-2</t>
  </si>
  <si>
    <t>Code 5-1</t>
    <phoneticPr fontId="2" type="noConversion"/>
  </si>
  <si>
    <t>Code 5-2</t>
  </si>
  <si>
    <t>FIFE leakage</t>
    <phoneticPr fontId="2" type="noConversion"/>
  </si>
  <si>
    <t>FTFE Rewet</t>
    <phoneticPr fontId="2" type="noConversion"/>
  </si>
  <si>
    <t>6pc</t>
  </si>
  <si>
    <t>Mannequins - Side</t>
    <phoneticPr fontId="2" type="noConversion"/>
  </si>
  <si>
    <t>Mannequins - Supine</t>
    <phoneticPr fontId="2" type="noConversion"/>
  </si>
  <si>
    <t>Mannequins - Prone</t>
    <phoneticPr fontId="2" type="noConversion"/>
  </si>
  <si>
    <t>12pc</t>
    <phoneticPr fontId="2" type="noConversion"/>
  </si>
  <si>
    <r>
      <t>control</t>
    </r>
    <r>
      <rPr>
        <sz val="12"/>
        <rFont val="宋体"/>
        <family val="1"/>
        <charset val="134"/>
      </rPr>
      <t>密度</t>
    </r>
    <phoneticPr fontId="2" type="noConversion"/>
  </si>
  <si>
    <r>
      <rPr>
        <sz val="12"/>
        <rFont val="宋体"/>
        <family val="1"/>
        <charset val="134"/>
      </rPr>
      <t>维持</t>
    </r>
    <r>
      <rPr>
        <sz val="12"/>
        <rFont val="Times New Roman"/>
        <family val="1"/>
      </rPr>
      <t>add on</t>
    </r>
    <r>
      <rPr>
        <sz val="12"/>
        <rFont val="宋体"/>
        <family val="1"/>
        <charset val="134"/>
      </rPr>
      <t>不变密度</t>
    </r>
    <phoneticPr fontId="2" type="noConversion"/>
  </si>
  <si>
    <t>Code 10</t>
    <phoneticPr fontId="2" type="noConversion"/>
  </si>
  <si>
    <r>
      <t>Mannequins - Side</t>
    </r>
    <r>
      <rPr>
        <sz val="12"/>
        <rFont val="宋体"/>
        <family val="1"/>
        <charset val="134"/>
      </rPr>
      <t>（测量扩散并拍照）</t>
    </r>
    <phoneticPr fontId="2" type="noConversion"/>
  </si>
  <si>
    <r>
      <t>Mannequins - Prone</t>
    </r>
    <r>
      <rPr>
        <sz val="12"/>
        <rFont val="宋体"/>
        <family val="1"/>
        <charset val="134"/>
      </rPr>
      <t>（测量扩散并拍照）</t>
    </r>
    <phoneticPr fontId="2" type="noConversion"/>
  </si>
  <si>
    <r>
      <t>Mannequins - Supine</t>
    </r>
    <r>
      <rPr>
        <sz val="12"/>
        <rFont val="宋体"/>
        <family val="1"/>
        <charset val="134"/>
      </rPr>
      <t>（测量扩散并拍照）</t>
    </r>
    <phoneticPr fontId="2" type="noConversion"/>
  </si>
  <si>
    <t>Nuoer</t>
    <phoneticPr fontId="2" type="noConversion"/>
  </si>
  <si>
    <t>I. Full Core Material List (Including Topsheet) v3.0</t>
  </si>
  <si>
    <t>No.</t>
  </si>
  <si>
    <t>Material Name</t>
  </si>
  <si>
    <t>Specification/Model</t>
  </si>
  <si>
    <t>Applicable Layer/Structural Position</t>
  </si>
  <si>
    <t>Estimated Usage/Quantity</t>
  </si>
  <si>
    <t>Supplier Candidates/Reference Price</t>
  </si>
  <si>
    <t>ETA</t>
    <phoneticPr fontId="2" type="noConversion"/>
  </si>
  <si>
    <t>Code 1: 50gsm
上层：25gsm，10% 三叶草截面纤维 (KC 提供)，90% 2D Bico PE/PET (延江提供)
下层：25gsm，50% 三叶草截面纤维（KC 提供），50% 4D Bico PE/PET(延江提供)</t>
    <phoneticPr fontId="2" type="noConversion"/>
  </si>
  <si>
    <t>Width: 102mm
Length: &gt;100m
Cookie:3" core, roll diameter ≤700mm</t>
    <phoneticPr fontId="2" type="noConversion"/>
  </si>
  <si>
    <t>Liner (Tianjin)</t>
    <phoneticPr fontId="2" type="noConversion"/>
  </si>
  <si>
    <t>&gt;100m</t>
    <phoneticPr fontId="2" type="noConversion"/>
  </si>
  <si>
    <t>Yanjan</t>
    <phoneticPr fontId="2" type="noConversion"/>
  </si>
  <si>
    <t>18th Sep</t>
    <phoneticPr fontId="2" type="noConversion"/>
  </si>
  <si>
    <t>Code 2-A: 30 gsm (优先)
上层：15gsm，10% 三叶草截面纤维 (KC 提供)，90% 2D Bico PE/PET (延江提供)
下层：15gsm，50% 三叶草截面纤维（KC 提供），50% 4D Bico PE/PET (延江提供)</t>
    <phoneticPr fontId="2" type="noConversion"/>
  </si>
  <si>
    <t>Width: 82mm
Length: 6km
Spooling: 3" core, core length ≤ 600mm, roll diameter ≤700mm
Cookie:3" core, roll diameter ≤700mm</t>
    <phoneticPr fontId="2" type="noConversion"/>
  </si>
  <si>
    <t>Liner (Chunayue)</t>
    <phoneticPr fontId="2" type="noConversion"/>
  </si>
  <si>
    <t>6km</t>
    <phoneticPr fontId="2" type="noConversion"/>
  </si>
  <si>
    <t>Code 2-B: 30 gsm (取决于异型纤维的量)
上层：15gsm，100% 2D Bico PE/PET (延江提供)
下层：15gsm，50% 三叶草截面纤维（KC 提供），50% 4D Bico PE/PET (延江提供)</t>
    <phoneticPr fontId="2" type="noConversion"/>
  </si>
  <si>
    <t>上层：11.2gsm 80% 2D PE/PET 38MM (KET-221F)20% 3D PE/PET 38MM (KET-1A1F)
下层：16.8gsm 50% 3.5D 中空 PE/PET 51mm (KET-P14KF5)40% PTT/PET s-s 7D 51mm 10% PVA 6D 51mm</t>
    <phoneticPr fontId="2" type="noConversion"/>
  </si>
  <si>
    <t>Width:145mm
Length: 300m
Cookie:3" core</t>
    <phoneticPr fontId="2" type="noConversion"/>
  </si>
  <si>
    <t>6 rolls</t>
    <phoneticPr fontId="2" type="noConversion"/>
  </si>
  <si>
    <t>Minrui</t>
    <phoneticPr fontId="2" type="noConversion"/>
  </si>
  <si>
    <t>Nuoer 610s</t>
    <phoneticPr fontId="2" type="noConversion"/>
  </si>
  <si>
    <t>/</t>
    <phoneticPr fontId="2" type="noConversion"/>
  </si>
  <si>
    <t>SAP</t>
    <phoneticPr fontId="2" type="noConversion"/>
  </si>
  <si>
    <t>300kg</t>
    <phoneticPr fontId="2" type="noConversion"/>
  </si>
  <si>
    <t>Nuoer 950</t>
    <phoneticPr fontId="2" type="noConversion"/>
  </si>
  <si>
    <t>Nuoer High GBP trial code</t>
    <phoneticPr fontId="2" type="noConversion"/>
  </si>
  <si>
    <t>20kg</t>
    <phoneticPr fontId="2" type="noConversion"/>
  </si>
  <si>
    <t>20gsm PP+fluff</t>
    <phoneticPr fontId="28" type="noConversion"/>
  </si>
  <si>
    <t>Width: 200mm
Length: 2km
Cookie: 6.75" core, roll diameter ≤800mm</t>
    <phoneticPr fontId="2" type="noConversion"/>
  </si>
  <si>
    <t>LSN</t>
    <phoneticPr fontId="28" type="noConversion"/>
  </si>
  <si>
    <t>2km</t>
    <phoneticPr fontId="28" type="noConversion"/>
  </si>
  <si>
    <t>Unikorn</t>
    <phoneticPr fontId="28" type="noConversion"/>
  </si>
  <si>
    <t>Arrived</t>
    <phoneticPr fontId="28" type="noConversion"/>
  </si>
  <si>
    <t>Width: 155mm
Length: 2km
Cookie: 6.75" core, roll diameter ≤800mm</t>
    <phoneticPr fontId="2" type="noConversion"/>
  </si>
  <si>
    <t>PSN</t>
    <phoneticPr fontId="28" type="noConversion"/>
  </si>
  <si>
    <t>TBD
含三叶草粘胶纤维</t>
    <phoneticPr fontId="28" type="noConversion"/>
  </si>
  <si>
    <t>Wangjin</t>
    <phoneticPr fontId="28" type="noConversion"/>
  </si>
  <si>
    <t>20th Sep</t>
    <phoneticPr fontId="2" type="noConversion"/>
  </si>
  <si>
    <t>亲水胶 3059</t>
    <phoneticPr fontId="28" type="noConversion"/>
  </si>
  <si>
    <t>80kg</t>
    <phoneticPr fontId="28" type="noConversion"/>
  </si>
  <si>
    <t>Henkel</t>
    <phoneticPr fontId="28" type="noConversion"/>
  </si>
  <si>
    <t>Nuoer 50% 610+ 50% 511</t>
    <phoneticPr fontId="2" type="noConversion"/>
  </si>
  <si>
    <t xml:space="preserve">Nuoer 50% 610+ 50% 950 </t>
    <phoneticPr fontId="2" type="noConversion"/>
  </si>
  <si>
    <t>Code 1</t>
    <phoneticPr fontId="28" type="noConversion"/>
  </si>
  <si>
    <t>Control-38g</t>
    <phoneticPr fontId="28" type="noConversion"/>
  </si>
  <si>
    <t>Control-26g</t>
    <phoneticPr fontId="28" type="noConversion"/>
  </si>
  <si>
    <t>Control-40g</t>
    <phoneticPr fontId="28" type="noConversion"/>
  </si>
  <si>
    <t>亲水胶 3.5*4</t>
    <phoneticPr fontId="28" type="noConversion"/>
  </si>
  <si>
    <t>亲水胶  2*4</t>
    <phoneticPr fontId="28" type="noConversion"/>
  </si>
  <si>
    <t>Control - 1</t>
    <phoneticPr fontId="28" type="noConversion"/>
  </si>
  <si>
    <t>Control - 2</t>
    <phoneticPr fontId="28" type="noConversion"/>
  </si>
  <si>
    <t>100% 610</t>
  </si>
  <si>
    <t>100% 950</t>
    <phoneticPr fontId="28" type="noConversion"/>
  </si>
  <si>
    <t>50% 610+ 50% 511</t>
    <phoneticPr fontId="28" type="noConversion"/>
  </si>
  <si>
    <t xml:space="preserve">50% 610+ 50% 950 </t>
    <phoneticPr fontId="28" type="noConversion"/>
  </si>
  <si>
    <t>Code x</t>
    <phoneticPr fontId="28" type="noConversion"/>
  </si>
  <si>
    <t>Code 8</t>
  </si>
  <si>
    <t>Code 9</t>
  </si>
  <si>
    <t>Code 10</t>
  </si>
  <si>
    <t>Minrui</t>
    <phoneticPr fontId="28" type="noConversion"/>
  </si>
  <si>
    <t>Code 11</t>
  </si>
  <si>
    <t>Code 12</t>
  </si>
  <si>
    <t>Code 13</t>
  </si>
  <si>
    <t>Code 14</t>
  </si>
  <si>
    <t>LSS</t>
    <phoneticPr fontId="2" type="noConversion"/>
  </si>
  <si>
    <t>PSS</t>
    <phoneticPr fontId="2" type="noConversion"/>
  </si>
  <si>
    <t>Code 15</t>
  </si>
  <si>
    <t>Code 16</t>
  </si>
  <si>
    <t>LSS add on 7.75g</t>
    <phoneticPr fontId="2" type="noConversion"/>
  </si>
  <si>
    <t>PSS add on 7.75g</t>
    <phoneticPr fontId="2" type="noConversion"/>
  </si>
  <si>
    <t>Pad Length 382mm</t>
    <phoneticPr fontId="2" type="noConversion"/>
  </si>
  <si>
    <t>Control-NR 511</t>
    <phoneticPr fontId="28" type="noConversion"/>
  </si>
  <si>
    <t xml:space="preserve">Pad Weight </t>
    <phoneticPr fontId="2" type="noConversion"/>
  </si>
  <si>
    <t>Every pc</t>
    <phoneticPr fontId="2" type="noConversion"/>
  </si>
  <si>
    <t>测试均在中间加bonding</t>
    <phoneticPr fontId="2" type="noConversion"/>
  </si>
  <si>
    <t>Control -2*4</t>
    <phoneticPr fontId="28" type="noConversion"/>
  </si>
  <si>
    <t>Control -3.5*4</t>
    <phoneticPr fontId="28" type="noConversion"/>
  </si>
  <si>
    <t>Code 3</t>
    <phoneticPr fontId="2" type="noConversion"/>
  </si>
  <si>
    <r>
      <t xml:space="preserve">Liner - </t>
    </r>
    <r>
      <rPr>
        <sz val="12"/>
        <rFont val="宋体"/>
        <family val="1"/>
        <charset val="134"/>
      </rPr>
      <t>手工样</t>
    </r>
    <phoneticPr fontId="2" type="noConversion"/>
  </si>
  <si>
    <t>Control-50g</t>
    <phoneticPr fontId="28" type="noConversion"/>
  </si>
  <si>
    <t>Code 5</t>
    <phoneticPr fontId="28" type="noConversion"/>
  </si>
  <si>
    <t>Yanjan Code 1: 50gsm</t>
    <phoneticPr fontId="2" type="noConversion"/>
  </si>
  <si>
    <t>Chuanyue Code 2</t>
    <phoneticPr fontId="2" type="noConversion"/>
  </si>
  <si>
    <r>
      <t>Base On Control -2</t>
    </r>
    <r>
      <rPr>
        <b/>
        <sz val="12"/>
        <rFont val="宋体"/>
        <family val="1"/>
        <charset val="134"/>
      </rPr>
      <t>，搭配面层1</t>
    </r>
    <phoneticPr fontId="2" type="noConversion"/>
  </si>
  <si>
    <r>
      <t>Base On Control -2</t>
    </r>
    <r>
      <rPr>
        <b/>
        <sz val="12"/>
        <rFont val="宋体"/>
        <family val="1"/>
        <charset val="134"/>
      </rPr>
      <t>，搭配面层2</t>
    </r>
    <r>
      <rPr>
        <sz val="11"/>
        <color theme="1"/>
        <rFont val="等线"/>
        <family val="2"/>
        <charset val="134"/>
        <scheme val="minor"/>
      </rPr>
      <t/>
    </r>
  </si>
  <si>
    <t>UNIKORN - 200mm</t>
    <phoneticPr fontId="28" type="noConversion"/>
  </si>
  <si>
    <t>UNIKORN -155mm</t>
    <phoneticPr fontId="2" type="noConversion"/>
  </si>
  <si>
    <t>⭐⭐⭐</t>
    <phoneticPr fontId="2" type="noConversion"/>
  </si>
  <si>
    <r>
      <rPr>
        <b/>
        <sz val="12"/>
        <rFont val="宋体"/>
        <family val="1"/>
        <charset val="134"/>
      </rPr>
      <t>收样前需要确认：</t>
    </r>
    <r>
      <rPr>
        <b/>
        <sz val="12"/>
        <rFont val="Times New Roman"/>
        <family val="1"/>
      </rPr>
      <t>Pad</t>
    </r>
    <r>
      <rPr>
        <b/>
        <sz val="12"/>
        <rFont val="宋体"/>
        <family val="1"/>
        <charset val="134"/>
      </rPr>
      <t>重量，宽度，</t>
    </r>
    <r>
      <rPr>
        <b/>
        <sz val="12"/>
        <rFont val="Times New Roman"/>
        <family val="1"/>
      </rPr>
      <t>channel</t>
    </r>
    <r>
      <rPr>
        <b/>
        <sz val="12"/>
        <rFont val="宋体"/>
        <family val="1"/>
        <charset val="134"/>
      </rPr>
      <t>是否居中</t>
    </r>
    <phoneticPr fontId="2" type="noConversion"/>
  </si>
  <si>
    <t>Tar. Weight</t>
    <phoneticPr fontId="2" type="noConversion"/>
  </si>
  <si>
    <t>大源寄送</t>
    <phoneticPr fontId="2" type="noConversion"/>
  </si>
  <si>
    <t>供应商寄送</t>
    <phoneticPr fontId="2" type="noConversion"/>
  </si>
  <si>
    <r>
      <t>Control</t>
    </r>
    <r>
      <rPr>
        <sz val="12"/>
        <rFont val="宋体"/>
        <family val="1"/>
        <charset val="134"/>
      </rPr>
      <t>面层预计周二抵达</t>
    </r>
    <phoneticPr fontId="2" type="noConversion"/>
  </si>
  <si>
    <t>CI-06 COCO V6 3rd round trial</t>
    <phoneticPr fontId="2" type="noConversion"/>
  </si>
  <si>
    <t>110 pad</t>
    <phoneticPr fontId="2" type="noConversion"/>
  </si>
  <si>
    <t>135 PAD</t>
    <phoneticPr fontId="2" type="noConversion"/>
  </si>
  <si>
    <t>Weight 135 PAD</t>
    <phoneticPr fontId="2" type="noConversion"/>
  </si>
  <si>
    <t>胶量2*4</t>
    <phoneticPr fontId="2" type="noConversion"/>
  </si>
  <si>
    <t>Weight 110 PAD</t>
    <phoneticPr fontId="2" type="noConversion"/>
  </si>
  <si>
    <t>Code 17</t>
    <phoneticPr fontId="2" type="noConversion"/>
  </si>
  <si>
    <t>等待传越打样</t>
    <phoneticPr fontId="2" type="noConversion"/>
  </si>
  <si>
    <t>surface moisture</t>
    <phoneticPr fontId="2" type="noConversion"/>
  </si>
  <si>
    <t>Run off (MD)</t>
    <phoneticPr fontId="2" type="noConversion"/>
  </si>
  <si>
    <t>5pc</t>
    <phoneticPr fontId="2" type="noConversion"/>
  </si>
  <si>
    <t>取样前</t>
    <phoneticPr fontId="2" type="noConversion"/>
  </si>
  <si>
    <r>
      <t xml:space="preserve">-16,17 </t>
    </r>
    <r>
      <rPr>
        <sz val="12"/>
        <rFont val="宋体"/>
        <family val="1"/>
        <charset val="134"/>
      </rPr>
      <t>在一个成型鼓</t>
    </r>
    <r>
      <rPr>
        <sz val="12"/>
        <rFont val="Times New Roman"/>
        <family val="1"/>
      </rPr>
      <t xml:space="preserve">
</t>
    </r>
    <r>
      <rPr>
        <sz val="12"/>
        <rFont val="Times New Roman"/>
        <family val="1"/>
        <charset val="134"/>
      </rPr>
      <t>-PSN, REL</t>
    </r>
    <r>
      <rPr>
        <sz val="12"/>
        <rFont val="宋体"/>
        <family val="1"/>
        <charset val="134"/>
      </rPr>
      <t>需要换成适合</t>
    </r>
    <r>
      <rPr>
        <sz val="12"/>
        <rFont val="Times New Roman"/>
        <family val="1"/>
      </rPr>
      <t>110</t>
    </r>
    <r>
      <rPr>
        <sz val="12"/>
        <rFont val="Times New Roman"/>
        <family val="1"/>
        <charset val="134"/>
      </rPr>
      <t>mm Pad
-</t>
    </r>
    <r>
      <rPr>
        <sz val="12"/>
        <rFont val="宋体"/>
        <family val="1"/>
        <charset val="134"/>
      </rPr>
      <t>胶宽需要减窄</t>
    </r>
    <r>
      <rPr>
        <sz val="12"/>
        <rFont val="Times New Roman"/>
        <family val="1"/>
        <charset val="134"/>
      </rPr>
      <t xml:space="preserve">
-</t>
    </r>
    <r>
      <rPr>
        <sz val="12"/>
        <rFont val="宋体"/>
        <family val="1"/>
        <charset val="134"/>
      </rPr>
      <t>需要两卷</t>
    </r>
    <phoneticPr fontId="2" type="noConversion"/>
  </si>
  <si>
    <t>ADH width</t>
    <phoneticPr fontId="2" type="noConversion"/>
  </si>
  <si>
    <t>LSL - 0.5</t>
    <phoneticPr fontId="2" type="noConversion"/>
  </si>
  <si>
    <t>USL + 0.5</t>
    <phoneticPr fontId="2" type="noConversion"/>
  </si>
  <si>
    <t>Basis Weight(gsm)</t>
    <phoneticPr fontId="28" type="noConversion"/>
  </si>
  <si>
    <t>Thickness(Spooling Roll Outside at 0.2kpa)</t>
    <phoneticPr fontId="28" type="noConversion"/>
  </si>
  <si>
    <t xml:space="preserve">MD Strength (N/2inch) </t>
  </si>
  <si>
    <t xml:space="preserve">CD Strength (N/2inch) </t>
  </si>
  <si>
    <t xml:space="preserve">MD Elongation (%) </t>
  </si>
  <si>
    <t xml:space="preserve">CD Elongation (%) </t>
  </si>
  <si>
    <t>Between layer  delamination Strength(N)</t>
    <phoneticPr fontId="28" type="noConversion"/>
  </si>
  <si>
    <t>PH</t>
  </si>
  <si>
    <t>Run off (g)</t>
  </si>
  <si>
    <t>Lints (Abrasion)</t>
  </si>
  <si>
    <t>Thickness(mm)(Roll Outside at 0.2kpa)</t>
    <phoneticPr fontId="28" type="noConversion"/>
  </si>
  <si>
    <t>Tensile Strength CD</t>
  </si>
  <si>
    <t>MD Elongation at biggest strength (%)</t>
  </si>
  <si>
    <t>CD Elongation at biggest strength (%)</t>
  </si>
  <si>
    <t>Liquid Strike-Through(sec.)</t>
    <phoneticPr fontId="28" type="noConversion"/>
  </si>
  <si>
    <t>Wetback (g)</t>
  </si>
  <si>
    <t xml:space="preserve">基重(gsm) </t>
    <phoneticPr fontId="28" type="noConversion"/>
  </si>
  <si>
    <t>材料厚度[2] (卷外@0.20Kpa(2mm))</t>
    <phoneticPr fontId="28" type="noConversion"/>
  </si>
  <si>
    <t>MD拉伸强度</t>
    <phoneticPr fontId="28" type="noConversion"/>
  </si>
  <si>
    <t>CD拉伸强度</t>
  </si>
  <si>
    <t>MD延伸率%</t>
  </si>
  <si>
    <t>CD延伸率%</t>
  </si>
  <si>
    <t>含水率%</t>
    <phoneticPr fontId="28" type="noConversion"/>
  </si>
  <si>
    <t>液体穿透时间</t>
  </si>
  <si>
    <t>芯体吸收高度（爬坡 反重力测试）</t>
    <phoneticPr fontId="28" type="noConversion"/>
  </si>
  <si>
    <t>含水率%</t>
  </si>
  <si>
    <t>Particle Size Distribution (%)</t>
  </si>
  <si>
    <t>Centrifuge Retention Capacity(0.9% saline,250G)</t>
    <phoneticPr fontId="28" type="noConversion"/>
  </si>
  <si>
    <t>Absorbency under Load(0.9psi)</t>
    <phoneticPr fontId="28" type="noConversion"/>
  </si>
  <si>
    <t>Apparent Density</t>
  </si>
  <si>
    <t>Vortex</t>
  </si>
  <si>
    <t>Moisture</t>
  </si>
  <si>
    <t>pH</t>
  </si>
  <si>
    <t>Hunter Color (白度)</t>
    <phoneticPr fontId="28" type="noConversion"/>
  </si>
  <si>
    <t xml:space="preserve">GBP </t>
  </si>
  <si>
    <t>Absorbency under Load(0.7psi)</t>
    <phoneticPr fontId="28" type="noConversion"/>
  </si>
  <si>
    <t>Absorbency under Load(0.3psi)</t>
    <phoneticPr fontId="28" type="noConversion"/>
  </si>
  <si>
    <t>Code 11</t>
    <phoneticPr fontId="2" type="noConversion"/>
  </si>
  <si>
    <t>Code 12</t>
    <phoneticPr fontId="2" type="noConversion"/>
  </si>
  <si>
    <t>Code 13</t>
    <phoneticPr fontId="2" type="noConversion"/>
  </si>
  <si>
    <t>Code 15</t>
    <phoneticPr fontId="2" type="noConversion"/>
  </si>
  <si>
    <t>3 rolls</t>
    <phoneticPr fontId="28" type="noConversion"/>
  </si>
  <si>
    <t>Sep.21</t>
    <phoneticPr fontId="2" type="noConversion"/>
  </si>
  <si>
    <t>芯体机</t>
    <phoneticPr fontId="2" type="noConversion"/>
  </si>
  <si>
    <t>手工样 &amp; 测试</t>
    <phoneticPr fontId="2" type="noConversion"/>
  </si>
  <si>
    <t>- 完成原材料测试</t>
    <phoneticPr fontId="2" type="noConversion"/>
  </si>
  <si>
    <t>Control 1</t>
    <phoneticPr fontId="2" type="noConversion"/>
  </si>
  <si>
    <t>Control 2</t>
    <phoneticPr fontId="2" type="noConversion"/>
  </si>
  <si>
    <t>‘-完成code 17收样
-设备现场恢复</t>
    <phoneticPr fontId="2" type="noConversion"/>
  </si>
  <si>
    <t>-完成芯体机开机准备
-完成换胶工作
-完成两个胶量的标定工作
-完成code 1,2 收样</t>
    <phoneticPr fontId="2" type="noConversion"/>
  </si>
  <si>
    <t>-手工样准备：面层+支持层
-完成code 1,2 手工样制作
-完成code 1,2回渗，cradle，L-H测试</t>
    <phoneticPr fontId="2" type="noConversion"/>
  </si>
  <si>
    <t>-完成Code 6,7 的手工样制作
-完成code 6,7 回渗，cradle，L-H测试
-完成code 1,2，Control 1, Control 2的surface moisture和run off</t>
    <phoneticPr fontId="2" type="noConversion"/>
  </si>
  <si>
    <t>-完成Code 8，9 的手工样制作
-完成code 8，9 回渗，cradle，L-H测试
-完成code 1,2，Control 1, Control 2的surface moisture和run off</t>
    <phoneticPr fontId="2" type="noConversion"/>
  </si>
  <si>
    <t>-完成Control 1, Control 2以及code 5的手工样制作
-完成Control 1, Control 2以及code 5回渗，cradle，L-H测试
-完成Control 1的SAM Density</t>
    <phoneticPr fontId="2" type="noConversion"/>
  </si>
  <si>
    <t>-完成Code 10，11，12，13，14 的手工样制作</t>
    <phoneticPr fontId="2" type="noConversion"/>
  </si>
  <si>
    <t>-完成Code 10，11，12，13，14 的手工样制作回渗，cradle，L-H测试
-完成code 15,16手工样制作</t>
    <phoneticPr fontId="2" type="noConversion"/>
  </si>
  <si>
    <t>-将胶更换为control
-完成两个胶量的标定工作
-完成control 1, Control 2 收样
-完成code 5收样</t>
    <phoneticPr fontId="2" type="noConversion"/>
  </si>
  <si>
    <t>-完成code 6,7收样</t>
    <phoneticPr fontId="2" type="noConversion"/>
  </si>
  <si>
    <t>-完成code 8,9收样</t>
    <phoneticPr fontId="2" type="noConversion"/>
  </si>
  <si>
    <t>-完成code 10,11,12,13,14收样</t>
    <phoneticPr fontId="2" type="noConversion"/>
  </si>
  <si>
    <t>-完成code 15,16收样</t>
    <phoneticPr fontId="2" type="noConversion"/>
  </si>
  <si>
    <t xml:space="preserve">Strike-Through (sec.) </t>
    <phoneticPr fontId="2" type="noConversion"/>
  </si>
  <si>
    <t xml:space="preserve">Wetback(g) </t>
    <phoneticPr fontId="2" type="noConversion"/>
  </si>
  <si>
    <t>Centrifuge Retention Capacity(0.9% saline,250G)        离心保水</t>
    <phoneticPr fontId="28" type="noConversion"/>
  </si>
  <si>
    <t>Apparent Density
密度</t>
    <phoneticPr fontId="2" type="noConversion"/>
  </si>
  <si>
    <t>Basis Weight (gsm)</t>
    <phoneticPr fontId="2" type="noConversion"/>
  </si>
  <si>
    <t>Between layer  delamination Strength(N)
3D面层层压强度</t>
    <phoneticPr fontId="28" type="noConversion"/>
  </si>
  <si>
    <t>Basis Weight(gsm)
基重</t>
    <phoneticPr fontId="28" type="noConversion"/>
  </si>
  <si>
    <t>Thickness(Spooling Roll Outside at 0.2kpa)
厚度</t>
    <phoneticPr fontId="28" type="noConversion"/>
  </si>
  <si>
    <t>Vortex
吸收速率</t>
    <phoneticPr fontId="2" type="noConversion"/>
  </si>
  <si>
    <t>Strike-Through (sec.) 
亲水性</t>
    <phoneticPr fontId="2" type="noConversion"/>
  </si>
  <si>
    <t>Wetback(g) 
返渗</t>
    <phoneticPr fontId="2" type="noConversion"/>
  </si>
  <si>
    <t>Lints (Abrasion)起毛</t>
    <phoneticPr fontId="2" type="noConversion"/>
  </si>
  <si>
    <t>PH Value</t>
    <phoneticPr fontId="2" type="noConversion"/>
  </si>
  <si>
    <t>Tensile Strength MD</t>
    <phoneticPr fontId="2" type="noConversion"/>
  </si>
  <si>
    <t>未到货</t>
    <phoneticPr fontId="2" type="noConversion"/>
  </si>
  <si>
    <t>21号可完成</t>
    <phoneticPr fontId="2" type="noConversion"/>
  </si>
  <si>
    <t>不测试</t>
    <phoneticPr fontId="2" type="noConversion"/>
  </si>
  <si>
    <t>上次测试完成</t>
    <phoneticPr fontId="2" type="noConversion"/>
  </si>
  <si>
    <t>Ave</t>
    <phoneticPr fontId="2" type="noConversion"/>
  </si>
  <si>
    <t xml:space="preserve">
返渗</t>
    <phoneticPr fontId="2" type="noConversion"/>
  </si>
  <si>
    <t>见右图</t>
    <phoneticPr fontId="2" type="noConversion"/>
  </si>
  <si>
    <t>每个分区三组</t>
    <phoneticPr fontId="2" type="noConversion"/>
  </si>
  <si>
    <t>爬坡时长5min</t>
    <phoneticPr fontId="2" type="noConversion"/>
  </si>
  <si>
    <t>未到货，暂不测试</t>
    <phoneticPr fontId="2" type="noConversion"/>
  </si>
  <si>
    <t>REL
Minrui</t>
    <phoneticPr fontId="28" type="noConversion"/>
  </si>
  <si>
    <t>SAP-1
NR950</t>
    <phoneticPr fontId="28" type="noConversion"/>
  </si>
  <si>
    <t>SAP-2
NR610S</t>
    <phoneticPr fontId="28" type="noConversion"/>
  </si>
  <si>
    <t>Ave</t>
    <phoneticPr fontId="2" type="noConversion"/>
  </si>
  <si>
    <t>850μm：0%</t>
    <phoneticPr fontId="2" type="noConversion"/>
  </si>
  <si>
    <t>600μm：2.52%</t>
    <phoneticPr fontId="2" type="noConversion"/>
  </si>
  <si>
    <t>300μm：83.44%</t>
    <phoneticPr fontId="2" type="noConversion"/>
  </si>
  <si>
    <t>90μm：14.03%</t>
    <phoneticPr fontId="2" type="noConversion"/>
  </si>
  <si>
    <t>45μm：0.01%</t>
    <phoneticPr fontId="2" type="noConversion"/>
  </si>
  <si>
    <t>600μm：0.29%</t>
    <phoneticPr fontId="2" type="noConversion"/>
  </si>
  <si>
    <t>300μm：73.78%</t>
    <phoneticPr fontId="2" type="noConversion"/>
  </si>
  <si>
    <t>90μm：25.93%</t>
    <phoneticPr fontId="2" type="noConversion"/>
  </si>
  <si>
    <t>45μm：0%</t>
    <phoneticPr fontId="2" type="noConversion"/>
  </si>
  <si>
    <t>PSN
Unikorn幅宽150mm</t>
    <phoneticPr fontId="28" type="noConversion"/>
  </si>
  <si>
    <t>LSN-2
Unikorn幅宽200mm</t>
    <phoneticPr fontId="28" type="noConversion"/>
  </si>
  <si>
    <t>LSN-1
含三叶草粘胶纤维王金</t>
    <phoneticPr fontId="28" type="noConversion"/>
  </si>
  <si>
    <t>Liner-1
Yanjan Code 1: 50gsm</t>
    <phoneticPr fontId="28" type="noConversion"/>
  </si>
  <si>
    <t>Liner-2
Code 2-A: 30 gsm
chuanyue</t>
    <phoneticPr fontId="28" type="noConversion"/>
  </si>
  <si>
    <t>SAP-3
High GBP</t>
    <phoneticPr fontId="28" type="noConversion"/>
  </si>
  <si>
    <t>SAP-4
610+511</t>
    <phoneticPr fontId="28" type="noConversion"/>
  </si>
  <si>
    <t xml:space="preserve">SAP-5
610+950 </t>
    <phoneticPr fontId="28" type="noConversion"/>
  </si>
  <si>
    <t>600μm：1.51%</t>
    <phoneticPr fontId="2" type="noConversion"/>
  </si>
  <si>
    <t>300μm：75.17%</t>
    <phoneticPr fontId="2" type="noConversion"/>
  </si>
  <si>
    <t>90μm：23.26%</t>
    <phoneticPr fontId="2" type="noConversion"/>
  </si>
  <si>
    <t>45μm：0.06%</t>
    <phoneticPr fontId="2" type="noConversion"/>
  </si>
  <si>
    <t>850μm：0.02%</t>
    <phoneticPr fontId="2" type="noConversion"/>
  </si>
  <si>
    <t>600μm：1.36%</t>
    <phoneticPr fontId="2" type="noConversion"/>
  </si>
  <si>
    <t>300μm：77.27%</t>
    <phoneticPr fontId="2" type="noConversion"/>
  </si>
  <si>
    <t>90μm：21.31%</t>
    <phoneticPr fontId="2" type="noConversion"/>
  </si>
  <si>
    <t>45μm：0.04%</t>
    <phoneticPr fontId="2" type="noConversion"/>
  </si>
  <si>
    <t>600μm：5.67%</t>
    <phoneticPr fontId="2" type="noConversion"/>
  </si>
  <si>
    <t>300μm：77.81%</t>
    <phoneticPr fontId="2" type="noConversion"/>
  </si>
  <si>
    <t>90μm：16.31%</t>
    <phoneticPr fontId="2" type="noConversion"/>
  </si>
  <si>
    <t>45μm：0.21%</t>
    <phoneticPr fontId="2" type="noConversion"/>
  </si>
  <si>
    <t>Moisture
交货水分</t>
    <phoneticPr fontId="2" type="noConversion"/>
  </si>
  <si>
    <t>Absorbency under Load(0.9psi)
加压吸收</t>
    <phoneticPr fontId="28" type="noConversion"/>
  </si>
  <si>
    <t>Particle Size Distribution (%)
粒径分布</t>
    <phoneticPr fontId="2" type="noConversion"/>
  </si>
  <si>
    <t>两款材料相同，仅幅宽不同，测试一种</t>
    <phoneticPr fontId="2" type="noConversion"/>
  </si>
  <si>
    <t>Adv</t>
    <phoneticPr fontId="2" type="noConversion"/>
  </si>
  <si>
    <t>STD</t>
    <phoneticPr fontId="2" type="noConversion"/>
  </si>
  <si>
    <t>Control-July</t>
    <phoneticPr fontId="2" type="noConversion"/>
  </si>
  <si>
    <t>Code 16</t>
    <phoneticPr fontId="2" type="noConversion"/>
  </si>
  <si>
    <t>Control PSN</t>
    <phoneticPr fontId="28" type="noConversion"/>
  </si>
  <si>
    <t>Control LSN</t>
    <phoneticPr fontId="28" type="noConversion"/>
  </si>
  <si>
    <t>LSN-三叶草</t>
    <phoneticPr fontId="2" type="noConversion"/>
  </si>
  <si>
    <t>Unikorn</t>
    <phoneticPr fontId="2" type="noConversion"/>
  </si>
  <si>
    <t>Control LSN</t>
    <phoneticPr fontId="2" type="noConversion"/>
  </si>
  <si>
    <t>Control PSN</t>
    <phoneticPr fontId="2" type="noConversion"/>
  </si>
  <si>
    <r>
      <rPr>
        <b/>
        <sz val="12"/>
        <color rgb="FFFFFF00"/>
        <rFont val="宋体"/>
        <family val="1"/>
        <charset val="134"/>
      </rPr>
      <t>测试下30</t>
    </r>
    <r>
      <rPr>
        <b/>
        <sz val="12"/>
        <color rgb="FFFFFF00"/>
        <rFont val="Times New Roman"/>
        <family val="1"/>
      </rPr>
      <t xml:space="preserve">min </t>
    </r>
    <r>
      <rPr>
        <b/>
        <sz val="12"/>
        <color rgb="FFFFFF00"/>
        <rFont val="宋体"/>
        <family val="1"/>
        <charset val="134"/>
      </rPr>
      <t xml:space="preserve">芯吸高度 &amp; </t>
    </r>
    <r>
      <rPr>
        <b/>
        <sz val="12"/>
        <color rgb="FFFFFF00"/>
        <rFont val="等线"/>
        <family val="1"/>
        <charset val="134"/>
      </rPr>
      <t>瞬时的芯吸高度</t>
    </r>
    <r>
      <rPr>
        <b/>
        <sz val="12"/>
        <color rgb="FFFFFF00"/>
        <rFont val="Times New Roman"/>
        <family val="1"/>
        <charset val="134"/>
      </rPr>
      <t xml:space="preserve"> 
Minrui </t>
    </r>
    <r>
      <rPr>
        <b/>
        <sz val="12"/>
        <color rgb="FFFFFF00"/>
        <rFont val="等线"/>
        <family val="1"/>
        <charset val="134"/>
      </rPr>
      <t>翻面：毛面朝向
复测</t>
    </r>
    <r>
      <rPr>
        <b/>
        <sz val="12"/>
        <color rgb="FFFFFF00"/>
        <rFont val="Times New Roman"/>
        <family val="1"/>
      </rPr>
      <t xml:space="preserve">N610 </t>
    </r>
    <r>
      <rPr>
        <b/>
        <sz val="12"/>
        <color rgb="FFFFFF00"/>
        <rFont val="宋体"/>
        <family val="1"/>
        <charset val="134"/>
      </rPr>
      <t>原材料测试</t>
    </r>
    <phoneticPr fontId="2" type="noConversion"/>
  </si>
  <si>
    <t>Surface Moisture重量</t>
    <phoneticPr fontId="49" type="noConversion"/>
  </si>
  <si>
    <t>Surface Moisture吸收时间</t>
    <phoneticPr fontId="49" type="noConversion"/>
  </si>
  <si>
    <t>Surface Moisture回渗</t>
    <phoneticPr fontId="49" type="noConversion"/>
  </si>
  <si>
    <t>Run off</t>
    <phoneticPr fontId="2" type="noConversion"/>
  </si>
  <si>
    <t>Surface Moisture重量</t>
  </si>
  <si>
    <t>Surface Moisture吸收时间</t>
  </si>
  <si>
    <t>Surface Moisture回渗</t>
  </si>
  <si>
    <t>Run off</t>
  </si>
  <si>
    <t>6.41.</t>
    <phoneticPr fontId="2" type="noConversion"/>
  </si>
  <si>
    <t>Code 14 (光面朝上)</t>
    <phoneticPr fontId="2" type="noConversion"/>
  </si>
  <si>
    <t>Code 14(毛面朝上)</t>
    <phoneticPr fontId="2" type="noConversion"/>
  </si>
  <si>
    <t>SAP-2
NR610S
复测</t>
    <phoneticPr fontId="28" type="noConversion"/>
  </si>
  <si>
    <t>10s</t>
    <phoneticPr fontId="2" type="noConversion"/>
  </si>
  <si>
    <t>30min</t>
    <phoneticPr fontId="2" type="noConversion"/>
  </si>
  <si>
    <t>unikorn</t>
    <phoneticPr fontId="2" type="noConversion"/>
  </si>
  <si>
    <t>王金</t>
    <phoneticPr fontId="2" type="noConversion"/>
  </si>
  <si>
    <t>Wangjin 三叶草</t>
    <phoneticPr fontId="2" type="noConversion"/>
  </si>
  <si>
    <t>5min</t>
    <phoneticPr fontId="2" type="noConversion"/>
  </si>
  <si>
    <t>ave</t>
    <phoneticPr fontId="2" type="noConversion"/>
  </si>
  <si>
    <t>600μm：0.27%</t>
    <phoneticPr fontId="2" type="noConversion"/>
  </si>
  <si>
    <t>300μm：72.93%</t>
    <phoneticPr fontId="2" type="noConversion"/>
  </si>
  <si>
    <t>90μm：26.73%</t>
    <phoneticPr fontId="2" type="noConversion"/>
  </si>
  <si>
    <t>45μm：0.07%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</si>
</sst>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_ "/>
    <numFmt numFmtId="177" formatCode="0.0_);[Red]\(0.0\)"/>
    <numFmt numFmtId="178" formatCode="0.00_ "/>
    <numFmt numFmtId="179" formatCode="0.0_ "/>
    <numFmt numFmtId="180" formatCode="0.0%"/>
    <numFmt numFmtId="181" formatCode="0.000"/>
    <numFmt numFmtId="182" formatCode="0.00_);[Red]\(0.00\)"/>
    <numFmt numFmtId="183" formatCode="0.0000"/>
    <numFmt numFmtId="184" formatCode="0_);[Red]\(0\)"/>
    <numFmt numFmtId="185" formatCode="0.00;[Red]0.00"/>
  </numFmts>
  <fonts count="5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b/>
      <sz val="1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i/>
      <sz val="16"/>
      <color theme="3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theme="1" tint="0.14999847407452621"/>
      <name val="Times New Roman"/>
      <family val="1"/>
    </font>
    <font>
      <sz val="16"/>
      <color theme="3"/>
      <name val="Times New Roman"/>
      <family val="1"/>
    </font>
    <font>
      <sz val="12"/>
      <name val="Calibri"/>
      <family val="2"/>
    </font>
    <font>
      <sz val="18"/>
      <name val="Times New Roman"/>
      <family val="1"/>
    </font>
    <font>
      <sz val="11"/>
      <color theme="1"/>
      <name val="等线"/>
      <family val="2"/>
      <scheme val="minor"/>
    </font>
    <font>
      <b/>
      <sz val="16"/>
      <color theme="0"/>
      <name val="Times New Roman"/>
      <family val="1"/>
    </font>
    <font>
      <sz val="12"/>
      <name val="宋体"/>
      <family val="1"/>
      <charset val="134"/>
    </font>
    <font>
      <sz val="12"/>
      <name val="Microsoft YaHei UI"/>
      <family val="1"/>
      <charset val="134"/>
    </font>
    <font>
      <sz val="12"/>
      <name val="Times New Roman"/>
      <family val="1"/>
      <charset val="134"/>
    </font>
    <font>
      <sz val="12"/>
      <color rgb="FF262626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2"/>
      <name val="宋体"/>
      <family val="1"/>
      <charset val="134"/>
    </font>
    <font>
      <b/>
      <sz val="11"/>
      <color theme="0"/>
      <name val="等线"/>
      <family val="3"/>
      <charset val="134"/>
      <scheme val="minor"/>
    </font>
    <font>
      <b/>
      <sz val="12"/>
      <color rgb="FFFF0000"/>
      <name val="Times New Roman"/>
      <family val="1"/>
      <charset val="134"/>
    </font>
    <font>
      <b/>
      <sz val="14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name val="Microsoft YaHei UI"/>
      <family val="2"/>
      <charset val="134"/>
    </font>
    <font>
      <b/>
      <sz val="16"/>
      <color rgb="FFFFC000"/>
      <name val="Segoe UI Symbol"/>
      <family val="2"/>
    </font>
    <font>
      <b/>
      <sz val="12"/>
      <name val="Times New Roman"/>
      <family val="1"/>
      <charset val="134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rgb="FFFFFF00"/>
      <name val="Times New Roman"/>
      <family val="1"/>
      <charset val="134"/>
    </font>
    <font>
      <b/>
      <sz val="12"/>
      <color rgb="FFFFFF00"/>
      <name val="宋体"/>
      <family val="1"/>
      <charset val="134"/>
    </font>
    <font>
      <b/>
      <sz val="12"/>
      <color rgb="FFFFFF00"/>
      <name val="Times New Roman"/>
      <family val="1"/>
    </font>
    <font>
      <b/>
      <sz val="12"/>
      <color rgb="FFFFFF00"/>
      <name val="等线"/>
      <family val="1"/>
      <charset val="134"/>
    </font>
    <font>
      <b/>
      <sz val="12"/>
      <color rgb="FFFFFF00"/>
      <name val="等线"/>
      <family val="3"/>
      <charset val="134"/>
      <scheme val="minor"/>
    </font>
    <font>
      <sz val="12"/>
      <color rgb="FFFFFF00"/>
      <name val="等线"/>
      <family val="3"/>
      <charset val="134"/>
      <scheme val="minor"/>
    </font>
    <font>
      <b/>
      <sz val="9"/>
      <color theme="0"/>
      <name val="阿里巴巴普惠体 R"/>
      <family val="1"/>
      <charset val="134"/>
    </font>
    <font>
      <sz val="9"/>
      <name val="宋体"/>
      <family val="3"/>
      <charset val="134"/>
    </font>
    <font>
      <sz val="11"/>
      <name val="等线"/>
      <family val="3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DB2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1F4E7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theme="8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16" fillId="0" borderId="0"/>
    <xf numFmtId="0" fontId="16" fillId="0" borderId="0"/>
  </cellStyleXfs>
  <cellXfs count="304">
    <xf numFmtId="0" fontId="0" fillId="0" borderId="0" xfId="0"/>
    <xf numFmtId="0" fontId="6" fillId="0" borderId="1" xfId="0" applyFont="1" applyBorder="1"/>
    <xf numFmtId="0" fontId="6" fillId="0" borderId="0" xfId="0" applyFont="1"/>
    <xf numFmtId="0" fontId="6" fillId="0" borderId="1" xfId="1" applyFont="1" applyBorder="1" applyAlignment="1" applyProtection="1">
      <alignment horizontal="left" vertical="center"/>
      <protection locked="0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right" vertical="center"/>
      <protection locked="0"/>
    </xf>
    <xf numFmtId="0" fontId="8" fillId="0" borderId="1" xfId="1" applyFont="1" applyBorder="1" applyAlignment="1" applyProtection="1">
      <alignment horizontal="left" vertical="center"/>
      <protection locked="0"/>
    </xf>
    <xf numFmtId="0" fontId="8" fillId="4" borderId="1" xfId="1" applyFont="1" applyFill="1" applyBorder="1" applyAlignment="1" applyProtection="1">
      <alignment horizontal="left" vertical="center"/>
      <protection locked="0"/>
    </xf>
    <xf numFmtId="0" fontId="6" fillId="4" borderId="0" xfId="0" applyFont="1" applyFill="1"/>
    <xf numFmtId="0" fontId="8" fillId="0" borderId="1" xfId="0" applyFont="1" applyBorder="1" applyAlignment="1" applyProtection="1">
      <alignment vertical="center"/>
      <protection locked="0"/>
    </xf>
    <xf numFmtId="0" fontId="6" fillId="0" borderId="1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8" fillId="7" borderId="1" xfId="1" applyFont="1" applyFill="1" applyBorder="1" applyAlignment="1" applyProtection="1">
      <alignment horizontal="center" vertical="center" wrapText="1"/>
      <protection locked="0"/>
    </xf>
    <xf numFmtId="0" fontId="6" fillId="0" borderId="1" xfId="1" quotePrefix="1" applyFont="1" applyBorder="1" applyAlignment="1" applyProtection="1">
      <alignment horizontal="left" vertical="center" indent="3"/>
      <protection locked="0"/>
    </xf>
    <xf numFmtId="0" fontId="0" fillId="0" borderId="1" xfId="0" applyBorder="1"/>
    <xf numFmtId="0" fontId="6" fillId="4" borderId="1" xfId="1" applyFont="1" applyFill="1" applyBorder="1" applyAlignment="1" applyProtection="1">
      <alignment horizontal="left" vertical="center" indent="3"/>
      <protection locked="0"/>
    </xf>
    <xf numFmtId="0" fontId="21" fillId="0" borderId="1" xfId="0" applyFont="1" applyBorder="1" applyAlignment="1">
      <alignment horizontal="left" vertical="center" indent="3"/>
    </xf>
    <xf numFmtId="0" fontId="6" fillId="0" borderId="1" xfId="0" applyFont="1" applyBorder="1" applyAlignment="1">
      <alignment horizontal="left" vertical="center" indent="3"/>
    </xf>
    <xf numFmtId="0" fontId="6" fillId="0" borderId="1" xfId="0" applyFont="1" applyBorder="1" applyAlignment="1" applyProtection="1">
      <alignment horizontal="left" vertical="center" indent="3"/>
      <protection locked="0"/>
    </xf>
    <xf numFmtId="0" fontId="8" fillId="5" borderId="1" xfId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2" fillId="12" borderId="1" xfId="0" applyFont="1" applyFill="1" applyBorder="1"/>
    <xf numFmtId="0" fontId="22" fillId="12" borderId="1" xfId="0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4" fillId="13" borderId="4" xfId="0" applyFont="1" applyFill="1" applyBorder="1" applyAlignment="1">
      <alignment horizontal="center" vertical="center" wrapText="1"/>
    </xf>
    <xf numFmtId="0" fontId="24" fillId="1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4" fillId="14" borderId="5" xfId="0" applyFont="1" applyFill="1" applyBorder="1" applyAlignment="1">
      <alignment horizontal="center" vertical="center" wrapText="1"/>
    </xf>
    <xf numFmtId="0" fontId="24" fillId="14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24" fillId="14" borderId="9" xfId="0" applyFont="1" applyFill="1" applyBorder="1" applyAlignment="1">
      <alignment horizontal="center" vertical="center"/>
    </xf>
    <xf numFmtId="0" fontId="24" fillId="14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78" fontId="0" fillId="8" borderId="1" xfId="0" applyNumberFormat="1" applyFill="1" applyBorder="1" applyAlignment="1">
      <alignment horizontal="center"/>
    </xf>
    <xf numFmtId="10" fontId="8" fillId="4" borderId="1" xfId="1" applyNumberFormat="1" applyFont="1" applyFill="1" applyBorder="1" applyAlignment="1" applyProtection="1">
      <alignment horizontal="center" vertical="center" wrapText="1"/>
      <protection locked="0"/>
    </xf>
    <xf numFmtId="176" fontId="0" fillId="0" borderId="1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178" fontId="0" fillId="0" borderId="1" xfId="0" applyNumberFormat="1" applyBorder="1" applyAlignment="1">
      <alignment horizontal="center"/>
    </xf>
    <xf numFmtId="178" fontId="0" fillId="0" borderId="0" xfId="0" applyNumberFormat="1" applyAlignment="1">
      <alignment horizontal="center"/>
    </xf>
    <xf numFmtId="0" fontId="6" fillId="5" borderId="1" xfId="1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>
      <alignment horizontal="center"/>
    </xf>
    <xf numFmtId="0" fontId="8" fillId="3" borderId="2" xfId="1" applyFont="1" applyFill="1" applyBorder="1" applyAlignment="1" applyProtection="1">
      <alignment horizontal="center" vertical="center" wrapText="1"/>
      <protection locked="0"/>
    </xf>
    <xf numFmtId="0" fontId="0" fillId="5" borderId="0" xfId="0" applyFill="1" applyAlignment="1">
      <alignment horizontal="center"/>
    </xf>
    <xf numFmtId="177" fontId="22" fillId="12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8" fillId="4" borderId="1" xfId="1" applyFont="1" applyFill="1" applyBorder="1" applyAlignment="1" applyProtection="1">
      <alignment vertical="center"/>
      <protection locked="0"/>
    </xf>
    <xf numFmtId="0" fontId="8" fillId="4" borderId="1" xfId="1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left"/>
    </xf>
    <xf numFmtId="0" fontId="6" fillId="5" borderId="1" xfId="0" applyFont="1" applyFill="1" applyBorder="1"/>
    <xf numFmtId="0" fontId="8" fillId="8" borderId="1" xfId="1" applyFont="1" applyFill="1" applyBorder="1" applyAlignment="1" applyProtection="1">
      <alignment horizontal="center" vertical="center" wrapText="1"/>
      <protection locked="0"/>
    </xf>
    <xf numFmtId="178" fontId="6" fillId="8" borderId="1" xfId="1" applyNumberFormat="1" applyFont="1" applyFill="1" applyBorder="1" applyAlignment="1" applyProtection="1">
      <alignment horizontal="center" vertical="center" wrapText="1"/>
      <protection locked="0"/>
    </xf>
    <xf numFmtId="0" fontId="14" fillId="16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178" fontId="0" fillId="4" borderId="1" xfId="0" applyNumberFormat="1" applyFill="1" applyBorder="1" applyAlignment="1">
      <alignment horizontal="center"/>
    </xf>
    <xf numFmtId="0" fontId="24" fillId="13" borderId="1" xfId="0" applyFont="1" applyFill="1" applyBorder="1" applyAlignment="1">
      <alignment horizontal="center" vertical="center" wrapText="1"/>
    </xf>
    <xf numFmtId="178" fontId="24" fillId="13" borderId="1" xfId="0" applyNumberFormat="1" applyFont="1" applyFill="1" applyBorder="1" applyAlignment="1">
      <alignment horizontal="center" vertical="center" wrapText="1"/>
    </xf>
    <xf numFmtId="176" fontId="24" fillId="13" borderId="1" xfId="0" applyNumberFormat="1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/>
    </xf>
    <xf numFmtId="179" fontId="6" fillId="0" borderId="1" xfId="1" applyNumberFormat="1" applyFont="1" applyBorder="1" applyAlignment="1" applyProtection="1">
      <alignment horizontal="center" vertical="center" wrapText="1"/>
      <protection locked="0"/>
    </xf>
    <xf numFmtId="179" fontId="6" fillId="0" borderId="1" xfId="0" applyNumberFormat="1" applyFont="1" applyBorder="1" applyAlignment="1">
      <alignment horizontal="center"/>
    </xf>
    <xf numFmtId="0" fontId="5" fillId="15" borderId="1" xfId="0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 applyProtection="1">
      <alignment horizontal="center" vertical="center" wrapText="1"/>
      <protection locked="0"/>
    </xf>
    <xf numFmtId="0" fontId="15" fillId="4" borderId="1" xfId="1" applyFont="1" applyFill="1" applyBorder="1" applyAlignment="1" applyProtection="1">
      <alignment horizontal="center" vertical="center" wrapText="1"/>
      <protection locked="0"/>
    </xf>
    <xf numFmtId="0" fontId="8" fillId="15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quotePrefix="1" applyFont="1" applyFill="1" applyBorder="1" applyAlignment="1">
      <alignment horizontal="center" vertical="center"/>
    </xf>
    <xf numFmtId="0" fontId="6" fillId="4" borderId="1" xfId="1" applyFont="1" applyFill="1" applyBorder="1" applyAlignment="1" applyProtection="1">
      <alignment vertical="center"/>
      <protection locked="0"/>
    </xf>
    <xf numFmtId="0" fontId="6" fillId="4" borderId="1" xfId="1" applyFont="1" applyFill="1" applyBorder="1" applyAlignment="1" applyProtection="1">
      <alignment horizontal="center" vertical="center"/>
      <protection locked="0"/>
    </xf>
    <xf numFmtId="0" fontId="19" fillId="4" borderId="1" xfId="1" applyFont="1" applyFill="1" applyBorder="1" applyAlignment="1" applyProtection="1">
      <alignment horizontal="left" vertical="center" indent="3"/>
      <protection locked="0"/>
    </xf>
    <xf numFmtId="180" fontId="8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wrapText="1"/>
    </xf>
    <xf numFmtId="0" fontId="9" fillId="7" borderId="1" xfId="1" applyFont="1" applyFill="1" applyBorder="1" applyAlignment="1" applyProtection="1">
      <alignment horizontal="left" vertical="center"/>
      <protection locked="0"/>
    </xf>
    <xf numFmtId="0" fontId="8" fillId="7" borderId="1" xfId="1" applyFont="1" applyFill="1" applyBorder="1" applyAlignment="1" applyProtection="1">
      <alignment horizontal="left" vertical="center"/>
      <protection locked="0"/>
    </xf>
    <xf numFmtId="0" fontId="6" fillId="7" borderId="1" xfId="1" applyFont="1" applyFill="1" applyBorder="1" applyAlignment="1" applyProtection="1">
      <alignment horizontal="center" vertical="center"/>
      <protection locked="0"/>
    </xf>
    <xf numFmtId="0" fontId="6" fillId="15" borderId="1" xfId="1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>
      <alignment horizontal="center"/>
    </xf>
    <xf numFmtId="0" fontId="6" fillId="0" borderId="1" xfId="1" applyFont="1" applyBorder="1" applyAlignment="1" applyProtection="1">
      <alignment vertical="center"/>
      <protection locked="0"/>
    </xf>
    <xf numFmtId="0" fontId="6" fillId="0" borderId="1" xfId="1" applyFont="1" applyBorder="1" applyAlignment="1" applyProtection="1">
      <alignment horizontal="center" vertical="center"/>
      <protection locked="0"/>
    </xf>
    <xf numFmtId="0" fontId="10" fillId="15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/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6" fillId="7" borderId="1" xfId="0" applyFont="1" applyFill="1" applyBorder="1"/>
    <xf numFmtId="0" fontId="9" fillId="4" borderId="1" xfId="1" applyFont="1" applyFill="1" applyBorder="1" applyAlignment="1" applyProtection="1">
      <alignment horizontal="left" vertical="center"/>
      <protection locked="0"/>
    </xf>
    <xf numFmtId="0" fontId="13" fillId="0" borderId="1" xfId="1" applyFont="1" applyBorder="1" applyAlignment="1" applyProtection="1">
      <alignment horizontal="left" vertic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6" fillId="15" borderId="1" xfId="0" applyFont="1" applyFill="1" applyBorder="1" applyAlignment="1" applyProtection="1">
      <alignment horizontal="center" vertical="center"/>
      <protection locked="0"/>
    </xf>
    <xf numFmtId="0" fontId="17" fillId="10" borderId="1" xfId="1" applyFont="1" applyFill="1" applyBorder="1" applyAlignment="1" applyProtection="1">
      <alignment horizontal="center" vertical="center"/>
      <protection locked="0"/>
    </xf>
    <xf numFmtId="0" fontId="17" fillId="11" borderId="1" xfId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left" vertical="center" indent="3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vertical="center"/>
      <protection locked="0"/>
    </xf>
    <xf numFmtId="179" fontId="6" fillId="4" borderId="1" xfId="0" applyNumberFormat="1" applyFont="1" applyFill="1" applyBorder="1"/>
    <xf numFmtId="179" fontId="8" fillId="4" borderId="1" xfId="0" applyNumberFormat="1" applyFont="1" applyFill="1" applyBorder="1" applyAlignment="1">
      <alignment horizontal="center"/>
    </xf>
    <xf numFmtId="179" fontId="8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8" borderId="1" xfId="1" applyFont="1" applyFill="1" applyBorder="1" applyAlignment="1" applyProtection="1">
      <alignment horizontal="center" vertical="center" wrapText="1"/>
      <protection locked="0"/>
    </xf>
    <xf numFmtId="0" fontId="23" fillId="4" borderId="1" xfId="0" applyFont="1" applyFill="1" applyBorder="1" applyAlignment="1">
      <alignment horizontal="left" vertical="center"/>
    </xf>
    <xf numFmtId="178" fontId="0" fillId="0" borderId="0" xfId="0" applyNumberFormat="1"/>
    <xf numFmtId="0" fontId="24" fillId="1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6" fillId="19" borderId="1" xfId="0" applyFont="1" applyFill="1" applyBorder="1" applyAlignment="1" applyProtection="1">
      <alignment horizontal="left" vertical="center" indent="3"/>
      <protection locked="0"/>
    </xf>
    <xf numFmtId="178" fontId="6" fillId="0" borderId="0" xfId="0" applyNumberFormat="1" applyFont="1"/>
    <xf numFmtId="178" fontId="6" fillId="4" borderId="0" xfId="0" applyNumberFormat="1" applyFont="1" applyFill="1"/>
    <xf numFmtId="178" fontId="6" fillId="0" borderId="0" xfId="1" applyNumberFormat="1" applyFont="1" applyAlignment="1" applyProtection="1">
      <alignment horizontal="center" vertical="center" wrapText="1"/>
      <protection locked="0"/>
    </xf>
    <xf numFmtId="0" fontId="20" fillId="0" borderId="0" xfId="0" applyFont="1" applyAlignment="1">
      <alignment wrapText="1"/>
    </xf>
    <xf numFmtId="0" fontId="0" fillId="20" borderId="1" xfId="0" applyFill="1" applyBorder="1" applyAlignment="1">
      <alignment horizontal="left"/>
    </xf>
    <xf numFmtId="178" fontId="0" fillId="20" borderId="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76" fontId="0" fillId="20" borderId="1" xfId="0" applyNumberFormat="1" applyFill="1" applyBorder="1" applyAlignment="1">
      <alignment horizontal="center"/>
    </xf>
    <xf numFmtId="0" fontId="20" fillId="0" borderId="1" xfId="1" applyFont="1" applyBorder="1" applyAlignment="1" applyProtection="1">
      <alignment horizontal="center" vertical="center" wrapText="1"/>
      <protection locked="0"/>
    </xf>
    <xf numFmtId="0" fontId="20" fillId="0" borderId="1" xfId="1" quotePrefix="1" applyFont="1" applyBorder="1" applyAlignment="1" applyProtection="1">
      <alignment horizontal="center" vertical="center" wrapText="1"/>
      <protection locked="0"/>
    </xf>
    <xf numFmtId="0" fontId="8" fillId="3" borderId="16" xfId="1" applyFont="1" applyFill="1" applyBorder="1" applyAlignment="1" applyProtection="1">
      <alignment horizontal="center" vertical="center" wrapText="1"/>
      <protection locked="0"/>
    </xf>
    <xf numFmtId="0" fontId="8" fillId="3" borderId="15" xfId="1" applyFont="1" applyFill="1" applyBorder="1" applyAlignment="1" applyProtection="1">
      <alignment horizontal="center" vertical="center" wrapText="1"/>
      <protection locked="0"/>
    </xf>
    <xf numFmtId="0" fontId="8" fillId="15" borderId="3" xfId="0" applyFont="1" applyFill="1" applyBorder="1" applyAlignment="1" applyProtection="1">
      <alignment horizontal="center" vertical="center" wrapText="1"/>
      <protection locked="0"/>
    </xf>
    <xf numFmtId="0" fontId="18" fillId="4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22" fillId="23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20" fillId="0" borderId="1" xfId="1" applyFont="1" applyBorder="1" applyAlignment="1" applyProtection="1">
      <alignment vertical="center" wrapText="1"/>
      <protection locked="0"/>
    </xf>
    <xf numFmtId="0" fontId="0" fillId="24" borderId="1" xfId="0" applyFill="1" applyBorder="1" applyAlignment="1">
      <alignment horizontal="center" vertical="center"/>
    </xf>
    <xf numFmtId="0" fontId="18" fillId="0" borderId="1" xfId="1" applyFont="1" applyBorder="1" applyAlignment="1" applyProtection="1">
      <alignment horizontal="center" vertical="center" wrapText="1"/>
      <protection locked="0"/>
    </xf>
    <xf numFmtId="0" fontId="25" fillId="4" borderId="1" xfId="0" applyFont="1" applyFill="1" applyBorder="1" applyAlignment="1">
      <alignment vertical="center"/>
    </xf>
    <xf numFmtId="0" fontId="25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4" borderId="1" xfId="1" applyFont="1" applyFill="1" applyBorder="1" applyAlignment="1" applyProtection="1">
      <alignment horizontal="center" vertical="center"/>
      <protection locked="0"/>
    </xf>
    <xf numFmtId="0" fontId="31" fillId="19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6" fillId="4" borderId="3" xfId="0" applyFont="1" applyFill="1" applyBorder="1" applyAlignment="1" applyProtection="1">
      <alignment horizontal="center" vertical="center" wrapText="1"/>
      <protection locked="0"/>
    </xf>
    <xf numFmtId="178" fontId="0" fillId="0" borderId="3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22" fillId="12" borderId="2" xfId="0" applyFont="1" applyFill="1" applyBorder="1"/>
    <xf numFmtId="0" fontId="0" fillId="0" borderId="2" xfId="0" applyBorder="1"/>
    <xf numFmtId="0" fontId="32" fillId="0" borderId="1" xfId="0" applyFont="1" applyBorder="1" applyAlignment="1">
      <alignment horizontal="center" vertical="center"/>
    </xf>
    <xf numFmtId="177" fontId="0" fillId="19" borderId="1" xfId="0" applyNumberFormat="1" applyFill="1" applyBorder="1"/>
    <xf numFmtId="0" fontId="0" fillId="19" borderId="1" xfId="0" applyFill="1" applyBorder="1"/>
    <xf numFmtId="0" fontId="20" fillId="0" borderId="3" xfId="1" quotePrefix="1" applyFont="1" applyBorder="1" applyAlignment="1" applyProtection="1">
      <alignment horizontal="left" vertical="center" wrapText="1"/>
      <protection locked="0"/>
    </xf>
    <xf numFmtId="0" fontId="20" fillId="0" borderId="10" xfId="1" applyFont="1" applyBorder="1" applyAlignment="1" applyProtection="1">
      <alignment horizontal="left" vertical="center" wrapText="1"/>
      <protection locked="0"/>
    </xf>
    <xf numFmtId="0" fontId="18" fillId="4" borderId="1" xfId="1" applyFont="1" applyFill="1" applyBorder="1" applyAlignment="1" applyProtection="1">
      <alignment horizontal="center" vertical="center"/>
      <protection locked="0"/>
    </xf>
    <xf numFmtId="0" fontId="6" fillId="18" borderId="1" xfId="1" applyFont="1" applyFill="1" applyBorder="1" applyAlignment="1" applyProtection="1">
      <alignment horizontal="left" vertical="center" indent="3"/>
      <protection locked="0"/>
    </xf>
    <xf numFmtId="0" fontId="33" fillId="26" borderId="1" xfId="0" applyFont="1" applyFill="1" applyBorder="1" applyAlignment="1">
      <alignment horizontal="center" vertical="center" wrapText="1"/>
    </xf>
    <xf numFmtId="0" fontId="35" fillId="26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79" fontId="0" fillId="0" borderId="3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24" fillId="27" borderId="1" xfId="0" applyFont="1" applyFill="1" applyBorder="1" applyAlignment="1">
      <alignment horizontal="center" vertical="center" wrapText="1"/>
    </xf>
    <xf numFmtId="0" fontId="24" fillId="27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left"/>
    </xf>
    <xf numFmtId="0" fontId="0" fillId="4" borderId="0" xfId="0" applyFill="1"/>
    <xf numFmtId="0" fontId="0" fillId="0" borderId="1" xfId="0" quotePrefix="1" applyBorder="1" applyAlignment="1">
      <alignment vertical="center" wrapText="1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/>
    <xf numFmtId="0" fontId="37" fillId="8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left" vertical="center" wrapText="1"/>
    </xf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vertical="center" wrapText="1"/>
    </xf>
    <xf numFmtId="0" fontId="0" fillId="19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/>
    <xf numFmtId="0" fontId="34" fillId="26" borderId="1" xfId="0" applyFont="1" applyFill="1" applyBorder="1" applyAlignment="1">
      <alignment horizontal="center" vertical="center" wrapText="1"/>
    </xf>
    <xf numFmtId="0" fontId="34" fillId="26" borderId="1" xfId="0" applyFont="1" applyFill="1" applyBorder="1" applyAlignment="1">
      <alignment horizontal="center" vertical="top" wrapText="1"/>
    </xf>
    <xf numFmtId="0" fontId="33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26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2" fontId="33" fillId="0" borderId="1" xfId="0" applyNumberFormat="1" applyFont="1" applyBorder="1" applyAlignment="1">
      <alignment horizontal="center" vertical="center"/>
    </xf>
    <xf numFmtId="181" fontId="33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2" fontId="39" fillId="0" borderId="1" xfId="0" applyNumberFormat="1" applyFont="1" applyBorder="1" applyAlignment="1">
      <alignment horizontal="center" vertical="center"/>
    </xf>
    <xf numFmtId="181" fontId="39" fillId="0" borderId="1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 wrapText="1"/>
    </xf>
    <xf numFmtId="181" fontId="34" fillId="0" borderId="1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left" vertical="center" wrapText="1"/>
    </xf>
    <xf numFmtId="182" fontId="0" fillId="0" borderId="1" xfId="0" applyNumberFormat="1" applyBorder="1" applyAlignment="1">
      <alignment horizontal="center"/>
    </xf>
    <xf numFmtId="0" fontId="39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10" fontId="33" fillId="0" borderId="1" xfId="0" applyNumberFormat="1" applyFont="1" applyBorder="1" applyAlignment="1">
      <alignment horizontal="center" vertical="center"/>
    </xf>
    <xf numFmtId="10" fontId="35" fillId="0" borderId="1" xfId="0" applyNumberFormat="1" applyFont="1" applyBorder="1" applyAlignment="1">
      <alignment horizontal="center" vertical="center" wrapText="1"/>
    </xf>
    <xf numFmtId="10" fontId="39" fillId="0" borderId="1" xfId="0" applyNumberFormat="1" applyFont="1" applyBorder="1" applyAlignment="1">
      <alignment horizontal="center" vertical="center" wrapText="1"/>
    </xf>
    <xf numFmtId="10" fontId="39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0" fontId="34" fillId="0" borderId="1" xfId="0" applyNumberFormat="1" applyFont="1" applyBorder="1" applyAlignment="1">
      <alignment horizontal="center" vertical="center" wrapText="1"/>
    </xf>
    <xf numFmtId="10" fontId="34" fillId="0" borderId="1" xfId="0" applyNumberFormat="1" applyFont="1" applyBorder="1" applyAlignment="1">
      <alignment horizontal="center" vertical="center"/>
    </xf>
    <xf numFmtId="10" fontId="40" fillId="0" borderId="1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 wrapText="1"/>
    </xf>
    <xf numFmtId="0" fontId="33" fillId="8" borderId="0" xfId="0" applyFont="1" applyFill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83" fontId="33" fillId="0" borderId="1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49" fontId="33" fillId="0" borderId="1" xfId="0" applyNumberFormat="1" applyFont="1" applyBorder="1" applyAlignment="1">
      <alignment horizontal="center" vertical="center" wrapText="1"/>
    </xf>
    <xf numFmtId="178" fontId="24" fillId="9" borderId="0" xfId="0" applyNumberFormat="1" applyFont="1" applyFill="1" applyAlignment="1">
      <alignment horizontal="center" vertical="center" wrapText="1"/>
    </xf>
    <xf numFmtId="178" fontId="24" fillId="28" borderId="0" xfId="0" applyNumberFormat="1" applyFont="1" applyFill="1" applyAlignment="1">
      <alignment horizontal="center" vertical="center" wrapText="1"/>
    </xf>
    <xf numFmtId="0" fontId="0" fillId="0" borderId="14" xfId="0" applyBorder="1" applyAlignment="1">
      <alignment horizontal="center"/>
    </xf>
    <xf numFmtId="182" fontId="0" fillId="20" borderId="1" xfId="0" applyNumberFormat="1" applyFill="1" applyBorder="1" applyAlignment="1">
      <alignment horizontal="left"/>
    </xf>
    <xf numFmtId="182" fontId="0" fillId="20" borderId="1" xfId="0" applyNumberFormat="1" applyFill="1" applyBorder="1" applyAlignment="1">
      <alignment horizontal="center"/>
    </xf>
    <xf numFmtId="182" fontId="0" fillId="0" borderId="0" xfId="0" applyNumberFormat="1"/>
    <xf numFmtId="0" fontId="0" fillId="4" borderId="1" xfId="0" applyFill="1" applyBorder="1" applyAlignment="1">
      <alignment horizontal="center"/>
    </xf>
    <xf numFmtId="177" fontId="0" fillId="4" borderId="1" xfId="0" applyNumberFormat="1" applyFill="1" applyBorder="1"/>
    <xf numFmtId="0" fontId="0" fillId="24" borderId="1" xfId="0" applyFill="1" applyBorder="1"/>
    <xf numFmtId="184" fontId="0" fillId="0" borderId="1" xfId="0" applyNumberFormat="1" applyBorder="1" applyAlignment="1">
      <alignment horizontal="center"/>
    </xf>
    <xf numFmtId="0" fontId="33" fillId="29" borderId="1" xfId="0" applyFont="1" applyFill="1" applyBorder="1" applyAlignment="1">
      <alignment horizontal="center" vertical="center"/>
    </xf>
    <xf numFmtId="0" fontId="42" fillId="19" borderId="0" xfId="0" applyFont="1" applyFill="1" applyAlignment="1">
      <alignment horizontal="left" wrapText="1"/>
    </xf>
    <xf numFmtId="0" fontId="46" fillId="19" borderId="1" xfId="0" applyFont="1" applyFill="1" applyBorder="1" applyAlignment="1">
      <alignment horizontal="center" vertical="center" wrapText="1"/>
    </xf>
    <xf numFmtId="0" fontId="46" fillId="19" borderId="1" xfId="0" applyFont="1" applyFill="1" applyBorder="1" applyAlignment="1">
      <alignment horizontal="center" vertical="center"/>
    </xf>
    <xf numFmtId="2" fontId="46" fillId="19" borderId="1" xfId="0" applyNumberFormat="1" applyFont="1" applyFill="1" applyBorder="1" applyAlignment="1">
      <alignment horizontal="center" vertical="center" wrapText="1"/>
    </xf>
    <xf numFmtId="0" fontId="47" fillId="19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0" fontId="48" fillId="30" borderId="17" xfId="2" applyFont="1" applyFill="1" applyBorder="1" applyAlignment="1">
      <alignment horizontal="center" vertical="center" wrapText="1"/>
    </xf>
    <xf numFmtId="0" fontId="48" fillId="30" borderId="0" xfId="2" applyFont="1" applyFill="1" applyAlignment="1">
      <alignment horizontal="center" vertical="center" wrapText="1"/>
    </xf>
    <xf numFmtId="179" fontId="0" fillId="0" borderId="1" xfId="0" applyNumberFormat="1" applyBorder="1" applyAlignment="1">
      <alignment horizontal="center"/>
    </xf>
    <xf numFmtId="2" fontId="0" fillId="19" borderId="1" xfId="0" applyNumberForma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84" fontId="0" fillId="0" borderId="0" xfId="0" applyNumberFormat="1" applyAlignment="1">
      <alignment horizontal="center"/>
    </xf>
    <xf numFmtId="0" fontId="4" fillId="6" borderId="1" xfId="1" applyFont="1" applyFill="1" applyBorder="1" applyAlignment="1" applyProtection="1">
      <alignment horizontal="center" vertical="center" wrapText="1"/>
      <protection locked="0"/>
    </xf>
    <xf numFmtId="0" fontId="8" fillId="3" borderId="1" xfId="1" applyFont="1" applyFill="1" applyBorder="1" applyAlignment="1" applyProtection="1">
      <alignment horizontal="center" vertical="center" wrapText="1"/>
      <protection locked="0"/>
    </xf>
    <xf numFmtId="0" fontId="6" fillId="3" borderId="1" xfId="1" applyFont="1" applyFill="1" applyBorder="1" applyAlignment="1" applyProtection="1">
      <alignment horizontal="center" vertical="center" wrapText="1"/>
      <protection locked="0"/>
    </xf>
    <xf numFmtId="0" fontId="8" fillId="3" borderId="2" xfId="1" applyFont="1" applyFill="1" applyBorder="1" applyAlignment="1" applyProtection="1">
      <alignment horizontal="center" vertical="center" wrapText="1"/>
      <protection locked="0"/>
    </xf>
    <xf numFmtId="0" fontId="8" fillId="3" borderId="16" xfId="1" applyFont="1" applyFill="1" applyBorder="1" applyAlignment="1" applyProtection="1">
      <alignment horizontal="center" vertical="center" wrapText="1"/>
      <protection locked="0"/>
    </xf>
    <xf numFmtId="0" fontId="8" fillId="3" borderId="15" xfId="1" applyFont="1" applyFill="1" applyBorder="1" applyAlignment="1" applyProtection="1">
      <alignment horizontal="center" vertical="center" wrapText="1"/>
      <protection locked="0"/>
    </xf>
    <xf numFmtId="0" fontId="20" fillId="0" borderId="3" xfId="1" quotePrefix="1" applyFont="1" applyBorder="1" applyAlignment="1" applyProtection="1">
      <alignment horizontal="left" vertical="center" wrapText="1"/>
      <protection locked="0"/>
    </xf>
    <xf numFmtId="0" fontId="20" fillId="0" borderId="10" xfId="1" applyFont="1" applyBorder="1" applyAlignment="1" applyProtection="1">
      <alignment horizontal="left" vertical="center" wrapText="1"/>
      <protection locked="0"/>
    </xf>
    <xf numFmtId="0" fontId="8" fillId="8" borderId="1" xfId="1" applyFont="1" applyFill="1" applyBorder="1" applyAlignment="1" applyProtection="1">
      <alignment horizontal="center" vertical="center" wrapText="1"/>
      <protection locked="0"/>
    </xf>
    <xf numFmtId="0" fontId="8" fillId="8" borderId="2" xfId="1" applyFont="1" applyFill="1" applyBorder="1" applyAlignment="1" applyProtection="1">
      <alignment horizontal="center" vertical="center" wrapText="1"/>
      <protection locked="0"/>
    </xf>
    <xf numFmtId="0" fontId="8" fillId="8" borderId="16" xfId="1" applyFont="1" applyFill="1" applyBorder="1" applyAlignment="1" applyProtection="1">
      <alignment horizontal="center" vertical="center" wrapText="1"/>
      <protection locked="0"/>
    </xf>
    <xf numFmtId="0" fontId="8" fillId="8" borderId="15" xfId="1" applyFont="1" applyFill="1" applyBorder="1" applyAlignment="1" applyProtection="1">
      <alignment horizontal="center" vertical="center" wrapText="1"/>
      <protection locked="0"/>
    </xf>
    <xf numFmtId="0" fontId="8" fillId="2" borderId="1" xfId="1" applyFont="1" applyFill="1" applyBorder="1" applyAlignment="1" applyProtection="1">
      <alignment horizontal="center" vertical="center" wrapText="1"/>
      <protection locked="0"/>
    </xf>
    <xf numFmtId="0" fontId="6" fillId="0" borderId="1" xfId="1" applyFont="1" applyBorder="1" applyAlignment="1" applyProtection="1">
      <alignment horizontal="center" vertical="center" wrapText="1"/>
      <protection locked="0"/>
    </xf>
    <xf numFmtId="0" fontId="20" fillId="0" borderId="3" xfId="1" quotePrefix="1" applyFont="1" applyBorder="1" applyAlignment="1" applyProtection="1">
      <alignment horizontal="center" vertical="center" wrapText="1"/>
      <protection locked="0"/>
    </xf>
    <xf numFmtId="0" fontId="20" fillId="0" borderId="14" xfId="1" quotePrefix="1" applyFont="1" applyBorder="1" applyAlignment="1" applyProtection="1">
      <alignment horizontal="center" vertical="center" wrapText="1"/>
      <protection locked="0"/>
    </xf>
    <xf numFmtId="0" fontId="20" fillId="0" borderId="10" xfId="1" quotePrefix="1" applyFont="1" applyBorder="1" applyAlignment="1" applyProtection="1">
      <alignment horizontal="center" vertical="center" wrapText="1"/>
      <protection locked="0"/>
    </xf>
    <xf numFmtId="0" fontId="20" fillId="0" borderId="3" xfId="1" applyFont="1" applyBorder="1" applyAlignment="1" applyProtection="1">
      <alignment horizontal="center" vertical="center" wrapText="1"/>
      <protection locked="0"/>
    </xf>
    <xf numFmtId="0" fontId="20" fillId="0" borderId="14" xfId="1" applyFont="1" applyBorder="1" applyAlignment="1" applyProtection="1">
      <alignment horizontal="center" vertical="center" wrapText="1"/>
      <protection locked="0"/>
    </xf>
    <xf numFmtId="0" fontId="20" fillId="0" borderId="10" xfId="1" applyFont="1" applyBorder="1" applyAlignment="1" applyProtection="1">
      <alignment horizontal="center" vertical="center" wrapText="1"/>
      <protection locked="0"/>
    </xf>
    <xf numFmtId="0" fontId="41" fillId="8" borderId="0" xfId="0" applyFont="1" applyFill="1" applyAlignment="1">
      <alignment horizontal="center" vertical="center" wrapText="1"/>
    </xf>
    <xf numFmtId="0" fontId="26" fillId="21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12" borderId="1" xfId="0" applyFill="1" applyBorder="1" applyAlignment="1">
      <alignment horizontal="center" vertical="center"/>
    </xf>
    <xf numFmtId="0" fontId="50" fillId="1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8" borderId="0" xfId="0" applyFill="1"/>
    <xf numFmtId="179" fontId="0" fillId="8" borderId="0" xfId="0" applyNumberFormat="1" applyFill="1"/>
    <xf numFmtId="2" fontId="35" fillId="0" borderId="1" xfId="0" applyNumberFormat="1" applyFont="1" applyBorder="1" applyAlignment="1">
      <alignment horizontal="center" vertical="center" wrapText="1"/>
    </xf>
    <xf numFmtId="182" fontId="39" fillId="0" borderId="1" xfId="0" applyNumberFormat="1" applyFont="1" applyBorder="1" applyAlignment="1">
      <alignment horizontal="center" vertical="center" wrapText="1"/>
    </xf>
    <xf numFmtId="182" fontId="40" fillId="0" borderId="1" xfId="0" applyNumberFormat="1" applyFont="1" applyBorder="1" applyAlignment="1">
      <alignment horizontal="center" vertical="center" wrapText="1"/>
    </xf>
  </cellXfs>
  <cellStyles count="5">
    <cellStyle name="Normal_~PEGASUSinTaiwan_ManufacturingReferenceSheet-2_20070814161959_X" xfId="1" xr:uid="{160EFFBF-E139-4FF7-A32D-1847FB2081C2}"/>
    <cellStyle name="常规" xfId="0" builtinId="0"/>
    <cellStyle name="常规 2" xfId="2" xr:uid="{38BBF6B0-D46C-4BDA-B627-F2DF6712D433}"/>
    <cellStyle name="常规 3 3 3" xfId="3" xr:uid="{2E6B8A24-6D24-4B2B-B843-FBA04E5C6C38}"/>
    <cellStyle name="常规 3 3 3 2" xfId="4" xr:uid="{70D0B0C6-BAE5-4743-986B-BF7291BC1407}"/>
  </cellStyles>
  <dxfs count="0"/>
  <tableStyles count="0" defaultTableStyle="TableStyleMedium2" defaultPivotStyle="PivotStyleLight16"/>
  <colors>
    <mruColors>
      <color rgb="FF7DB2FF"/>
      <color rgb="FF0099FF"/>
      <color rgb="FF0066FF"/>
      <color rgb="FFFFCCFF"/>
      <color rgb="FFFFD757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芯吸高度 （</a:t>
            </a:r>
            <a:r>
              <a:rPr lang="en-US" altLang="zh-CN"/>
              <a:t>mm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'LSN&amp;PSN'!$N$12:$Q$12</c:f>
              <c:strCache>
                <c:ptCount val="4"/>
                <c:pt idx="0">
                  <c:v>LSN-三叶草</c:v>
                </c:pt>
                <c:pt idx="1">
                  <c:v>Unikorn</c:v>
                </c:pt>
                <c:pt idx="2">
                  <c:v>Control LSN</c:v>
                </c:pt>
                <c:pt idx="3">
                  <c:v>Control PSN</c:v>
                </c:pt>
              </c:strCache>
            </c:strRef>
          </c:cat>
          <c:val>
            <c:numRef>
              <c:f>('LSN&amp;PSN'!$L$8,'LSN&amp;PSN'!$L$15,'LSN&amp;PSN'!$L$22,'LSN&amp;PSN'!$L$29)</c:f>
              <c:numCache>
                <c:formatCode>General</c:formatCode>
                <c:ptCount val="4"/>
                <c:pt idx="0">
                  <c:v>137.19999999999999</c:v>
                </c:pt>
                <c:pt idx="1">
                  <c:v>51.1</c:v>
                </c:pt>
                <c:pt idx="2">
                  <c:v>109.5</c:v>
                </c:pt>
                <c:pt idx="3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D-4DDB-92E6-AB6E9F992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967968"/>
        <c:axId val="493108432"/>
      </c:barChart>
      <c:catAx>
        <c:axId val="13449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3108432"/>
        <c:crosses val="autoZero"/>
        <c:auto val="1"/>
        <c:lblAlgn val="ctr"/>
        <c:lblOffset val="100"/>
        <c:noMultiLvlLbl val="0"/>
      </c:catAx>
      <c:valAx>
        <c:axId val="4931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496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芯吸高度 </a:t>
            </a:r>
            <a:r>
              <a:rPr lang="en-US" altLang="zh-CN"/>
              <a:t>-5</a:t>
            </a:r>
            <a:r>
              <a:rPr lang="en-US" altLang="zh-CN" baseline="0"/>
              <a:t> min</a:t>
            </a:r>
            <a:r>
              <a:rPr lang="zh-CN" altLang="en-US"/>
              <a:t>（</a:t>
            </a:r>
            <a:r>
              <a:rPr lang="en-US" altLang="zh-CN"/>
              <a:t>mm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'LSN&amp;PSN'!$N$12:$Q$12</c:f>
              <c:strCache>
                <c:ptCount val="4"/>
                <c:pt idx="0">
                  <c:v>LSN-三叶草</c:v>
                </c:pt>
                <c:pt idx="1">
                  <c:v>Unikorn</c:v>
                </c:pt>
                <c:pt idx="2">
                  <c:v>Control LSN</c:v>
                </c:pt>
                <c:pt idx="3">
                  <c:v>Control PSN</c:v>
                </c:pt>
              </c:strCache>
            </c:strRef>
          </c:cat>
          <c:val>
            <c:numRef>
              <c:f>('LSN&amp;PSN'!$L$8,'LSN&amp;PSN'!$L$15,'LSN&amp;PSN'!$L$22,'LSN&amp;PSN'!$L$29)</c:f>
              <c:numCache>
                <c:formatCode>General</c:formatCode>
                <c:ptCount val="4"/>
                <c:pt idx="0">
                  <c:v>137.19999999999999</c:v>
                </c:pt>
                <c:pt idx="1">
                  <c:v>51.1</c:v>
                </c:pt>
                <c:pt idx="2">
                  <c:v>109.5</c:v>
                </c:pt>
                <c:pt idx="3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3-4371-9C94-F0F58E7DE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967968"/>
        <c:axId val="493108432"/>
      </c:barChart>
      <c:catAx>
        <c:axId val="13449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3108432"/>
        <c:crosses val="autoZero"/>
        <c:auto val="1"/>
        <c:lblAlgn val="ctr"/>
        <c:lblOffset val="100"/>
        <c:noMultiLvlLbl val="0"/>
      </c:catAx>
      <c:valAx>
        <c:axId val="4931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496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芯吸高度 </a:t>
            </a:r>
            <a:r>
              <a:rPr lang="en-US" altLang="zh-CN"/>
              <a:t>(mm)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芯吸高度!$E$49</c:f>
              <c:strCache>
                <c:ptCount val="1"/>
                <c:pt idx="0">
                  <c:v>10s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芯吸高度!$D$50:$D$53</c:f>
              <c:strCache>
                <c:ptCount val="4"/>
                <c:pt idx="0">
                  <c:v>Control LSN</c:v>
                </c:pt>
                <c:pt idx="1">
                  <c:v>Control PSN</c:v>
                </c:pt>
                <c:pt idx="2">
                  <c:v>Unikorn</c:v>
                </c:pt>
                <c:pt idx="3">
                  <c:v>Wangjin 三叶草</c:v>
                </c:pt>
              </c:strCache>
            </c:strRef>
          </c:cat>
          <c:val>
            <c:numRef>
              <c:f>芯吸高度!$E$50:$E$53</c:f>
              <c:numCache>
                <c:formatCode>General</c:formatCode>
                <c:ptCount val="4"/>
                <c:pt idx="0">
                  <c:v>61.6</c:v>
                </c:pt>
                <c:pt idx="1">
                  <c:v>12.2</c:v>
                </c:pt>
                <c:pt idx="2">
                  <c:v>9.6999999999999993</c:v>
                </c:pt>
                <c:pt idx="3">
                  <c:v>68.7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8-4776-B55D-C1CA2031FFBA}"/>
            </c:ext>
          </c:extLst>
        </c:ser>
        <c:ser>
          <c:idx val="1"/>
          <c:order val="1"/>
          <c:tx>
            <c:strRef>
              <c:f>芯吸高度!$F$49</c:f>
              <c:strCache>
                <c:ptCount val="1"/>
                <c:pt idx="0">
                  <c:v>5min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芯吸高度!$D$50:$D$53</c:f>
              <c:strCache>
                <c:ptCount val="4"/>
                <c:pt idx="0">
                  <c:v>Control LSN</c:v>
                </c:pt>
                <c:pt idx="1">
                  <c:v>Control PSN</c:v>
                </c:pt>
                <c:pt idx="2">
                  <c:v>Unikorn</c:v>
                </c:pt>
                <c:pt idx="3">
                  <c:v>Wangjin 三叶草</c:v>
                </c:pt>
              </c:strCache>
            </c:strRef>
          </c:cat>
          <c:val>
            <c:numRef>
              <c:f>芯吸高度!$F$50:$F$53</c:f>
              <c:numCache>
                <c:formatCode>General</c:formatCode>
                <c:ptCount val="4"/>
                <c:pt idx="0">
                  <c:v>109.5</c:v>
                </c:pt>
                <c:pt idx="1">
                  <c:v>15.9</c:v>
                </c:pt>
                <c:pt idx="2">
                  <c:v>51.1</c:v>
                </c:pt>
                <c:pt idx="3">
                  <c:v>137.19999999999999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88-4776-B55D-C1CA2031FFBA}"/>
            </c:ext>
          </c:extLst>
        </c:ser>
        <c:ser>
          <c:idx val="2"/>
          <c:order val="2"/>
          <c:tx>
            <c:strRef>
              <c:f>芯吸高度!$G$49</c:f>
              <c:strCache>
                <c:ptCount val="1"/>
                <c:pt idx="0">
                  <c:v>30min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芯吸高度!$D$50:$D$53</c:f>
              <c:strCache>
                <c:ptCount val="4"/>
                <c:pt idx="0">
                  <c:v>Control LSN</c:v>
                </c:pt>
                <c:pt idx="1">
                  <c:v>Control PSN</c:v>
                </c:pt>
                <c:pt idx="2">
                  <c:v>Unikorn</c:v>
                </c:pt>
                <c:pt idx="3">
                  <c:v>Wangjin 三叶草</c:v>
                </c:pt>
              </c:strCache>
            </c:strRef>
          </c:cat>
          <c:val>
            <c:numRef>
              <c:f>芯吸高度!$G$50:$G$53</c:f>
              <c:numCache>
                <c:formatCode>General</c:formatCode>
                <c:ptCount val="4"/>
                <c:pt idx="0">
                  <c:v>125.4</c:v>
                </c:pt>
                <c:pt idx="1">
                  <c:v>17.7</c:v>
                </c:pt>
                <c:pt idx="2">
                  <c:v>64.7</c:v>
                </c:pt>
                <c:pt idx="3">
                  <c:v>168.6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88-4776-B55D-C1CA2031F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901888"/>
        <c:axId val="395059024"/>
      </c:barChart>
      <c:catAx>
        <c:axId val="168590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5059024"/>
        <c:crosses val="autoZero"/>
        <c:auto val="1"/>
        <c:lblAlgn val="ctr"/>
        <c:lblOffset val="100"/>
        <c:noMultiLvlLbl val="0"/>
      </c:catAx>
      <c:valAx>
        <c:axId val="3950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590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National Rewet (g)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'Lab data form'!$F$207:$F$226</c15:sqref>
                    </c15:fullRef>
                  </c:ext>
                </c:extLst>
                <c:f>'Lab data form'!$F$223:$F$224</c:f>
                <c:numCache>
                  <c:formatCode>General</c:formatCode>
                  <c:ptCount val="2"/>
                  <c:pt idx="0">
                    <c:v>4.3011626335213139E-2</c:v>
                  </c:pt>
                  <c:pt idx="1">
                    <c:v>0.25783715791173245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'Lab data form'!$F$207:$F$226</c15:sqref>
                    </c15:fullRef>
                  </c:ext>
                </c:extLst>
                <c:f>'Lab data form'!$F$223:$F$224</c:f>
                <c:numCache>
                  <c:formatCode>General</c:formatCode>
                  <c:ptCount val="2"/>
                  <c:pt idx="0">
                    <c:v>4.3011626335213139E-2</c:v>
                  </c:pt>
                  <c:pt idx="1">
                    <c:v>0.25783715791173245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'Lab data form'!$A$183:$A$203</c15:sqref>
                  </c15:fullRef>
                </c:ext>
              </c:extLst>
              <c:f>'Lab data form'!$A$199:$A$200</c:f>
              <c:strCache>
                <c:ptCount val="2"/>
                <c:pt idx="0">
                  <c:v>Code 14(毛面朝上)</c:v>
                </c:pt>
                <c:pt idx="1">
                  <c:v>Code 14 (光面朝上)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'Lab data form'!$F$183:$F$203</c15:sqref>
                  </c15:fullRef>
                </c:ext>
              </c:extLst>
              <c:f>'Lab data form'!$F$199:$F$200</c:f>
              <c:numCache>
                <c:formatCode>0.00_ </c:formatCode>
                <c:ptCount val="2"/>
                <c:pt idx="0">
                  <c:v>0.5</c:v>
                </c:pt>
                <c:pt idx="1">
                  <c:v>0.94400000000000017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1-41BB-A6FC-0E23CF9DA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519839"/>
        <c:axId val="1797527039"/>
      </c:barChart>
      <c:catAx>
        <c:axId val="17975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27039"/>
        <c:crosses val="autoZero"/>
        <c:auto val="1"/>
        <c:lblAlgn val="ctr"/>
        <c:lblOffset val="100"/>
        <c:noMultiLvlLbl val="0"/>
      </c:catAx>
      <c:valAx>
        <c:axId val="17975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1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National Intake Time (s)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'Lab data form'!$D$207:$D$226</c:f>
                <c:numCache>
                  <c:formatCode>General</c:formatCode>
                  <c:ptCount val="20"/>
                  <c:pt idx="0">
                    <c:v>1.5336459826178912</c:v>
                  </c:pt>
                  <c:pt idx="1">
                    <c:v>0.44525273721786363</c:v>
                  </c:pt>
                  <c:pt idx="2">
                    <c:v>1.0049228826133885</c:v>
                  </c:pt>
                  <c:pt idx="3">
                    <c:v>1.0144062302647781</c:v>
                  </c:pt>
                  <c:pt idx="4">
                    <c:v>1.6394602770424176</c:v>
                  </c:pt>
                  <c:pt idx="5">
                    <c:v>1.2880527939490678</c:v>
                  </c:pt>
                  <c:pt idx="6">
                    <c:v>0</c:v>
                  </c:pt>
                  <c:pt idx="7">
                    <c:v>1.1778497357473074</c:v>
                  </c:pt>
                  <c:pt idx="8">
                    <c:v>1.0772093575531176</c:v>
                  </c:pt>
                  <c:pt idx="9">
                    <c:v>1.1328415599720902</c:v>
                  </c:pt>
                  <c:pt idx="10">
                    <c:v>1.0820674655491673</c:v>
                  </c:pt>
                  <c:pt idx="11">
                    <c:v>0.89907174352217334</c:v>
                  </c:pt>
                  <c:pt idx="12">
                    <c:v>1.4968400048101338</c:v>
                  </c:pt>
                  <c:pt idx="13">
                    <c:v>1.1310923923358336</c:v>
                  </c:pt>
                  <c:pt idx="14">
                    <c:v>0.65263312818152308</c:v>
                  </c:pt>
                  <c:pt idx="15">
                    <c:v>0.83477541890019691</c:v>
                  </c:pt>
                  <c:pt idx="16">
                    <c:v>0.71083050018974314</c:v>
                  </c:pt>
                  <c:pt idx="17">
                    <c:v>0.94834065609357932</c:v>
                  </c:pt>
                  <c:pt idx="18">
                    <c:v>0.90996153764870791</c:v>
                  </c:pt>
                  <c:pt idx="19">
                    <c:v>1.886920772051651</c:v>
                  </c:pt>
                </c:numCache>
              </c:numRef>
            </c:plus>
            <c:minus>
              <c:numRef>
                <c:f>'Lab data form'!$D$207:$D$226</c:f>
                <c:numCache>
                  <c:formatCode>General</c:formatCode>
                  <c:ptCount val="20"/>
                  <c:pt idx="0">
                    <c:v>1.5336459826178912</c:v>
                  </c:pt>
                  <c:pt idx="1">
                    <c:v>0.44525273721786363</c:v>
                  </c:pt>
                  <c:pt idx="2">
                    <c:v>1.0049228826133885</c:v>
                  </c:pt>
                  <c:pt idx="3">
                    <c:v>1.0144062302647781</c:v>
                  </c:pt>
                  <c:pt idx="4">
                    <c:v>1.6394602770424176</c:v>
                  </c:pt>
                  <c:pt idx="5">
                    <c:v>1.2880527939490678</c:v>
                  </c:pt>
                  <c:pt idx="6">
                    <c:v>0</c:v>
                  </c:pt>
                  <c:pt idx="7">
                    <c:v>1.1778497357473074</c:v>
                  </c:pt>
                  <c:pt idx="8">
                    <c:v>1.0772093575531176</c:v>
                  </c:pt>
                  <c:pt idx="9">
                    <c:v>1.1328415599720902</c:v>
                  </c:pt>
                  <c:pt idx="10">
                    <c:v>1.0820674655491673</c:v>
                  </c:pt>
                  <c:pt idx="11">
                    <c:v>0.89907174352217334</c:v>
                  </c:pt>
                  <c:pt idx="12">
                    <c:v>1.4968400048101338</c:v>
                  </c:pt>
                  <c:pt idx="13">
                    <c:v>1.1310923923358336</c:v>
                  </c:pt>
                  <c:pt idx="14">
                    <c:v>0.65263312818152308</c:v>
                  </c:pt>
                  <c:pt idx="15">
                    <c:v>0.83477541890019691</c:v>
                  </c:pt>
                  <c:pt idx="16">
                    <c:v>0.71083050018974314</c:v>
                  </c:pt>
                  <c:pt idx="17">
                    <c:v>0.94834065609357932</c:v>
                  </c:pt>
                  <c:pt idx="18">
                    <c:v>0.90996153764870791</c:v>
                  </c:pt>
                  <c:pt idx="19">
                    <c:v>1.886920772051651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form'!$A$183:$A$203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form'!$D$183:$D$203</c:f>
              <c:numCache>
                <c:formatCode>0_);[Red]\(0\)</c:formatCode>
                <c:ptCount val="21"/>
                <c:pt idx="0">
                  <c:v>24.402000000000005</c:v>
                </c:pt>
                <c:pt idx="1">
                  <c:v>25.06</c:v>
                </c:pt>
                <c:pt idx="2">
                  <c:v>24.991999999999997</c:v>
                </c:pt>
                <c:pt idx="3">
                  <c:v>25.058</c:v>
                </c:pt>
                <c:pt idx="4">
                  <c:v>25.663999999999998</c:v>
                </c:pt>
                <c:pt idx="5">
                  <c:v>26.513999999999999</c:v>
                </c:pt>
                <c:pt idx="6">
                  <c:v>0</c:v>
                </c:pt>
                <c:pt idx="7">
                  <c:v>25.513999999999999</c:v>
                </c:pt>
                <c:pt idx="8">
                  <c:v>25.526</c:v>
                </c:pt>
                <c:pt idx="9">
                  <c:v>24.056000000000001</c:v>
                </c:pt>
                <c:pt idx="10">
                  <c:v>25.122</c:v>
                </c:pt>
                <c:pt idx="11">
                  <c:v>22.973999999999997</c:v>
                </c:pt>
                <c:pt idx="12">
                  <c:v>26.526</c:v>
                </c:pt>
                <c:pt idx="13">
                  <c:v>26.848000000000003</c:v>
                </c:pt>
                <c:pt idx="14">
                  <c:v>22.974</c:v>
                </c:pt>
                <c:pt idx="15">
                  <c:v>24.32</c:v>
                </c:pt>
                <c:pt idx="16">
                  <c:v>24.096</c:v>
                </c:pt>
                <c:pt idx="17">
                  <c:v>25.630000000000003</c:v>
                </c:pt>
                <c:pt idx="18">
                  <c:v>26.883999999999997</c:v>
                </c:pt>
                <c:pt idx="19">
                  <c:v>25.082000000000001</c:v>
                </c:pt>
                <c:pt idx="20">
                  <c:v>24.065999999999999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5-4A5C-BBAF-B3AFFC7F276C}"/>
            </c:ext>
          </c:extLst>
        </c:ser>
        <c:ser>
          <c:idx val="1"/>
          <c:order val="1"/>
          <c:tx>
            <c:v>2nd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'Lab data form'!$E$207:$E$226</c:f>
                <c:numCache>
                  <c:formatCode>General</c:formatCode>
                  <c:ptCount val="20"/>
                  <c:pt idx="0">
                    <c:v>2.0836698394899327</c:v>
                  </c:pt>
                  <c:pt idx="1">
                    <c:v>0.65872604320764483</c:v>
                  </c:pt>
                  <c:pt idx="2">
                    <c:v>0.93133237890669407</c:v>
                  </c:pt>
                  <c:pt idx="3">
                    <c:v>1.1341075786714419</c:v>
                  </c:pt>
                  <c:pt idx="4">
                    <c:v>1.2731771282896969</c:v>
                  </c:pt>
                  <c:pt idx="5">
                    <c:v>0.89158847009144315</c:v>
                  </c:pt>
                  <c:pt idx="6">
                    <c:v>0</c:v>
                  </c:pt>
                  <c:pt idx="7">
                    <c:v>2.1107628952584903</c:v>
                  </c:pt>
                  <c:pt idx="8">
                    <c:v>0.76630281220937702</c:v>
                  </c:pt>
                  <c:pt idx="9">
                    <c:v>1.6891921145920612</c:v>
                  </c:pt>
                  <c:pt idx="10">
                    <c:v>0.94801371298098924</c:v>
                  </c:pt>
                  <c:pt idx="11">
                    <c:v>0.65823248172663018</c:v>
                  </c:pt>
                  <c:pt idx="12">
                    <c:v>1.7330695312075637</c:v>
                  </c:pt>
                  <c:pt idx="13">
                    <c:v>3.3834701121777324</c:v>
                  </c:pt>
                  <c:pt idx="14">
                    <c:v>1.4696258027130584</c:v>
                  </c:pt>
                  <c:pt idx="15">
                    <c:v>4.3554701238787272</c:v>
                  </c:pt>
                  <c:pt idx="16">
                    <c:v>0.98844322042290422</c:v>
                  </c:pt>
                  <c:pt idx="17">
                    <c:v>1.5948197390300891</c:v>
                  </c:pt>
                  <c:pt idx="18">
                    <c:v>2.3268154202686553</c:v>
                  </c:pt>
                  <c:pt idx="19">
                    <c:v>1.5222516217761106</c:v>
                  </c:pt>
                </c:numCache>
              </c:numRef>
            </c:plus>
            <c:minus>
              <c:numRef>
                <c:f>'Lab data form'!$E$207:$E$226</c:f>
                <c:numCache>
                  <c:formatCode>General</c:formatCode>
                  <c:ptCount val="20"/>
                  <c:pt idx="0">
                    <c:v>2.0836698394899327</c:v>
                  </c:pt>
                  <c:pt idx="1">
                    <c:v>0.65872604320764483</c:v>
                  </c:pt>
                  <c:pt idx="2">
                    <c:v>0.93133237890669407</c:v>
                  </c:pt>
                  <c:pt idx="3">
                    <c:v>1.1341075786714419</c:v>
                  </c:pt>
                  <c:pt idx="4">
                    <c:v>1.2731771282896969</c:v>
                  </c:pt>
                  <c:pt idx="5">
                    <c:v>0.89158847009144315</c:v>
                  </c:pt>
                  <c:pt idx="6">
                    <c:v>0</c:v>
                  </c:pt>
                  <c:pt idx="7">
                    <c:v>2.1107628952584903</c:v>
                  </c:pt>
                  <c:pt idx="8">
                    <c:v>0.76630281220937702</c:v>
                  </c:pt>
                  <c:pt idx="9">
                    <c:v>1.6891921145920612</c:v>
                  </c:pt>
                  <c:pt idx="10">
                    <c:v>0.94801371298098924</c:v>
                  </c:pt>
                  <c:pt idx="11">
                    <c:v>0.65823248172663018</c:v>
                  </c:pt>
                  <c:pt idx="12">
                    <c:v>1.7330695312075637</c:v>
                  </c:pt>
                  <c:pt idx="13">
                    <c:v>3.3834701121777324</c:v>
                  </c:pt>
                  <c:pt idx="14">
                    <c:v>1.4696258027130584</c:v>
                  </c:pt>
                  <c:pt idx="15">
                    <c:v>4.3554701238787272</c:v>
                  </c:pt>
                  <c:pt idx="16">
                    <c:v>0.98844322042290422</c:v>
                  </c:pt>
                  <c:pt idx="17">
                    <c:v>1.5948197390300891</c:v>
                  </c:pt>
                  <c:pt idx="18">
                    <c:v>2.3268154202686553</c:v>
                  </c:pt>
                  <c:pt idx="19">
                    <c:v>1.5222516217761106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form'!$A$183:$A$203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form'!$E$183:$E$203</c:f>
              <c:numCache>
                <c:formatCode>0_);[Red]\(0\)</c:formatCode>
                <c:ptCount val="21"/>
                <c:pt idx="0">
                  <c:v>30.225999999999999</c:v>
                </c:pt>
                <c:pt idx="1">
                  <c:v>26.238</c:v>
                </c:pt>
                <c:pt idx="2">
                  <c:v>25.783999999999999</c:v>
                </c:pt>
                <c:pt idx="3">
                  <c:v>28.310000000000002</c:v>
                </c:pt>
                <c:pt idx="4">
                  <c:v>28.673999999999996</c:v>
                </c:pt>
                <c:pt idx="5">
                  <c:v>28.046000000000003</c:v>
                </c:pt>
                <c:pt idx="6">
                  <c:v>0</c:v>
                </c:pt>
                <c:pt idx="7">
                  <c:v>29.001999999999999</c:v>
                </c:pt>
                <c:pt idx="8">
                  <c:v>29.992000000000001</c:v>
                </c:pt>
                <c:pt idx="9">
                  <c:v>27.901999999999997</c:v>
                </c:pt>
                <c:pt idx="10">
                  <c:v>28.556000000000001</c:v>
                </c:pt>
                <c:pt idx="11">
                  <c:v>24.161999999999999</c:v>
                </c:pt>
                <c:pt idx="12">
                  <c:v>31.136000000000003</c:v>
                </c:pt>
                <c:pt idx="13">
                  <c:v>38.948</c:v>
                </c:pt>
                <c:pt idx="14">
                  <c:v>24.419999999999998</c:v>
                </c:pt>
                <c:pt idx="15">
                  <c:v>28.911999999999999</c:v>
                </c:pt>
                <c:pt idx="16">
                  <c:v>25.027999999999999</c:v>
                </c:pt>
                <c:pt idx="17">
                  <c:v>29.170000000000005</c:v>
                </c:pt>
                <c:pt idx="18">
                  <c:v>33.472000000000001</c:v>
                </c:pt>
                <c:pt idx="19">
                  <c:v>33.68</c:v>
                </c:pt>
                <c:pt idx="20">
                  <c:v>27.01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5-4A5C-BBAF-B3AFFC7F2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519839"/>
        <c:axId val="1797527039"/>
      </c:barChart>
      <c:catAx>
        <c:axId val="17975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27039"/>
        <c:crosses val="autoZero"/>
        <c:auto val="1"/>
        <c:lblAlgn val="ctr"/>
        <c:lblOffset val="100"/>
        <c:noMultiLvlLbl val="0"/>
      </c:catAx>
      <c:valAx>
        <c:axId val="17975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1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Cradle (s)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'Lab data form'!$I$207:$I$226</c:f>
                <c:numCache>
                  <c:formatCode>General</c:formatCode>
                  <c:ptCount val="20"/>
                  <c:pt idx="0">
                    <c:v>1.6967760874402862</c:v>
                  </c:pt>
                  <c:pt idx="1">
                    <c:v>0.28146935890075142</c:v>
                  </c:pt>
                  <c:pt idx="2">
                    <c:v>0.64994230513177087</c:v>
                  </c:pt>
                  <c:pt idx="3">
                    <c:v>0.56073612332361844</c:v>
                  </c:pt>
                  <c:pt idx="4">
                    <c:v>0.27825348155953078</c:v>
                  </c:pt>
                  <c:pt idx="5">
                    <c:v>0.47106262853255493</c:v>
                  </c:pt>
                  <c:pt idx="6">
                    <c:v>0</c:v>
                  </c:pt>
                  <c:pt idx="7">
                    <c:v>0.65609958593697204</c:v>
                  </c:pt>
                  <c:pt idx="8">
                    <c:v>0.3984448937222474</c:v>
                  </c:pt>
                  <c:pt idx="9">
                    <c:v>1.151010425669551</c:v>
                  </c:pt>
                  <c:pt idx="10">
                    <c:v>1.4420009246414056</c:v>
                  </c:pt>
                  <c:pt idx="11">
                    <c:v>1.3086729920037321</c:v>
                  </c:pt>
                  <c:pt idx="12">
                    <c:v>1.5138251770487459</c:v>
                  </c:pt>
                  <c:pt idx="13">
                    <c:v>2.0519807503970409</c:v>
                  </c:pt>
                  <c:pt idx="14">
                    <c:v>0.99754699137434122</c:v>
                  </c:pt>
                  <c:pt idx="15">
                    <c:v>0.66062470435187304</c:v>
                  </c:pt>
                  <c:pt idx="16">
                    <c:v>2.0256089619338216</c:v>
                  </c:pt>
                  <c:pt idx="17">
                    <c:v>0.78589121384578364</c:v>
                  </c:pt>
                  <c:pt idx="18">
                    <c:v>1.312173768980313</c:v>
                  </c:pt>
                  <c:pt idx="19">
                    <c:v>1.097557895207963</c:v>
                  </c:pt>
                </c:numCache>
              </c:numRef>
            </c:plus>
            <c:minus>
              <c:numRef>
                <c:f>'Lab data form'!$I$207:$I$226</c:f>
                <c:numCache>
                  <c:formatCode>General</c:formatCode>
                  <c:ptCount val="20"/>
                  <c:pt idx="0">
                    <c:v>1.6967760874402862</c:v>
                  </c:pt>
                  <c:pt idx="1">
                    <c:v>0.28146935890075142</c:v>
                  </c:pt>
                  <c:pt idx="2">
                    <c:v>0.64994230513177087</c:v>
                  </c:pt>
                  <c:pt idx="3">
                    <c:v>0.56073612332361844</c:v>
                  </c:pt>
                  <c:pt idx="4">
                    <c:v>0.27825348155953078</c:v>
                  </c:pt>
                  <c:pt idx="5">
                    <c:v>0.47106262853255493</c:v>
                  </c:pt>
                  <c:pt idx="6">
                    <c:v>0</c:v>
                  </c:pt>
                  <c:pt idx="7">
                    <c:v>0.65609958593697204</c:v>
                  </c:pt>
                  <c:pt idx="8">
                    <c:v>0.3984448937222474</c:v>
                  </c:pt>
                  <c:pt idx="9">
                    <c:v>1.151010425669551</c:v>
                  </c:pt>
                  <c:pt idx="10">
                    <c:v>1.4420009246414056</c:v>
                  </c:pt>
                  <c:pt idx="11">
                    <c:v>1.3086729920037321</c:v>
                  </c:pt>
                  <c:pt idx="12">
                    <c:v>1.5138251770487459</c:v>
                  </c:pt>
                  <c:pt idx="13">
                    <c:v>2.0519807503970409</c:v>
                  </c:pt>
                  <c:pt idx="14">
                    <c:v>0.99754699137434122</c:v>
                  </c:pt>
                  <c:pt idx="15">
                    <c:v>0.66062470435187304</c:v>
                  </c:pt>
                  <c:pt idx="16">
                    <c:v>2.0256089619338216</c:v>
                  </c:pt>
                  <c:pt idx="17">
                    <c:v>0.78589121384578364</c:v>
                  </c:pt>
                  <c:pt idx="18">
                    <c:v>1.312173768980313</c:v>
                  </c:pt>
                  <c:pt idx="19">
                    <c:v>1.097557895207963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form'!$A$183:$A$204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form'!$I$183:$I$203</c:f>
              <c:numCache>
                <c:formatCode>0_);[Red]\(0\)</c:formatCode>
                <c:ptCount val="21"/>
                <c:pt idx="0">
                  <c:v>14.58090909090909</c:v>
                </c:pt>
                <c:pt idx="1">
                  <c:v>13.612500000000001</c:v>
                </c:pt>
                <c:pt idx="2">
                  <c:v>13.6775</c:v>
                </c:pt>
                <c:pt idx="3">
                  <c:v>14.392500000000002</c:v>
                </c:pt>
                <c:pt idx="4">
                  <c:v>14.602500000000001</c:v>
                </c:pt>
                <c:pt idx="5">
                  <c:v>16.18</c:v>
                </c:pt>
                <c:pt idx="6">
                  <c:v>0</c:v>
                </c:pt>
                <c:pt idx="7">
                  <c:v>14.91</c:v>
                </c:pt>
                <c:pt idx="8">
                  <c:v>14.517500000000002</c:v>
                </c:pt>
                <c:pt idx="9">
                  <c:v>14.757499999999999</c:v>
                </c:pt>
                <c:pt idx="10">
                  <c:v>14.195</c:v>
                </c:pt>
                <c:pt idx="11">
                  <c:v>12.8825</c:v>
                </c:pt>
                <c:pt idx="12">
                  <c:v>15.28</c:v>
                </c:pt>
                <c:pt idx="13">
                  <c:v>17.717500000000001</c:v>
                </c:pt>
                <c:pt idx="14">
                  <c:v>14.125</c:v>
                </c:pt>
                <c:pt idx="15">
                  <c:v>14.662500000000001</c:v>
                </c:pt>
                <c:pt idx="16">
                  <c:v>14.362500000000001</c:v>
                </c:pt>
                <c:pt idx="17">
                  <c:v>16.567500000000003</c:v>
                </c:pt>
                <c:pt idx="18">
                  <c:v>16.71</c:v>
                </c:pt>
                <c:pt idx="19">
                  <c:v>14.865</c:v>
                </c:pt>
                <c:pt idx="20">
                  <c:v>16.067500000000003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3-442A-B94E-D8D766CA6910}"/>
            </c:ext>
          </c:extLst>
        </c:ser>
        <c:ser>
          <c:idx val="1"/>
          <c:order val="1"/>
          <c:tx>
            <c:v>2nd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'Lab data form'!$J$207:$J$226</c:f>
                <c:numCache>
                  <c:formatCode>General</c:formatCode>
                  <c:ptCount val="20"/>
                  <c:pt idx="0">
                    <c:v>1.8652457795641491</c:v>
                  </c:pt>
                  <c:pt idx="1">
                    <c:v>0.65870453669810602</c:v>
                  </c:pt>
                  <c:pt idx="2">
                    <c:v>0.47274905252857613</c:v>
                  </c:pt>
                  <c:pt idx="3">
                    <c:v>0.92730343829119244</c:v>
                  </c:pt>
                  <c:pt idx="4">
                    <c:v>0.57679430186736969</c:v>
                  </c:pt>
                  <c:pt idx="5">
                    <c:v>1.1528790049263622</c:v>
                  </c:pt>
                  <c:pt idx="6">
                    <c:v>0</c:v>
                  </c:pt>
                  <c:pt idx="7">
                    <c:v>0.37950625818291811</c:v>
                  </c:pt>
                  <c:pt idx="8">
                    <c:v>0.49223131418741223</c:v>
                  </c:pt>
                  <c:pt idx="9">
                    <c:v>0.65888795203231121</c:v>
                  </c:pt>
                  <c:pt idx="10">
                    <c:v>0.36417715469260292</c:v>
                  </c:pt>
                  <c:pt idx="11">
                    <c:v>0.92427899828280546</c:v>
                  </c:pt>
                  <c:pt idx="12">
                    <c:v>1.724664218526782</c:v>
                  </c:pt>
                  <c:pt idx="13">
                    <c:v>3.3868913967432444</c:v>
                  </c:pt>
                  <c:pt idx="14">
                    <c:v>1.4058567968798732</c:v>
                  </c:pt>
                  <c:pt idx="15">
                    <c:v>2.0038691740397283</c:v>
                  </c:pt>
                  <c:pt idx="16">
                    <c:v>1.9428329830430617</c:v>
                  </c:pt>
                  <c:pt idx="17">
                    <c:v>1.6063493808425684</c:v>
                  </c:pt>
                  <c:pt idx="18">
                    <c:v>1.5163855050744848</c:v>
                  </c:pt>
                  <c:pt idx="19">
                    <c:v>1.9170354717636304</c:v>
                  </c:pt>
                </c:numCache>
              </c:numRef>
            </c:plus>
            <c:minus>
              <c:numRef>
                <c:f>'Lab data form'!$J$207:$J$226</c:f>
                <c:numCache>
                  <c:formatCode>General</c:formatCode>
                  <c:ptCount val="20"/>
                  <c:pt idx="0">
                    <c:v>1.8652457795641491</c:v>
                  </c:pt>
                  <c:pt idx="1">
                    <c:v>0.65870453669810602</c:v>
                  </c:pt>
                  <c:pt idx="2">
                    <c:v>0.47274905252857613</c:v>
                  </c:pt>
                  <c:pt idx="3">
                    <c:v>0.92730343829119244</c:v>
                  </c:pt>
                  <c:pt idx="4">
                    <c:v>0.57679430186736969</c:v>
                  </c:pt>
                  <c:pt idx="5">
                    <c:v>1.1528790049263622</c:v>
                  </c:pt>
                  <c:pt idx="6">
                    <c:v>0</c:v>
                  </c:pt>
                  <c:pt idx="7">
                    <c:v>0.37950625818291811</c:v>
                  </c:pt>
                  <c:pt idx="8">
                    <c:v>0.49223131418741223</c:v>
                  </c:pt>
                  <c:pt idx="9">
                    <c:v>0.65888795203231121</c:v>
                  </c:pt>
                  <c:pt idx="10">
                    <c:v>0.36417715469260292</c:v>
                  </c:pt>
                  <c:pt idx="11">
                    <c:v>0.92427899828280546</c:v>
                  </c:pt>
                  <c:pt idx="12">
                    <c:v>1.724664218526782</c:v>
                  </c:pt>
                  <c:pt idx="13">
                    <c:v>3.3868913967432444</c:v>
                  </c:pt>
                  <c:pt idx="14">
                    <c:v>1.4058567968798732</c:v>
                  </c:pt>
                  <c:pt idx="15">
                    <c:v>2.0038691740397283</c:v>
                  </c:pt>
                  <c:pt idx="16">
                    <c:v>1.9428329830430617</c:v>
                  </c:pt>
                  <c:pt idx="17">
                    <c:v>1.6063493808425684</c:v>
                  </c:pt>
                  <c:pt idx="18">
                    <c:v>1.5163855050744848</c:v>
                  </c:pt>
                  <c:pt idx="19">
                    <c:v>1.9170354717636304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form'!$A$183:$A$204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form'!$J$183:$J$203</c:f>
              <c:numCache>
                <c:formatCode>0_);[Red]\(0\)</c:formatCode>
                <c:ptCount val="21"/>
                <c:pt idx="0">
                  <c:v>10.952727272727271</c:v>
                </c:pt>
                <c:pt idx="1">
                  <c:v>10.3375</c:v>
                </c:pt>
                <c:pt idx="2">
                  <c:v>10.717500000000001</c:v>
                </c:pt>
                <c:pt idx="3">
                  <c:v>10.987500000000001</c:v>
                </c:pt>
                <c:pt idx="4">
                  <c:v>10.967500000000001</c:v>
                </c:pt>
                <c:pt idx="5">
                  <c:v>14.956</c:v>
                </c:pt>
                <c:pt idx="6">
                  <c:v>0</c:v>
                </c:pt>
                <c:pt idx="7">
                  <c:v>10.3125</c:v>
                </c:pt>
                <c:pt idx="8">
                  <c:v>11.432499999999999</c:v>
                </c:pt>
                <c:pt idx="9">
                  <c:v>11.6</c:v>
                </c:pt>
                <c:pt idx="10">
                  <c:v>9.9375</c:v>
                </c:pt>
                <c:pt idx="11">
                  <c:v>10.297499999999999</c:v>
                </c:pt>
                <c:pt idx="12">
                  <c:v>14.860000000000001</c:v>
                </c:pt>
                <c:pt idx="13">
                  <c:v>25.064999999999998</c:v>
                </c:pt>
                <c:pt idx="14">
                  <c:v>12.055</c:v>
                </c:pt>
                <c:pt idx="15">
                  <c:v>12.522500000000001</c:v>
                </c:pt>
                <c:pt idx="16">
                  <c:v>11.75</c:v>
                </c:pt>
                <c:pt idx="17">
                  <c:v>12.577500000000001</c:v>
                </c:pt>
                <c:pt idx="18">
                  <c:v>16.547499999999999</c:v>
                </c:pt>
                <c:pt idx="19">
                  <c:v>16.4925</c:v>
                </c:pt>
                <c:pt idx="20">
                  <c:v>21.792499999999997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3-442A-B94E-D8D766CA6910}"/>
            </c:ext>
          </c:extLst>
        </c:ser>
        <c:ser>
          <c:idx val="2"/>
          <c:order val="2"/>
          <c:tx>
            <c:v>3rd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'Lab data form'!$K$207:$K$226</c:f>
                <c:numCache>
                  <c:formatCode>General</c:formatCode>
                  <c:ptCount val="20"/>
                  <c:pt idx="0">
                    <c:v>8.4757186876823436</c:v>
                  </c:pt>
                  <c:pt idx="1">
                    <c:v>2.8731095233793895</c:v>
                  </c:pt>
                  <c:pt idx="2">
                    <c:v>1.5425195838843215</c:v>
                  </c:pt>
                  <c:pt idx="3">
                    <c:v>3.4991558505826323</c:v>
                  </c:pt>
                  <c:pt idx="4">
                    <c:v>1.9328799755804811</c:v>
                  </c:pt>
                  <c:pt idx="5">
                    <c:v>2.3936729099858232</c:v>
                  </c:pt>
                  <c:pt idx="6">
                    <c:v>0</c:v>
                  </c:pt>
                  <c:pt idx="7">
                    <c:v>1.3973635890490343</c:v>
                  </c:pt>
                  <c:pt idx="8">
                    <c:v>3.8363904476299933</c:v>
                  </c:pt>
                  <c:pt idx="9">
                    <c:v>0.92457197304121985</c:v>
                  </c:pt>
                  <c:pt idx="10">
                    <c:v>3.7666994836328542</c:v>
                  </c:pt>
                  <c:pt idx="11">
                    <c:v>4.7558201185494804</c:v>
                  </c:pt>
                  <c:pt idx="12">
                    <c:v>3.5690743431128822</c:v>
                  </c:pt>
                  <c:pt idx="13">
                    <c:v>5.128432996539976</c:v>
                  </c:pt>
                  <c:pt idx="14">
                    <c:v>2.999438836404793</c:v>
                  </c:pt>
                  <c:pt idx="15">
                    <c:v>8.1661103552017273</c:v>
                  </c:pt>
                  <c:pt idx="16">
                    <c:v>5.2754739123608614</c:v>
                  </c:pt>
                  <c:pt idx="17">
                    <c:v>2.9548942451465154</c:v>
                  </c:pt>
                  <c:pt idx="18">
                    <c:v>4.1868803024049619</c:v>
                  </c:pt>
                  <c:pt idx="19">
                    <c:v>7.8599597115167619</c:v>
                  </c:pt>
                </c:numCache>
              </c:numRef>
            </c:plus>
            <c:minus>
              <c:numRef>
                <c:f>'Lab data form'!$K$207:$K$226</c:f>
                <c:numCache>
                  <c:formatCode>General</c:formatCode>
                  <c:ptCount val="20"/>
                  <c:pt idx="0">
                    <c:v>8.4757186876823436</c:v>
                  </c:pt>
                  <c:pt idx="1">
                    <c:v>2.8731095233793895</c:v>
                  </c:pt>
                  <c:pt idx="2">
                    <c:v>1.5425195838843215</c:v>
                  </c:pt>
                  <c:pt idx="3">
                    <c:v>3.4991558505826323</c:v>
                  </c:pt>
                  <c:pt idx="4">
                    <c:v>1.9328799755804811</c:v>
                  </c:pt>
                  <c:pt idx="5">
                    <c:v>2.3936729099858232</c:v>
                  </c:pt>
                  <c:pt idx="6">
                    <c:v>0</c:v>
                  </c:pt>
                  <c:pt idx="7">
                    <c:v>1.3973635890490343</c:v>
                  </c:pt>
                  <c:pt idx="8">
                    <c:v>3.8363904476299933</c:v>
                  </c:pt>
                  <c:pt idx="9">
                    <c:v>0.92457197304121985</c:v>
                  </c:pt>
                  <c:pt idx="10">
                    <c:v>3.7666994836328542</c:v>
                  </c:pt>
                  <c:pt idx="11">
                    <c:v>4.7558201185494804</c:v>
                  </c:pt>
                  <c:pt idx="12">
                    <c:v>3.5690743431128822</c:v>
                  </c:pt>
                  <c:pt idx="13">
                    <c:v>5.128432996539976</c:v>
                  </c:pt>
                  <c:pt idx="14">
                    <c:v>2.999438836404793</c:v>
                  </c:pt>
                  <c:pt idx="15">
                    <c:v>8.1661103552017273</c:v>
                  </c:pt>
                  <c:pt idx="16">
                    <c:v>5.2754739123608614</c:v>
                  </c:pt>
                  <c:pt idx="17">
                    <c:v>2.9548942451465154</c:v>
                  </c:pt>
                  <c:pt idx="18">
                    <c:v>4.1868803024049619</c:v>
                  </c:pt>
                  <c:pt idx="19">
                    <c:v>7.8599597115167619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form'!$A$183:$A$204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form'!$K$183:$K$203</c:f>
              <c:numCache>
                <c:formatCode>0_);[Red]\(0\)</c:formatCode>
                <c:ptCount val="21"/>
                <c:pt idx="0">
                  <c:v>37.43454545454545</c:v>
                </c:pt>
                <c:pt idx="1">
                  <c:v>29.432499999999997</c:v>
                </c:pt>
                <c:pt idx="2">
                  <c:v>33.204999999999998</c:v>
                </c:pt>
                <c:pt idx="3">
                  <c:v>32.477499999999999</c:v>
                </c:pt>
                <c:pt idx="4">
                  <c:v>39.682499999999997</c:v>
                </c:pt>
                <c:pt idx="5">
                  <c:v>53.358000000000004</c:v>
                </c:pt>
                <c:pt idx="6">
                  <c:v>0</c:v>
                </c:pt>
                <c:pt idx="7">
                  <c:v>29.7925</c:v>
                </c:pt>
                <c:pt idx="8">
                  <c:v>41.107500000000002</c:v>
                </c:pt>
                <c:pt idx="9">
                  <c:v>45.984999999999999</c:v>
                </c:pt>
                <c:pt idx="10">
                  <c:v>36.4925</c:v>
                </c:pt>
                <c:pt idx="11">
                  <c:v>57.522500000000001</c:v>
                </c:pt>
                <c:pt idx="12">
                  <c:v>59.8675</c:v>
                </c:pt>
                <c:pt idx="13">
                  <c:v>130.92749999999998</c:v>
                </c:pt>
                <c:pt idx="14">
                  <c:v>49.585000000000001</c:v>
                </c:pt>
                <c:pt idx="15">
                  <c:v>63.942500000000003</c:v>
                </c:pt>
                <c:pt idx="16">
                  <c:v>57.582500000000003</c:v>
                </c:pt>
                <c:pt idx="17">
                  <c:v>60.77</c:v>
                </c:pt>
                <c:pt idx="18">
                  <c:v>66.625</c:v>
                </c:pt>
                <c:pt idx="19">
                  <c:v>70.944999999999993</c:v>
                </c:pt>
                <c:pt idx="20">
                  <c:v>75.607500000000002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A3-442A-B94E-D8D766CA6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519839"/>
        <c:axId val="1797527039"/>
      </c:barChart>
      <c:catAx>
        <c:axId val="17975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27039"/>
        <c:crosses val="autoZero"/>
        <c:auto val="1"/>
        <c:lblAlgn val="ctr"/>
        <c:lblOffset val="100"/>
        <c:noMultiLvlLbl val="0"/>
      </c:catAx>
      <c:valAx>
        <c:axId val="17975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1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Cradle Distribution</a:t>
            </a:r>
            <a:r>
              <a:rPr lang="en-US" altLang="zh-CN" baseline="0"/>
              <a:t> Length </a:t>
            </a:r>
            <a:r>
              <a:rPr lang="en-US" altLang="zh-CN"/>
              <a:t>(mm)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'Lab data form'!$T$207:$T$226</c:f>
                <c:numCache>
                  <c:formatCode>General</c:formatCode>
                  <c:ptCount val="20"/>
                  <c:pt idx="0">
                    <c:v>3.8622100754188224</c:v>
                  </c:pt>
                  <c:pt idx="1">
                    <c:v>8.8258616198835416</c:v>
                  </c:pt>
                  <c:pt idx="2">
                    <c:v>6.472699076377129</c:v>
                  </c:pt>
                  <c:pt idx="3">
                    <c:v>6.2232762004161977</c:v>
                  </c:pt>
                  <c:pt idx="4">
                    <c:v>9.3184404989962424</c:v>
                  </c:pt>
                  <c:pt idx="5">
                    <c:v>4.349329450233296</c:v>
                  </c:pt>
                  <c:pt idx="6">
                    <c:v>0</c:v>
                  </c:pt>
                  <c:pt idx="7">
                    <c:v>5.8166427888717163</c:v>
                  </c:pt>
                  <c:pt idx="8">
                    <c:v>15.979153085609179</c:v>
                  </c:pt>
                  <c:pt idx="9">
                    <c:v>9.2059763197609836</c:v>
                  </c:pt>
                  <c:pt idx="10">
                    <c:v>3.5939764421413041</c:v>
                  </c:pt>
                  <c:pt idx="11">
                    <c:v>7.268654162452175</c:v>
                  </c:pt>
                  <c:pt idx="12">
                    <c:v>3.9449334595148748</c:v>
                  </c:pt>
                  <c:pt idx="13">
                    <c:v>2.9860788111948193</c:v>
                  </c:pt>
                  <c:pt idx="14">
                    <c:v>4.4440972086577943</c:v>
                  </c:pt>
                  <c:pt idx="15">
                    <c:v>4.4440972086577943</c:v>
                  </c:pt>
                  <c:pt idx="16">
                    <c:v>3.6371921404658658</c:v>
                  </c:pt>
                  <c:pt idx="17">
                    <c:v>2.462214450449026</c:v>
                  </c:pt>
                  <c:pt idx="18">
                    <c:v>12.058883309273154</c:v>
                  </c:pt>
                  <c:pt idx="19">
                    <c:v>10.896291418031488</c:v>
                  </c:pt>
                </c:numCache>
              </c:numRef>
            </c:plus>
            <c:minus>
              <c:numRef>
                <c:f>'Lab data form'!$L$207:$L$226</c:f>
                <c:numCache>
                  <c:formatCode>General</c:formatCode>
                  <c:ptCount val="20"/>
                  <c:pt idx="0">
                    <c:v>9.6032401939252896</c:v>
                  </c:pt>
                  <c:pt idx="1">
                    <c:v>4.2031734043061642</c:v>
                  </c:pt>
                  <c:pt idx="2">
                    <c:v>6.1305247192498404</c:v>
                  </c:pt>
                  <c:pt idx="3">
                    <c:v>5.4772255750516612</c:v>
                  </c:pt>
                  <c:pt idx="4">
                    <c:v>4.3204937989385739</c:v>
                  </c:pt>
                  <c:pt idx="5">
                    <c:v>2.7928480087537881</c:v>
                  </c:pt>
                  <c:pt idx="6">
                    <c:v>0</c:v>
                  </c:pt>
                  <c:pt idx="7">
                    <c:v>3.3665016461206929</c:v>
                  </c:pt>
                  <c:pt idx="8">
                    <c:v>6.164414002968976</c:v>
                  </c:pt>
                  <c:pt idx="9">
                    <c:v>4.9916597106239795</c:v>
                  </c:pt>
                  <c:pt idx="10">
                    <c:v>2.2173557826083452</c:v>
                  </c:pt>
                  <c:pt idx="11">
                    <c:v>1.8929694486000912</c:v>
                  </c:pt>
                  <c:pt idx="12">
                    <c:v>3.1091263510296048</c:v>
                  </c:pt>
                  <c:pt idx="13">
                    <c:v>2.3629078131263039</c:v>
                  </c:pt>
                  <c:pt idx="14">
                    <c:v>1.6329931618554521</c:v>
                  </c:pt>
                  <c:pt idx="15">
                    <c:v>2.5819888974716112</c:v>
                  </c:pt>
                  <c:pt idx="16">
                    <c:v>1.2583057392117916</c:v>
                  </c:pt>
                  <c:pt idx="17">
                    <c:v>2.056493779875511</c:v>
                  </c:pt>
                  <c:pt idx="18">
                    <c:v>2.9860788111948193</c:v>
                  </c:pt>
                  <c:pt idx="19">
                    <c:v>1.7320508075688772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form'!$A$183:$A$203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form'!$T$183:$T$203</c:f>
              <c:numCache>
                <c:formatCode>0_ </c:formatCode>
                <c:ptCount val="21"/>
                <c:pt idx="0">
                  <c:v>254.75</c:v>
                </c:pt>
                <c:pt idx="1">
                  <c:v>322.125</c:v>
                </c:pt>
                <c:pt idx="2">
                  <c:v>320.875</c:v>
                </c:pt>
                <c:pt idx="3">
                  <c:v>332.625</c:v>
                </c:pt>
                <c:pt idx="4">
                  <c:v>331</c:v>
                </c:pt>
                <c:pt idx="5">
                  <c:v>349.25</c:v>
                </c:pt>
                <c:pt idx="6">
                  <c:v>0</c:v>
                </c:pt>
                <c:pt idx="7">
                  <c:v>335</c:v>
                </c:pt>
                <c:pt idx="8">
                  <c:v>324.5</c:v>
                </c:pt>
                <c:pt idx="9">
                  <c:v>327.25</c:v>
                </c:pt>
                <c:pt idx="10">
                  <c:v>333.75</c:v>
                </c:pt>
                <c:pt idx="11">
                  <c:v>325</c:v>
                </c:pt>
                <c:pt idx="12">
                  <c:v>324.625</c:v>
                </c:pt>
                <c:pt idx="13">
                  <c:v>330.25</c:v>
                </c:pt>
                <c:pt idx="14">
                  <c:v>354.75</c:v>
                </c:pt>
                <c:pt idx="15">
                  <c:v>349.75</c:v>
                </c:pt>
                <c:pt idx="16">
                  <c:v>347.125</c:v>
                </c:pt>
                <c:pt idx="17">
                  <c:v>351.125</c:v>
                </c:pt>
                <c:pt idx="18">
                  <c:v>351.25</c:v>
                </c:pt>
                <c:pt idx="19">
                  <c:v>325.375</c:v>
                </c:pt>
                <c:pt idx="20">
                  <c:v>359.125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E-4AD6-A16B-181F1DC74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519839"/>
        <c:axId val="1797527039"/>
      </c:barChart>
      <c:catAx>
        <c:axId val="17975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27039"/>
        <c:crosses val="autoZero"/>
        <c:auto val="1"/>
        <c:lblAlgn val="ctr"/>
        <c:lblOffset val="100"/>
        <c:noMultiLvlLbl val="0"/>
      </c:catAx>
      <c:valAx>
        <c:axId val="17975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1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 pressure intake time (s)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'Lab data form'!$Q$207:$Q$226</c:f>
                <c:numCache>
                  <c:formatCode>General</c:formatCode>
                  <c:ptCount val="20"/>
                  <c:pt idx="0">
                    <c:v>24.487186445159296</c:v>
                  </c:pt>
                  <c:pt idx="1">
                    <c:v>1.126854027813718</c:v>
                  </c:pt>
                  <c:pt idx="2">
                    <c:v>1.3613810389943484</c:v>
                  </c:pt>
                  <c:pt idx="3">
                    <c:v>1.1715338948006011</c:v>
                  </c:pt>
                  <c:pt idx="4">
                    <c:v>0.96100641690538846</c:v>
                  </c:pt>
                  <c:pt idx="5">
                    <c:v>0.7824321056807424</c:v>
                  </c:pt>
                  <c:pt idx="6">
                    <c:v>0</c:v>
                  </c:pt>
                  <c:pt idx="7">
                    <c:v>0.81663435310221166</c:v>
                  </c:pt>
                  <c:pt idx="8">
                    <c:v>1.3081539155109634</c:v>
                  </c:pt>
                  <c:pt idx="9">
                    <c:v>1.6113632944394223</c:v>
                  </c:pt>
                  <c:pt idx="10">
                    <c:v>1.5304982848732627</c:v>
                  </c:pt>
                  <c:pt idx="11">
                    <c:v>1.4674354045976494</c:v>
                  </c:pt>
                  <c:pt idx="12">
                    <c:v>1.3309645625134685</c:v>
                  </c:pt>
                  <c:pt idx="13">
                    <c:v>1.2182364302548165</c:v>
                  </c:pt>
                  <c:pt idx="14">
                    <c:v>0.74892701023976083</c:v>
                  </c:pt>
                  <c:pt idx="15">
                    <c:v>1.0751240238533724</c:v>
                  </c:pt>
                  <c:pt idx="16">
                    <c:v>0.63770421565696611</c:v>
                  </c:pt>
                  <c:pt idx="17">
                    <c:v>0.78550938886814092</c:v>
                  </c:pt>
                  <c:pt idx="18">
                    <c:v>1.5066823376766147</c:v>
                  </c:pt>
                  <c:pt idx="19">
                    <c:v>2.1447047193805795</c:v>
                  </c:pt>
                </c:numCache>
              </c:numRef>
            </c:plus>
            <c:minus>
              <c:numRef>
                <c:f>'Lab data form'!$Q$207:$Q$226</c:f>
                <c:numCache>
                  <c:formatCode>General</c:formatCode>
                  <c:ptCount val="20"/>
                  <c:pt idx="0">
                    <c:v>24.487186445159296</c:v>
                  </c:pt>
                  <c:pt idx="1">
                    <c:v>1.126854027813718</c:v>
                  </c:pt>
                  <c:pt idx="2">
                    <c:v>1.3613810389943484</c:v>
                  </c:pt>
                  <c:pt idx="3">
                    <c:v>1.1715338948006011</c:v>
                  </c:pt>
                  <c:pt idx="4">
                    <c:v>0.96100641690538846</c:v>
                  </c:pt>
                  <c:pt idx="5">
                    <c:v>0.7824321056807424</c:v>
                  </c:pt>
                  <c:pt idx="6">
                    <c:v>0</c:v>
                  </c:pt>
                  <c:pt idx="7">
                    <c:v>0.81663435310221166</c:v>
                  </c:pt>
                  <c:pt idx="8">
                    <c:v>1.3081539155109634</c:v>
                  </c:pt>
                  <c:pt idx="9">
                    <c:v>1.6113632944394223</c:v>
                  </c:pt>
                  <c:pt idx="10">
                    <c:v>1.5304982848732627</c:v>
                  </c:pt>
                  <c:pt idx="11">
                    <c:v>1.4674354045976494</c:v>
                  </c:pt>
                  <c:pt idx="12">
                    <c:v>1.3309645625134685</c:v>
                  </c:pt>
                  <c:pt idx="13">
                    <c:v>1.2182364302548165</c:v>
                  </c:pt>
                  <c:pt idx="14">
                    <c:v>0.74892701023976083</c:v>
                  </c:pt>
                  <c:pt idx="15">
                    <c:v>1.0751240238533724</c:v>
                  </c:pt>
                  <c:pt idx="16">
                    <c:v>0.63770421565696611</c:v>
                  </c:pt>
                  <c:pt idx="17">
                    <c:v>0.78550938886814092</c:v>
                  </c:pt>
                  <c:pt idx="18">
                    <c:v>1.5066823376766147</c:v>
                  </c:pt>
                  <c:pt idx="19">
                    <c:v>2.1447047193805795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form'!$A$183:$A$203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form'!$Q$183:$Q$203</c:f>
              <c:numCache>
                <c:formatCode>0.00_ </c:formatCode>
                <c:ptCount val="21"/>
                <c:pt idx="0">
                  <c:v>146.48500000000001</c:v>
                </c:pt>
                <c:pt idx="1">
                  <c:v>14.330000000000002</c:v>
                </c:pt>
                <c:pt idx="2">
                  <c:v>15.8475</c:v>
                </c:pt>
                <c:pt idx="3">
                  <c:v>14.9925</c:v>
                </c:pt>
                <c:pt idx="4">
                  <c:v>14.68</c:v>
                </c:pt>
                <c:pt idx="5">
                  <c:v>15.989999999999998</c:v>
                </c:pt>
                <c:pt idx="6">
                  <c:v>0</c:v>
                </c:pt>
                <c:pt idx="7">
                  <c:v>17.827500000000001</c:v>
                </c:pt>
                <c:pt idx="8">
                  <c:v>15</c:v>
                </c:pt>
                <c:pt idx="9">
                  <c:v>14.5075</c:v>
                </c:pt>
                <c:pt idx="10">
                  <c:v>15.3675</c:v>
                </c:pt>
                <c:pt idx="11">
                  <c:v>13.715</c:v>
                </c:pt>
                <c:pt idx="12">
                  <c:v>15.930000000000001</c:v>
                </c:pt>
                <c:pt idx="13">
                  <c:v>15.155000000000001</c:v>
                </c:pt>
                <c:pt idx="14">
                  <c:v>13.5725</c:v>
                </c:pt>
                <c:pt idx="15">
                  <c:v>14.7075</c:v>
                </c:pt>
                <c:pt idx="16">
                  <c:v>17.93</c:v>
                </c:pt>
                <c:pt idx="17">
                  <c:v>19.087499999999999</c:v>
                </c:pt>
                <c:pt idx="18">
                  <c:v>18.217500000000001</c:v>
                </c:pt>
                <c:pt idx="19">
                  <c:v>24.9375</c:v>
                </c:pt>
                <c:pt idx="20">
                  <c:v>19.580000000000002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E-448F-B56C-E69C10F1C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519839"/>
        <c:axId val="1797527039"/>
      </c:barChart>
      <c:catAx>
        <c:axId val="17975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27039"/>
        <c:crosses val="autoZero"/>
        <c:auto val="1"/>
        <c:lblAlgn val="ctr"/>
        <c:lblOffset val="100"/>
        <c:noMultiLvlLbl val="0"/>
      </c:catAx>
      <c:valAx>
        <c:axId val="17975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1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 pressure rewet (g)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'Lab data form'!$R$207:$R$226</c:f>
                <c:numCache>
                  <c:formatCode>General</c:formatCode>
                  <c:ptCount val="20"/>
                  <c:pt idx="0">
                    <c:v>0.2292560431773466</c:v>
                  </c:pt>
                  <c:pt idx="1">
                    <c:v>1.6329931618554512E-2</c:v>
                  </c:pt>
                  <c:pt idx="2">
                    <c:v>2.3629078131263036E-2</c:v>
                  </c:pt>
                  <c:pt idx="3">
                    <c:v>0</c:v>
                  </c:pt>
                  <c:pt idx="4">
                    <c:v>1.7078251276599347E-2</c:v>
                  </c:pt>
                  <c:pt idx="5">
                    <c:v>2.6457513110645901E-2</c:v>
                  </c:pt>
                  <c:pt idx="6">
                    <c:v>0</c:v>
                  </c:pt>
                  <c:pt idx="7">
                    <c:v>1.4142135623730963E-2</c:v>
                  </c:pt>
                  <c:pt idx="8">
                    <c:v>3.4641016151377546E-2</c:v>
                  </c:pt>
                  <c:pt idx="9">
                    <c:v>2.7537852736430505E-2</c:v>
                  </c:pt>
                  <c:pt idx="10">
                    <c:v>3.4641016151377553E-2</c:v>
                  </c:pt>
                  <c:pt idx="11">
                    <c:v>3.8729833462073947E-2</c:v>
                  </c:pt>
                  <c:pt idx="12">
                    <c:v>5.7735026918962632E-3</c:v>
                  </c:pt>
                  <c:pt idx="13">
                    <c:v>4.0824829046386318E-2</c:v>
                  </c:pt>
                  <c:pt idx="14">
                    <c:v>1.1547005383792493E-2</c:v>
                  </c:pt>
                  <c:pt idx="15">
                    <c:v>2.2173557826083452E-2</c:v>
                  </c:pt>
                  <c:pt idx="16">
                    <c:v>2.4999999999999994E-2</c:v>
                  </c:pt>
                  <c:pt idx="17">
                    <c:v>6.0277137733416829E-2</c:v>
                  </c:pt>
                  <c:pt idx="18">
                    <c:v>1.8929694486000917E-2</c:v>
                  </c:pt>
                  <c:pt idx="19">
                    <c:v>8.164965809277256E-3</c:v>
                  </c:pt>
                </c:numCache>
              </c:numRef>
            </c:plus>
            <c:minus>
              <c:numRef>
                <c:f>'Lab data form'!$R$207:$R$226</c:f>
                <c:numCache>
                  <c:formatCode>General</c:formatCode>
                  <c:ptCount val="20"/>
                  <c:pt idx="0">
                    <c:v>0.2292560431773466</c:v>
                  </c:pt>
                  <c:pt idx="1">
                    <c:v>1.6329931618554512E-2</c:v>
                  </c:pt>
                  <c:pt idx="2">
                    <c:v>2.3629078131263036E-2</c:v>
                  </c:pt>
                  <c:pt idx="3">
                    <c:v>0</c:v>
                  </c:pt>
                  <c:pt idx="4">
                    <c:v>1.7078251276599347E-2</c:v>
                  </c:pt>
                  <c:pt idx="5">
                    <c:v>2.6457513110645901E-2</c:v>
                  </c:pt>
                  <c:pt idx="6">
                    <c:v>0</c:v>
                  </c:pt>
                  <c:pt idx="7">
                    <c:v>1.4142135623730963E-2</c:v>
                  </c:pt>
                  <c:pt idx="8">
                    <c:v>3.4641016151377546E-2</c:v>
                  </c:pt>
                  <c:pt idx="9">
                    <c:v>2.7537852736430505E-2</c:v>
                  </c:pt>
                  <c:pt idx="10">
                    <c:v>3.4641016151377553E-2</c:v>
                  </c:pt>
                  <c:pt idx="11">
                    <c:v>3.8729833462073947E-2</c:v>
                  </c:pt>
                  <c:pt idx="12">
                    <c:v>5.7735026918962632E-3</c:v>
                  </c:pt>
                  <c:pt idx="13">
                    <c:v>4.0824829046386318E-2</c:v>
                  </c:pt>
                  <c:pt idx="14">
                    <c:v>1.1547005383792493E-2</c:v>
                  </c:pt>
                  <c:pt idx="15">
                    <c:v>2.2173557826083452E-2</c:v>
                  </c:pt>
                  <c:pt idx="16">
                    <c:v>2.4999999999999994E-2</c:v>
                  </c:pt>
                  <c:pt idx="17">
                    <c:v>6.0277137733416829E-2</c:v>
                  </c:pt>
                  <c:pt idx="18">
                    <c:v>1.8929694486000917E-2</c:v>
                  </c:pt>
                  <c:pt idx="19">
                    <c:v>8.164965809277256E-3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form'!$A$183:$A$203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form'!$R$183:$R$203</c:f>
              <c:numCache>
                <c:formatCode>0.00_ </c:formatCode>
                <c:ptCount val="21"/>
                <c:pt idx="0">
                  <c:v>0.86749999999999994</c:v>
                </c:pt>
                <c:pt idx="1">
                  <c:v>0.27</c:v>
                </c:pt>
                <c:pt idx="2">
                  <c:v>0.25750000000000001</c:v>
                </c:pt>
                <c:pt idx="3">
                  <c:v>0.28999999999999998</c:v>
                </c:pt>
                <c:pt idx="4">
                  <c:v>0.32250000000000001</c:v>
                </c:pt>
                <c:pt idx="5">
                  <c:v>0.315</c:v>
                </c:pt>
                <c:pt idx="6">
                  <c:v>0</c:v>
                </c:pt>
                <c:pt idx="7">
                  <c:v>0.39</c:v>
                </c:pt>
                <c:pt idx="8">
                  <c:v>0.31999999999999995</c:v>
                </c:pt>
                <c:pt idx="9">
                  <c:v>0.35249999999999998</c:v>
                </c:pt>
                <c:pt idx="10">
                  <c:v>0.32</c:v>
                </c:pt>
                <c:pt idx="11">
                  <c:v>0.29500000000000004</c:v>
                </c:pt>
                <c:pt idx="12">
                  <c:v>0.255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0.26750000000000002</c:v>
                </c:pt>
                <c:pt idx="16">
                  <c:v>0.3175</c:v>
                </c:pt>
                <c:pt idx="17">
                  <c:v>0.39500000000000002</c:v>
                </c:pt>
                <c:pt idx="18">
                  <c:v>0.24249999999999999</c:v>
                </c:pt>
                <c:pt idx="19">
                  <c:v>0.24</c:v>
                </c:pt>
                <c:pt idx="20">
                  <c:v>0.30250000000000005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0-4D0C-9930-2545D9060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519839"/>
        <c:axId val="1797527039"/>
      </c:barChart>
      <c:catAx>
        <c:axId val="17975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27039"/>
        <c:crosses val="autoZero"/>
        <c:auto val="1"/>
        <c:lblAlgn val="ctr"/>
        <c:lblOffset val="100"/>
        <c:noMultiLvlLbl val="0"/>
      </c:catAx>
      <c:valAx>
        <c:axId val="17975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1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 pressure distribution Length</a:t>
            </a:r>
            <a:r>
              <a:rPr lang="en-US" altLang="zh-CN" baseline="0"/>
              <a:t> </a:t>
            </a:r>
            <a:r>
              <a:rPr lang="en-US" altLang="zh-CN"/>
              <a:t>(mm)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'Lab data form'!$T$207:$T$226</c:f>
                <c:numCache>
                  <c:formatCode>General</c:formatCode>
                  <c:ptCount val="20"/>
                  <c:pt idx="0">
                    <c:v>3.8622100754188224</c:v>
                  </c:pt>
                  <c:pt idx="1">
                    <c:v>8.8258616198835416</c:v>
                  </c:pt>
                  <c:pt idx="2">
                    <c:v>6.472699076377129</c:v>
                  </c:pt>
                  <c:pt idx="3">
                    <c:v>6.2232762004161977</c:v>
                  </c:pt>
                  <c:pt idx="4">
                    <c:v>9.3184404989962424</c:v>
                  </c:pt>
                  <c:pt idx="5">
                    <c:v>4.349329450233296</c:v>
                  </c:pt>
                  <c:pt idx="6">
                    <c:v>0</c:v>
                  </c:pt>
                  <c:pt idx="7">
                    <c:v>5.8166427888717163</c:v>
                  </c:pt>
                  <c:pt idx="8">
                    <c:v>15.979153085609179</c:v>
                  </c:pt>
                  <c:pt idx="9">
                    <c:v>9.2059763197609836</c:v>
                  </c:pt>
                  <c:pt idx="10">
                    <c:v>3.5939764421413041</c:v>
                  </c:pt>
                  <c:pt idx="11">
                    <c:v>7.268654162452175</c:v>
                  </c:pt>
                  <c:pt idx="12">
                    <c:v>3.9449334595148748</c:v>
                  </c:pt>
                  <c:pt idx="13">
                    <c:v>2.9860788111948193</c:v>
                  </c:pt>
                  <c:pt idx="14">
                    <c:v>4.4440972086577943</c:v>
                  </c:pt>
                  <c:pt idx="15">
                    <c:v>4.4440972086577943</c:v>
                  </c:pt>
                  <c:pt idx="16">
                    <c:v>3.6371921404658658</c:v>
                  </c:pt>
                  <c:pt idx="17">
                    <c:v>2.462214450449026</c:v>
                  </c:pt>
                  <c:pt idx="18">
                    <c:v>12.058883309273154</c:v>
                  </c:pt>
                  <c:pt idx="19">
                    <c:v>10.896291418031488</c:v>
                  </c:pt>
                </c:numCache>
              </c:numRef>
            </c:plus>
            <c:minus>
              <c:numRef>
                <c:f>'Lab data form'!$T$207:$T$226</c:f>
                <c:numCache>
                  <c:formatCode>General</c:formatCode>
                  <c:ptCount val="20"/>
                  <c:pt idx="0">
                    <c:v>3.8622100754188224</c:v>
                  </c:pt>
                  <c:pt idx="1">
                    <c:v>8.8258616198835416</c:v>
                  </c:pt>
                  <c:pt idx="2">
                    <c:v>6.472699076377129</c:v>
                  </c:pt>
                  <c:pt idx="3">
                    <c:v>6.2232762004161977</c:v>
                  </c:pt>
                  <c:pt idx="4">
                    <c:v>9.3184404989962424</c:v>
                  </c:pt>
                  <c:pt idx="5">
                    <c:v>4.349329450233296</c:v>
                  </c:pt>
                  <c:pt idx="6">
                    <c:v>0</c:v>
                  </c:pt>
                  <c:pt idx="7">
                    <c:v>5.8166427888717163</c:v>
                  </c:pt>
                  <c:pt idx="8">
                    <c:v>15.979153085609179</c:v>
                  </c:pt>
                  <c:pt idx="9">
                    <c:v>9.2059763197609836</c:v>
                  </c:pt>
                  <c:pt idx="10">
                    <c:v>3.5939764421413041</c:v>
                  </c:pt>
                  <c:pt idx="11">
                    <c:v>7.268654162452175</c:v>
                  </c:pt>
                  <c:pt idx="12">
                    <c:v>3.9449334595148748</c:v>
                  </c:pt>
                  <c:pt idx="13">
                    <c:v>2.9860788111948193</c:v>
                  </c:pt>
                  <c:pt idx="14">
                    <c:v>4.4440972086577943</c:v>
                  </c:pt>
                  <c:pt idx="15">
                    <c:v>4.4440972086577943</c:v>
                  </c:pt>
                  <c:pt idx="16">
                    <c:v>3.6371921404658658</c:v>
                  </c:pt>
                  <c:pt idx="17">
                    <c:v>2.462214450449026</c:v>
                  </c:pt>
                  <c:pt idx="18">
                    <c:v>12.058883309273154</c:v>
                  </c:pt>
                  <c:pt idx="19">
                    <c:v>10.896291418031488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form'!$A$183:$A$203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form'!$T$183:$T$203</c:f>
              <c:numCache>
                <c:formatCode>0_ </c:formatCode>
                <c:ptCount val="21"/>
                <c:pt idx="0">
                  <c:v>254.75</c:v>
                </c:pt>
                <c:pt idx="1">
                  <c:v>322.125</c:v>
                </c:pt>
                <c:pt idx="2">
                  <c:v>320.875</c:v>
                </c:pt>
                <c:pt idx="3">
                  <c:v>332.625</c:v>
                </c:pt>
                <c:pt idx="4">
                  <c:v>331</c:v>
                </c:pt>
                <c:pt idx="5">
                  <c:v>349.25</c:v>
                </c:pt>
                <c:pt idx="6">
                  <c:v>0</c:v>
                </c:pt>
                <c:pt idx="7">
                  <c:v>335</c:v>
                </c:pt>
                <c:pt idx="8">
                  <c:v>324.5</c:v>
                </c:pt>
                <c:pt idx="9">
                  <c:v>327.25</c:v>
                </c:pt>
                <c:pt idx="10">
                  <c:v>333.75</c:v>
                </c:pt>
                <c:pt idx="11">
                  <c:v>325</c:v>
                </c:pt>
                <c:pt idx="12">
                  <c:v>324.625</c:v>
                </c:pt>
                <c:pt idx="13">
                  <c:v>330.25</c:v>
                </c:pt>
                <c:pt idx="14">
                  <c:v>354.75</c:v>
                </c:pt>
                <c:pt idx="15">
                  <c:v>349.75</c:v>
                </c:pt>
                <c:pt idx="16">
                  <c:v>347.125</c:v>
                </c:pt>
                <c:pt idx="17">
                  <c:v>351.125</c:v>
                </c:pt>
                <c:pt idx="18">
                  <c:v>351.25</c:v>
                </c:pt>
                <c:pt idx="19">
                  <c:v>325.375</c:v>
                </c:pt>
                <c:pt idx="20">
                  <c:v>359.125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3-40E4-837D-A13AAFFBC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519839"/>
        <c:axId val="1797527039"/>
      </c:barChart>
      <c:catAx>
        <c:axId val="17975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27039"/>
        <c:crosses val="autoZero"/>
        <c:auto val="1"/>
        <c:lblAlgn val="ctr"/>
        <c:lblOffset val="100"/>
        <c:noMultiLvlLbl val="0"/>
      </c:catAx>
      <c:valAx>
        <c:axId val="17975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1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FIFE</a:t>
            </a:r>
            <a:r>
              <a:rPr lang="en-US" altLang="zh-CN" baseline="0"/>
              <a:t> Intake (s)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('[1]Lab test - data filled'!$X$135,'[1]Lab test - data filled'!$X$137,'[1]Lab test - data filled'!$X$138,'[1]Lab test - data filled'!$X$143,'[1]Lab test - data filled'!$X$144)</c:f>
                <c:numCache>
                  <c:formatCode>General</c:formatCode>
                  <c:ptCount val="5"/>
                  <c:pt idx="0">
                    <c:v>0.49338963642676315</c:v>
                  </c:pt>
                  <c:pt idx="1">
                    <c:v>0.57291651515149533</c:v>
                  </c:pt>
                  <c:pt idx="2">
                    <c:v>1.2067449330050384</c:v>
                  </c:pt>
                  <c:pt idx="3">
                    <c:v>0.6010823570859487</c:v>
                  </c:pt>
                  <c:pt idx="4">
                    <c:v>1.2530097099916397</c:v>
                  </c:pt>
                </c:numCache>
              </c:numRef>
            </c:plus>
            <c:minus>
              <c:numRef>
                <c:f>('[1]Lab test - data filled'!$X$135,'[1]Lab test - data filled'!$X$137,'[1]Lab test - data filled'!$X$138,'[1]Lab test - data filled'!$X$143,'[1]Lab test - data filled'!$X$144)</c:f>
                <c:numCache>
                  <c:formatCode>General</c:formatCode>
                  <c:ptCount val="5"/>
                  <c:pt idx="0">
                    <c:v>0.49338963642676315</c:v>
                  </c:pt>
                  <c:pt idx="1">
                    <c:v>0.57291651515149533</c:v>
                  </c:pt>
                  <c:pt idx="2">
                    <c:v>1.2067449330050384</c:v>
                  </c:pt>
                  <c:pt idx="3">
                    <c:v>0.6010823570859487</c:v>
                  </c:pt>
                  <c:pt idx="4">
                    <c:v>1.2530097099916397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form'!$A$183:$A$203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form'!$Z$183:$Z$203</c:f>
              <c:numCache>
                <c:formatCode>0_ </c:formatCode>
                <c:ptCount val="21"/>
                <c:pt idx="0">
                  <c:v>18.523333333333337</c:v>
                </c:pt>
                <c:pt idx="1">
                  <c:v>17.982500000000002</c:v>
                </c:pt>
                <c:pt idx="2">
                  <c:v>16</c:v>
                </c:pt>
                <c:pt idx="3">
                  <c:v>16.442499999999999</c:v>
                </c:pt>
                <c:pt idx="4">
                  <c:v>17.047499999999999</c:v>
                </c:pt>
                <c:pt idx="5">
                  <c:v>15.417499999999999</c:v>
                </c:pt>
                <c:pt idx="6">
                  <c:v>0</c:v>
                </c:pt>
                <c:pt idx="7">
                  <c:v>17.77</c:v>
                </c:pt>
                <c:pt idx="8">
                  <c:v>14.7675</c:v>
                </c:pt>
                <c:pt idx="9">
                  <c:v>11.6</c:v>
                </c:pt>
                <c:pt idx="10">
                  <c:v>12.4125</c:v>
                </c:pt>
                <c:pt idx="11">
                  <c:v>14.547499999999999</c:v>
                </c:pt>
                <c:pt idx="12">
                  <c:v>15.404999999999998</c:v>
                </c:pt>
                <c:pt idx="13">
                  <c:v>0</c:v>
                </c:pt>
                <c:pt idx="14">
                  <c:v>15.764999999999999</c:v>
                </c:pt>
                <c:pt idx="15">
                  <c:v>14.667499999999999</c:v>
                </c:pt>
                <c:pt idx="16">
                  <c:v>13.8825</c:v>
                </c:pt>
                <c:pt idx="18">
                  <c:v>17.155000000000001</c:v>
                </c:pt>
                <c:pt idx="19">
                  <c:v>17.477499999999999</c:v>
                </c:pt>
                <c:pt idx="20">
                  <c:v>14.004999999999999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7-4E47-990A-AE5BB8A6ED40}"/>
            </c:ext>
          </c:extLst>
        </c:ser>
        <c:ser>
          <c:idx val="1"/>
          <c:order val="1"/>
          <c:tx>
            <c:v>2nd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('[1]Lab test - data filled'!$Z$135,'[1]Lab test - data filled'!$Z$137,'[1]Lab test - data filled'!$Z$138,'[1]Lab test - data filled'!$Z$143,'[1]Lab test - data filled'!$Z$144)</c:f>
                <c:numCache>
                  <c:formatCode>General</c:formatCode>
                  <c:ptCount val="5"/>
                  <c:pt idx="0">
                    <c:v>1.5710187777362814</c:v>
                  </c:pt>
                  <c:pt idx="1">
                    <c:v>1.5912678383394183</c:v>
                  </c:pt>
                  <c:pt idx="2">
                    <c:v>0.26274195198584749</c:v>
                  </c:pt>
                  <c:pt idx="3">
                    <c:v>6.0827625302981921E-2</c:v>
                  </c:pt>
                  <c:pt idx="4">
                    <c:v>0.36198526673517228</c:v>
                  </c:pt>
                </c:numCache>
              </c:numRef>
            </c:plus>
            <c:minus>
              <c:numRef>
                <c:f>('[1]Lab test - data filled'!$Z$135,'[1]Lab test - data filled'!$Z$137,'[1]Lab test - data filled'!$Z$138,'[1]Lab test - data filled'!$Z$143,'[1]Lab test - data filled'!$Z$144)</c:f>
                <c:numCache>
                  <c:formatCode>General</c:formatCode>
                  <c:ptCount val="5"/>
                  <c:pt idx="0">
                    <c:v>1.5710187777362814</c:v>
                  </c:pt>
                  <c:pt idx="1">
                    <c:v>1.5912678383394183</c:v>
                  </c:pt>
                  <c:pt idx="2">
                    <c:v>0.26274195198584749</c:v>
                  </c:pt>
                  <c:pt idx="3">
                    <c:v>6.0827625302981921E-2</c:v>
                  </c:pt>
                  <c:pt idx="4">
                    <c:v>0.36198526673517228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form'!$A$183:$A$203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form'!$AB$183:$AB$203</c:f>
              <c:numCache>
                <c:formatCode>0_ </c:formatCode>
                <c:ptCount val="21"/>
                <c:pt idx="0">
                  <c:v>14.13</c:v>
                </c:pt>
                <c:pt idx="1">
                  <c:v>10.397500000000001</c:v>
                </c:pt>
                <c:pt idx="2">
                  <c:v>7.97</c:v>
                </c:pt>
                <c:pt idx="3">
                  <c:v>8.1300000000000008</c:v>
                </c:pt>
                <c:pt idx="4">
                  <c:v>7.9500000000000011</c:v>
                </c:pt>
                <c:pt idx="5">
                  <c:v>7.9849999999999994</c:v>
                </c:pt>
                <c:pt idx="6">
                  <c:v>0</c:v>
                </c:pt>
                <c:pt idx="7">
                  <c:v>8.5625</c:v>
                </c:pt>
                <c:pt idx="8">
                  <c:v>7.9475000000000007</c:v>
                </c:pt>
                <c:pt idx="9">
                  <c:v>6.8950000000000005</c:v>
                </c:pt>
                <c:pt idx="10">
                  <c:v>7.3500000000000005</c:v>
                </c:pt>
                <c:pt idx="11">
                  <c:v>7.2200000000000006</c:v>
                </c:pt>
                <c:pt idx="12">
                  <c:v>7.2200000000000006</c:v>
                </c:pt>
                <c:pt idx="13">
                  <c:v>0</c:v>
                </c:pt>
                <c:pt idx="14">
                  <c:v>7.3325000000000005</c:v>
                </c:pt>
                <c:pt idx="15">
                  <c:v>7.2450000000000001</c:v>
                </c:pt>
                <c:pt idx="16">
                  <c:v>7.4674999999999994</c:v>
                </c:pt>
                <c:pt idx="18">
                  <c:v>8.6024999999999991</c:v>
                </c:pt>
                <c:pt idx="19">
                  <c:v>10.067499999999999</c:v>
                </c:pt>
                <c:pt idx="20">
                  <c:v>8.6624999999999996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7-4E47-990A-AE5BB8A6ED40}"/>
            </c:ext>
          </c:extLst>
        </c:ser>
        <c:ser>
          <c:idx val="2"/>
          <c:order val="2"/>
          <c:tx>
            <c:v>3rd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('[1]Lab test - data filled'!$AC$135,'[1]Lab test - data filled'!$AC$137,'[1]Lab test - data filled'!$AC$138,'[1]Lab test - data filled'!$AC$143,'[1]Lab test - data filled'!$AC$144)</c:f>
                <c:numCache>
                  <c:formatCode>General</c:formatCode>
                  <c:ptCount val="5"/>
                  <c:pt idx="0">
                    <c:v>0.97811042321406683</c:v>
                  </c:pt>
                  <c:pt idx="1">
                    <c:v>0.23180451534284963</c:v>
                  </c:pt>
                  <c:pt idx="2">
                    <c:v>0.51032669275017695</c:v>
                  </c:pt>
                  <c:pt idx="3">
                    <c:v>0.12529964086141671</c:v>
                  </c:pt>
                  <c:pt idx="4">
                    <c:v>0.37242448899072123</c:v>
                  </c:pt>
                </c:numCache>
              </c:numRef>
            </c:plus>
            <c:minus>
              <c:numRef>
                <c:f>('[1]Lab test - data filled'!$AC$135,'[1]Lab test - data filled'!$AC$137,'[1]Lab test - data filled'!$AC$138,'[1]Lab test - data filled'!$AC$143,'[1]Lab test - data filled'!$AC$144)</c:f>
                <c:numCache>
                  <c:formatCode>General</c:formatCode>
                  <c:ptCount val="5"/>
                  <c:pt idx="0">
                    <c:v>0.97811042321406683</c:v>
                  </c:pt>
                  <c:pt idx="1">
                    <c:v>0.23180451534284963</c:v>
                  </c:pt>
                  <c:pt idx="2">
                    <c:v>0.51032669275017695</c:v>
                  </c:pt>
                  <c:pt idx="3">
                    <c:v>0.12529964086141671</c:v>
                  </c:pt>
                  <c:pt idx="4">
                    <c:v>0.37242448899072123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form'!$A$183:$A$203</c:f>
              <c:strCache>
                <c:ptCount val="21"/>
                <c:pt idx="0">
                  <c:v>Control-July</c:v>
                </c:pt>
                <c:pt idx="1">
                  <c:v>Code 1</c:v>
                </c:pt>
                <c:pt idx="2">
                  <c:v>Code 2</c:v>
                </c:pt>
                <c:pt idx="3">
                  <c:v>Control 1</c:v>
                </c:pt>
                <c:pt idx="4">
                  <c:v>Control 2</c:v>
                </c:pt>
                <c:pt idx="5">
                  <c:v>Code 3</c:v>
                </c:pt>
                <c:pt idx="6">
                  <c:v>Code 4</c:v>
                </c:pt>
                <c:pt idx="7">
                  <c:v>Code 5</c:v>
                </c:pt>
                <c:pt idx="8">
                  <c:v>Code 6</c:v>
                </c:pt>
                <c:pt idx="9">
                  <c:v>Code 7</c:v>
                </c:pt>
                <c:pt idx="10">
                  <c:v>Code 8</c:v>
                </c:pt>
                <c:pt idx="11">
                  <c:v>Code 9</c:v>
                </c:pt>
                <c:pt idx="12">
                  <c:v>Code 10</c:v>
                </c:pt>
                <c:pt idx="13">
                  <c:v>Code 11</c:v>
                </c:pt>
                <c:pt idx="14">
                  <c:v>Code 12</c:v>
                </c:pt>
                <c:pt idx="15">
                  <c:v>Code 13</c:v>
                </c:pt>
                <c:pt idx="16">
                  <c:v>Code 14(毛面朝上)</c:v>
                </c:pt>
                <c:pt idx="17">
                  <c:v>Code 14 (光面朝上)</c:v>
                </c:pt>
                <c:pt idx="18">
                  <c:v>Code 15</c:v>
                </c:pt>
                <c:pt idx="19">
                  <c:v>Code 16</c:v>
                </c:pt>
                <c:pt idx="20">
                  <c:v>Code 17</c:v>
                </c:pt>
              </c:strCache>
            </c:strRef>
          </c:cat>
          <c:val>
            <c:numRef>
              <c:f>'Lab data form'!$AE$183:$AE$203</c:f>
              <c:numCache>
                <c:formatCode>0_ </c:formatCode>
                <c:ptCount val="21"/>
                <c:pt idx="0">
                  <c:v>13.709999999999999</c:v>
                </c:pt>
                <c:pt idx="1">
                  <c:v>8.0500000000000007</c:v>
                </c:pt>
                <c:pt idx="2">
                  <c:v>5.665</c:v>
                </c:pt>
                <c:pt idx="3">
                  <c:v>5.8150000000000004</c:v>
                </c:pt>
                <c:pt idx="4">
                  <c:v>5.8150000000000004</c:v>
                </c:pt>
                <c:pt idx="5">
                  <c:v>5.29</c:v>
                </c:pt>
                <c:pt idx="6">
                  <c:v>0</c:v>
                </c:pt>
                <c:pt idx="7">
                  <c:v>6.2200000000000006</c:v>
                </c:pt>
                <c:pt idx="8">
                  <c:v>5.56</c:v>
                </c:pt>
                <c:pt idx="9">
                  <c:v>5.2374999999999998</c:v>
                </c:pt>
                <c:pt idx="10">
                  <c:v>5.4375</c:v>
                </c:pt>
                <c:pt idx="11">
                  <c:v>5.2475000000000005</c:v>
                </c:pt>
                <c:pt idx="12">
                  <c:v>5.5425000000000004</c:v>
                </c:pt>
                <c:pt idx="13">
                  <c:v>0</c:v>
                </c:pt>
                <c:pt idx="14">
                  <c:v>5.4350000000000005</c:v>
                </c:pt>
                <c:pt idx="15">
                  <c:v>5.7025000000000006</c:v>
                </c:pt>
                <c:pt idx="16">
                  <c:v>6.05</c:v>
                </c:pt>
                <c:pt idx="18">
                  <c:v>6.3975</c:v>
                </c:pt>
                <c:pt idx="19">
                  <c:v>6.1550000000000002</c:v>
                </c:pt>
                <c:pt idx="20">
                  <c:v>6.7025000000000006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7-4E47-990A-AE5BB8A6E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519839"/>
        <c:axId val="1797527039"/>
      </c:barChart>
      <c:catAx>
        <c:axId val="17975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27039"/>
        <c:crosses val="autoZero"/>
        <c:auto val="1"/>
        <c:lblAlgn val="ctr"/>
        <c:lblOffset val="100"/>
        <c:noMultiLvlLbl val="0"/>
      </c:catAx>
      <c:valAx>
        <c:axId val="17975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1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 pressure intake time (s)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'Lab data form'!$AG$208:$AG$211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43.889634311531957</c:v>
                  </c:pt>
                  <c:pt idx="2">
                    <c:v>35.486617195782451</c:v>
                  </c:pt>
                  <c:pt idx="3">
                    <c:v>0</c:v>
                  </c:pt>
                </c:numCache>
              </c:numRef>
            </c:plus>
            <c:minus>
              <c:numRef>
                <c:f>'Lab data form'!$AG$208:$AG$211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43.889634311531957</c:v>
                  </c:pt>
                  <c:pt idx="2">
                    <c:v>35.486617195782451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'Lab data form'!$A$184:$A$187</c:f>
              <c:strCache>
                <c:ptCount val="4"/>
                <c:pt idx="0">
                  <c:v>Code 1</c:v>
                </c:pt>
                <c:pt idx="1">
                  <c:v>Code 2</c:v>
                </c:pt>
                <c:pt idx="2">
                  <c:v>Control 1</c:v>
                </c:pt>
                <c:pt idx="3">
                  <c:v>Control 2</c:v>
                </c:pt>
              </c:strCache>
            </c:strRef>
          </c:cat>
          <c:val>
            <c:numRef>
              <c:f>'Lab data form'!$AG$184:$AG$187</c:f>
              <c:numCache>
                <c:formatCode>0.00_ </c:formatCode>
                <c:ptCount val="4"/>
                <c:pt idx="0">
                  <c:v>300</c:v>
                </c:pt>
                <c:pt idx="1">
                  <c:v>174.4</c:v>
                </c:pt>
                <c:pt idx="2">
                  <c:v>237.6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D-4CAF-8C35-EB1CEA6A1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519839"/>
        <c:axId val="1797527039"/>
      </c:barChart>
      <c:catAx>
        <c:axId val="17975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27039"/>
        <c:crosses val="autoZero"/>
        <c:auto val="1"/>
        <c:lblAlgn val="ctr"/>
        <c:lblOffset val="100"/>
        <c:noMultiLvlLbl val="0"/>
      </c:catAx>
      <c:valAx>
        <c:axId val="17975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751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5" Type="http://schemas.microsoft.com/office/2007/relationships/hdphoto" Target="../media/hdphoto2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5" Type="http://schemas.openxmlformats.org/officeDocument/2006/relationships/image" Target="../media/image7.jpe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jpeg"/><Relationship Id="rId7" Type="http://schemas.openxmlformats.org/officeDocument/2006/relationships/image" Target="../media/image14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6" Type="http://schemas.openxmlformats.org/officeDocument/2006/relationships/image" Target="../media/image13.jpeg"/><Relationship Id="rId5" Type="http://schemas.openxmlformats.org/officeDocument/2006/relationships/image" Target="../media/image12.jpeg"/><Relationship Id="rId10" Type="http://schemas.openxmlformats.org/officeDocument/2006/relationships/image" Target="../media/image16.png"/><Relationship Id="rId4" Type="http://schemas.openxmlformats.org/officeDocument/2006/relationships/image" Target="../media/image11.jpeg"/><Relationship Id="rId9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7.png"/><Relationship Id="rId1" Type="http://schemas.openxmlformats.org/officeDocument/2006/relationships/image" Target="../media/image14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jpeg"/><Relationship Id="rId3" Type="http://schemas.openxmlformats.org/officeDocument/2006/relationships/image" Target="../media/image20.jpeg"/><Relationship Id="rId7" Type="http://schemas.openxmlformats.org/officeDocument/2006/relationships/image" Target="../media/image24.jpe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23.jpeg"/><Relationship Id="rId5" Type="http://schemas.openxmlformats.org/officeDocument/2006/relationships/image" Target="../media/image22.jpeg"/><Relationship Id="rId4" Type="http://schemas.openxmlformats.org/officeDocument/2006/relationships/image" Target="../media/image21.jpeg"/><Relationship Id="rId9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184730</xdr:rowOff>
    </xdr:from>
    <xdr:to>
      <xdr:col>6</xdr:col>
      <xdr:colOff>111636</xdr:colOff>
      <xdr:row>10</xdr:row>
      <xdr:rowOff>32821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36AD8EBD-4FA4-C55F-8E3B-30F7C9573EA3}"/>
            </a:ext>
          </a:extLst>
        </xdr:cNvPr>
        <xdr:cNvGrpSpPr/>
      </xdr:nvGrpSpPr>
      <xdr:grpSpPr>
        <a:xfrm>
          <a:off x="4454071" y="1137230"/>
          <a:ext cx="1662851" cy="1480948"/>
          <a:chOff x="1389174" y="929010"/>
          <a:chExt cx="1973049" cy="1633896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AB576E83-6747-458C-E11E-83DBF4ADD165}"/>
              </a:ext>
            </a:extLst>
          </xdr:cNvPr>
          <xdr:cNvGrpSpPr/>
        </xdr:nvGrpSpPr>
        <xdr:grpSpPr>
          <a:xfrm>
            <a:off x="1389174" y="929010"/>
            <a:ext cx="1973049" cy="1633896"/>
            <a:chOff x="6620618" y="1009695"/>
            <a:chExt cx="1973049" cy="1633896"/>
          </a:xfrm>
        </xdr:grpSpPr>
        <xdr:pic>
          <xdr:nvPicPr>
            <xdr:cNvPr id="25" name="图片 24" descr="图示&#10;&#10;AI 生成的内容可能不正确。">
              <a:extLst>
                <a:ext uri="{FF2B5EF4-FFF2-40B4-BE49-F238E27FC236}">
                  <a16:creationId xmlns:a16="http://schemas.microsoft.com/office/drawing/2014/main" id="{C4955203-6497-F8D3-14D6-20C614AB5A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ackgroundRemoval t="9569" b="90909" l="9888" r="89872">
                          <a14:foregroundMark x1="41228" y1="9649" x2="41228" y2="9649"/>
                          <a14:foregroundMark x1="45056" y1="90909" x2="45056" y2="90909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620618" y="1009695"/>
              <a:ext cx="1973049" cy="1633896"/>
            </a:xfrm>
            <a:prstGeom prst="rect">
              <a:avLst/>
            </a:prstGeom>
          </xdr:spPr>
        </xdr:pic>
        <xdr:cxnSp macro="">
          <xdr:nvCxnSpPr>
            <xdr:cNvPr id="26" name="直接连接符 25">
              <a:extLst>
                <a:ext uri="{FF2B5EF4-FFF2-40B4-BE49-F238E27FC236}">
                  <a16:creationId xmlns:a16="http://schemas.microsoft.com/office/drawing/2014/main" id="{AF697D2A-35B1-CF5A-CA83-6F5648390DED}"/>
                </a:ext>
              </a:extLst>
            </xdr:cNvPr>
            <xdr:cNvCxnSpPr/>
          </xdr:nvCxnSpPr>
          <xdr:spPr>
            <a:xfrm>
              <a:off x="7591109" y="1429019"/>
              <a:ext cx="0" cy="720000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D07BDFA3-90CC-EA12-0C12-4EABC4EAA750}"/>
              </a:ext>
            </a:extLst>
          </xdr:cNvPr>
          <xdr:cNvGrpSpPr/>
        </xdr:nvGrpSpPr>
        <xdr:grpSpPr>
          <a:xfrm>
            <a:off x="2019009" y="1162266"/>
            <a:ext cx="684002" cy="1152000"/>
            <a:chOff x="7325635" y="1185332"/>
            <a:chExt cx="726911" cy="1112599"/>
          </a:xfrm>
        </xdr:grpSpPr>
        <xdr:grpSp>
          <xdr:nvGrpSpPr>
            <xdr:cNvPr id="5" name="组合 4">
              <a:extLst>
                <a:ext uri="{FF2B5EF4-FFF2-40B4-BE49-F238E27FC236}">
                  <a16:creationId xmlns:a16="http://schemas.microsoft.com/office/drawing/2014/main" id="{DEE3314B-220C-0FEB-336E-9DA61F141AAD}"/>
                </a:ext>
              </a:extLst>
            </xdr:cNvPr>
            <xdr:cNvGrpSpPr/>
          </xdr:nvGrpSpPr>
          <xdr:grpSpPr>
            <a:xfrm>
              <a:off x="7325635" y="1185332"/>
              <a:ext cx="384342" cy="1112599"/>
              <a:chOff x="7325635" y="1185332"/>
              <a:chExt cx="384342" cy="1112599"/>
            </a:xfrm>
          </xdr:grpSpPr>
          <xdr:cxnSp macro="">
            <xdr:nvCxnSpPr>
              <xdr:cNvPr id="16" name="直接连接符 15">
                <a:extLst>
                  <a:ext uri="{FF2B5EF4-FFF2-40B4-BE49-F238E27FC236}">
                    <a16:creationId xmlns:a16="http://schemas.microsoft.com/office/drawing/2014/main" id="{9762521F-B6AE-7D41-F17D-1C36031C6938}"/>
                  </a:ext>
                </a:extLst>
              </xdr:cNvPr>
              <xdr:cNvCxnSpPr/>
            </xdr:nvCxnSpPr>
            <xdr:spPr>
              <a:xfrm>
                <a:off x="7471833" y="1527365"/>
                <a:ext cx="29634" cy="456001"/>
              </a:xfrm>
              <a:prstGeom prst="line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直接连接符 16">
                <a:extLst>
                  <a:ext uri="{FF2B5EF4-FFF2-40B4-BE49-F238E27FC236}">
                    <a16:creationId xmlns:a16="http://schemas.microsoft.com/office/drawing/2014/main" id="{37919F3D-A48B-CF5D-EBD6-00D13AF738EE}"/>
                  </a:ext>
                </a:extLst>
              </xdr:cNvPr>
              <xdr:cNvCxnSpPr/>
            </xdr:nvCxnSpPr>
            <xdr:spPr>
              <a:xfrm>
                <a:off x="7360601" y="1248833"/>
                <a:ext cx="0" cy="217754"/>
              </a:xfrm>
              <a:prstGeom prst="line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直接连接符 17">
                <a:extLst>
                  <a:ext uri="{FF2B5EF4-FFF2-40B4-BE49-F238E27FC236}">
                    <a16:creationId xmlns:a16="http://schemas.microsoft.com/office/drawing/2014/main" id="{3A50082F-B7E6-ED5E-2199-78A63693BD38}"/>
                  </a:ext>
                </a:extLst>
              </xdr:cNvPr>
              <xdr:cNvCxnSpPr/>
            </xdr:nvCxnSpPr>
            <xdr:spPr>
              <a:xfrm>
                <a:off x="7421033" y="2080177"/>
                <a:ext cx="0" cy="180000"/>
              </a:xfrm>
              <a:prstGeom prst="line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9" name="直接连接符 18">
                <a:extLst>
                  <a:ext uri="{FF2B5EF4-FFF2-40B4-BE49-F238E27FC236}">
                    <a16:creationId xmlns:a16="http://schemas.microsoft.com/office/drawing/2014/main" id="{2F5B7A41-7659-83D0-9245-8AB1AE3FB5E8}"/>
                  </a:ext>
                </a:extLst>
              </xdr:cNvPr>
              <xdr:cNvCxnSpPr/>
            </xdr:nvCxnSpPr>
            <xdr:spPr>
              <a:xfrm>
                <a:off x="7437969" y="1185333"/>
                <a:ext cx="252000" cy="0"/>
              </a:xfrm>
              <a:prstGeom prst="line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0" name="弧形 19">
                <a:extLst>
                  <a:ext uri="{FF2B5EF4-FFF2-40B4-BE49-F238E27FC236}">
                    <a16:creationId xmlns:a16="http://schemas.microsoft.com/office/drawing/2014/main" id="{822FFC07-33EC-FBB2-CDC7-44073803C302}"/>
                  </a:ext>
                </a:extLst>
              </xdr:cNvPr>
              <xdr:cNvSpPr/>
            </xdr:nvSpPr>
            <xdr:spPr>
              <a:xfrm flipH="1">
                <a:off x="7363723" y="1185332"/>
                <a:ext cx="161925" cy="132289"/>
              </a:xfrm>
              <a:prstGeom prst="arc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sp macro="" textlink="">
            <xdr:nvSpPr>
              <xdr:cNvPr id="21" name="弧形 20">
                <a:extLst>
                  <a:ext uri="{FF2B5EF4-FFF2-40B4-BE49-F238E27FC236}">
                    <a16:creationId xmlns:a16="http://schemas.microsoft.com/office/drawing/2014/main" id="{765E6A43-F562-A2AA-0FCD-EBD79C645905}"/>
                  </a:ext>
                </a:extLst>
              </xdr:cNvPr>
              <xdr:cNvSpPr/>
            </xdr:nvSpPr>
            <xdr:spPr>
              <a:xfrm flipH="1" flipV="1">
                <a:off x="7367170" y="1390877"/>
                <a:ext cx="216000" cy="139207"/>
              </a:xfrm>
              <a:prstGeom prst="arc">
                <a:avLst>
                  <a:gd name="adj1" fmla="val 16199975"/>
                  <a:gd name="adj2" fmla="val 0"/>
                </a:avLst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sp macro="" textlink="">
            <xdr:nvSpPr>
              <xdr:cNvPr id="22" name="弧形 21">
                <a:extLst>
                  <a:ext uri="{FF2B5EF4-FFF2-40B4-BE49-F238E27FC236}">
                    <a16:creationId xmlns:a16="http://schemas.microsoft.com/office/drawing/2014/main" id="{3598C186-F247-15CF-7B16-4A3A8EF5738E}"/>
                  </a:ext>
                </a:extLst>
              </xdr:cNvPr>
              <xdr:cNvSpPr/>
            </xdr:nvSpPr>
            <xdr:spPr>
              <a:xfrm flipV="1">
                <a:off x="7325635" y="1844937"/>
                <a:ext cx="175821" cy="229528"/>
              </a:xfrm>
              <a:prstGeom prst="arc">
                <a:avLst>
                  <a:gd name="adj1" fmla="val 16200000"/>
                  <a:gd name="adj2" fmla="val 21"/>
                </a:avLst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sp macro="" textlink="">
            <xdr:nvSpPr>
              <xdr:cNvPr id="23" name="弧形 22">
                <a:extLst>
                  <a:ext uri="{FF2B5EF4-FFF2-40B4-BE49-F238E27FC236}">
                    <a16:creationId xmlns:a16="http://schemas.microsoft.com/office/drawing/2014/main" id="{08CD8CBE-F955-1D80-CF9C-EB06AE698E63}"/>
                  </a:ext>
                </a:extLst>
              </xdr:cNvPr>
              <xdr:cNvSpPr/>
            </xdr:nvSpPr>
            <xdr:spPr>
              <a:xfrm flipH="1" flipV="1">
                <a:off x="7421033" y="2212341"/>
                <a:ext cx="80421" cy="83397"/>
              </a:xfrm>
              <a:prstGeom prst="arc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cxnSp macro="">
            <xdr:nvCxnSpPr>
              <xdr:cNvPr id="24" name="直接连接符 23">
                <a:extLst>
                  <a:ext uri="{FF2B5EF4-FFF2-40B4-BE49-F238E27FC236}">
                    <a16:creationId xmlns:a16="http://schemas.microsoft.com/office/drawing/2014/main" id="{34E7E570-9B7F-AFFA-FA0A-CF6CBED40199}"/>
                  </a:ext>
                </a:extLst>
              </xdr:cNvPr>
              <xdr:cNvCxnSpPr/>
            </xdr:nvCxnSpPr>
            <xdr:spPr>
              <a:xfrm>
                <a:off x="7457977" y="2297931"/>
                <a:ext cx="252000" cy="0"/>
              </a:xfrm>
              <a:prstGeom prst="line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6" name="组合 5">
              <a:extLst>
                <a:ext uri="{FF2B5EF4-FFF2-40B4-BE49-F238E27FC236}">
                  <a16:creationId xmlns:a16="http://schemas.microsoft.com/office/drawing/2014/main" id="{CADFD5DD-800E-9BA2-9B32-15A61F6B408E}"/>
                </a:ext>
              </a:extLst>
            </xdr:cNvPr>
            <xdr:cNvGrpSpPr/>
          </xdr:nvGrpSpPr>
          <xdr:grpSpPr>
            <a:xfrm flipH="1">
              <a:off x="7668204" y="1185332"/>
              <a:ext cx="384342" cy="1112599"/>
              <a:chOff x="7325635" y="1185332"/>
              <a:chExt cx="384342" cy="1112599"/>
            </a:xfrm>
          </xdr:grpSpPr>
          <xdr:cxnSp macro="">
            <xdr:nvCxnSpPr>
              <xdr:cNvPr id="7" name="直接连接符 6">
                <a:extLst>
                  <a:ext uri="{FF2B5EF4-FFF2-40B4-BE49-F238E27FC236}">
                    <a16:creationId xmlns:a16="http://schemas.microsoft.com/office/drawing/2014/main" id="{E9B61957-CE0A-F4DD-6C87-740A37234B79}"/>
                  </a:ext>
                </a:extLst>
              </xdr:cNvPr>
              <xdr:cNvCxnSpPr/>
            </xdr:nvCxnSpPr>
            <xdr:spPr>
              <a:xfrm>
                <a:off x="7471833" y="1527365"/>
                <a:ext cx="29634" cy="456001"/>
              </a:xfrm>
              <a:prstGeom prst="line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" name="直接连接符 7">
                <a:extLst>
                  <a:ext uri="{FF2B5EF4-FFF2-40B4-BE49-F238E27FC236}">
                    <a16:creationId xmlns:a16="http://schemas.microsoft.com/office/drawing/2014/main" id="{344778F9-4828-5CD4-1BB2-35FBA2F0F55E}"/>
                  </a:ext>
                </a:extLst>
              </xdr:cNvPr>
              <xdr:cNvCxnSpPr/>
            </xdr:nvCxnSpPr>
            <xdr:spPr>
              <a:xfrm flipH="1">
                <a:off x="7366000" y="1248833"/>
                <a:ext cx="0" cy="217754"/>
              </a:xfrm>
              <a:prstGeom prst="line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直接连接符 8">
                <a:extLst>
                  <a:ext uri="{FF2B5EF4-FFF2-40B4-BE49-F238E27FC236}">
                    <a16:creationId xmlns:a16="http://schemas.microsoft.com/office/drawing/2014/main" id="{425BE04F-5EF4-4CB0-CB4D-550FCE0970F5}"/>
                  </a:ext>
                </a:extLst>
              </xdr:cNvPr>
              <xdr:cNvCxnSpPr/>
            </xdr:nvCxnSpPr>
            <xdr:spPr>
              <a:xfrm flipH="1">
                <a:off x="7421033" y="2080177"/>
                <a:ext cx="0" cy="180000"/>
              </a:xfrm>
              <a:prstGeom prst="line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直接连接符 9">
                <a:extLst>
                  <a:ext uri="{FF2B5EF4-FFF2-40B4-BE49-F238E27FC236}">
                    <a16:creationId xmlns:a16="http://schemas.microsoft.com/office/drawing/2014/main" id="{483A6239-9DDD-3B21-102F-E9D2347020BD}"/>
                  </a:ext>
                </a:extLst>
              </xdr:cNvPr>
              <xdr:cNvCxnSpPr/>
            </xdr:nvCxnSpPr>
            <xdr:spPr>
              <a:xfrm>
                <a:off x="7437969" y="1185333"/>
                <a:ext cx="252000" cy="0"/>
              </a:xfrm>
              <a:prstGeom prst="line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1" name="弧形 10">
                <a:extLst>
                  <a:ext uri="{FF2B5EF4-FFF2-40B4-BE49-F238E27FC236}">
                    <a16:creationId xmlns:a16="http://schemas.microsoft.com/office/drawing/2014/main" id="{CED1CBAC-9E85-07BF-910C-9B9389A756FE}"/>
                  </a:ext>
                </a:extLst>
              </xdr:cNvPr>
              <xdr:cNvSpPr/>
            </xdr:nvSpPr>
            <xdr:spPr>
              <a:xfrm flipH="1">
                <a:off x="7363723" y="1185332"/>
                <a:ext cx="161925" cy="132289"/>
              </a:xfrm>
              <a:prstGeom prst="arc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sp macro="" textlink="">
            <xdr:nvSpPr>
              <xdr:cNvPr id="12" name="弧形 11">
                <a:extLst>
                  <a:ext uri="{FF2B5EF4-FFF2-40B4-BE49-F238E27FC236}">
                    <a16:creationId xmlns:a16="http://schemas.microsoft.com/office/drawing/2014/main" id="{C02633EC-245D-1DD4-BD36-7B72475A387B}"/>
                  </a:ext>
                </a:extLst>
              </xdr:cNvPr>
              <xdr:cNvSpPr/>
            </xdr:nvSpPr>
            <xdr:spPr>
              <a:xfrm flipH="1" flipV="1">
                <a:off x="7367170" y="1390877"/>
                <a:ext cx="216000" cy="139207"/>
              </a:xfrm>
              <a:prstGeom prst="arc">
                <a:avLst>
                  <a:gd name="adj1" fmla="val 16199975"/>
                  <a:gd name="adj2" fmla="val 0"/>
                </a:avLst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sp macro="" textlink="">
            <xdr:nvSpPr>
              <xdr:cNvPr id="13" name="弧形 12">
                <a:extLst>
                  <a:ext uri="{FF2B5EF4-FFF2-40B4-BE49-F238E27FC236}">
                    <a16:creationId xmlns:a16="http://schemas.microsoft.com/office/drawing/2014/main" id="{F52BBD5B-3596-071A-1002-B8F225451270}"/>
                  </a:ext>
                </a:extLst>
              </xdr:cNvPr>
              <xdr:cNvSpPr/>
            </xdr:nvSpPr>
            <xdr:spPr>
              <a:xfrm flipV="1">
                <a:off x="7325635" y="1844937"/>
                <a:ext cx="175821" cy="229528"/>
              </a:xfrm>
              <a:prstGeom prst="arc">
                <a:avLst>
                  <a:gd name="adj1" fmla="val 16200000"/>
                  <a:gd name="adj2" fmla="val 21"/>
                </a:avLst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sp macro="" textlink="">
            <xdr:nvSpPr>
              <xdr:cNvPr id="14" name="弧形 13">
                <a:extLst>
                  <a:ext uri="{FF2B5EF4-FFF2-40B4-BE49-F238E27FC236}">
                    <a16:creationId xmlns:a16="http://schemas.microsoft.com/office/drawing/2014/main" id="{9E81C86A-3C5D-2EE4-94D9-81209F782EEC}"/>
                  </a:ext>
                </a:extLst>
              </xdr:cNvPr>
              <xdr:cNvSpPr/>
            </xdr:nvSpPr>
            <xdr:spPr>
              <a:xfrm flipH="1" flipV="1">
                <a:off x="7421033" y="2212341"/>
                <a:ext cx="80421" cy="83397"/>
              </a:xfrm>
              <a:prstGeom prst="arc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cxnSp macro="">
            <xdr:nvCxnSpPr>
              <xdr:cNvPr id="15" name="直接连接符 14">
                <a:extLst>
                  <a:ext uri="{FF2B5EF4-FFF2-40B4-BE49-F238E27FC236}">
                    <a16:creationId xmlns:a16="http://schemas.microsoft.com/office/drawing/2014/main" id="{23AA5A5F-CC08-F714-1BF0-6AC0FF004045}"/>
                  </a:ext>
                </a:extLst>
              </xdr:cNvPr>
              <xdr:cNvCxnSpPr/>
            </xdr:nvCxnSpPr>
            <xdr:spPr>
              <a:xfrm>
                <a:off x="7457977" y="2297931"/>
                <a:ext cx="252000" cy="0"/>
              </a:xfrm>
              <a:prstGeom prst="line">
                <a:avLst/>
              </a:prstGeom>
              <a:ln>
                <a:solidFill>
                  <a:srgbClr val="0070C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5</xdr:col>
      <xdr:colOff>1335077</xdr:colOff>
      <xdr:row>3</xdr:row>
      <xdr:rowOff>176697</xdr:rowOff>
    </xdr:from>
    <xdr:to>
      <xdr:col>7</xdr:col>
      <xdr:colOff>139623</xdr:colOff>
      <xdr:row>10</xdr:row>
      <xdr:rowOff>71784</xdr:rowOff>
    </xdr:to>
    <xdr:grpSp>
      <xdr:nvGrpSpPr>
        <xdr:cNvPr id="67" name="组合 66">
          <a:extLst>
            <a:ext uri="{FF2B5EF4-FFF2-40B4-BE49-F238E27FC236}">
              <a16:creationId xmlns:a16="http://schemas.microsoft.com/office/drawing/2014/main" id="{E8FB0770-3183-CC3F-0864-EFE53E598085}"/>
            </a:ext>
          </a:extLst>
        </xdr:cNvPr>
        <xdr:cNvGrpSpPr/>
      </xdr:nvGrpSpPr>
      <xdr:grpSpPr>
        <a:xfrm>
          <a:off x="5888934" y="1129197"/>
          <a:ext cx="1707403" cy="1527944"/>
          <a:chOff x="6534976" y="1187174"/>
          <a:chExt cx="1966874" cy="1652469"/>
        </a:xfrm>
      </xdr:grpSpPr>
      <xdr:grpSp>
        <xdr:nvGrpSpPr>
          <xdr:cNvPr id="27" name="组合 26">
            <a:extLst>
              <a:ext uri="{FF2B5EF4-FFF2-40B4-BE49-F238E27FC236}">
                <a16:creationId xmlns:a16="http://schemas.microsoft.com/office/drawing/2014/main" id="{6E2812E4-4FBD-822F-9BAF-38418E5EAACA}"/>
              </a:ext>
            </a:extLst>
          </xdr:cNvPr>
          <xdr:cNvGrpSpPr/>
        </xdr:nvGrpSpPr>
        <xdr:grpSpPr>
          <a:xfrm>
            <a:off x="6534976" y="1187174"/>
            <a:ext cx="1966874" cy="1652469"/>
            <a:chOff x="3221869" y="920754"/>
            <a:chExt cx="1973049" cy="1633896"/>
          </a:xfrm>
        </xdr:grpSpPr>
        <xdr:grpSp>
          <xdr:nvGrpSpPr>
            <xdr:cNvPr id="28" name="组合 27">
              <a:extLst>
                <a:ext uri="{FF2B5EF4-FFF2-40B4-BE49-F238E27FC236}">
                  <a16:creationId xmlns:a16="http://schemas.microsoft.com/office/drawing/2014/main" id="{A5BAEA33-348B-211C-5C00-1FAD10CBC023}"/>
                </a:ext>
              </a:extLst>
            </xdr:cNvPr>
            <xdr:cNvGrpSpPr/>
          </xdr:nvGrpSpPr>
          <xdr:grpSpPr>
            <a:xfrm>
              <a:off x="3221869" y="920754"/>
              <a:ext cx="1973049" cy="1633896"/>
              <a:chOff x="8287366" y="1009695"/>
              <a:chExt cx="1973049" cy="1633896"/>
            </a:xfrm>
          </xdr:grpSpPr>
          <xdr:pic>
            <xdr:nvPicPr>
              <xdr:cNvPr id="50" name="图片 49" descr="图示&#10;&#10;AI 生成的内容可能不正确。">
                <a:extLst>
                  <a:ext uri="{FF2B5EF4-FFF2-40B4-BE49-F238E27FC236}">
                    <a16:creationId xmlns:a16="http://schemas.microsoft.com/office/drawing/2014/main" id="{3B857DE7-132A-F5BF-4A6A-D2DEDD78BD6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BEBA8EAE-BF5A-486C-A8C5-ECC9F3942E4B}">
                    <a14:imgProps xmlns:a14="http://schemas.microsoft.com/office/drawing/2010/main">
                      <a14:imgLayer r:embed="rId2">
                        <a14:imgEffect>
                          <a14:backgroundRemoval t="9569" b="90909" l="9888" r="89872">
                            <a14:foregroundMark x1="41228" y1="9649" x2="41228" y2="9649"/>
                            <a14:foregroundMark x1="45056" y1="90909" x2="45056" y2="9090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287366" y="1009695"/>
                <a:ext cx="1973049" cy="1633896"/>
              </a:xfrm>
              <a:prstGeom prst="rect">
                <a:avLst/>
              </a:prstGeom>
            </xdr:spPr>
          </xdr:pic>
          <xdr:grpSp>
            <xdr:nvGrpSpPr>
              <xdr:cNvPr id="51" name="组合 50">
                <a:extLst>
                  <a:ext uri="{FF2B5EF4-FFF2-40B4-BE49-F238E27FC236}">
                    <a16:creationId xmlns:a16="http://schemas.microsoft.com/office/drawing/2014/main" id="{A1C97305-CD16-D750-B23E-866DA68A6F8C}"/>
                  </a:ext>
                </a:extLst>
              </xdr:cNvPr>
              <xdr:cNvGrpSpPr/>
            </xdr:nvGrpSpPr>
            <xdr:grpSpPr>
              <a:xfrm>
                <a:off x="9110047" y="1476111"/>
                <a:ext cx="274864" cy="783957"/>
                <a:chOff x="3364138" y="1590698"/>
                <a:chExt cx="274864" cy="783957"/>
              </a:xfrm>
            </xdr:grpSpPr>
            <xdr:grpSp>
              <xdr:nvGrpSpPr>
                <xdr:cNvPr id="52" name="组合 51">
                  <a:extLst>
                    <a:ext uri="{FF2B5EF4-FFF2-40B4-BE49-F238E27FC236}">
                      <a16:creationId xmlns:a16="http://schemas.microsoft.com/office/drawing/2014/main" id="{06DA75D4-62A8-A961-71BD-58918A2E0755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3364138" y="1590698"/>
                  <a:ext cx="153384" cy="783957"/>
                  <a:chOff x="1864250" y="2804832"/>
                  <a:chExt cx="153384" cy="1378279"/>
                </a:xfrm>
              </xdr:grpSpPr>
              <xdr:cxnSp macro="">
                <xdr:nvCxnSpPr>
                  <xdr:cNvPr id="57" name="直接连接符 56">
                    <a:extLst>
                      <a:ext uri="{FF2B5EF4-FFF2-40B4-BE49-F238E27FC236}">
                        <a16:creationId xmlns:a16="http://schemas.microsoft.com/office/drawing/2014/main" id="{6B6E8017-AE2C-67A8-FB3B-A701AE123345}"/>
                      </a:ext>
                    </a:extLst>
                  </xdr:cNvPr>
                  <xdr:cNvCxnSpPr/>
                </xdr:nvCxnSpPr>
                <xdr:spPr>
                  <a:xfrm>
                    <a:off x="2013872" y="2806343"/>
                    <a:ext cx="0" cy="1376768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9" name="直接连接符 58">
                    <a:extLst>
                      <a:ext uri="{FF2B5EF4-FFF2-40B4-BE49-F238E27FC236}">
                        <a16:creationId xmlns:a16="http://schemas.microsoft.com/office/drawing/2014/main" id="{0010DC6D-1188-7516-B351-7A1F7894CDD7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1864250" y="2804832"/>
                    <a:ext cx="144249" cy="250320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1" name="直接连接符 60">
                    <a:extLst>
                      <a:ext uri="{FF2B5EF4-FFF2-40B4-BE49-F238E27FC236}">
                        <a16:creationId xmlns:a16="http://schemas.microsoft.com/office/drawing/2014/main" id="{E578B0D0-263E-F2F3-8A2D-9E9E97446C9D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1871230" y="3047027"/>
                    <a:ext cx="144249" cy="250322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3" name="直接连接符 62">
                    <a:extLst>
                      <a:ext uri="{FF2B5EF4-FFF2-40B4-BE49-F238E27FC236}">
                        <a16:creationId xmlns:a16="http://schemas.microsoft.com/office/drawing/2014/main" id="{60A08BFE-A3EF-CAFB-79B6-1072D00AA2E8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1873385" y="3323247"/>
                    <a:ext cx="144249" cy="250322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53" name="直接连接符 52">
                  <a:extLst>
                    <a:ext uri="{FF2B5EF4-FFF2-40B4-BE49-F238E27FC236}">
                      <a16:creationId xmlns:a16="http://schemas.microsoft.com/office/drawing/2014/main" id="{3A209820-23A6-954D-039B-CA7D32435116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 flipV="1">
                  <a:off x="3517446" y="2063632"/>
                  <a:ext cx="121556" cy="121556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4" name="直接连接符 53">
                  <a:extLst>
                    <a:ext uri="{FF2B5EF4-FFF2-40B4-BE49-F238E27FC236}">
                      <a16:creationId xmlns:a16="http://schemas.microsoft.com/office/drawing/2014/main" id="{FC025AB6-0335-B932-340C-2DACBC6D8701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3391841" y="2069091"/>
                  <a:ext cx="121556" cy="121556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5" name="直接连接符 54">
                  <a:extLst>
                    <a:ext uri="{FF2B5EF4-FFF2-40B4-BE49-F238E27FC236}">
                      <a16:creationId xmlns:a16="http://schemas.microsoft.com/office/drawing/2014/main" id="{64E6505A-A3C0-B759-9565-33115FCC27FA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516394" y="2220317"/>
                  <a:ext cx="97244" cy="97244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6" name="直接连接符 55">
                  <a:extLst>
                    <a:ext uri="{FF2B5EF4-FFF2-40B4-BE49-F238E27FC236}">
                      <a16:creationId xmlns:a16="http://schemas.microsoft.com/office/drawing/2014/main" id="{CDA316F0-9B0E-125C-B6C2-7803B1D81020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3414921" y="2220316"/>
                  <a:ext cx="97244" cy="97244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</xdr:grpSp>
        </xdr:grpSp>
        <xdr:grpSp>
          <xdr:nvGrpSpPr>
            <xdr:cNvPr id="29" name="组合 28">
              <a:extLst>
                <a:ext uri="{FF2B5EF4-FFF2-40B4-BE49-F238E27FC236}">
                  <a16:creationId xmlns:a16="http://schemas.microsoft.com/office/drawing/2014/main" id="{D1EB0EC2-115A-B547-6FB8-A27BD3ABB7CE}"/>
                </a:ext>
              </a:extLst>
            </xdr:cNvPr>
            <xdr:cNvGrpSpPr/>
          </xdr:nvGrpSpPr>
          <xdr:grpSpPr>
            <a:xfrm>
              <a:off x="3862959" y="1164537"/>
              <a:ext cx="684003" cy="1152000"/>
              <a:chOff x="7325635" y="1185332"/>
              <a:chExt cx="726911" cy="1112599"/>
            </a:xfrm>
          </xdr:grpSpPr>
          <xdr:grpSp>
            <xdr:nvGrpSpPr>
              <xdr:cNvPr id="30" name="组合 29">
                <a:extLst>
                  <a:ext uri="{FF2B5EF4-FFF2-40B4-BE49-F238E27FC236}">
                    <a16:creationId xmlns:a16="http://schemas.microsoft.com/office/drawing/2014/main" id="{635DACF7-13A6-1DC6-5C5B-8802900A8D43}"/>
                  </a:ext>
                </a:extLst>
              </xdr:cNvPr>
              <xdr:cNvGrpSpPr/>
            </xdr:nvGrpSpPr>
            <xdr:grpSpPr>
              <a:xfrm>
                <a:off x="7325635" y="1185332"/>
                <a:ext cx="384342" cy="1112599"/>
                <a:chOff x="7325635" y="1185332"/>
                <a:chExt cx="384342" cy="1112599"/>
              </a:xfrm>
            </xdr:grpSpPr>
            <xdr:cxnSp macro="">
              <xdr:nvCxnSpPr>
                <xdr:cNvPr id="41" name="直接连接符 40">
                  <a:extLst>
                    <a:ext uri="{FF2B5EF4-FFF2-40B4-BE49-F238E27FC236}">
                      <a16:creationId xmlns:a16="http://schemas.microsoft.com/office/drawing/2014/main" id="{3DB743BB-3F68-4167-BD39-CB3EC5836709}"/>
                    </a:ext>
                  </a:extLst>
                </xdr:cNvPr>
                <xdr:cNvCxnSpPr/>
              </xdr:nvCxnSpPr>
              <xdr:spPr>
                <a:xfrm>
                  <a:off x="7471833" y="1527365"/>
                  <a:ext cx="29633" cy="456001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2" name="直接连接符 41">
                  <a:extLst>
                    <a:ext uri="{FF2B5EF4-FFF2-40B4-BE49-F238E27FC236}">
                      <a16:creationId xmlns:a16="http://schemas.microsoft.com/office/drawing/2014/main" id="{12407B18-2CC4-EB80-B9EC-807CAEB014F2}"/>
                    </a:ext>
                  </a:extLst>
                </xdr:cNvPr>
                <xdr:cNvCxnSpPr/>
              </xdr:nvCxnSpPr>
              <xdr:spPr>
                <a:xfrm>
                  <a:off x="7366000" y="1248833"/>
                  <a:ext cx="0" cy="217754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3" name="直接连接符 42">
                  <a:extLst>
                    <a:ext uri="{FF2B5EF4-FFF2-40B4-BE49-F238E27FC236}">
                      <a16:creationId xmlns:a16="http://schemas.microsoft.com/office/drawing/2014/main" id="{D356FA40-D0CB-D98A-CA9B-697885259C4C}"/>
                    </a:ext>
                  </a:extLst>
                </xdr:cNvPr>
                <xdr:cNvCxnSpPr/>
              </xdr:nvCxnSpPr>
              <xdr:spPr>
                <a:xfrm>
                  <a:off x="7421033" y="2080177"/>
                  <a:ext cx="0" cy="18000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4" name="直接连接符 43">
                  <a:extLst>
                    <a:ext uri="{FF2B5EF4-FFF2-40B4-BE49-F238E27FC236}">
                      <a16:creationId xmlns:a16="http://schemas.microsoft.com/office/drawing/2014/main" id="{36E602F3-B2D3-DEF6-D7C2-8E618787065B}"/>
                    </a:ext>
                  </a:extLst>
                </xdr:cNvPr>
                <xdr:cNvCxnSpPr/>
              </xdr:nvCxnSpPr>
              <xdr:spPr>
                <a:xfrm>
                  <a:off x="7437969" y="1185333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5" name="弧形 44">
                  <a:extLst>
                    <a:ext uri="{FF2B5EF4-FFF2-40B4-BE49-F238E27FC236}">
                      <a16:creationId xmlns:a16="http://schemas.microsoft.com/office/drawing/2014/main" id="{00E56D50-E875-AD9D-A31C-D6297A459C23}"/>
                    </a:ext>
                  </a:extLst>
                </xdr:cNvPr>
                <xdr:cNvSpPr/>
              </xdr:nvSpPr>
              <xdr:spPr>
                <a:xfrm flipH="1">
                  <a:off x="7363723" y="1185332"/>
                  <a:ext cx="161925" cy="132289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46" name="弧形 45">
                  <a:extLst>
                    <a:ext uri="{FF2B5EF4-FFF2-40B4-BE49-F238E27FC236}">
                      <a16:creationId xmlns:a16="http://schemas.microsoft.com/office/drawing/2014/main" id="{6D99FEC1-556A-9084-AABA-703CE2583A96}"/>
                    </a:ext>
                  </a:extLst>
                </xdr:cNvPr>
                <xdr:cNvSpPr/>
              </xdr:nvSpPr>
              <xdr:spPr>
                <a:xfrm flipH="1" flipV="1">
                  <a:off x="7367170" y="1390877"/>
                  <a:ext cx="216000" cy="139207"/>
                </a:xfrm>
                <a:prstGeom prst="arc">
                  <a:avLst>
                    <a:gd name="adj1" fmla="val 16199975"/>
                    <a:gd name="adj2" fmla="val 0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47" name="弧形 46">
                  <a:extLst>
                    <a:ext uri="{FF2B5EF4-FFF2-40B4-BE49-F238E27FC236}">
                      <a16:creationId xmlns:a16="http://schemas.microsoft.com/office/drawing/2014/main" id="{3BDA659C-D324-0357-9174-1B9907185392}"/>
                    </a:ext>
                  </a:extLst>
                </xdr:cNvPr>
                <xdr:cNvSpPr/>
              </xdr:nvSpPr>
              <xdr:spPr>
                <a:xfrm flipV="1">
                  <a:off x="7325635" y="1844937"/>
                  <a:ext cx="175821" cy="229528"/>
                </a:xfrm>
                <a:prstGeom prst="arc">
                  <a:avLst>
                    <a:gd name="adj1" fmla="val 16200000"/>
                    <a:gd name="adj2" fmla="val 21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48" name="弧形 47">
                  <a:extLst>
                    <a:ext uri="{FF2B5EF4-FFF2-40B4-BE49-F238E27FC236}">
                      <a16:creationId xmlns:a16="http://schemas.microsoft.com/office/drawing/2014/main" id="{6EB86561-9FC4-1879-8E5F-D65D3CAE803A}"/>
                    </a:ext>
                  </a:extLst>
                </xdr:cNvPr>
                <xdr:cNvSpPr/>
              </xdr:nvSpPr>
              <xdr:spPr>
                <a:xfrm flipH="1" flipV="1">
                  <a:off x="7421033" y="2212341"/>
                  <a:ext cx="80421" cy="83397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cxnSp macro="">
              <xdr:nvCxnSpPr>
                <xdr:cNvPr id="49" name="直接连接符 48">
                  <a:extLst>
                    <a:ext uri="{FF2B5EF4-FFF2-40B4-BE49-F238E27FC236}">
                      <a16:creationId xmlns:a16="http://schemas.microsoft.com/office/drawing/2014/main" id="{8283B122-6E25-B67D-CB82-5CB49E4FB89C}"/>
                    </a:ext>
                  </a:extLst>
                </xdr:cNvPr>
                <xdr:cNvCxnSpPr/>
              </xdr:nvCxnSpPr>
              <xdr:spPr>
                <a:xfrm>
                  <a:off x="7457977" y="2297931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31" name="组合 30">
                <a:extLst>
                  <a:ext uri="{FF2B5EF4-FFF2-40B4-BE49-F238E27FC236}">
                    <a16:creationId xmlns:a16="http://schemas.microsoft.com/office/drawing/2014/main" id="{483F7311-5CA0-256C-3B5A-588213736FF9}"/>
                  </a:ext>
                </a:extLst>
              </xdr:cNvPr>
              <xdr:cNvGrpSpPr/>
            </xdr:nvGrpSpPr>
            <xdr:grpSpPr>
              <a:xfrm flipH="1">
                <a:off x="7668204" y="1185332"/>
                <a:ext cx="384342" cy="1112599"/>
                <a:chOff x="7325635" y="1185332"/>
                <a:chExt cx="384342" cy="1112599"/>
              </a:xfrm>
            </xdr:grpSpPr>
            <xdr:cxnSp macro="">
              <xdr:nvCxnSpPr>
                <xdr:cNvPr id="32" name="直接连接符 31">
                  <a:extLst>
                    <a:ext uri="{FF2B5EF4-FFF2-40B4-BE49-F238E27FC236}">
                      <a16:creationId xmlns:a16="http://schemas.microsoft.com/office/drawing/2014/main" id="{8E02E48C-9FF5-91BE-0A14-E6E867574DCD}"/>
                    </a:ext>
                  </a:extLst>
                </xdr:cNvPr>
                <xdr:cNvCxnSpPr/>
              </xdr:nvCxnSpPr>
              <xdr:spPr>
                <a:xfrm>
                  <a:off x="7471833" y="1527365"/>
                  <a:ext cx="29634" cy="456001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3" name="直接连接符 32">
                  <a:extLst>
                    <a:ext uri="{FF2B5EF4-FFF2-40B4-BE49-F238E27FC236}">
                      <a16:creationId xmlns:a16="http://schemas.microsoft.com/office/drawing/2014/main" id="{D05C5B2A-E872-82B8-CA46-E8C0C233B718}"/>
                    </a:ext>
                  </a:extLst>
                </xdr:cNvPr>
                <xdr:cNvCxnSpPr/>
              </xdr:nvCxnSpPr>
              <xdr:spPr>
                <a:xfrm flipH="1">
                  <a:off x="7366000" y="1248833"/>
                  <a:ext cx="0" cy="217754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4" name="直接连接符 33">
                  <a:extLst>
                    <a:ext uri="{FF2B5EF4-FFF2-40B4-BE49-F238E27FC236}">
                      <a16:creationId xmlns:a16="http://schemas.microsoft.com/office/drawing/2014/main" id="{74B7A90D-7A9F-671C-5BAD-A95B446C1DFE}"/>
                    </a:ext>
                  </a:extLst>
                </xdr:cNvPr>
                <xdr:cNvCxnSpPr/>
              </xdr:nvCxnSpPr>
              <xdr:spPr>
                <a:xfrm flipH="1">
                  <a:off x="7421033" y="2080177"/>
                  <a:ext cx="0" cy="18000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5" name="直接连接符 34">
                  <a:extLst>
                    <a:ext uri="{FF2B5EF4-FFF2-40B4-BE49-F238E27FC236}">
                      <a16:creationId xmlns:a16="http://schemas.microsoft.com/office/drawing/2014/main" id="{A0F5B829-112F-6384-5ECB-6D778149CA39}"/>
                    </a:ext>
                  </a:extLst>
                </xdr:cNvPr>
                <xdr:cNvCxnSpPr/>
              </xdr:nvCxnSpPr>
              <xdr:spPr>
                <a:xfrm>
                  <a:off x="7437969" y="1185333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6" name="弧形 35">
                  <a:extLst>
                    <a:ext uri="{FF2B5EF4-FFF2-40B4-BE49-F238E27FC236}">
                      <a16:creationId xmlns:a16="http://schemas.microsoft.com/office/drawing/2014/main" id="{0939E7FB-C24B-CCC3-331F-8B1C106501E0}"/>
                    </a:ext>
                  </a:extLst>
                </xdr:cNvPr>
                <xdr:cNvSpPr/>
              </xdr:nvSpPr>
              <xdr:spPr>
                <a:xfrm flipH="1">
                  <a:off x="7363723" y="1185332"/>
                  <a:ext cx="161925" cy="132289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37" name="弧形 36">
                  <a:extLst>
                    <a:ext uri="{FF2B5EF4-FFF2-40B4-BE49-F238E27FC236}">
                      <a16:creationId xmlns:a16="http://schemas.microsoft.com/office/drawing/2014/main" id="{BA393102-EB23-C462-D0F4-11BDD142A5E7}"/>
                    </a:ext>
                  </a:extLst>
                </xdr:cNvPr>
                <xdr:cNvSpPr/>
              </xdr:nvSpPr>
              <xdr:spPr>
                <a:xfrm flipH="1" flipV="1">
                  <a:off x="7367170" y="1390877"/>
                  <a:ext cx="216000" cy="139207"/>
                </a:xfrm>
                <a:prstGeom prst="arc">
                  <a:avLst>
                    <a:gd name="adj1" fmla="val 16199975"/>
                    <a:gd name="adj2" fmla="val 0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38" name="弧形 37">
                  <a:extLst>
                    <a:ext uri="{FF2B5EF4-FFF2-40B4-BE49-F238E27FC236}">
                      <a16:creationId xmlns:a16="http://schemas.microsoft.com/office/drawing/2014/main" id="{2D65E332-E806-74B6-3786-0582D82E28B2}"/>
                    </a:ext>
                  </a:extLst>
                </xdr:cNvPr>
                <xdr:cNvSpPr/>
              </xdr:nvSpPr>
              <xdr:spPr>
                <a:xfrm flipV="1">
                  <a:off x="7325635" y="1844937"/>
                  <a:ext cx="175821" cy="229528"/>
                </a:xfrm>
                <a:prstGeom prst="arc">
                  <a:avLst>
                    <a:gd name="adj1" fmla="val 16200000"/>
                    <a:gd name="adj2" fmla="val 21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39" name="弧形 38">
                  <a:extLst>
                    <a:ext uri="{FF2B5EF4-FFF2-40B4-BE49-F238E27FC236}">
                      <a16:creationId xmlns:a16="http://schemas.microsoft.com/office/drawing/2014/main" id="{809703D1-0D86-9AC2-BB59-FD232DC9E704}"/>
                    </a:ext>
                  </a:extLst>
                </xdr:cNvPr>
                <xdr:cNvSpPr/>
              </xdr:nvSpPr>
              <xdr:spPr>
                <a:xfrm flipH="1" flipV="1">
                  <a:off x="7421033" y="2212341"/>
                  <a:ext cx="80421" cy="83397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cxnSp macro="">
              <xdr:nvCxnSpPr>
                <xdr:cNvPr id="40" name="直接连接符 39">
                  <a:extLst>
                    <a:ext uri="{FF2B5EF4-FFF2-40B4-BE49-F238E27FC236}">
                      <a16:creationId xmlns:a16="http://schemas.microsoft.com/office/drawing/2014/main" id="{9E40E65F-6430-ED16-3459-DC761F601129}"/>
                    </a:ext>
                  </a:extLst>
                </xdr:cNvPr>
                <xdr:cNvCxnSpPr/>
              </xdr:nvCxnSpPr>
              <xdr:spPr>
                <a:xfrm>
                  <a:off x="7457977" y="2297931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</xdr:grpSp>
      <xdr:cxnSp macro="">
        <xdr:nvCxnSpPr>
          <xdr:cNvPr id="64" name="直接连接符 63">
            <a:extLst>
              <a:ext uri="{FF2B5EF4-FFF2-40B4-BE49-F238E27FC236}">
                <a16:creationId xmlns:a16="http://schemas.microsoft.com/office/drawing/2014/main" id="{C0124540-FCD3-4AF9-A66E-A67F17524C43}"/>
              </a:ext>
            </a:extLst>
          </xdr:cNvPr>
          <xdr:cNvCxnSpPr>
            <a:cxnSpLocks/>
          </xdr:cNvCxnSpPr>
        </xdr:nvCxnSpPr>
        <xdr:spPr>
          <a:xfrm flipH="1">
            <a:off x="7495758" y="1650999"/>
            <a:ext cx="143798" cy="143999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5" name="直接连接符 64">
            <a:extLst>
              <a:ext uri="{FF2B5EF4-FFF2-40B4-BE49-F238E27FC236}">
                <a16:creationId xmlns:a16="http://schemas.microsoft.com/office/drawing/2014/main" id="{5B238BD5-FB7A-4495-8916-E04A7CE830DF}"/>
              </a:ext>
            </a:extLst>
          </xdr:cNvPr>
          <xdr:cNvCxnSpPr>
            <a:cxnSpLocks/>
          </xdr:cNvCxnSpPr>
        </xdr:nvCxnSpPr>
        <xdr:spPr>
          <a:xfrm flipH="1">
            <a:off x="7502716" y="1790324"/>
            <a:ext cx="143798" cy="144000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6" name="直接连接符 65">
            <a:extLst>
              <a:ext uri="{FF2B5EF4-FFF2-40B4-BE49-F238E27FC236}">
                <a16:creationId xmlns:a16="http://schemas.microsoft.com/office/drawing/2014/main" id="{7E3FEE66-7763-4604-8079-8E07E0ABB7DA}"/>
              </a:ext>
            </a:extLst>
          </xdr:cNvPr>
          <xdr:cNvCxnSpPr>
            <a:cxnSpLocks/>
          </xdr:cNvCxnSpPr>
        </xdr:nvCxnSpPr>
        <xdr:spPr>
          <a:xfrm flipH="1" flipV="1">
            <a:off x="7504863" y="1949222"/>
            <a:ext cx="143798" cy="144000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1325936</xdr:colOff>
      <xdr:row>3</xdr:row>
      <xdr:rowOff>209465</xdr:rowOff>
    </xdr:from>
    <xdr:to>
      <xdr:col>14</xdr:col>
      <xdr:colOff>96936</xdr:colOff>
      <xdr:row>10</xdr:row>
      <xdr:rowOff>88608</xdr:rowOff>
    </xdr:to>
    <xdr:grpSp>
      <xdr:nvGrpSpPr>
        <xdr:cNvPr id="156" name="组合 155">
          <a:extLst>
            <a:ext uri="{FF2B5EF4-FFF2-40B4-BE49-F238E27FC236}">
              <a16:creationId xmlns:a16="http://schemas.microsoft.com/office/drawing/2014/main" id="{290FC387-7792-8D57-DCCE-B061A4A6D91E}"/>
            </a:ext>
          </a:extLst>
        </xdr:cNvPr>
        <xdr:cNvGrpSpPr/>
      </xdr:nvGrpSpPr>
      <xdr:grpSpPr>
        <a:xfrm>
          <a:off x="16039793" y="1161965"/>
          <a:ext cx="1673857" cy="1512000"/>
          <a:chOff x="7798811" y="1079500"/>
          <a:chExt cx="1972223" cy="1634721"/>
        </a:xfrm>
      </xdr:grpSpPr>
      <xdr:grpSp>
        <xdr:nvGrpSpPr>
          <xdr:cNvPr id="83" name="组合 82">
            <a:extLst>
              <a:ext uri="{FF2B5EF4-FFF2-40B4-BE49-F238E27FC236}">
                <a16:creationId xmlns:a16="http://schemas.microsoft.com/office/drawing/2014/main" id="{CD5C3F43-0E45-C432-1FF5-E876DA2DE87F}"/>
              </a:ext>
            </a:extLst>
          </xdr:cNvPr>
          <xdr:cNvGrpSpPr/>
        </xdr:nvGrpSpPr>
        <xdr:grpSpPr>
          <a:xfrm>
            <a:off x="7798811" y="1079500"/>
            <a:ext cx="1972223" cy="1634721"/>
            <a:chOff x="362883" y="3271818"/>
            <a:chExt cx="1973049" cy="1633896"/>
          </a:xfrm>
        </xdr:grpSpPr>
        <xdr:pic>
          <xdr:nvPicPr>
            <xdr:cNvPr id="107" name="图片 106" descr="图示&#10;&#10;AI 生成的内容可能不正确。">
              <a:extLst>
                <a:ext uri="{FF2B5EF4-FFF2-40B4-BE49-F238E27FC236}">
                  <a16:creationId xmlns:a16="http://schemas.microsoft.com/office/drawing/2014/main" id="{6555CE60-DE0E-0BF8-89F0-5252AB6A9F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ackgroundRemoval t="9569" b="90909" l="9888" r="89872">
                          <a14:foregroundMark x1="41228" y1="9649" x2="41228" y2="9649"/>
                          <a14:foregroundMark x1="45056" y1="90909" x2="45056" y2="90909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62883" y="3271818"/>
              <a:ext cx="1973049" cy="1633896"/>
            </a:xfrm>
            <a:prstGeom prst="rect">
              <a:avLst/>
            </a:prstGeom>
          </xdr:spPr>
        </xdr:pic>
        <xdr:grpSp>
          <xdr:nvGrpSpPr>
            <xdr:cNvPr id="85" name="组合 84">
              <a:extLst>
                <a:ext uri="{FF2B5EF4-FFF2-40B4-BE49-F238E27FC236}">
                  <a16:creationId xmlns:a16="http://schemas.microsoft.com/office/drawing/2014/main" id="{B1514128-7D0C-05C7-3964-0F8FEFDE4ED4}"/>
                </a:ext>
              </a:extLst>
            </xdr:cNvPr>
            <xdr:cNvGrpSpPr/>
          </xdr:nvGrpSpPr>
          <xdr:grpSpPr>
            <a:xfrm>
              <a:off x="880885" y="3513824"/>
              <a:ext cx="905433" cy="1149882"/>
              <a:chOff x="5549510" y="1246824"/>
              <a:chExt cx="761717" cy="1149882"/>
            </a:xfrm>
          </xdr:grpSpPr>
          <xdr:grpSp>
            <xdr:nvGrpSpPr>
              <xdr:cNvPr id="86" name="组合 85">
                <a:extLst>
                  <a:ext uri="{FF2B5EF4-FFF2-40B4-BE49-F238E27FC236}">
                    <a16:creationId xmlns:a16="http://schemas.microsoft.com/office/drawing/2014/main" id="{5AAE96BA-FA56-8D78-8964-F837C4214E6F}"/>
                  </a:ext>
                </a:extLst>
              </xdr:cNvPr>
              <xdr:cNvGrpSpPr/>
            </xdr:nvGrpSpPr>
            <xdr:grpSpPr>
              <a:xfrm>
                <a:off x="5549510" y="1246824"/>
                <a:ext cx="417095" cy="1149882"/>
                <a:chOff x="7246712" y="1185332"/>
                <a:chExt cx="443257" cy="1110554"/>
              </a:xfrm>
            </xdr:grpSpPr>
            <xdr:cxnSp macro="">
              <xdr:nvCxnSpPr>
                <xdr:cNvPr id="98" name="直接连接符 97">
                  <a:extLst>
                    <a:ext uri="{FF2B5EF4-FFF2-40B4-BE49-F238E27FC236}">
                      <a16:creationId xmlns:a16="http://schemas.microsoft.com/office/drawing/2014/main" id="{6DE1BCD1-4FCF-F2B2-C78E-F8C51C5F64D8}"/>
                    </a:ext>
                  </a:extLst>
                </xdr:cNvPr>
                <xdr:cNvCxnSpPr>
                  <a:cxnSpLocks/>
                  <a:endCxn id="104" idx="2"/>
                </xdr:cNvCxnSpPr>
              </xdr:nvCxnSpPr>
              <xdr:spPr>
                <a:xfrm>
                  <a:off x="7471833" y="1527365"/>
                  <a:ext cx="13876" cy="402196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9" name="直接连接符 98">
                  <a:extLst>
                    <a:ext uri="{FF2B5EF4-FFF2-40B4-BE49-F238E27FC236}">
                      <a16:creationId xmlns:a16="http://schemas.microsoft.com/office/drawing/2014/main" id="{4B557364-7BE7-B075-32A6-1EFA32C49A33}"/>
                    </a:ext>
                  </a:extLst>
                </xdr:cNvPr>
                <xdr:cNvCxnSpPr/>
              </xdr:nvCxnSpPr>
              <xdr:spPr>
                <a:xfrm>
                  <a:off x="7360601" y="1248833"/>
                  <a:ext cx="0" cy="217754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0" name="直接连接符 99">
                  <a:extLst>
                    <a:ext uri="{FF2B5EF4-FFF2-40B4-BE49-F238E27FC236}">
                      <a16:creationId xmlns:a16="http://schemas.microsoft.com/office/drawing/2014/main" id="{0A3ED8FD-3CFA-319C-96C1-087D990DF3BF}"/>
                    </a:ext>
                  </a:extLst>
                </xdr:cNvPr>
                <xdr:cNvCxnSpPr/>
              </xdr:nvCxnSpPr>
              <xdr:spPr>
                <a:xfrm>
                  <a:off x="7378293" y="2080177"/>
                  <a:ext cx="0" cy="18000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1" name="直接连接符 100">
                  <a:extLst>
                    <a:ext uri="{FF2B5EF4-FFF2-40B4-BE49-F238E27FC236}">
                      <a16:creationId xmlns:a16="http://schemas.microsoft.com/office/drawing/2014/main" id="{D1F9CAD9-1B9C-C5F2-A2B6-D50AE61B2FFA}"/>
                    </a:ext>
                  </a:extLst>
                </xdr:cNvPr>
                <xdr:cNvCxnSpPr/>
              </xdr:nvCxnSpPr>
              <xdr:spPr>
                <a:xfrm>
                  <a:off x="7437969" y="1185333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2" name="弧形 101">
                  <a:extLst>
                    <a:ext uri="{FF2B5EF4-FFF2-40B4-BE49-F238E27FC236}">
                      <a16:creationId xmlns:a16="http://schemas.microsoft.com/office/drawing/2014/main" id="{1EEB1AB3-BCAC-06B0-9A45-E4AB1282A61E}"/>
                    </a:ext>
                  </a:extLst>
                </xdr:cNvPr>
                <xdr:cNvSpPr/>
              </xdr:nvSpPr>
              <xdr:spPr>
                <a:xfrm flipH="1">
                  <a:off x="7363723" y="1185332"/>
                  <a:ext cx="161925" cy="132289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03" name="弧形 102">
                  <a:extLst>
                    <a:ext uri="{FF2B5EF4-FFF2-40B4-BE49-F238E27FC236}">
                      <a16:creationId xmlns:a16="http://schemas.microsoft.com/office/drawing/2014/main" id="{26EF8BC9-AB1C-83E2-7576-353798E974B4}"/>
                    </a:ext>
                  </a:extLst>
                </xdr:cNvPr>
                <xdr:cNvSpPr/>
              </xdr:nvSpPr>
              <xdr:spPr>
                <a:xfrm flipH="1" flipV="1">
                  <a:off x="7367170" y="1390877"/>
                  <a:ext cx="216000" cy="139207"/>
                </a:xfrm>
                <a:prstGeom prst="arc">
                  <a:avLst>
                    <a:gd name="adj1" fmla="val 16199975"/>
                    <a:gd name="adj2" fmla="val 0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04" name="弧形 103">
                  <a:extLst>
                    <a:ext uri="{FF2B5EF4-FFF2-40B4-BE49-F238E27FC236}">
                      <a16:creationId xmlns:a16="http://schemas.microsoft.com/office/drawing/2014/main" id="{1119179A-8082-877E-F43A-D6B47365417B}"/>
                    </a:ext>
                  </a:extLst>
                </xdr:cNvPr>
                <xdr:cNvSpPr/>
              </xdr:nvSpPr>
              <xdr:spPr>
                <a:xfrm flipV="1">
                  <a:off x="7246712" y="1779105"/>
                  <a:ext cx="238997" cy="300914"/>
                </a:xfrm>
                <a:prstGeom prst="arc">
                  <a:avLst>
                    <a:gd name="adj1" fmla="val 16310587"/>
                    <a:gd name="adj2" fmla="val 21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05" name="弧形 104">
                  <a:extLst>
                    <a:ext uri="{FF2B5EF4-FFF2-40B4-BE49-F238E27FC236}">
                      <a16:creationId xmlns:a16="http://schemas.microsoft.com/office/drawing/2014/main" id="{1F74D077-E67D-55CF-285F-98D5F5192380}"/>
                    </a:ext>
                  </a:extLst>
                </xdr:cNvPr>
                <xdr:cNvSpPr/>
              </xdr:nvSpPr>
              <xdr:spPr>
                <a:xfrm flipH="1" flipV="1">
                  <a:off x="7378288" y="2212341"/>
                  <a:ext cx="80421" cy="83397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cxnSp macro="">
              <xdr:nvCxnSpPr>
                <xdr:cNvPr id="106" name="直接连接符 105">
                  <a:extLst>
                    <a:ext uri="{FF2B5EF4-FFF2-40B4-BE49-F238E27FC236}">
                      <a16:creationId xmlns:a16="http://schemas.microsoft.com/office/drawing/2014/main" id="{211833AB-8336-7E4C-D9E8-FECC2339032A}"/>
                    </a:ext>
                  </a:extLst>
                </xdr:cNvPr>
                <xdr:cNvCxnSpPr/>
              </xdr:nvCxnSpPr>
              <xdr:spPr>
                <a:xfrm>
                  <a:off x="7419736" y="2295886"/>
                  <a:ext cx="252002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87" name="组合 86">
                <a:extLst>
                  <a:ext uri="{FF2B5EF4-FFF2-40B4-BE49-F238E27FC236}">
                    <a16:creationId xmlns:a16="http://schemas.microsoft.com/office/drawing/2014/main" id="{14AE8B43-9D31-259B-BE60-FEE55755CA4B}"/>
                  </a:ext>
                </a:extLst>
              </xdr:cNvPr>
              <xdr:cNvGrpSpPr/>
            </xdr:nvGrpSpPr>
            <xdr:grpSpPr>
              <a:xfrm flipH="1">
                <a:off x="5894132" y="1246824"/>
                <a:ext cx="417095" cy="1149882"/>
                <a:chOff x="7246712" y="1185332"/>
                <a:chExt cx="443257" cy="1110554"/>
              </a:xfrm>
            </xdr:grpSpPr>
            <xdr:cxnSp macro="">
              <xdr:nvCxnSpPr>
                <xdr:cNvPr id="88" name="直接连接符 87">
                  <a:extLst>
                    <a:ext uri="{FF2B5EF4-FFF2-40B4-BE49-F238E27FC236}">
                      <a16:creationId xmlns:a16="http://schemas.microsoft.com/office/drawing/2014/main" id="{715CB60C-4549-B9B1-1558-B19D9B82A72C}"/>
                    </a:ext>
                  </a:extLst>
                </xdr:cNvPr>
                <xdr:cNvCxnSpPr>
                  <a:cxnSpLocks/>
                  <a:endCxn id="95" idx="2"/>
                </xdr:cNvCxnSpPr>
              </xdr:nvCxnSpPr>
              <xdr:spPr>
                <a:xfrm>
                  <a:off x="7471833" y="1527365"/>
                  <a:ext cx="13876" cy="402196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9" name="直接连接符 88">
                  <a:extLst>
                    <a:ext uri="{FF2B5EF4-FFF2-40B4-BE49-F238E27FC236}">
                      <a16:creationId xmlns:a16="http://schemas.microsoft.com/office/drawing/2014/main" id="{39A8A28D-E600-DEF2-DC09-B692806E7BFB}"/>
                    </a:ext>
                  </a:extLst>
                </xdr:cNvPr>
                <xdr:cNvCxnSpPr/>
              </xdr:nvCxnSpPr>
              <xdr:spPr>
                <a:xfrm flipH="1">
                  <a:off x="7360601" y="1248833"/>
                  <a:ext cx="0" cy="217754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0" name="直接连接符 89">
                  <a:extLst>
                    <a:ext uri="{FF2B5EF4-FFF2-40B4-BE49-F238E27FC236}">
                      <a16:creationId xmlns:a16="http://schemas.microsoft.com/office/drawing/2014/main" id="{127AC174-BADD-CBBE-BC7A-AEE6B80D4393}"/>
                    </a:ext>
                  </a:extLst>
                </xdr:cNvPr>
                <xdr:cNvCxnSpPr/>
              </xdr:nvCxnSpPr>
              <xdr:spPr>
                <a:xfrm flipH="1">
                  <a:off x="7378293" y="2080177"/>
                  <a:ext cx="0" cy="18000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1" name="直接连接符 90">
                  <a:extLst>
                    <a:ext uri="{FF2B5EF4-FFF2-40B4-BE49-F238E27FC236}">
                      <a16:creationId xmlns:a16="http://schemas.microsoft.com/office/drawing/2014/main" id="{2087F4B5-55C1-09F0-1F4C-6B7EF61D4E29}"/>
                    </a:ext>
                  </a:extLst>
                </xdr:cNvPr>
                <xdr:cNvCxnSpPr/>
              </xdr:nvCxnSpPr>
              <xdr:spPr>
                <a:xfrm>
                  <a:off x="7437969" y="1185333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2" name="弧形 91">
                  <a:extLst>
                    <a:ext uri="{FF2B5EF4-FFF2-40B4-BE49-F238E27FC236}">
                      <a16:creationId xmlns:a16="http://schemas.microsoft.com/office/drawing/2014/main" id="{22FE15B1-0766-3D59-EB42-2340C03E9DAA}"/>
                    </a:ext>
                  </a:extLst>
                </xdr:cNvPr>
                <xdr:cNvSpPr/>
              </xdr:nvSpPr>
              <xdr:spPr>
                <a:xfrm flipH="1">
                  <a:off x="7363723" y="1185332"/>
                  <a:ext cx="161925" cy="132289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94" name="弧形 93">
                  <a:extLst>
                    <a:ext uri="{FF2B5EF4-FFF2-40B4-BE49-F238E27FC236}">
                      <a16:creationId xmlns:a16="http://schemas.microsoft.com/office/drawing/2014/main" id="{B90577E8-BEC1-E171-6737-9CB7ABCB408F}"/>
                    </a:ext>
                  </a:extLst>
                </xdr:cNvPr>
                <xdr:cNvSpPr/>
              </xdr:nvSpPr>
              <xdr:spPr>
                <a:xfrm flipH="1" flipV="1">
                  <a:off x="7367170" y="1390877"/>
                  <a:ext cx="216000" cy="139207"/>
                </a:xfrm>
                <a:prstGeom prst="arc">
                  <a:avLst>
                    <a:gd name="adj1" fmla="val 16199975"/>
                    <a:gd name="adj2" fmla="val 0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95" name="弧形 94">
                  <a:extLst>
                    <a:ext uri="{FF2B5EF4-FFF2-40B4-BE49-F238E27FC236}">
                      <a16:creationId xmlns:a16="http://schemas.microsoft.com/office/drawing/2014/main" id="{81426219-4403-9E04-B16F-98DC744ECD97}"/>
                    </a:ext>
                  </a:extLst>
                </xdr:cNvPr>
                <xdr:cNvSpPr/>
              </xdr:nvSpPr>
              <xdr:spPr>
                <a:xfrm flipV="1">
                  <a:off x="7246712" y="1779105"/>
                  <a:ext cx="238997" cy="300914"/>
                </a:xfrm>
                <a:prstGeom prst="arc">
                  <a:avLst>
                    <a:gd name="adj1" fmla="val 16310587"/>
                    <a:gd name="adj2" fmla="val 21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96" name="弧形 95">
                  <a:extLst>
                    <a:ext uri="{FF2B5EF4-FFF2-40B4-BE49-F238E27FC236}">
                      <a16:creationId xmlns:a16="http://schemas.microsoft.com/office/drawing/2014/main" id="{DC2E0703-BA2A-3D39-8025-6EDA9800FD98}"/>
                    </a:ext>
                  </a:extLst>
                </xdr:cNvPr>
                <xdr:cNvSpPr/>
              </xdr:nvSpPr>
              <xdr:spPr>
                <a:xfrm flipH="1" flipV="1">
                  <a:off x="7378288" y="2212341"/>
                  <a:ext cx="80421" cy="83397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cxnSp macro="">
              <xdr:nvCxnSpPr>
                <xdr:cNvPr id="97" name="直接连接符 96">
                  <a:extLst>
                    <a:ext uri="{FF2B5EF4-FFF2-40B4-BE49-F238E27FC236}">
                      <a16:creationId xmlns:a16="http://schemas.microsoft.com/office/drawing/2014/main" id="{5643F60E-FD50-C76D-9328-ABEDF9EEB294}"/>
                    </a:ext>
                  </a:extLst>
                </xdr:cNvPr>
                <xdr:cNvCxnSpPr/>
              </xdr:nvCxnSpPr>
              <xdr:spPr>
                <a:xfrm>
                  <a:off x="7419736" y="2295886"/>
                  <a:ext cx="252002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</xdr:grpSp>
      <xdr:grpSp>
        <xdr:nvGrpSpPr>
          <xdr:cNvPr id="132" name="组合 131">
            <a:extLst>
              <a:ext uri="{FF2B5EF4-FFF2-40B4-BE49-F238E27FC236}">
                <a16:creationId xmlns:a16="http://schemas.microsoft.com/office/drawing/2014/main" id="{9FC94E28-9BE1-0868-2B98-4F5761D6AEC9}"/>
              </a:ext>
            </a:extLst>
          </xdr:cNvPr>
          <xdr:cNvGrpSpPr/>
        </xdr:nvGrpSpPr>
        <xdr:grpSpPr>
          <a:xfrm>
            <a:off x="8630415" y="1529714"/>
            <a:ext cx="251455" cy="581045"/>
            <a:chOff x="7800919" y="1064250"/>
            <a:chExt cx="251455" cy="584529"/>
          </a:xfrm>
        </xdr:grpSpPr>
        <xdr:cxnSp macro="">
          <xdr:nvCxnSpPr>
            <xdr:cNvPr id="121" name="直接连接符 120">
              <a:extLst>
                <a:ext uri="{FF2B5EF4-FFF2-40B4-BE49-F238E27FC236}">
                  <a16:creationId xmlns:a16="http://schemas.microsoft.com/office/drawing/2014/main" id="{CB03D924-5BCC-46F0-824C-342752954999}"/>
                </a:ext>
              </a:extLst>
            </xdr:cNvPr>
            <xdr:cNvCxnSpPr/>
          </xdr:nvCxnSpPr>
          <xdr:spPr>
            <a:xfrm>
              <a:off x="7925668" y="1064250"/>
              <a:ext cx="0" cy="573675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23" name="直接连接符 122">
              <a:extLst>
                <a:ext uri="{FF2B5EF4-FFF2-40B4-BE49-F238E27FC236}">
                  <a16:creationId xmlns:a16="http://schemas.microsoft.com/office/drawing/2014/main" id="{EDC4AB86-4D69-4E6F-82F2-E431B8C8DC90}"/>
                </a:ext>
              </a:extLst>
            </xdr:cNvPr>
            <xdr:cNvCxnSpPr>
              <a:cxnSpLocks/>
            </xdr:cNvCxnSpPr>
          </xdr:nvCxnSpPr>
          <xdr:spPr>
            <a:xfrm>
              <a:off x="7800919" y="1094850"/>
              <a:ext cx="126154" cy="133878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24" name="直接连接符 123">
              <a:extLst>
                <a:ext uri="{FF2B5EF4-FFF2-40B4-BE49-F238E27FC236}">
                  <a16:creationId xmlns:a16="http://schemas.microsoft.com/office/drawing/2014/main" id="{C8F66B53-E39B-4701-8DE2-E98208DA5CF8}"/>
                </a:ext>
              </a:extLst>
            </xdr:cNvPr>
            <xdr:cNvCxnSpPr>
              <a:cxnSpLocks/>
            </xdr:cNvCxnSpPr>
          </xdr:nvCxnSpPr>
          <xdr:spPr>
            <a:xfrm>
              <a:off x="7802804" y="1242585"/>
              <a:ext cx="126154" cy="133878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25" name="直接连接符 124">
              <a:extLst>
                <a:ext uri="{FF2B5EF4-FFF2-40B4-BE49-F238E27FC236}">
                  <a16:creationId xmlns:a16="http://schemas.microsoft.com/office/drawing/2014/main" id="{2EAD5766-0AB3-4AF6-8893-E1CAE3440DEE}"/>
                </a:ext>
              </a:extLst>
            </xdr:cNvPr>
            <xdr:cNvCxnSpPr>
              <a:cxnSpLocks/>
            </xdr:cNvCxnSpPr>
          </xdr:nvCxnSpPr>
          <xdr:spPr>
            <a:xfrm flipH="1" flipV="1">
              <a:off x="7928892" y="1410008"/>
              <a:ext cx="106308" cy="114297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26" name="直接连接符 125">
              <a:extLst>
                <a:ext uri="{FF2B5EF4-FFF2-40B4-BE49-F238E27FC236}">
                  <a16:creationId xmlns:a16="http://schemas.microsoft.com/office/drawing/2014/main" id="{95F7ED6A-A270-4EB2-A972-36AB1ED4FC2B}"/>
                </a:ext>
              </a:extLst>
            </xdr:cNvPr>
            <xdr:cNvCxnSpPr>
              <a:cxnSpLocks/>
            </xdr:cNvCxnSpPr>
          </xdr:nvCxnSpPr>
          <xdr:spPr>
            <a:xfrm flipV="1">
              <a:off x="7819043" y="1415145"/>
              <a:ext cx="106308" cy="114297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27" name="直接连接符 126">
              <a:extLst>
                <a:ext uri="{FF2B5EF4-FFF2-40B4-BE49-F238E27FC236}">
                  <a16:creationId xmlns:a16="http://schemas.microsoft.com/office/drawing/2014/main" id="{BE968539-C32E-4F74-B55A-93235A0C424F}"/>
                </a:ext>
              </a:extLst>
            </xdr:cNvPr>
            <xdr:cNvCxnSpPr>
              <a:cxnSpLocks/>
            </xdr:cNvCxnSpPr>
          </xdr:nvCxnSpPr>
          <xdr:spPr>
            <a:xfrm>
              <a:off x="7927972" y="1557343"/>
              <a:ext cx="85046" cy="91436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28" name="直接连接符 127">
              <a:extLst>
                <a:ext uri="{FF2B5EF4-FFF2-40B4-BE49-F238E27FC236}">
                  <a16:creationId xmlns:a16="http://schemas.microsoft.com/office/drawing/2014/main" id="{8CF54829-C783-4DBF-974A-B31ED04B96A6}"/>
                </a:ext>
              </a:extLst>
            </xdr:cNvPr>
            <xdr:cNvCxnSpPr>
              <a:cxnSpLocks/>
            </xdr:cNvCxnSpPr>
          </xdr:nvCxnSpPr>
          <xdr:spPr>
            <a:xfrm flipH="1">
              <a:off x="7839228" y="1557332"/>
              <a:ext cx="85046" cy="91436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30" name="直接连接符 129">
              <a:extLst>
                <a:ext uri="{FF2B5EF4-FFF2-40B4-BE49-F238E27FC236}">
                  <a16:creationId xmlns:a16="http://schemas.microsoft.com/office/drawing/2014/main" id="{9E3E921F-2512-4155-AEB9-6E230F3527A2}"/>
                </a:ext>
              </a:extLst>
            </xdr:cNvPr>
            <xdr:cNvCxnSpPr>
              <a:cxnSpLocks/>
            </xdr:cNvCxnSpPr>
          </xdr:nvCxnSpPr>
          <xdr:spPr>
            <a:xfrm flipH="1">
              <a:off x="7924334" y="1087515"/>
              <a:ext cx="126155" cy="133878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31" name="直接连接符 130">
              <a:extLst>
                <a:ext uri="{FF2B5EF4-FFF2-40B4-BE49-F238E27FC236}">
                  <a16:creationId xmlns:a16="http://schemas.microsoft.com/office/drawing/2014/main" id="{4C3D2FEC-049D-4232-92CC-F38BF4590246}"/>
                </a:ext>
              </a:extLst>
            </xdr:cNvPr>
            <xdr:cNvCxnSpPr>
              <a:cxnSpLocks/>
            </xdr:cNvCxnSpPr>
          </xdr:nvCxnSpPr>
          <xdr:spPr>
            <a:xfrm flipH="1">
              <a:off x="7926219" y="1235246"/>
              <a:ext cx="126155" cy="133878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12</xdr:col>
      <xdr:colOff>0</xdr:colOff>
      <xdr:row>3</xdr:row>
      <xdr:rowOff>225794</xdr:rowOff>
    </xdr:from>
    <xdr:to>
      <xdr:col>13</xdr:col>
      <xdr:colOff>122336</xdr:colOff>
      <xdr:row>10</xdr:row>
      <xdr:rowOff>68937</xdr:rowOff>
    </xdr:to>
    <xdr:grpSp>
      <xdr:nvGrpSpPr>
        <xdr:cNvPr id="145" name="组合 144">
          <a:extLst>
            <a:ext uri="{FF2B5EF4-FFF2-40B4-BE49-F238E27FC236}">
              <a16:creationId xmlns:a16="http://schemas.microsoft.com/office/drawing/2014/main" id="{F8171A0F-944F-C91B-C9F1-F136CEE730CC}"/>
            </a:ext>
          </a:extLst>
        </xdr:cNvPr>
        <xdr:cNvGrpSpPr/>
      </xdr:nvGrpSpPr>
      <xdr:grpSpPr>
        <a:xfrm>
          <a:off x="14713857" y="1178294"/>
          <a:ext cx="1573765" cy="1476000"/>
          <a:chOff x="7894339" y="1121366"/>
          <a:chExt cx="1732379" cy="1556559"/>
        </a:xfrm>
      </xdr:grpSpPr>
      <xdr:grpSp>
        <xdr:nvGrpSpPr>
          <xdr:cNvPr id="60" name="组合 59">
            <a:extLst>
              <a:ext uri="{FF2B5EF4-FFF2-40B4-BE49-F238E27FC236}">
                <a16:creationId xmlns:a16="http://schemas.microsoft.com/office/drawing/2014/main" id="{BB21C43B-2E46-EE2B-17BD-681D548CC40A}"/>
              </a:ext>
            </a:extLst>
          </xdr:cNvPr>
          <xdr:cNvGrpSpPr/>
        </xdr:nvGrpSpPr>
        <xdr:grpSpPr>
          <a:xfrm>
            <a:off x="7894339" y="1121366"/>
            <a:ext cx="1732379" cy="1556559"/>
            <a:chOff x="362883" y="3271818"/>
            <a:chExt cx="1973049" cy="1633896"/>
          </a:xfrm>
        </xdr:grpSpPr>
        <xdr:pic>
          <xdr:nvPicPr>
            <xdr:cNvPr id="77" name="图片 76" descr="图示&#10;&#10;AI 生成的内容可能不正确。">
              <a:extLst>
                <a:ext uri="{FF2B5EF4-FFF2-40B4-BE49-F238E27FC236}">
                  <a16:creationId xmlns:a16="http://schemas.microsoft.com/office/drawing/2014/main" id="{B724F160-44B6-130D-D91A-45A380619EA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ackgroundRemoval t="9569" b="90909" l="9888" r="89872">
                          <a14:foregroundMark x1="41228" y1="9649" x2="41228" y2="9649"/>
                          <a14:foregroundMark x1="45056" y1="90909" x2="45056" y2="90909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62883" y="3271818"/>
              <a:ext cx="1973049" cy="1633896"/>
            </a:xfrm>
            <a:prstGeom prst="rect">
              <a:avLst/>
            </a:prstGeom>
          </xdr:spPr>
        </xdr:pic>
        <xdr:grpSp>
          <xdr:nvGrpSpPr>
            <xdr:cNvPr id="78" name="组合 77">
              <a:extLst>
                <a:ext uri="{FF2B5EF4-FFF2-40B4-BE49-F238E27FC236}">
                  <a16:creationId xmlns:a16="http://schemas.microsoft.com/office/drawing/2014/main" id="{892965E1-87E2-9890-CD4A-40EB5B187AC6}"/>
                </a:ext>
              </a:extLst>
            </xdr:cNvPr>
            <xdr:cNvGrpSpPr/>
          </xdr:nvGrpSpPr>
          <xdr:grpSpPr>
            <a:xfrm>
              <a:off x="880885" y="3513824"/>
              <a:ext cx="905433" cy="1149882"/>
              <a:chOff x="5549510" y="1246824"/>
              <a:chExt cx="761717" cy="1149882"/>
            </a:xfrm>
          </xdr:grpSpPr>
          <xdr:grpSp>
            <xdr:nvGrpSpPr>
              <xdr:cNvPr id="79" name="组合 78">
                <a:extLst>
                  <a:ext uri="{FF2B5EF4-FFF2-40B4-BE49-F238E27FC236}">
                    <a16:creationId xmlns:a16="http://schemas.microsoft.com/office/drawing/2014/main" id="{A4F2FEF9-CD84-2817-FEC2-0ACDD8AF1686}"/>
                  </a:ext>
                </a:extLst>
              </xdr:cNvPr>
              <xdr:cNvGrpSpPr/>
            </xdr:nvGrpSpPr>
            <xdr:grpSpPr>
              <a:xfrm>
                <a:off x="5549510" y="1246824"/>
                <a:ext cx="417095" cy="1149882"/>
                <a:chOff x="7246712" y="1185332"/>
                <a:chExt cx="443257" cy="1110554"/>
              </a:xfrm>
            </xdr:grpSpPr>
            <xdr:cxnSp macro="">
              <xdr:nvCxnSpPr>
                <xdr:cNvPr id="114" name="直接连接符 113">
                  <a:extLst>
                    <a:ext uri="{FF2B5EF4-FFF2-40B4-BE49-F238E27FC236}">
                      <a16:creationId xmlns:a16="http://schemas.microsoft.com/office/drawing/2014/main" id="{976F1939-C7E6-8ED7-6F6E-A425FB5498FC}"/>
                    </a:ext>
                  </a:extLst>
                </xdr:cNvPr>
                <xdr:cNvCxnSpPr>
                  <a:cxnSpLocks/>
                  <a:endCxn id="120" idx="2"/>
                </xdr:cNvCxnSpPr>
              </xdr:nvCxnSpPr>
              <xdr:spPr>
                <a:xfrm>
                  <a:off x="7471833" y="1527365"/>
                  <a:ext cx="13876" cy="402196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5" name="直接连接符 114">
                  <a:extLst>
                    <a:ext uri="{FF2B5EF4-FFF2-40B4-BE49-F238E27FC236}">
                      <a16:creationId xmlns:a16="http://schemas.microsoft.com/office/drawing/2014/main" id="{F1683368-282B-B758-FBD0-3B7B5612C189}"/>
                    </a:ext>
                  </a:extLst>
                </xdr:cNvPr>
                <xdr:cNvCxnSpPr/>
              </xdr:nvCxnSpPr>
              <xdr:spPr>
                <a:xfrm>
                  <a:off x="7360601" y="1248833"/>
                  <a:ext cx="0" cy="217754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6" name="直接连接符 115">
                  <a:extLst>
                    <a:ext uri="{FF2B5EF4-FFF2-40B4-BE49-F238E27FC236}">
                      <a16:creationId xmlns:a16="http://schemas.microsoft.com/office/drawing/2014/main" id="{2E543FA1-310C-F44A-41F3-EB2FACF6F602}"/>
                    </a:ext>
                  </a:extLst>
                </xdr:cNvPr>
                <xdr:cNvCxnSpPr/>
              </xdr:nvCxnSpPr>
              <xdr:spPr>
                <a:xfrm>
                  <a:off x="7378293" y="2080177"/>
                  <a:ext cx="0" cy="18000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7" name="直接连接符 116">
                  <a:extLst>
                    <a:ext uri="{FF2B5EF4-FFF2-40B4-BE49-F238E27FC236}">
                      <a16:creationId xmlns:a16="http://schemas.microsoft.com/office/drawing/2014/main" id="{852A2B21-C1F2-46F8-7267-742075ED0DAD}"/>
                    </a:ext>
                  </a:extLst>
                </xdr:cNvPr>
                <xdr:cNvCxnSpPr/>
              </xdr:nvCxnSpPr>
              <xdr:spPr>
                <a:xfrm>
                  <a:off x="7437969" y="1185333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18" name="弧形 117">
                  <a:extLst>
                    <a:ext uri="{FF2B5EF4-FFF2-40B4-BE49-F238E27FC236}">
                      <a16:creationId xmlns:a16="http://schemas.microsoft.com/office/drawing/2014/main" id="{9C66FFCF-3CDD-239D-4E17-DAD83E6554CC}"/>
                    </a:ext>
                  </a:extLst>
                </xdr:cNvPr>
                <xdr:cNvSpPr/>
              </xdr:nvSpPr>
              <xdr:spPr>
                <a:xfrm flipH="1">
                  <a:off x="7363723" y="1185332"/>
                  <a:ext cx="161925" cy="132289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19" name="弧形 118">
                  <a:extLst>
                    <a:ext uri="{FF2B5EF4-FFF2-40B4-BE49-F238E27FC236}">
                      <a16:creationId xmlns:a16="http://schemas.microsoft.com/office/drawing/2014/main" id="{5E77AB78-AE15-D82C-ED55-6C4B22C9DB07}"/>
                    </a:ext>
                  </a:extLst>
                </xdr:cNvPr>
                <xdr:cNvSpPr/>
              </xdr:nvSpPr>
              <xdr:spPr>
                <a:xfrm flipH="1" flipV="1">
                  <a:off x="7367170" y="1390877"/>
                  <a:ext cx="216000" cy="139207"/>
                </a:xfrm>
                <a:prstGeom prst="arc">
                  <a:avLst>
                    <a:gd name="adj1" fmla="val 16199975"/>
                    <a:gd name="adj2" fmla="val 0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20" name="弧形 119">
                  <a:extLst>
                    <a:ext uri="{FF2B5EF4-FFF2-40B4-BE49-F238E27FC236}">
                      <a16:creationId xmlns:a16="http://schemas.microsoft.com/office/drawing/2014/main" id="{9D8908D8-4793-8214-CECF-6C4827FF04BB}"/>
                    </a:ext>
                  </a:extLst>
                </xdr:cNvPr>
                <xdr:cNvSpPr/>
              </xdr:nvSpPr>
              <xdr:spPr>
                <a:xfrm flipV="1">
                  <a:off x="7246712" y="1779105"/>
                  <a:ext cx="238997" cy="300914"/>
                </a:xfrm>
                <a:prstGeom prst="arc">
                  <a:avLst>
                    <a:gd name="adj1" fmla="val 16310587"/>
                    <a:gd name="adj2" fmla="val 21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22" name="弧形 121">
                  <a:extLst>
                    <a:ext uri="{FF2B5EF4-FFF2-40B4-BE49-F238E27FC236}">
                      <a16:creationId xmlns:a16="http://schemas.microsoft.com/office/drawing/2014/main" id="{355F130F-B3C2-D0BB-1DBD-C5BED3FDA512}"/>
                    </a:ext>
                  </a:extLst>
                </xdr:cNvPr>
                <xdr:cNvSpPr/>
              </xdr:nvSpPr>
              <xdr:spPr>
                <a:xfrm flipH="1" flipV="1">
                  <a:off x="7378288" y="2212341"/>
                  <a:ext cx="80421" cy="83397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cxnSp macro="">
              <xdr:nvCxnSpPr>
                <xdr:cNvPr id="129" name="直接连接符 128">
                  <a:extLst>
                    <a:ext uri="{FF2B5EF4-FFF2-40B4-BE49-F238E27FC236}">
                      <a16:creationId xmlns:a16="http://schemas.microsoft.com/office/drawing/2014/main" id="{97BA9420-3E7D-442B-145C-C6CF15CADC53}"/>
                    </a:ext>
                  </a:extLst>
                </xdr:cNvPr>
                <xdr:cNvCxnSpPr/>
              </xdr:nvCxnSpPr>
              <xdr:spPr>
                <a:xfrm>
                  <a:off x="7419736" y="2295886"/>
                  <a:ext cx="252002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80" name="组合 79">
                <a:extLst>
                  <a:ext uri="{FF2B5EF4-FFF2-40B4-BE49-F238E27FC236}">
                    <a16:creationId xmlns:a16="http://schemas.microsoft.com/office/drawing/2014/main" id="{322D9D99-B2FC-5D80-F0CE-4146686E21F1}"/>
                  </a:ext>
                </a:extLst>
              </xdr:cNvPr>
              <xdr:cNvGrpSpPr/>
            </xdr:nvGrpSpPr>
            <xdr:grpSpPr>
              <a:xfrm flipH="1">
                <a:off x="5894132" y="1246824"/>
                <a:ext cx="417095" cy="1149882"/>
                <a:chOff x="7246712" y="1185332"/>
                <a:chExt cx="443257" cy="1110554"/>
              </a:xfrm>
            </xdr:grpSpPr>
            <xdr:cxnSp macro="">
              <xdr:nvCxnSpPr>
                <xdr:cNvPr id="81" name="直接连接符 80">
                  <a:extLst>
                    <a:ext uri="{FF2B5EF4-FFF2-40B4-BE49-F238E27FC236}">
                      <a16:creationId xmlns:a16="http://schemas.microsoft.com/office/drawing/2014/main" id="{27E9990F-D5D6-0F0C-BE9E-65F1980C426D}"/>
                    </a:ext>
                  </a:extLst>
                </xdr:cNvPr>
                <xdr:cNvCxnSpPr>
                  <a:cxnSpLocks/>
                  <a:endCxn id="111" idx="2"/>
                </xdr:cNvCxnSpPr>
              </xdr:nvCxnSpPr>
              <xdr:spPr>
                <a:xfrm>
                  <a:off x="7471833" y="1527365"/>
                  <a:ext cx="13876" cy="402196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2" name="直接连接符 81">
                  <a:extLst>
                    <a:ext uri="{FF2B5EF4-FFF2-40B4-BE49-F238E27FC236}">
                      <a16:creationId xmlns:a16="http://schemas.microsoft.com/office/drawing/2014/main" id="{C1557A73-C46B-ED9E-545A-F783EA49D56B}"/>
                    </a:ext>
                  </a:extLst>
                </xdr:cNvPr>
                <xdr:cNvCxnSpPr/>
              </xdr:nvCxnSpPr>
              <xdr:spPr>
                <a:xfrm flipH="1">
                  <a:off x="7360601" y="1248833"/>
                  <a:ext cx="0" cy="217754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4" name="直接连接符 83">
                  <a:extLst>
                    <a:ext uri="{FF2B5EF4-FFF2-40B4-BE49-F238E27FC236}">
                      <a16:creationId xmlns:a16="http://schemas.microsoft.com/office/drawing/2014/main" id="{9BEABD2E-9FC5-7D5F-F2DC-A644CD35CAAA}"/>
                    </a:ext>
                  </a:extLst>
                </xdr:cNvPr>
                <xdr:cNvCxnSpPr/>
              </xdr:nvCxnSpPr>
              <xdr:spPr>
                <a:xfrm flipH="1">
                  <a:off x="7378293" y="2080177"/>
                  <a:ext cx="0" cy="18000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8" name="直接连接符 107">
                  <a:extLst>
                    <a:ext uri="{FF2B5EF4-FFF2-40B4-BE49-F238E27FC236}">
                      <a16:creationId xmlns:a16="http://schemas.microsoft.com/office/drawing/2014/main" id="{19EF7CFE-E2EA-930A-60FD-A30106DFCB6F}"/>
                    </a:ext>
                  </a:extLst>
                </xdr:cNvPr>
                <xdr:cNvCxnSpPr/>
              </xdr:nvCxnSpPr>
              <xdr:spPr>
                <a:xfrm>
                  <a:off x="7437969" y="1185333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9" name="弧形 108">
                  <a:extLst>
                    <a:ext uri="{FF2B5EF4-FFF2-40B4-BE49-F238E27FC236}">
                      <a16:creationId xmlns:a16="http://schemas.microsoft.com/office/drawing/2014/main" id="{3351871B-BAA3-19DB-CF40-88BA0D685CB0}"/>
                    </a:ext>
                  </a:extLst>
                </xdr:cNvPr>
                <xdr:cNvSpPr/>
              </xdr:nvSpPr>
              <xdr:spPr>
                <a:xfrm flipH="1">
                  <a:off x="7363723" y="1185332"/>
                  <a:ext cx="161925" cy="132289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10" name="弧形 109">
                  <a:extLst>
                    <a:ext uri="{FF2B5EF4-FFF2-40B4-BE49-F238E27FC236}">
                      <a16:creationId xmlns:a16="http://schemas.microsoft.com/office/drawing/2014/main" id="{E71E83EF-A4FB-879B-3E89-93F59973B481}"/>
                    </a:ext>
                  </a:extLst>
                </xdr:cNvPr>
                <xdr:cNvSpPr/>
              </xdr:nvSpPr>
              <xdr:spPr>
                <a:xfrm flipH="1" flipV="1">
                  <a:off x="7367170" y="1390877"/>
                  <a:ext cx="216000" cy="139207"/>
                </a:xfrm>
                <a:prstGeom prst="arc">
                  <a:avLst>
                    <a:gd name="adj1" fmla="val 16199975"/>
                    <a:gd name="adj2" fmla="val 0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11" name="弧形 110">
                  <a:extLst>
                    <a:ext uri="{FF2B5EF4-FFF2-40B4-BE49-F238E27FC236}">
                      <a16:creationId xmlns:a16="http://schemas.microsoft.com/office/drawing/2014/main" id="{866D288F-63BF-7DD4-5E08-69D33DD76061}"/>
                    </a:ext>
                  </a:extLst>
                </xdr:cNvPr>
                <xdr:cNvSpPr/>
              </xdr:nvSpPr>
              <xdr:spPr>
                <a:xfrm flipV="1">
                  <a:off x="7246712" y="1779105"/>
                  <a:ext cx="238997" cy="300914"/>
                </a:xfrm>
                <a:prstGeom prst="arc">
                  <a:avLst>
                    <a:gd name="adj1" fmla="val 16310587"/>
                    <a:gd name="adj2" fmla="val 21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12" name="弧形 111">
                  <a:extLst>
                    <a:ext uri="{FF2B5EF4-FFF2-40B4-BE49-F238E27FC236}">
                      <a16:creationId xmlns:a16="http://schemas.microsoft.com/office/drawing/2014/main" id="{A5153EF3-D5EF-3B50-A4F8-DF34AC2A1A72}"/>
                    </a:ext>
                  </a:extLst>
                </xdr:cNvPr>
                <xdr:cNvSpPr/>
              </xdr:nvSpPr>
              <xdr:spPr>
                <a:xfrm flipH="1" flipV="1">
                  <a:off x="7378288" y="2212341"/>
                  <a:ext cx="80421" cy="83397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cxnSp macro="">
              <xdr:nvCxnSpPr>
                <xdr:cNvPr id="113" name="直接连接符 112">
                  <a:extLst>
                    <a:ext uri="{FF2B5EF4-FFF2-40B4-BE49-F238E27FC236}">
                      <a16:creationId xmlns:a16="http://schemas.microsoft.com/office/drawing/2014/main" id="{800931A7-DC2B-3A1D-0EFD-3F73F89F1FDB}"/>
                    </a:ext>
                  </a:extLst>
                </xdr:cNvPr>
                <xdr:cNvCxnSpPr/>
              </xdr:nvCxnSpPr>
              <xdr:spPr>
                <a:xfrm>
                  <a:off x="7419736" y="2295886"/>
                  <a:ext cx="252002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</xdr:grpSp>
      <xdr:grpSp>
        <xdr:nvGrpSpPr>
          <xdr:cNvPr id="144" name="组合 143">
            <a:extLst>
              <a:ext uri="{FF2B5EF4-FFF2-40B4-BE49-F238E27FC236}">
                <a16:creationId xmlns:a16="http://schemas.microsoft.com/office/drawing/2014/main" id="{CC5A3E37-9459-220D-5F4D-EC5D31581C1E}"/>
              </a:ext>
            </a:extLst>
          </xdr:cNvPr>
          <xdr:cNvGrpSpPr/>
        </xdr:nvGrpSpPr>
        <xdr:grpSpPr>
          <a:xfrm>
            <a:off x="8612865" y="1538663"/>
            <a:ext cx="258212" cy="744965"/>
            <a:chOff x="8612865" y="1538663"/>
            <a:chExt cx="258212" cy="744965"/>
          </a:xfrm>
        </xdr:grpSpPr>
        <xdr:cxnSp macro="">
          <xdr:nvCxnSpPr>
            <xdr:cNvPr id="133" name="直接连接符 132">
              <a:extLst>
                <a:ext uri="{FF2B5EF4-FFF2-40B4-BE49-F238E27FC236}">
                  <a16:creationId xmlns:a16="http://schemas.microsoft.com/office/drawing/2014/main" id="{2DBADA12-F1A7-44E0-B91D-9700EE003EAF}"/>
                </a:ext>
              </a:extLst>
            </xdr:cNvPr>
            <xdr:cNvCxnSpPr/>
          </xdr:nvCxnSpPr>
          <xdr:spPr>
            <a:xfrm>
              <a:off x="8744051" y="1546814"/>
              <a:ext cx="0" cy="736814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34" name="直接连接符 133">
              <a:extLst>
                <a:ext uri="{FF2B5EF4-FFF2-40B4-BE49-F238E27FC236}">
                  <a16:creationId xmlns:a16="http://schemas.microsoft.com/office/drawing/2014/main" id="{948215B2-0464-47F5-9F33-3C28DB7C5F21}"/>
                </a:ext>
              </a:extLst>
            </xdr:cNvPr>
            <xdr:cNvCxnSpPr>
              <a:cxnSpLocks/>
            </xdr:cNvCxnSpPr>
          </xdr:nvCxnSpPr>
          <xdr:spPr>
            <a:xfrm>
              <a:off x="8612865" y="1546005"/>
              <a:ext cx="126475" cy="133965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35" name="直接连接符 134">
              <a:extLst>
                <a:ext uri="{FF2B5EF4-FFF2-40B4-BE49-F238E27FC236}">
                  <a16:creationId xmlns:a16="http://schemas.microsoft.com/office/drawing/2014/main" id="{F02C2C1B-1E1A-49DA-9350-B3BDD387E9C4}"/>
                </a:ext>
              </a:extLst>
            </xdr:cNvPr>
            <xdr:cNvCxnSpPr>
              <a:cxnSpLocks/>
            </xdr:cNvCxnSpPr>
          </xdr:nvCxnSpPr>
          <xdr:spPr>
            <a:xfrm>
              <a:off x="8618985" y="1675622"/>
              <a:ext cx="126475" cy="133967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36" name="直接连接符 135">
              <a:extLst>
                <a:ext uri="{FF2B5EF4-FFF2-40B4-BE49-F238E27FC236}">
                  <a16:creationId xmlns:a16="http://schemas.microsoft.com/office/drawing/2014/main" id="{4B78309A-0BB9-46C1-8E83-A09C21D484CE}"/>
                </a:ext>
              </a:extLst>
            </xdr:cNvPr>
            <xdr:cNvCxnSpPr>
              <a:cxnSpLocks/>
            </xdr:cNvCxnSpPr>
          </xdr:nvCxnSpPr>
          <xdr:spPr>
            <a:xfrm flipV="1">
              <a:off x="8620874" y="1823449"/>
              <a:ext cx="126475" cy="133967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37" name="直接连接符 136">
              <a:extLst>
                <a:ext uri="{FF2B5EF4-FFF2-40B4-BE49-F238E27FC236}">
                  <a16:creationId xmlns:a16="http://schemas.microsoft.com/office/drawing/2014/main" id="{98EF8980-07D4-42F8-A8E4-06B094F9E846}"/>
                </a:ext>
              </a:extLst>
            </xdr:cNvPr>
            <xdr:cNvCxnSpPr>
              <a:cxnSpLocks/>
            </xdr:cNvCxnSpPr>
          </xdr:nvCxnSpPr>
          <xdr:spPr>
            <a:xfrm flipH="1" flipV="1">
              <a:off x="8747282" y="1990987"/>
              <a:ext cx="106578" cy="114372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38" name="直接连接符 137">
              <a:extLst>
                <a:ext uri="{FF2B5EF4-FFF2-40B4-BE49-F238E27FC236}">
                  <a16:creationId xmlns:a16="http://schemas.microsoft.com/office/drawing/2014/main" id="{496DAA51-4D6F-4812-8C72-8E4214EE1E2F}"/>
                </a:ext>
              </a:extLst>
            </xdr:cNvPr>
            <xdr:cNvCxnSpPr>
              <a:cxnSpLocks/>
            </xdr:cNvCxnSpPr>
          </xdr:nvCxnSpPr>
          <xdr:spPr>
            <a:xfrm flipV="1">
              <a:off x="8637154" y="1996124"/>
              <a:ext cx="106578" cy="114372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39" name="直接连接符 138">
              <a:extLst>
                <a:ext uri="{FF2B5EF4-FFF2-40B4-BE49-F238E27FC236}">
                  <a16:creationId xmlns:a16="http://schemas.microsoft.com/office/drawing/2014/main" id="{EF052054-1D21-4FA7-A00B-52427D81402E}"/>
                </a:ext>
              </a:extLst>
            </xdr:cNvPr>
            <xdr:cNvCxnSpPr>
              <a:cxnSpLocks/>
            </xdr:cNvCxnSpPr>
          </xdr:nvCxnSpPr>
          <xdr:spPr>
            <a:xfrm>
              <a:off x="8746360" y="2138412"/>
              <a:ext cx="85262" cy="91497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40" name="直接连接符 139">
              <a:extLst>
                <a:ext uri="{FF2B5EF4-FFF2-40B4-BE49-F238E27FC236}">
                  <a16:creationId xmlns:a16="http://schemas.microsoft.com/office/drawing/2014/main" id="{2D35B86B-FC63-41EB-8D8B-2E1260ADF224}"/>
                </a:ext>
              </a:extLst>
            </xdr:cNvPr>
            <xdr:cNvCxnSpPr>
              <a:cxnSpLocks/>
            </xdr:cNvCxnSpPr>
          </xdr:nvCxnSpPr>
          <xdr:spPr>
            <a:xfrm flipH="1">
              <a:off x="8657390" y="2138411"/>
              <a:ext cx="85262" cy="91497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41" name="直接连接符 140">
              <a:extLst>
                <a:ext uri="{FF2B5EF4-FFF2-40B4-BE49-F238E27FC236}">
                  <a16:creationId xmlns:a16="http://schemas.microsoft.com/office/drawing/2014/main" id="{6771A7D9-4BAA-433C-B6E5-553BB8B2E111}"/>
                </a:ext>
              </a:extLst>
            </xdr:cNvPr>
            <xdr:cNvCxnSpPr>
              <a:cxnSpLocks/>
            </xdr:cNvCxnSpPr>
          </xdr:nvCxnSpPr>
          <xdr:spPr>
            <a:xfrm flipH="1">
              <a:off x="8736593" y="1538663"/>
              <a:ext cx="126475" cy="133965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42" name="直接连接符 141">
              <a:extLst>
                <a:ext uri="{FF2B5EF4-FFF2-40B4-BE49-F238E27FC236}">
                  <a16:creationId xmlns:a16="http://schemas.microsoft.com/office/drawing/2014/main" id="{35019508-6E3F-49A4-9688-1A2A08D15ACA}"/>
                </a:ext>
              </a:extLst>
            </xdr:cNvPr>
            <xdr:cNvCxnSpPr>
              <a:cxnSpLocks/>
            </xdr:cNvCxnSpPr>
          </xdr:nvCxnSpPr>
          <xdr:spPr>
            <a:xfrm flipH="1">
              <a:off x="8742713" y="1668280"/>
              <a:ext cx="126475" cy="133966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43" name="直接连接符 142">
              <a:extLst>
                <a:ext uri="{FF2B5EF4-FFF2-40B4-BE49-F238E27FC236}">
                  <a16:creationId xmlns:a16="http://schemas.microsoft.com/office/drawing/2014/main" id="{FAE03E7F-72FA-4085-B717-1666CDB9654B}"/>
                </a:ext>
              </a:extLst>
            </xdr:cNvPr>
            <xdr:cNvCxnSpPr>
              <a:cxnSpLocks/>
            </xdr:cNvCxnSpPr>
          </xdr:nvCxnSpPr>
          <xdr:spPr>
            <a:xfrm flipH="1" flipV="1">
              <a:off x="8744602" y="1816106"/>
              <a:ext cx="126475" cy="133966"/>
            </a:xfrm>
            <a:prstGeom prst="line">
              <a:avLst/>
            </a:prstGeom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13</xdr:col>
      <xdr:colOff>1360941</xdr:colOff>
      <xdr:row>3</xdr:row>
      <xdr:rowOff>194311</xdr:rowOff>
    </xdr:from>
    <xdr:to>
      <xdr:col>15</xdr:col>
      <xdr:colOff>136071</xdr:colOff>
      <xdr:row>10</xdr:row>
      <xdr:rowOff>73454</xdr:rowOff>
    </xdr:to>
    <xdr:grpSp>
      <xdr:nvGrpSpPr>
        <xdr:cNvPr id="182" name="组合 181">
          <a:extLst>
            <a:ext uri="{FF2B5EF4-FFF2-40B4-BE49-F238E27FC236}">
              <a16:creationId xmlns:a16="http://schemas.microsoft.com/office/drawing/2014/main" id="{D02B1831-431F-DBE5-EA00-6F72C5A8F1F6}"/>
            </a:ext>
          </a:extLst>
        </xdr:cNvPr>
        <xdr:cNvGrpSpPr/>
      </xdr:nvGrpSpPr>
      <xdr:grpSpPr>
        <a:xfrm>
          <a:off x="17526227" y="1146811"/>
          <a:ext cx="1677987" cy="1512000"/>
          <a:chOff x="10795227" y="1110528"/>
          <a:chExt cx="1764001" cy="1547175"/>
        </a:xfrm>
      </xdr:grpSpPr>
      <xdr:grpSp>
        <xdr:nvGrpSpPr>
          <xdr:cNvPr id="146" name="组合 145">
            <a:extLst>
              <a:ext uri="{FF2B5EF4-FFF2-40B4-BE49-F238E27FC236}">
                <a16:creationId xmlns:a16="http://schemas.microsoft.com/office/drawing/2014/main" id="{A1D49EE6-55C6-45B9-B0D8-E81B06A1FAF3}"/>
              </a:ext>
            </a:extLst>
          </xdr:cNvPr>
          <xdr:cNvGrpSpPr/>
        </xdr:nvGrpSpPr>
        <xdr:grpSpPr>
          <a:xfrm>
            <a:off x="10795227" y="1110528"/>
            <a:ext cx="1764001" cy="1547175"/>
            <a:chOff x="7798811" y="1079500"/>
            <a:chExt cx="1972223" cy="1634721"/>
          </a:xfrm>
        </xdr:grpSpPr>
        <xdr:grpSp>
          <xdr:nvGrpSpPr>
            <xdr:cNvPr id="147" name="组合 146">
              <a:extLst>
                <a:ext uri="{FF2B5EF4-FFF2-40B4-BE49-F238E27FC236}">
                  <a16:creationId xmlns:a16="http://schemas.microsoft.com/office/drawing/2014/main" id="{7A8FE9D1-F12D-8741-60E6-985C3C4ACE4C}"/>
                </a:ext>
              </a:extLst>
            </xdr:cNvPr>
            <xdr:cNvGrpSpPr/>
          </xdr:nvGrpSpPr>
          <xdr:grpSpPr>
            <a:xfrm>
              <a:off x="7798811" y="1079500"/>
              <a:ext cx="1972223" cy="1634721"/>
              <a:chOff x="362883" y="3271818"/>
              <a:chExt cx="1973049" cy="1633896"/>
            </a:xfrm>
          </xdr:grpSpPr>
          <xdr:pic>
            <xdr:nvPicPr>
              <xdr:cNvPr id="159" name="图片 158" descr="图示&#10;&#10;AI 生成的内容可能不正确。">
                <a:extLst>
                  <a:ext uri="{FF2B5EF4-FFF2-40B4-BE49-F238E27FC236}">
                    <a16:creationId xmlns:a16="http://schemas.microsoft.com/office/drawing/2014/main" id="{70080CDD-4A5A-C268-4CEC-1DC62B7D419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BEBA8EAE-BF5A-486C-A8C5-ECC9F3942E4B}">
                    <a14:imgProps xmlns:a14="http://schemas.microsoft.com/office/drawing/2010/main">
                      <a14:imgLayer r:embed="rId2">
                        <a14:imgEffect>
                          <a14:backgroundRemoval t="9569" b="90909" l="9888" r="89872">
                            <a14:foregroundMark x1="41228" y1="9649" x2="41228" y2="9649"/>
                            <a14:foregroundMark x1="45056" y1="90909" x2="45056" y2="9090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62883" y="3271818"/>
                <a:ext cx="1973049" cy="1633896"/>
              </a:xfrm>
              <a:prstGeom prst="rect">
                <a:avLst/>
              </a:prstGeom>
            </xdr:spPr>
          </xdr:pic>
          <xdr:grpSp>
            <xdr:nvGrpSpPr>
              <xdr:cNvPr id="160" name="组合 159">
                <a:extLst>
                  <a:ext uri="{FF2B5EF4-FFF2-40B4-BE49-F238E27FC236}">
                    <a16:creationId xmlns:a16="http://schemas.microsoft.com/office/drawing/2014/main" id="{5E8AFA99-651A-8367-8F2C-908281CCF8C8}"/>
                  </a:ext>
                </a:extLst>
              </xdr:cNvPr>
              <xdr:cNvGrpSpPr/>
            </xdr:nvGrpSpPr>
            <xdr:grpSpPr>
              <a:xfrm>
                <a:off x="880885" y="3513824"/>
                <a:ext cx="905433" cy="1149882"/>
                <a:chOff x="5549510" y="1246824"/>
                <a:chExt cx="761717" cy="1149882"/>
              </a:xfrm>
            </xdr:grpSpPr>
            <xdr:grpSp>
              <xdr:nvGrpSpPr>
                <xdr:cNvPr id="161" name="组合 160">
                  <a:extLst>
                    <a:ext uri="{FF2B5EF4-FFF2-40B4-BE49-F238E27FC236}">
                      <a16:creationId xmlns:a16="http://schemas.microsoft.com/office/drawing/2014/main" id="{D30E706B-742D-F3A3-7D58-6CC1FEC9B72C}"/>
                    </a:ext>
                  </a:extLst>
                </xdr:cNvPr>
                <xdr:cNvGrpSpPr/>
              </xdr:nvGrpSpPr>
              <xdr:grpSpPr>
                <a:xfrm>
                  <a:off x="5549510" y="1246824"/>
                  <a:ext cx="417095" cy="1149882"/>
                  <a:chOff x="7246712" y="1185332"/>
                  <a:chExt cx="443257" cy="1110554"/>
                </a:xfrm>
              </xdr:grpSpPr>
              <xdr:cxnSp macro="">
                <xdr:nvCxnSpPr>
                  <xdr:cNvPr id="172" name="直接连接符 171">
                    <a:extLst>
                      <a:ext uri="{FF2B5EF4-FFF2-40B4-BE49-F238E27FC236}">
                        <a16:creationId xmlns:a16="http://schemas.microsoft.com/office/drawing/2014/main" id="{5F4D3B31-4868-33DD-410A-16C4FAC145FF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7481495" y="1536832"/>
                    <a:ext cx="13877" cy="402196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73" name="直接连接符 172">
                    <a:extLst>
                      <a:ext uri="{FF2B5EF4-FFF2-40B4-BE49-F238E27FC236}">
                        <a16:creationId xmlns:a16="http://schemas.microsoft.com/office/drawing/2014/main" id="{804BF112-1F4F-B784-3C37-DE00B7C95337}"/>
                      </a:ext>
                    </a:extLst>
                  </xdr:cNvPr>
                  <xdr:cNvCxnSpPr/>
                </xdr:nvCxnSpPr>
                <xdr:spPr>
                  <a:xfrm>
                    <a:off x="7360601" y="1248833"/>
                    <a:ext cx="0" cy="217754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74" name="直接连接符 173">
                    <a:extLst>
                      <a:ext uri="{FF2B5EF4-FFF2-40B4-BE49-F238E27FC236}">
                        <a16:creationId xmlns:a16="http://schemas.microsoft.com/office/drawing/2014/main" id="{219BCA6E-7816-1DEC-F6B4-C54DAFA85503}"/>
                      </a:ext>
                    </a:extLst>
                  </xdr:cNvPr>
                  <xdr:cNvCxnSpPr/>
                </xdr:nvCxnSpPr>
                <xdr:spPr>
                  <a:xfrm>
                    <a:off x="7378293" y="2080177"/>
                    <a:ext cx="0" cy="180000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75" name="直接连接符 174">
                    <a:extLst>
                      <a:ext uri="{FF2B5EF4-FFF2-40B4-BE49-F238E27FC236}">
                        <a16:creationId xmlns:a16="http://schemas.microsoft.com/office/drawing/2014/main" id="{411F380C-4917-3892-BE1D-BE591E9035CE}"/>
                      </a:ext>
                    </a:extLst>
                  </xdr:cNvPr>
                  <xdr:cNvCxnSpPr/>
                </xdr:nvCxnSpPr>
                <xdr:spPr>
                  <a:xfrm>
                    <a:off x="7437969" y="1185333"/>
                    <a:ext cx="252000" cy="0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76" name="弧形 175">
                    <a:extLst>
                      <a:ext uri="{FF2B5EF4-FFF2-40B4-BE49-F238E27FC236}">
                        <a16:creationId xmlns:a16="http://schemas.microsoft.com/office/drawing/2014/main" id="{8005CFA2-538C-043A-7115-79A617EEAF91}"/>
                      </a:ext>
                    </a:extLst>
                  </xdr:cNvPr>
                  <xdr:cNvSpPr/>
                </xdr:nvSpPr>
                <xdr:spPr>
                  <a:xfrm flipH="1">
                    <a:off x="7363723" y="1185332"/>
                    <a:ext cx="161925" cy="132289"/>
                  </a:xfrm>
                  <a:prstGeom prst="arc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/>
                  </a:p>
                </xdr:txBody>
              </xdr:sp>
              <xdr:sp macro="" textlink="">
                <xdr:nvSpPr>
                  <xdr:cNvPr id="177" name="弧形 176">
                    <a:extLst>
                      <a:ext uri="{FF2B5EF4-FFF2-40B4-BE49-F238E27FC236}">
                        <a16:creationId xmlns:a16="http://schemas.microsoft.com/office/drawing/2014/main" id="{FFEB1719-AE2F-727C-ED47-F960CE522D3F}"/>
                      </a:ext>
                    </a:extLst>
                  </xdr:cNvPr>
                  <xdr:cNvSpPr/>
                </xdr:nvSpPr>
                <xdr:spPr>
                  <a:xfrm flipH="1" flipV="1">
                    <a:off x="7367170" y="1390877"/>
                    <a:ext cx="216000" cy="139207"/>
                  </a:xfrm>
                  <a:prstGeom prst="arc">
                    <a:avLst>
                      <a:gd name="adj1" fmla="val 16199975"/>
                      <a:gd name="adj2" fmla="val 0"/>
                    </a:avLst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/>
                  </a:p>
                </xdr:txBody>
              </xdr:sp>
              <xdr:sp macro="" textlink="">
                <xdr:nvSpPr>
                  <xdr:cNvPr id="178" name="弧形 177">
                    <a:extLst>
                      <a:ext uri="{FF2B5EF4-FFF2-40B4-BE49-F238E27FC236}">
                        <a16:creationId xmlns:a16="http://schemas.microsoft.com/office/drawing/2014/main" id="{FE41CA07-6B07-20A3-771F-A9173E8CBC77}"/>
                      </a:ext>
                    </a:extLst>
                  </xdr:cNvPr>
                  <xdr:cNvSpPr/>
                </xdr:nvSpPr>
                <xdr:spPr>
                  <a:xfrm flipV="1">
                    <a:off x="7246712" y="1779105"/>
                    <a:ext cx="238997" cy="300914"/>
                  </a:xfrm>
                  <a:prstGeom prst="arc">
                    <a:avLst>
                      <a:gd name="adj1" fmla="val 16310587"/>
                      <a:gd name="adj2" fmla="val 21"/>
                    </a:avLst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/>
                  </a:p>
                </xdr:txBody>
              </xdr:sp>
              <xdr:sp macro="" textlink="">
                <xdr:nvSpPr>
                  <xdr:cNvPr id="179" name="弧形 178">
                    <a:extLst>
                      <a:ext uri="{FF2B5EF4-FFF2-40B4-BE49-F238E27FC236}">
                        <a16:creationId xmlns:a16="http://schemas.microsoft.com/office/drawing/2014/main" id="{9D285EEC-2931-3BA3-60B2-DA374C9FB720}"/>
                      </a:ext>
                    </a:extLst>
                  </xdr:cNvPr>
                  <xdr:cNvSpPr/>
                </xdr:nvSpPr>
                <xdr:spPr>
                  <a:xfrm flipH="1" flipV="1">
                    <a:off x="7378288" y="2212341"/>
                    <a:ext cx="80421" cy="83397"/>
                  </a:xfrm>
                  <a:prstGeom prst="arc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/>
                  </a:p>
                </xdr:txBody>
              </xdr:sp>
              <xdr:cxnSp macro="">
                <xdr:nvCxnSpPr>
                  <xdr:cNvPr id="180" name="直接连接符 179">
                    <a:extLst>
                      <a:ext uri="{FF2B5EF4-FFF2-40B4-BE49-F238E27FC236}">
                        <a16:creationId xmlns:a16="http://schemas.microsoft.com/office/drawing/2014/main" id="{72A56446-B8DA-EAA7-2E5A-CE3ADB63330B}"/>
                      </a:ext>
                    </a:extLst>
                  </xdr:cNvPr>
                  <xdr:cNvCxnSpPr/>
                </xdr:nvCxnSpPr>
                <xdr:spPr>
                  <a:xfrm>
                    <a:off x="7419736" y="2295886"/>
                    <a:ext cx="252002" cy="0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62" name="组合 161">
                  <a:extLst>
                    <a:ext uri="{FF2B5EF4-FFF2-40B4-BE49-F238E27FC236}">
                      <a16:creationId xmlns:a16="http://schemas.microsoft.com/office/drawing/2014/main" id="{C706731D-E97B-9D40-643F-123681662B4A}"/>
                    </a:ext>
                  </a:extLst>
                </xdr:cNvPr>
                <xdr:cNvGrpSpPr/>
              </xdr:nvGrpSpPr>
              <xdr:grpSpPr>
                <a:xfrm flipH="1">
                  <a:off x="5894132" y="1246824"/>
                  <a:ext cx="417095" cy="1149882"/>
                  <a:chOff x="7246712" y="1185332"/>
                  <a:chExt cx="443257" cy="1110554"/>
                </a:xfrm>
              </xdr:grpSpPr>
              <xdr:cxnSp macro="">
                <xdr:nvCxnSpPr>
                  <xdr:cNvPr id="163" name="直接连接符 162">
                    <a:extLst>
                      <a:ext uri="{FF2B5EF4-FFF2-40B4-BE49-F238E27FC236}">
                        <a16:creationId xmlns:a16="http://schemas.microsoft.com/office/drawing/2014/main" id="{41759623-CB95-ADB9-9818-E873FB4B53F4}"/>
                      </a:ext>
                    </a:extLst>
                  </xdr:cNvPr>
                  <xdr:cNvCxnSpPr>
                    <a:cxnSpLocks/>
                    <a:endCxn id="169" idx="2"/>
                  </xdr:cNvCxnSpPr>
                </xdr:nvCxnSpPr>
                <xdr:spPr>
                  <a:xfrm>
                    <a:off x="7471833" y="1527365"/>
                    <a:ext cx="13876" cy="402196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64" name="直接连接符 163">
                    <a:extLst>
                      <a:ext uri="{FF2B5EF4-FFF2-40B4-BE49-F238E27FC236}">
                        <a16:creationId xmlns:a16="http://schemas.microsoft.com/office/drawing/2014/main" id="{00894213-6BED-BC75-999C-5D26F7E60A50}"/>
                      </a:ext>
                    </a:extLst>
                  </xdr:cNvPr>
                  <xdr:cNvCxnSpPr/>
                </xdr:nvCxnSpPr>
                <xdr:spPr>
                  <a:xfrm flipH="1">
                    <a:off x="7360601" y="1248833"/>
                    <a:ext cx="0" cy="217754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65" name="直接连接符 164">
                    <a:extLst>
                      <a:ext uri="{FF2B5EF4-FFF2-40B4-BE49-F238E27FC236}">
                        <a16:creationId xmlns:a16="http://schemas.microsoft.com/office/drawing/2014/main" id="{47D7DA76-79FF-38FF-3245-2BAEF0C93250}"/>
                      </a:ext>
                    </a:extLst>
                  </xdr:cNvPr>
                  <xdr:cNvCxnSpPr/>
                </xdr:nvCxnSpPr>
                <xdr:spPr>
                  <a:xfrm flipH="1">
                    <a:off x="7378293" y="2080177"/>
                    <a:ext cx="0" cy="180000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66" name="直接连接符 165">
                    <a:extLst>
                      <a:ext uri="{FF2B5EF4-FFF2-40B4-BE49-F238E27FC236}">
                        <a16:creationId xmlns:a16="http://schemas.microsoft.com/office/drawing/2014/main" id="{A7FF22D6-01F6-8643-F9D9-8FE6C45C535B}"/>
                      </a:ext>
                    </a:extLst>
                  </xdr:cNvPr>
                  <xdr:cNvCxnSpPr/>
                </xdr:nvCxnSpPr>
                <xdr:spPr>
                  <a:xfrm>
                    <a:off x="7437969" y="1185333"/>
                    <a:ext cx="252000" cy="0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67" name="弧形 166">
                    <a:extLst>
                      <a:ext uri="{FF2B5EF4-FFF2-40B4-BE49-F238E27FC236}">
                        <a16:creationId xmlns:a16="http://schemas.microsoft.com/office/drawing/2014/main" id="{C2A7366B-1682-3861-7509-7F41D1FD5B03}"/>
                      </a:ext>
                    </a:extLst>
                  </xdr:cNvPr>
                  <xdr:cNvSpPr/>
                </xdr:nvSpPr>
                <xdr:spPr>
                  <a:xfrm flipH="1">
                    <a:off x="7363723" y="1185332"/>
                    <a:ext cx="161925" cy="132289"/>
                  </a:xfrm>
                  <a:prstGeom prst="arc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/>
                  </a:p>
                </xdr:txBody>
              </xdr:sp>
              <xdr:sp macro="" textlink="">
                <xdr:nvSpPr>
                  <xdr:cNvPr id="168" name="弧形 167">
                    <a:extLst>
                      <a:ext uri="{FF2B5EF4-FFF2-40B4-BE49-F238E27FC236}">
                        <a16:creationId xmlns:a16="http://schemas.microsoft.com/office/drawing/2014/main" id="{DA4E1947-48A2-6EB8-359B-AAB397161A9A}"/>
                      </a:ext>
                    </a:extLst>
                  </xdr:cNvPr>
                  <xdr:cNvSpPr/>
                </xdr:nvSpPr>
                <xdr:spPr>
                  <a:xfrm flipH="1" flipV="1">
                    <a:off x="7367170" y="1390877"/>
                    <a:ext cx="216000" cy="139207"/>
                  </a:xfrm>
                  <a:prstGeom prst="arc">
                    <a:avLst>
                      <a:gd name="adj1" fmla="val 16199975"/>
                      <a:gd name="adj2" fmla="val 0"/>
                    </a:avLst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/>
                  </a:p>
                </xdr:txBody>
              </xdr:sp>
              <xdr:sp macro="" textlink="">
                <xdr:nvSpPr>
                  <xdr:cNvPr id="169" name="弧形 168">
                    <a:extLst>
                      <a:ext uri="{FF2B5EF4-FFF2-40B4-BE49-F238E27FC236}">
                        <a16:creationId xmlns:a16="http://schemas.microsoft.com/office/drawing/2014/main" id="{49C9EC1D-7276-44AD-1133-73D481C89AB8}"/>
                      </a:ext>
                    </a:extLst>
                  </xdr:cNvPr>
                  <xdr:cNvSpPr/>
                </xdr:nvSpPr>
                <xdr:spPr>
                  <a:xfrm flipV="1">
                    <a:off x="7246712" y="1779105"/>
                    <a:ext cx="238997" cy="300914"/>
                  </a:xfrm>
                  <a:prstGeom prst="arc">
                    <a:avLst>
                      <a:gd name="adj1" fmla="val 16310587"/>
                      <a:gd name="adj2" fmla="val 21"/>
                    </a:avLst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/>
                  </a:p>
                </xdr:txBody>
              </xdr:sp>
              <xdr:sp macro="" textlink="">
                <xdr:nvSpPr>
                  <xdr:cNvPr id="170" name="弧形 169">
                    <a:extLst>
                      <a:ext uri="{FF2B5EF4-FFF2-40B4-BE49-F238E27FC236}">
                        <a16:creationId xmlns:a16="http://schemas.microsoft.com/office/drawing/2014/main" id="{F9DC2071-1C20-3980-4217-BE281B95B119}"/>
                      </a:ext>
                    </a:extLst>
                  </xdr:cNvPr>
                  <xdr:cNvSpPr/>
                </xdr:nvSpPr>
                <xdr:spPr>
                  <a:xfrm flipH="1" flipV="1">
                    <a:off x="7378288" y="2212341"/>
                    <a:ext cx="80421" cy="83397"/>
                  </a:xfrm>
                  <a:prstGeom prst="arc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/>
                  </a:p>
                </xdr:txBody>
              </xdr:sp>
              <xdr:cxnSp macro="">
                <xdr:nvCxnSpPr>
                  <xdr:cNvPr id="171" name="直接连接符 170">
                    <a:extLst>
                      <a:ext uri="{FF2B5EF4-FFF2-40B4-BE49-F238E27FC236}">
                        <a16:creationId xmlns:a16="http://schemas.microsoft.com/office/drawing/2014/main" id="{188A88B1-2844-B105-0372-DBC3E5A571C1}"/>
                      </a:ext>
                    </a:extLst>
                  </xdr:cNvPr>
                  <xdr:cNvCxnSpPr/>
                </xdr:nvCxnSpPr>
                <xdr:spPr>
                  <a:xfrm>
                    <a:off x="7419736" y="2295886"/>
                    <a:ext cx="252002" cy="0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</xdr:grpSp>
        </xdr:grpSp>
        <xdr:grpSp>
          <xdr:nvGrpSpPr>
            <xdr:cNvPr id="148" name="组合 147">
              <a:extLst>
                <a:ext uri="{FF2B5EF4-FFF2-40B4-BE49-F238E27FC236}">
                  <a16:creationId xmlns:a16="http://schemas.microsoft.com/office/drawing/2014/main" id="{0CBB5883-B3BE-B6EE-ACCE-E06BDA2B9728}"/>
                </a:ext>
              </a:extLst>
            </xdr:cNvPr>
            <xdr:cNvGrpSpPr/>
          </xdr:nvGrpSpPr>
          <xdr:grpSpPr>
            <a:xfrm>
              <a:off x="8636095" y="1541205"/>
              <a:ext cx="251455" cy="581037"/>
              <a:chOff x="7806599" y="1075801"/>
              <a:chExt cx="251455" cy="584521"/>
            </a:xfrm>
          </xdr:grpSpPr>
          <xdr:cxnSp macro="">
            <xdr:nvCxnSpPr>
              <xdr:cNvPr id="149" name="直接连接符 148">
                <a:extLst>
                  <a:ext uri="{FF2B5EF4-FFF2-40B4-BE49-F238E27FC236}">
                    <a16:creationId xmlns:a16="http://schemas.microsoft.com/office/drawing/2014/main" id="{6FFD4354-86C8-9FAC-51EA-1E3C9CCB2B6C}"/>
                  </a:ext>
                </a:extLst>
              </xdr:cNvPr>
              <xdr:cNvCxnSpPr/>
            </xdr:nvCxnSpPr>
            <xdr:spPr>
              <a:xfrm>
                <a:off x="7931347" y="1075801"/>
                <a:ext cx="0" cy="573675"/>
              </a:xfrm>
              <a:prstGeom prst="line">
                <a:avLst/>
              </a:prstGeom>
            </xdr:spPr>
            <xdr:style>
              <a:lnRef idx="1">
                <a:schemeClr val="accent2"/>
              </a:lnRef>
              <a:fillRef idx="0">
                <a:schemeClr val="accent2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</xdr:cxnSp>
          <xdr:cxnSp macro="">
            <xdr:nvCxnSpPr>
              <xdr:cNvPr id="150" name="直接连接符 149">
                <a:extLst>
                  <a:ext uri="{FF2B5EF4-FFF2-40B4-BE49-F238E27FC236}">
                    <a16:creationId xmlns:a16="http://schemas.microsoft.com/office/drawing/2014/main" id="{5BE5AF1D-292C-7C80-5583-736F4F8B1A3B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7806599" y="1106401"/>
                <a:ext cx="126154" cy="133878"/>
              </a:xfrm>
              <a:prstGeom prst="line">
                <a:avLst/>
              </a:prstGeom>
            </xdr:spPr>
            <xdr:style>
              <a:lnRef idx="1">
                <a:schemeClr val="accent2"/>
              </a:lnRef>
              <a:fillRef idx="0">
                <a:schemeClr val="accent2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</xdr:cxnSp>
          <xdr:cxnSp macro="">
            <xdr:nvCxnSpPr>
              <xdr:cNvPr id="151" name="直接连接符 150">
                <a:extLst>
                  <a:ext uri="{FF2B5EF4-FFF2-40B4-BE49-F238E27FC236}">
                    <a16:creationId xmlns:a16="http://schemas.microsoft.com/office/drawing/2014/main" id="{C9D8535F-775B-C2EA-41C5-57E9DEEF3754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7808484" y="1254129"/>
                <a:ext cx="126155" cy="133880"/>
              </a:xfrm>
              <a:prstGeom prst="line">
                <a:avLst/>
              </a:prstGeom>
            </xdr:spPr>
            <xdr:style>
              <a:lnRef idx="1">
                <a:schemeClr val="accent2"/>
              </a:lnRef>
              <a:fillRef idx="0">
                <a:schemeClr val="accent2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</xdr:cxnSp>
          <xdr:cxnSp macro="">
            <xdr:nvCxnSpPr>
              <xdr:cNvPr id="152" name="直接连接符 151">
                <a:extLst>
                  <a:ext uri="{FF2B5EF4-FFF2-40B4-BE49-F238E27FC236}">
                    <a16:creationId xmlns:a16="http://schemas.microsoft.com/office/drawing/2014/main" id="{E58A7334-C521-93C1-1C8B-086880DCA84C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7934572" y="1421559"/>
                <a:ext cx="106308" cy="114297"/>
              </a:xfrm>
              <a:prstGeom prst="line">
                <a:avLst/>
              </a:prstGeom>
            </xdr:spPr>
            <xdr:style>
              <a:lnRef idx="1">
                <a:schemeClr val="accent2"/>
              </a:lnRef>
              <a:fillRef idx="0">
                <a:schemeClr val="accent2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</xdr:cxnSp>
          <xdr:cxnSp macro="">
            <xdr:nvCxnSpPr>
              <xdr:cNvPr id="153" name="直接连接符 152">
                <a:extLst>
                  <a:ext uri="{FF2B5EF4-FFF2-40B4-BE49-F238E27FC236}">
                    <a16:creationId xmlns:a16="http://schemas.microsoft.com/office/drawing/2014/main" id="{C31CF709-C962-15E0-9B4E-C646618A067B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7824723" y="1426692"/>
                <a:ext cx="106308" cy="114297"/>
              </a:xfrm>
              <a:prstGeom prst="line">
                <a:avLst/>
              </a:prstGeom>
            </xdr:spPr>
            <xdr:style>
              <a:lnRef idx="1">
                <a:schemeClr val="accent2"/>
              </a:lnRef>
              <a:fillRef idx="0">
                <a:schemeClr val="accent2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</xdr:cxnSp>
          <xdr:cxnSp macro="">
            <xdr:nvCxnSpPr>
              <xdr:cNvPr id="154" name="直接连接符 153">
                <a:extLst>
                  <a:ext uri="{FF2B5EF4-FFF2-40B4-BE49-F238E27FC236}">
                    <a16:creationId xmlns:a16="http://schemas.microsoft.com/office/drawing/2014/main" id="{0B44318F-345F-669B-83BF-F5258E1B87BD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7933652" y="1568886"/>
                <a:ext cx="85045" cy="91436"/>
              </a:xfrm>
              <a:prstGeom prst="line">
                <a:avLst/>
              </a:prstGeom>
            </xdr:spPr>
            <xdr:style>
              <a:lnRef idx="1">
                <a:schemeClr val="accent2"/>
              </a:lnRef>
              <a:fillRef idx="0">
                <a:schemeClr val="accent2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</xdr:cxnSp>
          <xdr:cxnSp macro="">
            <xdr:nvCxnSpPr>
              <xdr:cNvPr id="155" name="直接连接符 154">
                <a:extLst>
                  <a:ext uri="{FF2B5EF4-FFF2-40B4-BE49-F238E27FC236}">
                    <a16:creationId xmlns:a16="http://schemas.microsoft.com/office/drawing/2014/main" id="{28FFD57E-1CEA-7398-45DA-8AD860C451CE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7844908" y="1568886"/>
                <a:ext cx="85045" cy="91436"/>
              </a:xfrm>
              <a:prstGeom prst="line">
                <a:avLst/>
              </a:prstGeom>
            </xdr:spPr>
            <xdr:style>
              <a:lnRef idx="1">
                <a:schemeClr val="accent2"/>
              </a:lnRef>
              <a:fillRef idx="0">
                <a:schemeClr val="accent2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</xdr:cxnSp>
          <xdr:cxnSp macro="">
            <xdr:nvCxnSpPr>
              <xdr:cNvPr id="157" name="直接连接符 156">
                <a:extLst>
                  <a:ext uri="{FF2B5EF4-FFF2-40B4-BE49-F238E27FC236}">
                    <a16:creationId xmlns:a16="http://schemas.microsoft.com/office/drawing/2014/main" id="{53652462-45B8-90E8-06F5-35CCB862297A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7930015" y="1099058"/>
                <a:ext cx="126155" cy="133878"/>
              </a:xfrm>
              <a:prstGeom prst="line">
                <a:avLst/>
              </a:prstGeom>
            </xdr:spPr>
            <xdr:style>
              <a:lnRef idx="1">
                <a:schemeClr val="accent2"/>
              </a:lnRef>
              <a:fillRef idx="0">
                <a:schemeClr val="accent2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</xdr:cxnSp>
          <xdr:cxnSp macro="">
            <xdr:nvCxnSpPr>
              <xdr:cNvPr id="158" name="直接连接符 157">
                <a:extLst>
                  <a:ext uri="{FF2B5EF4-FFF2-40B4-BE49-F238E27FC236}">
                    <a16:creationId xmlns:a16="http://schemas.microsoft.com/office/drawing/2014/main" id="{40049D2B-42D6-7C9A-B876-59C946DC8EA7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7931899" y="1246787"/>
                <a:ext cx="126155" cy="133880"/>
              </a:xfrm>
              <a:prstGeom prst="line">
                <a:avLst/>
              </a:prstGeom>
            </xdr:spPr>
            <xdr:style>
              <a:lnRef idx="1">
                <a:schemeClr val="accent2"/>
              </a:lnRef>
              <a:fillRef idx="0">
                <a:schemeClr val="accent2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181" name="弧形 180">
            <a:extLst>
              <a:ext uri="{FF2B5EF4-FFF2-40B4-BE49-F238E27FC236}">
                <a16:creationId xmlns:a16="http://schemas.microsoft.com/office/drawing/2014/main" id="{0472357F-3969-5A0B-0CDC-DF6A3DCB8AF7}"/>
              </a:ext>
            </a:extLst>
          </xdr:cNvPr>
          <xdr:cNvSpPr/>
        </xdr:nvSpPr>
        <xdr:spPr>
          <a:xfrm rot="5400000">
            <a:off x="11569977" y="2019023"/>
            <a:ext cx="180000" cy="387383"/>
          </a:xfrm>
          <a:prstGeom prst="arc">
            <a:avLst>
              <a:gd name="adj1" fmla="val 16200000"/>
              <a:gd name="adj2" fmla="val 5003492"/>
            </a:avLst>
          </a:prstGeom>
          <a:ln>
            <a:solidFill>
              <a:schemeClr val="accent2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14</xdr:col>
      <xdr:colOff>1351403</xdr:colOff>
      <xdr:row>3</xdr:row>
      <xdr:rowOff>177356</xdr:rowOff>
    </xdr:from>
    <xdr:to>
      <xdr:col>16</xdr:col>
      <xdr:colOff>126996</xdr:colOff>
      <xdr:row>10</xdr:row>
      <xdr:rowOff>72443</xdr:rowOff>
    </xdr:to>
    <xdr:grpSp>
      <xdr:nvGrpSpPr>
        <xdr:cNvPr id="58" name="组合 57">
          <a:extLst>
            <a:ext uri="{FF2B5EF4-FFF2-40B4-BE49-F238E27FC236}">
              <a16:creationId xmlns:a16="http://schemas.microsoft.com/office/drawing/2014/main" id="{9F1283FA-26B4-4422-ACE8-15E3D3175D7C}"/>
            </a:ext>
          </a:extLst>
        </xdr:cNvPr>
        <xdr:cNvGrpSpPr/>
      </xdr:nvGrpSpPr>
      <xdr:grpSpPr>
        <a:xfrm>
          <a:off x="18968117" y="1129856"/>
          <a:ext cx="1678450" cy="1527944"/>
          <a:chOff x="6534976" y="1187174"/>
          <a:chExt cx="1966874" cy="1652469"/>
        </a:xfrm>
      </xdr:grpSpPr>
      <xdr:grpSp>
        <xdr:nvGrpSpPr>
          <xdr:cNvPr id="62" name="组合 61">
            <a:extLst>
              <a:ext uri="{FF2B5EF4-FFF2-40B4-BE49-F238E27FC236}">
                <a16:creationId xmlns:a16="http://schemas.microsoft.com/office/drawing/2014/main" id="{7F64933B-4A63-5A41-C787-234662BBD2E0}"/>
              </a:ext>
            </a:extLst>
          </xdr:cNvPr>
          <xdr:cNvGrpSpPr/>
        </xdr:nvGrpSpPr>
        <xdr:grpSpPr>
          <a:xfrm>
            <a:off x="6534976" y="1187174"/>
            <a:ext cx="1966874" cy="1652469"/>
            <a:chOff x="3221869" y="920754"/>
            <a:chExt cx="1973049" cy="1633896"/>
          </a:xfrm>
        </xdr:grpSpPr>
        <xdr:grpSp>
          <xdr:nvGrpSpPr>
            <xdr:cNvPr id="71" name="组合 70">
              <a:extLst>
                <a:ext uri="{FF2B5EF4-FFF2-40B4-BE49-F238E27FC236}">
                  <a16:creationId xmlns:a16="http://schemas.microsoft.com/office/drawing/2014/main" id="{41D178F1-F021-A416-CB6D-29BBEB875424}"/>
                </a:ext>
              </a:extLst>
            </xdr:cNvPr>
            <xdr:cNvGrpSpPr/>
          </xdr:nvGrpSpPr>
          <xdr:grpSpPr>
            <a:xfrm>
              <a:off x="3221869" y="920754"/>
              <a:ext cx="1973049" cy="1633896"/>
              <a:chOff x="8287366" y="1009695"/>
              <a:chExt cx="1973049" cy="1633896"/>
            </a:xfrm>
          </xdr:grpSpPr>
          <xdr:pic>
            <xdr:nvPicPr>
              <xdr:cNvPr id="198" name="图片 197" descr="图示&#10;&#10;AI 生成的内容可能不正确。">
                <a:extLst>
                  <a:ext uri="{FF2B5EF4-FFF2-40B4-BE49-F238E27FC236}">
                    <a16:creationId xmlns:a16="http://schemas.microsoft.com/office/drawing/2014/main" id="{62FB16C3-EB18-D23F-9A3A-4DFE7CE4C79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BEBA8EAE-BF5A-486C-A8C5-ECC9F3942E4B}">
                    <a14:imgProps xmlns:a14="http://schemas.microsoft.com/office/drawing/2010/main">
                      <a14:imgLayer r:embed="rId2">
                        <a14:imgEffect>
                          <a14:backgroundRemoval t="9569" b="90909" l="9888" r="89872">
                            <a14:foregroundMark x1="41228" y1="9649" x2="41228" y2="9649"/>
                            <a14:foregroundMark x1="45056" y1="90909" x2="45056" y2="9090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287366" y="1009695"/>
                <a:ext cx="1973049" cy="1633896"/>
              </a:xfrm>
              <a:prstGeom prst="rect">
                <a:avLst/>
              </a:prstGeom>
            </xdr:spPr>
          </xdr:pic>
          <xdr:grpSp>
            <xdr:nvGrpSpPr>
              <xdr:cNvPr id="199" name="组合 198">
                <a:extLst>
                  <a:ext uri="{FF2B5EF4-FFF2-40B4-BE49-F238E27FC236}">
                    <a16:creationId xmlns:a16="http://schemas.microsoft.com/office/drawing/2014/main" id="{0054EBBA-3EA7-F062-5B9A-2E67B9EF91C8}"/>
                  </a:ext>
                </a:extLst>
              </xdr:cNvPr>
              <xdr:cNvGrpSpPr/>
            </xdr:nvGrpSpPr>
            <xdr:grpSpPr>
              <a:xfrm>
                <a:off x="9110047" y="1476111"/>
                <a:ext cx="274864" cy="783957"/>
                <a:chOff x="3364138" y="1590698"/>
                <a:chExt cx="274864" cy="783957"/>
              </a:xfrm>
            </xdr:grpSpPr>
            <xdr:grpSp>
              <xdr:nvGrpSpPr>
                <xdr:cNvPr id="200" name="组合 199">
                  <a:extLst>
                    <a:ext uri="{FF2B5EF4-FFF2-40B4-BE49-F238E27FC236}">
                      <a16:creationId xmlns:a16="http://schemas.microsoft.com/office/drawing/2014/main" id="{8ABA1776-FB2B-C64F-892A-6C2783DD28A7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3364138" y="1590698"/>
                  <a:ext cx="153384" cy="783957"/>
                  <a:chOff x="1864250" y="2804832"/>
                  <a:chExt cx="153384" cy="1378279"/>
                </a:xfrm>
              </xdr:grpSpPr>
              <xdr:cxnSp macro="">
                <xdr:nvCxnSpPr>
                  <xdr:cNvPr id="205" name="直接连接符 204">
                    <a:extLst>
                      <a:ext uri="{FF2B5EF4-FFF2-40B4-BE49-F238E27FC236}">
                        <a16:creationId xmlns:a16="http://schemas.microsoft.com/office/drawing/2014/main" id="{AF5169FB-65F7-F88B-2CB7-BF0C5BCF30B5}"/>
                      </a:ext>
                    </a:extLst>
                  </xdr:cNvPr>
                  <xdr:cNvCxnSpPr/>
                </xdr:nvCxnSpPr>
                <xdr:spPr>
                  <a:xfrm>
                    <a:off x="2013872" y="2806343"/>
                    <a:ext cx="0" cy="1376768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6" name="直接连接符 205">
                    <a:extLst>
                      <a:ext uri="{FF2B5EF4-FFF2-40B4-BE49-F238E27FC236}">
                        <a16:creationId xmlns:a16="http://schemas.microsoft.com/office/drawing/2014/main" id="{AA453A7F-A47A-7113-169F-B7FDBFB5799E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1864250" y="2804832"/>
                    <a:ext cx="144249" cy="250320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7" name="直接连接符 206">
                    <a:extLst>
                      <a:ext uri="{FF2B5EF4-FFF2-40B4-BE49-F238E27FC236}">
                        <a16:creationId xmlns:a16="http://schemas.microsoft.com/office/drawing/2014/main" id="{38EB57B5-2A09-43E5-C859-082D2EFBFBBF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1871230" y="3047027"/>
                    <a:ext cx="144249" cy="250322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8" name="直接连接符 207">
                    <a:extLst>
                      <a:ext uri="{FF2B5EF4-FFF2-40B4-BE49-F238E27FC236}">
                        <a16:creationId xmlns:a16="http://schemas.microsoft.com/office/drawing/2014/main" id="{6F151B1C-3762-A305-94CD-DF31B0AF2FAE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1873385" y="3323247"/>
                    <a:ext cx="144249" cy="250322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201" name="直接连接符 200">
                  <a:extLst>
                    <a:ext uri="{FF2B5EF4-FFF2-40B4-BE49-F238E27FC236}">
                      <a16:creationId xmlns:a16="http://schemas.microsoft.com/office/drawing/2014/main" id="{27D2AE92-5FCB-44B2-A118-CA8FF0BF1771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 flipV="1">
                  <a:off x="3517446" y="2063632"/>
                  <a:ext cx="121556" cy="121556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2" name="直接连接符 201">
                  <a:extLst>
                    <a:ext uri="{FF2B5EF4-FFF2-40B4-BE49-F238E27FC236}">
                      <a16:creationId xmlns:a16="http://schemas.microsoft.com/office/drawing/2014/main" id="{C6ABF2CA-42F4-C3EE-A230-0D60736AA17A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3391841" y="2069091"/>
                  <a:ext cx="121556" cy="121556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3" name="直接连接符 202">
                  <a:extLst>
                    <a:ext uri="{FF2B5EF4-FFF2-40B4-BE49-F238E27FC236}">
                      <a16:creationId xmlns:a16="http://schemas.microsoft.com/office/drawing/2014/main" id="{A7C5001D-DB23-323C-7EE9-3BB47292E100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516394" y="2220317"/>
                  <a:ext cx="97244" cy="97244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4" name="直接连接符 203">
                  <a:extLst>
                    <a:ext uri="{FF2B5EF4-FFF2-40B4-BE49-F238E27FC236}">
                      <a16:creationId xmlns:a16="http://schemas.microsoft.com/office/drawing/2014/main" id="{D5F7F78C-AF20-ED67-718D-655DC6B9A491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3414921" y="2220316"/>
                  <a:ext cx="97244" cy="97244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</xdr:grpSp>
        </xdr:grpSp>
        <xdr:grpSp>
          <xdr:nvGrpSpPr>
            <xdr:cNvPr id="72" name="组合 71">
              <a:extLst>
                <a:ext uri="{FF2B5EF4-FFF2-40B4-BE49-F238E27FC236}">
                  <a16:creationId xmlns:a16="http://schemas.microsoft.com/office/drawing/2014/main" id="{1BD0B8A0-0684-187E-EFF1-345ABC30A291}"/>
                </a:ext>
              </a:extLst>
            </xdr:cNvPr>
            <xdr:cNvGrpSpPr/>
          </xdr:nvGrpSpPr>
          <xdr:grpSpPr>
            <a:xfrm>
              <a:off x="3862959" y="1164537"/>
              <a:ext cx="684003" cy="1152000"/>
              <a:chOff x="7325635" y="1185332"/>
              <a:chExt cx="726911" cy="1112599"/>
            </a:xfrm>
          </xdr:grpSpPr>
          <xdr:grpSp>
            <xdr:nvGrpSpPr>
              <xdr:cNvPr id="73" name="组合 72">
                <a:extLst>
                  <a:ext uri="{FF2B5EF4-FFF2-40B4-BE49-F238E27FC236}">
                    <a16:creationId xmlns:a16="http://schemas.microsoft.com/office/drawing/2014/main" id="{F1E75B36-C982-28DE-434D-27FCCE3D3A33}"/>
                  </a:ext>
                </a:extLst>
              </xdr:cNvPr>
              <xdr:cNvGrpSpPr/>
            </xdr:nvGrpSpPr>
            <xdr:grpSpPr>
              <a:xfrm>
                <a:off x="7325635" y="1185332"/>
                <a:ext cx="384342" cy="1112599"/>
                <a:chOff x="7325635" y="1185332"/>
                <a:chExt cx="384342" cy="1112599"/>
              </a:xfrm>
            </xdr:grpSpPr>
            <xdr:cxnSp macro="">
              <xdr:nvCxnSpPr>
                <xdr:cNvPr id="189" name="直接连接符 188">
                  <a:extLst>
                    <a:ext uri="{FF2B5EF4-FFF2-40B4-BE49-F238E27FC236}">
                      <a16:creationId xmlns:a16="http://schemas.microsoft.com/office/drawing/2014/main" id="{4ADC1FB6-0BAF-C55F-770B-3805058610C0}"/>
                    </a:ext>
                  </a:extLst>
                </xdr:cNvPr>
                <xdr:cNvCxnSpPr/>
              </xdr:nvCxnSpPr>
              <xdr:spPr>
                <a:xfrm>
                  <a:off x="7471833" y="1527365"/>
                  <a:ext cx="29633" cy="456001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0" name="直接连接符 189">
                  <a:extLst>
                    <a:ext uri="{FF2B5EF4-FFF2-40B4-BE49-F238E27FC236}">
                      <a16:creationId xmlns:a16="http://schemas.microsoft.com/office/drawing/2014/main" id="{D5548671-D8E6-2DAE-AE01-6A35EC59E334}"/>
                    </a:ext>
                  </a:extLst>
                </xdr:cNvPr>
                <xdr:cNvCxnSpPr/>
              </xdr:nvCxnSpPr>
              <xdr:spPr>
                <a:xfrm>
                  <a:off x="7366000" y="1248833"/>
                  <a:ext cx="0" cy="217754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1" name="直接连接符 190">
                  <a:extLst>
                    <a:ext uri="{FF2B5EF4-FFF2-40B4-BE49-F238E27FC236}">
                      <a16:creationId xmlns:a16="http://schemas.microsoft.com/office/drawing/2014/main" id="{0EC3FB89-D9F4-D61F-0E4A-88EF2076966F}"/>
                    </a:ext>
                  </a:extLst>
                </xdr:cNvPr>
                <xdr:cNvCxnSpPr/>
              </xdr:nvCxnSpPr>
              <xdr:spPr>
                <a:xfrm>
                  <a:off x="7421033" y="2080177"/>
                  <a:ext cx="0" cy="18000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2" name="直接连接符 191">
                  <a:extLst>
                    <a:ext uri="{FF2B5EF4-FFF2-40B4-BE49-F238E27FC236}">
                      <a16:creationId xmlns:a16="http://schemas.microsoft.com/office/drawing/2014/main" id="{ABC798BB-5E96-593E-8C52-E69018B22CB5}"/>
                    </a:ext>
                  </a:extLst>
                </xdr:cNvPr>
                <xdr:cNvCxnSpPr/>
              </xdr:nvCxnSpPr>
              <xdr:spPr>
                <a:xfrm>
                  <a:off x="7437969" y="1185333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93" name="弧形 192">
                  <a:extLst>
                    <a:ext uri="{FF2B5EF4-FFF2-40B4-BE49-F238E27FC236}">
                      <a16:creationId xmlns:a16="http://schemas.microsoft.com/office/drawing/2014/main" id="{98C2CB3E-D81C-D944-A20C-7322E74A800E}"/>
                    </a:ext>
                  </a:extLst>
                </xdr:cNvPr>
                <xdr:cNvSpPr/>
              </xdr:nvSpPr>
              <xdr:spPr>
                <a:xfrm flipH="1">
                  <a:off x="7363723" y="1185332"/>
                  <a:ext cx="161925" cy="132289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94" name="弧形 193">
                  <a:extLst>
                    <a:ext uri="{FF2B5EF4-FFF2-40B4-BE49-F238E27FC236}">
                      <a16:creationId xmlns:a16="http://schemas.microsoft.com/office/drawing/2014/main" id="{F586512D-DD47-9E48-5688-84049779568C}"/>
                    </a:ext>
                  </a:extLst>
                </xdr:cNvPr>
                <xdr:cNvSpPr/>
              </xdr:nvSpPr>
              <xdr:spPr>
                <a:xfrm flipH="1" flipV="1">
                  <a:off x="7367170" y="1390877"/>
                  <a:ext cx="216000" cy="139207"/>
                </a:xfrm>
                <a:prstGeom prst="arc">
                  <a:avLst>
                    <a:gd name="adj1" fmla="val 16199975"/>
                    <a:gd name="adj2" fmla="val 0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95" name="弧形 194">
                  <a:extLst>
                    <a:ext uri="{FF2B5EF4-FFF2-40B4-BE49-F238E27FC236}">
                      <a16:creationId xmlns:a16="http://schemas.microsoft.com/office/drawing/2014/main" id="{909A5B84-0B89-967E-BC38-E2DB057BBE3D}"/>
                    </a:ext>
                  </a:extLst>
                </xdr:cNvPr>
                <xdr:cNvSpPr/>
              </xdr:nvSpPr>
              <xdr:spPr>
                <a:xfrm flipV="1">
                  <a:off x="7325635" y="1844937"/>
                  <a:ext cx="175821" cy="229528"/>
                </a:xfrm>
                <a:prstGeom prst="arc">
                  <a:avLst>
                    <a:gd name="adj1" fmla="val 16200000"/>
                    <a:gd name="adj2" fmla="val 21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96" name="弧形 195">
                  <a:extLst>
                    <a:ext uri="{FF2B5EF4-FFF2-40B4-BE49-F238E27FC236}">
                      <a16:creationId xmlns:a16="http://schemas.microsoft.com/office/drawing/2014/main" id="{408C9628-40C5-8AFF-244A-0AC6B032D225}"/>
                    </a:ext>
                  </a:extLst>
                </xdr:cNvPr>
                <xdr:cNvSpPr/>
              </xdr:nvSpPr>
              <xdr:spPr>
                <a:xfrm flipH="1" flipV="1">
                  <a:off x="7421033" y="2212341"/>
                  <a:ext cx="80421" cy="83397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cxnSp macro="">
              <xdr:nvCxnSpPr>
                <xdr:cNvPr id="197" name="直接连接符 196">
                  <a:extLst>
                    <a:ext uri="{FF2B5EF4-FFF2-40B4-BE49-F238E27FC236}">
                      <a16:creationId xmlns:a16="http://schemas.microsoft.com/office/drawing/2014/main" id="{E714CFC8-EDA8-5AC6-61C6-AE6494899A80}"/>
                    </a:ext>
                  </a:extLst>
                </xdr:cNvPr>
                <xdr:cNvCxnSpPr/>
              </xdr:nvCxnSpPr>
              <xdr:spPr>
                <a:xfrm>
                  <a:off x="7457977" y="2297931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74" name="组合 73">
                <a:extLst>
                  <a:ext uri="{FF2B5EF4-FFF2-40B4-BE49-F238E27FC236}">
                    <a16:creationId xmlns:a16="http://schemas.microsoft.com/office/drawing/2014/main" id="{E65C7A92-9A3B-4314-6362-05A9CCB0F0C2}"/>
                  </a:ext>
                </a:extLst>
              </xdr:cNvPr>
              <xdr:cNvGrpSpPr/>
            </xdr:nvGrpSpPr>
            <xdr:grpSpPr>
              <a:xfrm flipH="1">
                <a:off x="7668204" y="1185332"/>
                <a:ext cx="384342" cy="1112599"/>
                <a:chOff x="7325635" y="1185332"/>
                <a:chExt cx="384342" cy="1112599"/>
              </a:xfrm>
            </xdr:grpSpPr>
            <xdr:cxnSp macro="">
              <xdr:nvCxnSpPr>
                <xdr:cNvPr id="75" name="直接连接符 74">
                  <a:extLst>
                    <a:ext uri="{FF2B5EF4-FFF2-40B4-BE49-F238E27FC236}">
                      <a16:creationId xmlns:a16="http://schemas.microsoft.com/office/drawing/2014/main" id="{5CDF6E7D-DA07-7C05-7402-D4B00A3526E8}"/>
                    </a:ext>
                  </a:extLst>
                </xdr:cNvPr>
                <xdr:cNvCxnSpPr/>
              </xdr:nvCxnSpPr>
              <xdr:spPr>
                <a:xfrm>
                  <a:off x="7471833" y="1527365"/>
                  <a:ext cx="29634" cy="456001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6" name="直接连接符 75">
                  <a:extLst>
                    <a:ext uri="{FF2B5EF4-FFF2-40B4-BE49-F238E27FC236}">
                      <a16:creationId xmlns:a16="http://schemas.microsoft.com/office/drawing/2014/main" id="{DA545F29-2201-198D-1DE2-D0C63242C75B}"/>
                    </a:ext>
                  </a:extLst>
                </xdr:cNvPr>
                <xdr:cNvCxnSpPr/>
              </xdr:nvCxnSpPr>
              <xdr:spPr>
                <a:xfrm flipH="1">
                  <a:off x="7366000" y="1248833"/>
                  <a:ext cx="0" cy="217754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3" name="直接连接符 92">
                  <a:extLst>
                    <a:ext uri="{FF2B5EF4-FFF2-40B4-BE49-F238E27FC236}">
                      <a16:creationId xmlns:a16="http://schemas.microsoft.com/office/drawing/2014/main" id="{84852BBA-5EED-2848-4E76-C7959708FEA7}"/>
                    </a:ext>
                  </a:extLst>
                </xdr:cNvPr>
                <xdr:cNvCxnSpPr/>
              </xdr:nvCxnSpPr>
              <xdr:spPr>
                <a:xfrm flipH="1">
                  <a:off x="7421033" y="2080177"/>
                  <a:ext cx="0" cy="18000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3" name="直接连接符 182">
                  <a:extLst>
                    <a:ext uri="{FF2B5EF4-FFF2-40B4-BE49-F238E27FC236}">
                      <a16:creationId xmlns:a16="http://schemas.microsoft.com/office/drawing/2014/main" id="{32C63421-771F-5793-8F9D-57FD21543555}"/>
                    </a:ext>
                  </a:extLst>
                </xdr:cNvPr>
                <xdr:cNvCxnSpPr/>
              </xdr:nvCxnSpPr>
              <xdr:spPr>
                <a:xfrm>
                  <a:off x="7437969" y="1185333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84" name="弧形 183">
                  <a:extLst>
                    <a:ext uri="{FF2B5EF4-FFF2-40B4-BE49-F238E27FC236}">
                      <a16:creationId xmlns:a16="http://schemas.microsoft.com/office/drawing/2014/main" id="{45458D06-F7D8-8C95-F1D1-8A578791F592}"/>
                    </a:ext>
                  </a:extLst>
                </xdr:cNvPr>
                <xdr:cNvSpPr/>
              </xdr:nvSpPr>
              <xdr:spPr>
                <a:xfrm flipH="1">
                  <a:off x="7363723" y="1185332"/>
                  <a:ext cx="161925" cy="132289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85" name="弧形 184">
                  <a:extLst>
                    <a:ext uri="{FF2B5EF4-FFF2-40B4-BE49-F238E27FC236}">
                      <a16:creationId xmlns:a16="http://schemas.microsoft.com/office/drawing/2014/main" id="{CF24FB00-2B3C-174F-57F6-CED07599CDB2}"/>
                    </a:ext>
                  </a:extLst>
                </xdr:cNvPr>
                <xdr:cNvSpPr/>
              </xdr:nvSpPr>
              <xdr:spPr>
                <a:xfrm flipH="1" flipV="1">
                  <a:off x="7367170" y="1390877"/>
                  <a:ext cx="216000" cy="139207"/>
                </a:xfrm>
                <a:prstGeom prst="arc">
                  <a:avLst>
                    <a:gd name="adj1" fmla="val 16199975"/>
                    <a:gd name="adj2" fmla="val 0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86" name="弧形 185">
                  <a:extLst>
                    <a:ext uri="{FF2B5EF4-FFF2-40B4-BE49-F238E27FC236}">
                      <a16:creationId xmlns:a16="http://schemas.microsoft.com/office/drawing/2014/main" id="{AC34FEF7-96F3-536F-1BE6-1B852A98018D}"/>
                    </a:ext>
                  </a:extLst>
                </xdr:cNvPr>
                <xdr:cNvSpPr/>
              </xdr:nvSpPr>
              <xdr:spPr>
                <a:xfrm flipV="1">
                  <a:off x="7325635" y="1844937"/>
                  <a:ext cx="175821" cy="229528"/>
                </a:xfrm>
                <a:prstGeom prst="arc">
                  <a:avLst>
                    <a:gd name="adj1" fmla="val 16200000"/>
                    <a:gd name="adj2" fmla="val 21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187" name="弧形 186">
                  <a:extLst>
                    <a:ext uri="{FF2B5EF4-FFF2-40B4-BE49-F238E27FC236}">
                      <a16:creationId xmlns:a16="http://schemas.microsoft.com/office/drawing/2014/main" id="{77A631C6-5E1F-1BA0-B099-E85DFC216560}"/>
                    </a:ext>
                  </a:extLst>
                </xdr:cNvPr>
                <xdr:cNvSpPr/>
              </xdr:nvSpPr>
              <xdr:spPr>
                <a:xfrm flipH="1" flipV="1">
                  <a:off x="7421033" y="2212341"/>
                  <a:ext cx="80421" cy="83397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cxnSp macro="">
              <xdr:nvCxnSpPr>
                <xdr:cNvPr id="188" name="直接连接符 187">
                  <a:extLst>
                    <a:ext uri="{FF2B5EF4-FFF2-40B4-BE49-F238E27FC236}">
                      <a16:creationId xmlns:a16="http://schemas.microsoft.com/office/drawing/2014/main" id="{4CCE841D-80C0-69D0-67A2-60CB8ED4106E}"/>
                    </a:ext>
                  </a:extLst>
                </xdr:cNvPr>
                <xdr:cNvCxnSpPr/>
              </xdr:nvCxnSpPr>
              <xdr:spPr>
                <a:xfrm>
                  <a:off x="7457977" y="2297931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</xdr:grpSp>
      <xdr:cxnSp macro="">
        <xdr:nvCxnSpPr>
          <xdr:cNvPr id="68" name="直接连接符 67">
            <a:extLst>
              <a:ext uri="{FF2B5EF4-FFF2-40B4-BE49-F238E27FC236}">
                <a16:creationId xmlns:a16="http://schemas.microsoft.com/office/drawing/2014/main" id="{29988EA8-A5F2-F933-86FE-334CF9C8741F}"/>
              </a:ext>
            </a:extLst>
          </xdr:cNvPr>
          <xdr:cNvCxnSpPr>
            <a:cxnSpLocks/>
          </xdr:cNvCxnSpPr>
        </xdr:nvCxnSpPr>
        <xdr:spPr>
          <a:xfrm flipH="1">
            <a:off x="7495758" y="1650999"/>
            <a:ext cx="143798" cy="143999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9" name="直接连接符 68">
            <a:extLst>
              <a:ext uri="{FF2B5EF4-FFF2-40B4-BE49-F238E27FC236}">
                <a16:creationId xmlns:a16="http://schemas.microsoft.com/office/drawing/2014/main" id="{32BFEDD8-0F8D-7F30-D8E5-06DF50140515}"/>
              </a:ext>
            </a:extLst>
          </xdr:cNvPr>
          <xdr:cNvCxnSpPr>
            <a:cxnSpLocks/>
          </xdr:cNvCxnSpPr>
        </xdr:nvCxnSpPr>
        <xdr:spPr>
          <a:xfrm flipH="1">
            <a:off x="7502716" y="1790324"/>
            <a:ext cx="143798" cy="144000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0" name="直接连接符 69">
            <a:extLst>
              <a:ext uri="{FF2B5EF4-FFF2-40B4-BE49-F238E27FC236}">
                <a16:creationId xmlns:a16="http://schemas.microsoft.com/office/drawing/2014/main" id="{C444864B-28BE-65EB-3C48-588A3E5C1E5F}"/>
              </a:ext>
            </a:extLst>
          </xdr:cNvPr>
          <xdr:cNvCxnSpPr>
            <a:cxnSpLocks/>
          </xdr:cNvCxnSpPr>
        </xdr:nvCxnSpPr>
        <xdr:spPr>
          <a:xfrm flipH="1" flipV="1">
            <a:off x="7504863" y="1949222"/>
            <a:ext cx="143798" cy="144000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20</xdr:col>
      <xdr:colOff>381000</xdr:colOff>
      <xdr:row>1</xdr:row>
      <xdr:rowOff>57728</xdr:rowOff>
    </xdr:from>
    <xdr:to>
      <xdr:col>25</xdr:col>
      <xdr:colOff>388088</xdr:colOff>
      <xdr:row>39</xdr:row>
      <xdr:rowOff>199074</xdr:rowOff>
    </xdr:to>
    <xdr:pic>
      <xdr:nvPicPr>
        <xdr:cNvPr id="209" name="图片 208">
          <a:extLst>
            <a:ext uri="{FF2B5EF4-FFF2-40B4-BE49-F238E27FC236}">
              <a16:creationId xmlns:a16="http://schemas.microsoft.com/office/drawing/2014/main" id="{6E78B157-1569-7EAD-FBA4-D2505AAB8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229455" y="381001"/>
          <a:ext cx="3124361" cy="9550891"/>
        </a:xfrm>
        <a:prstGeom prst="rect">
          <a:avLst/>
        </a:prstGeom>
      </xdr:spPr>
    </xdr:pic>
    <xdr:clientData/>
  </xdr:twoCellAnchor>
  <xdr:twoCellAnchor>
    <xdr:from>
      <xdr:col>15</xdr:col>
      <xdr:colOff>1435100</xdr:colOff>
      <xdr:row>3</xdr:row>
      <xdr:rowOff>189923</xdr:rowOff>
    </xdr:from>
    <xdr:to>
      <xdr:col>17</xdr:col>
      <xdr:colOff>43873</xdr:colOff>
      <xdr:row>10</xdr:row>
      <xdr:rowOff>97559</xdr:rowOff>
    </xdr:to>
    <xdr:grpSp>
      <xdr:nvGrpSpPr>
        <xdr:cNvPr id="211" name="组合 210">
          <a:extLst>
            <a:ext uri="{FF2B5EF4-FFF2-40B4-BE49-F238E27FC236}">
              <a16:creationId xmlns:a16="http://schemas.microsoft.com/office/drawing/2014/main" id="{4F548939-E6EF-1751-366A-376AF0E9512D}"/>
            </a:ext>
          </a:extLst>
        </xdr:cNvPr>
        <xdr:cNvGrpSpPr/>
      </xdr:nvGrpSpPr>
      <xdr:grpSpPr>
        <a:xfrm>
          <a:off x="20503243" y="1142423"/>
          <a:ext cx="1511630" cy="1540493"/>
          <a:chOff x="4491449" y="552516"/>
          <a:chExt cx="1504341" cy="1504341"/>
        </a:xfrm>
      </xdr:grpSpPr>
      <xdr:pic>
        <xdr:nvPicPr>
          <xdr:cNvPr id="222" name="图片 221" descr="图示&#10;&#10;AI 生成的内容可能不正确。">
            <a:extLst>
              <a:ext uri="{FF2B5EF4-FFF2-40B4-BE49-F238E27FC236}">
                <a16:creationId xmlns:a16="http://schemas.microsoft.com/office/drawing/2014/main" id="{5BF5CF6B-D8DA-4FFA-F782-6B0BA1DF2E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9569" b="90909" l="9888" r="89872">
                        <a14:foregroundMark x1="41228" y1="9649" x2="41228" y2="9649"/>
                        <a14:foregroundMark x1="45056" y1="90909" x2="45056" y2="90909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1449" y="552516"/>
            <a:ext cx="1504341" cy="1504341"/>
          </a:xfrm>
          <a:prstGeom prst="rect">
            <a:avLst/>
          </a:prstGeom>
        </xdr:spPr>
      </xdr:pic>
      <xdr:sp macro="" textlink="">
        <xdr:nvSpPr>
          <xdr:cNvPr id="223" name="矩形: 圆角 222">
            <a:extLst>
              <a:ext uri="{FF2B5EF4-FFF2-40B4-BE49-F238E27FC236}">
                <a16:creationId xmlns:a16="http://schemas.microsoft.com/office/drawing/2014/main" id="{0D77F754-8F51-617F-AD7D-42F685C35F9A}"/>
              </a:ext>
            </a:extLst>
          </xdr:cNvPr>
          <xdr:cNvSpPr/>
        </xdr:nvSpPr>
        <xdr:spPr>
          <a:xfrm>
            <a:off x="5024387" y="807374"/>
            <a:ext cx="419842" cy="1008000"/>
          </a:xfrm>
          <a:prstGeom prst="roundRect">
            <a:avLst/>
          </a:prstGeom>
          <a:noFill/>
          <a:ln>
            <a:solidFill>
              <a:srgbClr val="0046CB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baseline="-25000"/>
          </a:p>
        </xdr:txBody>
      </xdr:sp>
    </xdr:grpSp>
    <xdr:clientData/>
  </xdr:twoCellAnchor>
  <xdr:twoCellAnchor>
    <xdr:from>
      <xdr:col>16</xdr:col>
      <xdr:colOff>598129</xdr:colOff>
      <xdr:row>5</xdr:row>
      <xdr:rowOff>20050</xdr:rowOff>
    </xdr:from>
    <xdr:to>
      <xdr:col>16</xdr:col>
      <xdr:colOff>834052</xdr:colOff>
      <xdr:row>8</xdr:row>
      <xdr:rowOff>100352</xdr:rowOff>
    </xdr:to>
    <xdr:grpSp>
      <xdr:nvGrpSpPr>
        <xdr:cNvPr id="235" name="组合 234">
          <a:extLst>
            <a:ext uri="{FF2B5EF4-FFF2-40B4-BE49-F238E27FC236}">
              <a16:creationId xmlns:a16="http://schemas.microsoft.com/office/drawing/2014/main" id="{4344A85E-B0A4-9FC7-42A6-007E21131B32}"/>
            </a:ext>
          </a:extLst>
        </xdr:cNvPr>
        <xdr:cNvGrpSpPr/>
      </xdr:nvGrpSpPr>
      <xdr:grpSpPr>
        <a:xfrm>
          <a:off x="21117700" y="1562193"/>
          <a:ext cx="235923" cy="706230"/>
          <a:chOff x="14775962" y="1178294"/>
          <a:chExt cx="235923" cy="710417"/>
        </a:xfrm>
      </xdr:grpSpPr>
      <xdr:cxnSp macro="">
        <xdr:nvCxnSpPr>
          <xdr:cNvPr id="224" name="直接连接符 223">
            <a:extLst>
              <a:ext uri="{FF2B5EF4-FFF2-40B4-BE49-F238E27FC236}">
                <a16:creationId xmlns:a16="http://schemas.microsoft.com/office/drawing/2014/main" id="{6717F2F7-86F1-40D5-9C6D-5DCD93432C8E}"/>
              </a:ext>
            </a:extLst>
          </xdr:cNvPr>
          <xdr:cNvCxnSpPr/>
        </xdr:nvCxnSpPr>
        <xdr:spPr>
          <a:xfrm>
            <a:off x="14895824" y="1186067"/>
            <a:ext cx="0" cy="702644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25" name="直接连接符 224">
            <a:extLst>
              <a:ext uri="{FF2B5EF4-FFF2-40B4-BE49-F238E27FC236}">
                <a16:creationId xmlns:a16="http://schemas.microsoft.com/office/drawing/2014/main" id="{ECE9B4E8-2FD9-4D79-BF49-84084609AE2C}"/>
              </a:ext>
            </a:extLst>
          </xdr:cNvPr>
          <xdr:cNvCxnSpPr>
            <a:cxnSpLocks/>
          </xdr:cNvCxnSpPr>
        </xdr:nvCxnSpPr>
        <xdr:spPr>
          <a:xfrm>
            <a:off x="14775962" y="1185296"/>
            <a:ext cx="115558" cy="127752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26" name="直接连接符 225">
            <a:extLst>
              <a:ext uri="{FF2B5EF4-FFF2-40B4-BE49-F238E27FC236}">
                <a16:creationId xmlns:a16="http://schemas.microsoft.com/office/drawing/2014/main" id="{EF834437-0DF9-4900-8790-2A434D6329A8}"/>
              </a:ext>
            </a:extLst>
          </xdr:cNvPr>
          <xdr:cNvCxnSpPr>
            <a:cxnSpLocks/>
          </xdr:cNvCxnSpPr>
        </xdr:nvCxnSpPr>
        <xdr:spPr>
          <a:xfrm>
            <a:off x="14781554" y="1308901"/>
            <a:ext cx="115558" cy="127754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27" name="直接连接符 226">
            <a:extLst>
              <a:ext uri="{FF2B5EF4-FFF2-40B4-BE49-F238E27FC236}">
                <a16:creationId xmlns:a16="http://schemas.microsoft.com/office/drawing/2014/main" id="{7D359B8B-137A-412D-80AB-376FA488D43B}"/>
              </a:ext>
            </a:extLst>
          </xdr:cNvPr>
          <xdr:cNvCxnSpPr>
            <a:cxnSpLocks/>
          </xdr:cNvCxnSpPr>
        </xdr:nvCxnSpPr>
        <xdr:spPr>
          <a:xfrm flipV="1">
            <a:off x="14783280" y="1449873"/>
            <a:ext cx="115558" cy="127754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28" name="直接连接符 227">
            <a:extLst>
              <a:ext uri="{FF2B5EF4-FFF2-40B4-BE49-F238E27FC236}">
                <a16:creationId xmlns:a16="http://schemas.microsoft.com/office/drawing/2014/main" id="{69161F55-C796-473A-A154-C52FE898D8F6}"/>
              </a:ext>
            </a:extLst>
          </xdr:cNvPr>
          <xdr:cNvCxnSpPr>
            <a:cxnSpLocks/>
          </xdr:cNvCxnSpPr>
        </xdr:nvCxnSpPr>
        <xdr:spPr>
          <a:xfrm flipH="1" flipV="1">
            <a:off x="14898776" y="1609641"/>
            <a:ext cx="97378" cy="109068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29" name="直接连接符 228">
            <a:extLst>
              <a:ext uri="{FF2B5EF4-FFF2-40B4-BE49-F238E27FC236}">
                <a16:creationId xmlns:a16="http://schemas.microsoft.com/office/drawing/2014/main" id="{6D33C989-6DAD-42F2-A9B1-C252EF8A7364}"/>
              </a:ext>
            </a:extLst>
          </xdr:cNvPr>
          <xdr:cNvCxnSpPr>
            <a:cxnSpLocks/>
          </xdr:cNvCxnSpPr>
        </xdr:nvCxnSpPr>
        <xdr:spPr>
          <a:xfrm flipV="1">
            <a:off x="14798154" y="1614540"/>
            <a:ext cx="97378" cy="109068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30" name="直接连接符 229">
            <a:extLst>
              <a:ext uri="{FF2B5EF4-FFF2-40B4-BE49-F238E27FC236}">
                <a16:creationId xmlns:a16="http://schemas.microsoft.com/office/drawing/2014/main" id="{78CC4816-C266-4685-A606-6F8F9EB1966A}"/>
              </a:ext>
            </a:extLst>
          </xdr:cNvPr>
          <xdr:cNvCxnSpPr>
            <a:cxnSpLocks/>
          </xdr:cNvCxnSpPr>
        </xdr:nvCxnSpPr>
        <xdr:spPr>
          <a:xfrm>
            <a:off x="14897934" y="1750229"/>
            <a:ext cx="77902" cy="87254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31" name="直接连接符 230">
            <a:extLst>
              <a:ext uri="{FF2B5EF4-FFF2-40B4-BE49-F238E27FC236}">
                <a16:creationId xmlns:a16="http://schemas.microsoft.com/office/drawing/2014/main" id="{A52C5EA5-D16F-4E94-9797-7C66F8A876A3}"/>
              </a:ext>
            </a:extLst>
          </xdr:cNvPr>
          <xdr:cNvCxnSpPr>
            <a:cxnSpLocks/>
          </xdr:cNvCxnSpPr>
        </xdr:nvCxnSpPr>
        <xdr:spPr>
          <a:xfrm flipH="1">
            <a:off x="14816644" y="1750228"/>
            <a:ext cx="77902" cy="87254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32" name="直接连接符 231">
            <a:extLst>
              <a:ext uri="{FF2B5EF4-FFF2-40B4-BE49-F238E27FC236}">
                <a16:creationId xmlns:a16="http://schemas.microsoft.com/office/drawing/2014/main" id="{CF4F38DE-ABE0-4285-9870-36B5995568F5}"/>
              </a:ext>
            </a:extLst>
          </xdr:cNvPr>
          <xdr:cNvCxnSpPr>
            <a:cxnSpLocks/>
          </xdr:cNvCxnSpPr>
        </xdr:nvCxnSpPr>
        <xdr:spPr>
          <a:xfrm flipH="1">
            <a:off x="14889010" y="1178294"/>
            <a:ext cx="115558" cy="127752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33" name="直接连接符 232">
            <a:extLst>
              <a:ext uri="{FF2B5EF4-FFF2-40B4-BE49-F238E27FC236}">
                <a16:creationId xmlns:a16="http://schemas.microsoft.com/office/drawing/2014/main" id="{6673B364-AD1A-4CBD-96E0-71408065C899}"/>
              </a:ext>
            </a:extLst>
          </xdr:cNvPr>
          <xdr:cNvCxnSpPr>
            <a:cxnSpLocks/>
          </xdr:cNvCxnSpPr>
        </xdr:nvCxnSpPr>
        <xdr:spPr>
          <a:xfrm flipH="1">
            <a:off x="14894601" y="1301900"/>
            <a:ext cx="115558" cy="127753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34" name="直接连接符 233">
            <a:extLst>
              <a:ext uri="{FF2B5EF4-FFF2-40B4-BE49-F238E27FC236}">
                <a16:creationId xmlns:a16="http://schemas.microsoft.com/office/drawing/2014/main" id="{7E7C50F6-91F5-4538-888A-0E51ABA646B4}"/>
              </a:ext>
            </a:extLst>
          </xdr:cNvPr>
          <xdr:cNvCxnSpPr>
            <a:cxnSpLocks/>
          </xdr:cNvCxnSpPr>
        </xdr:nvCxnSpPr>
        <xdr:spPr>
          <a:xfrm flipH="1" flipV="1">
            <a:off x="14896327" y="1442870"/>
            <a:ext cx="115558" cy="127753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81109</xdr:colOff>
      <xdr:row>2</xdr:row>
      <xdr:rowOff>170755</xdr:rowOff>
    </xdr:from>
    <xdr:to>
      <xdr:col>7</xdr:col>
      <xdr:colOff>32467</xdr:colOff>
      <xdr:row>8</xdr:row>
      <xdr:rowOff>188005</xdr:rowOff>
    </xdr:to>
    <xdr:grpSp>
      <xdr:nvGrpSpPr>
        <xdr:cNvPr id="27" name="组合 26">
          <a:extLst>
            <a:ext uri="{FF2B5EF4-FFF2-40B4-BE49-F238E27FC236}">
              <a16:creationId xmlns:a16="http://schemas.microsoft.com/office/drawing/2014/main" id="{BFD22B7A-4F0D-41EE-9804-A62BC0EC7061}"/>
            </a:ext>
          </a:extLst>
        </xdr:cNvPr>
        <xdr:cNvGrpSpPr/>
      </xdr:nvGrpSpPr>
      <xdr:grpSpPr>
        <a:xfrm>
          <a:off x="4621359" y="805755"/>
          <a:ext cx="1427733" cy="1430125"/>
          <a:chOff x="6534976" y="1187174"/>
          <a:chExt cx="1966874" cy="1652469"/>
        </a:xfrm>
      </xdr:grpSpPr>
      <xdr:grpSp>
        <xdr:nvGrpSpPr>
          <xdr:cNvPr id="28" name="组合 27">
            <a:extLst>
              <a:ext uri="{FF2B5EF4-FFF2-40B4-BE49-F238E27FC236}">
                <a16:creationId xmlns:a16="http://schemas.microsoft.com/office/drawing/2014/main" id="{2D32FB40-3737-DA87-369C-7B9A01367D02}"/>
              </a:ext>
            </a:extLst>
          </xdr:cNvPr>
          <xdr:cNvGrpSpPr/>
        </xdr:nvGrpSpPr>
        <xdr:grpSpPr>
          <a:xfrm>
            <a:off x="6534976" y="1187174"/>
            <a:ext cx="1966874" cy="1652469"/>
            <a:chOff x="3221869" y="920754"/>
            <a:chExt cx="1973049" cy="1633896"/>
          </a:xfrm>
        </xdr:grpSpPr>
        <xdr:grpSp>
          <xdr:nvGrpSpPr>
            <xdr:cNvPr id="32" name="组合 31">
              <a:extLst>
                <a:ext uri="{FF2B5EF4-FFF2-40B4-BE49-F238E27FC236}">
                  <a16:creationId xmlns:a16="http://schemas.microsoft.com/office/drawing/2014/main" id="{E69EC6F9-C8A7-4454-2399-240E9DA05FB0}"/>
                </a:ext>
              </a:extLst>
            </xdr:cNvPr>
            <xdr:cNvGrpSpPr/>
          </xdr:nvGrpSpPr>
          <xdr:grpSpPr>
            <a:xfrm>
              <a:off x="3221869" y="920754"/>
              <a:ext cx="1973049" cy="1633896"/>
              <a:chOff x="8287366" y="1009695"/>
              <a:chExt cx="1973049" cy="1633896"/>
            </a:xfrm>
          </xdr:grpSpPr>
          <xdr:pic>
            <xdr:nvPicPr>
              <xdr:cNvPr id="54" name="图片 53" descr="图示&#10;&#10;AI 生成的内容可能不正确。">
                <a:extLst>
                  <a:ext uri="{FF2B5EF4-FFF2-40B4-BE49-F238E27FC236}">
                    <a16:creationId xmlns:a16="http://schemas.microsoft.com/office/drawing/2014/main" id="{90C1176B-9395-BC5E-0BBA-5C82999312F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BEBA8EAE-BF5A-486C-A8C5-ECC9F3942E4B}">
                    <a14:imgProps xmlns:a14="http://schemas.microsoft.com/office/drawing/2010/main">
                      <a14:imgLayer r:embed="rId2">
                        <a14:imgEffect>
                          <a14:backgroundRemoval t="9569" b="90909" l="9888" r="89872">
                            <a14:foregroundMark x1="41228" y1="9649" x2="41228" y2="9649"/>
                            <a14:foregroundMark x1="45056" y1="90909" x2="45056" y2="9090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287366" y="1009695"/>
                <a:ext cx="1973049" cy="1633896"/>
              </a:xfrm>
              <a:prstGeom prst="rect">
                <a:avLst/>
              </a:prstGeom>
            </xdr:spPr>
          </xdr:pic>
          <xdr:grpSp>
            <xdr:nvGrpSpPr>
              <xdr:cNvPr id="55" name="组合 54">
                <a:extLst>
                  <a:ext uri="{FF2B5EF4-FFF2-40B4-BE49-F238E27FC236}">
                    <a16:creationId xmlns:a16="http://schemas.microsoft.com/office/drawing/2014/main" id="{8ABC8E8D-5003-332B-53EC-FCA70165BA68}"/>
                  </a:ext>
                </a:extLst>
              </xdr:cNvPr>
              <xdr:cNvGrpSpPr/>
            </xdr:nvGrpSpPr>
            <xdr:grpSpPr>
              <a:xfrm>
                <a:off x="9110047" y="1476111"/>
                <a:ext cx="274864" cy="783957"/>
                <a:chOff x="3364138" y="1590698"/>
                <a:chExt cx="274864" cy="783957"/>
              </a:xfrm>
            </xdr:grpSpPr>
            <xdr:grpSp>
              <xdr:nvGrpSpPr>
                <xdr:cNvPr id="56" name="组合 55">
                  <a:extLst>
                    <a:ext uri="{FF2B5EF4-FFF2-40B4-BE49-F238E27FC236}">
                      <a16:creationId xmlns:a16="http://schemas.microsoft.com/office/drawing/2014/main" id="{AB09C00F-FB99-029F-5D11-80B0CE9B0B8E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3364138" y="1590698"/>
                  <a:ext cx="153384" cy="783957"/>
                  <a:chOff x="1864250" y="2804832"/>
                  <a:chExt cx="153384" cy="1378279"/>
                </a:xfrm>
              </xdr:grpSpPr>
              <xdr:cxnSp macro="">
                <xdr:nvCxnSpPr>
                  <xdr:cNvPr id="61" name="直接连接符 60">
                    <a:extLst>
                      <a:ext uri="{FF2B5EF4-FFF2-40B4-BE49-F238E27FC236}">
                        <a16:creationId xmlns:a16="http://schemas.microsoft.com/office/drawing/2014/main" id="{BCFB01BD-547D-6476-4825-80CB603163A2}"/>
                      </a:ext>
                    </a:extLst>
                  </xdr:cNvPr>
                  <xdr:cNvCxnSpPr/>
                </xdr:nvCxnSpPr>
                <xdr:spPr>
                  <a:xfrm>
                    <a:off x="2013872" y="2806343"/>
                    <a:ext cx="0" cy="1376768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2" name="直接连接符 61">
                    <a:extLst>
                      <a:ext uri="{FF2B5EF4-FFF2-40B4-BE49-F238E27FC236}">
                        <a16:creationId xmlns:a16="http://schemas.microsoft.com/office/drawing/2014/main" id="{56E2240D-579A-9596-2EB4-5134BF34772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1864250" y="2804832"/>
                    <a:ext cx="144249" cy="250320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3" name="直接连接符 62">
                    <a:extLst>
                      <a:ext uri="{FF2B5EF4-FFF2-40B4-BE49-F238E27FC236}">
                        <a16:creationId xmlns:a16="http://schemas.microsoft.com/office/drawing/2014/main" id="{98A972AE-1CB5-49F6-F541-BA3BF20DC47E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1871230" y="3047027"/>
                    <a:ext cx="144249" cy="250322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4" name="直接连接符 63">
                    <a:extLst>
                      <a:ext uri="{FF2B5EF4-FFF2-40B4-BE49-F238E27FC236}">
                        <a16:creationId xmlns:a16="http://schemas.microsoft.com/office/drawing/2014/main" id="{B42E8E71-8B0B-AF04-588D-6BFB0B07E767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1873385" y="3323247"/>
                    <a:ext cx="144249" cy="250322"/>
                  </a:xfrm>
                  <a:prstGeom prst="line">
                    <a:avLst/>
                  </a:prstGeom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57" name="直接连接符 56">
                  <a:extLst>
                    <a:ext uri="{FF2B5EF4-FFF2-40B4-BE49-F238E27FC236}">
                      <a16:creationId xmlns:a16="http://schemas.microsoft.com/office/drawing/2014/main" id="{916F156D-1F64-8DED-F039-C64858CC426E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 flipV="1">
                  <a:off x="3517446" y="2063632"/>
                  <a:ext cx="121556" cy="121556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8" name="直接连接符 57">
                  <a:extLst>
                    <a:ext uri="{FF2B5EF4-FFF2-40B4-BE49-F238E27FC236}">
                      <a16:creationId xmlns:a16="http://schemas.microsoft.com/office/drawing/2014/main" id="{1659517C-0737-803C-48A3-F0A2ED670B5B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3391841" y="2069091"/>
                  <a:ext cx="121556" cy="121556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9" name="直接连接符 58">
                  <a:extLst>
                    <a:ext uri="{FF2B5EF4-FFF2-40B4-BE49-F238E27FC236}">
                      <a16:creationId xmlns:a16="http://schemas.microsoft.com/office/drawing/2014/main" id="{EF375674-8E5E-9372-ABE5-B327895C853D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516394" y="2220317"/>
                  <a:ext cx="97244" cy="97244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0" name="直接连接符 59">
                  <a:extLst>
                    <a:ext uri="{FF2B5EF4-FFF2-40B4-BE49-F238E27FC236}">
                      <a16:creationId xmlns:a16="http://schemas.microsoft.com/office/drawing/2014/main" id="{FDB2503B-75EE-6DCF-77E5-112D2D680F82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3414921" y="2220316"/>
                  <a:ext cx="97244" cy="97244"/>
                </a:xfrm>
                <a:prstGeom prst="line">
                  <a:avLst/>
                </a:prstGeom>
              </xdr:spPr>
              <xdr:style>
                <a:lnRef idx="1">
                  <a:schemeClr val="accent2"/>
                </a:lnRef>
                <a:fillRef idx="0">
                  <a:schemeClr val="accent2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</xdr:cxnSp>
          </xdr:grpSp>
        </xdr:grpSp>
        <xdr:grpSp>
          <xdr:nvGrpSpPr>
            <xdr:cNvPr id="33" name="组合 32">
              <a:extLst>
                <a:ext uri="{FF2B5EF4-FFF2-40B4-BE49-F238E27FC236}">
                  <a16:creationId xmlns:a16="http://schemas.microsoft.com/office/drawing/2014/main" id="{7466C48F-836C-758D-20C8-A2F8CD3B3A9C}"/>
                </a:ext>
              </a:extLst>
            </xdr:cNvPr>
            <xdr:cNvGrpSpPr/>
          </xdr:nvGrpSpPr>
          <xdr:grpSpPr>
            <a:xfrm>
              <a:off x="3862959" y="1164537"/>
              <a:ext cx="684003" cy="1152000"/>
              <a:chOff x="7325635" y="1185332"/>
              <a:chExt cx="726911" cy="1112599"/>
            </a:xfrm>
          </xdr:grpSpPr>
          <xdr:grpSp>
            <xdr:nvGrpSpPr>
              <xdr:cNvPr id="34" name="组合 33">
                <a:extLst>
                  <a:ext uri="{FF2B5EF4-FFF2-40B4-BE49-F238E27FC236}">
                    <a16:creationId xmlns:a16="http://schemas.microsoft.com/office/drawing/2014/main" id="{EF6CED2B-2A70-5FAE-2C53-0E4061DC47DB}"/>
                  </a:ext>
                </a:extLst>
              </xdr:cNvPr>
              <xdr:cNvGrpSpPr/>
            </xdr:nvGrpSpPr>
            <xdr:grpSpPr>
              <a:xfrm>
                <a:off x="7325635" y="1185332"/>
                <a:ext cx="384342" cy="1112599"/>
                <a:chOff x="7325635" y="1185332"/>
                <a:chExt cx="384342" cy="1112599"/>
              </a:xfrm>
            </xdr:grpSpPr>
            <xdr:cxnSp macro="">
              <xdr:nvCxnSpPr>
                <xdr:cNvPr id="45" name="直接连接符 44">
                  <a:extLst>
                    <a:ext uri="{FF2B5EF4-FFF2-40B4-BE49-F238E27FC236}">
                      <a16:creationId xmlns:a16="http://schemas.microsoft.com/office/drawing/2014/main" id="{56CB9E8A-C16C-1350-4ADC-EBFE50081DB8}"/>
                    </a:ext>
                  </a:extLst>
                </xdr:cNvPr>
                <xdr:cNvCxnSpPr/>
              </xdr:nvCxnSpPr>
              <xdr:spPr>
                <a:xfrm>
                  <a:off x="7471833" y="1527365"/>
                  <a:ext cx="29633" cy="456001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6" name="直接连接符 45">
                  <a:extLst>
                    <a:ext uri="{FF2B5EF4-FFF2-40B4-BE49-F238E27FC236}">
                      <a16:creationId xmlns:a16="http://schemas.microsoft.com/office/drawing/2014/main" id="{9A510FD1-F15D-38D1-E8E6-CE5C8F0CF484}"/>
                    </a:ext>
                  </a:extLst>
                </xdr:cNvPr>
                <xdr:cNvCxnSpPr/>
              </xdr:nvCxnSpPr>
              <xdr:spPr>
                <a:xfrm>
                  <a:off x="7366000" y="1248833"/>
                  <a:ext cx="0" cy="217754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7" name="直接连接符 46">
                  <a:extLst>
                    <a:ext uri="{FF2B5EF4-FFF2-40B4-BE49-F238E27FC236}">
                      <a16:creationId xmlns:a16="http://schemas.microsoft.com/office/drawing/2014/main" id="{CAED101B-BB2E-467A-1EDC-04F9933A4027}"/>
                    </a:ext>
                  </a:extLst>
                </xdr:cNvPr>
                <xdr:cNvCxnSpPr/>
              </xdr:nvCxnSpPr>
              <xdr:spPr>
                <a:xfrm>
                  <a:off x="7421033" y="2080177"/>
                  <a:ext cx="0" cy="18000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8" name="直接连接符 47">
                  <a:extLst>
                    <a:ext uri="{FF2B5EF4-FFF2-40B4-BE49-F238E27FC236}">
                      <a16:creationId xmlns:a16="http://schemas.microsoft.com/office/drawing/2014/main" id="{DFA175DB-143F-E8A0-2C29-8D25AAAE3177}"/>
                    </a:ext>
                  </a:extLst>
                </xdr:cNvPr>
                <xdr:cNvCxnSpPr/>
              </xdr:nvCxnSpPr>
              <xdr:spPr>
                <a:xfrm>
                  <a:off x="7437969" y="1185333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9" name="弧形 48">
                  <a:extLst>
                    <a:ext uri="{FF2B5EF4-FFF2-40B4-BE49-F238E27FC236}">
                      <a16:creationId xmlns:a16="http://schemas.microsoft.com/office/drawing/2014/main" id="{343E0F67-FF24-1697-88E5-4EC3E63F0249}"/>
                    </a:ext>
                  </a:extLst>
                </xdr:cNvPr>
                <xdr:cNvSpPr/>
              </xdr:nvSpPr>
              <xdr:spPr>
                <a:xfrm flipH="1">
                  <a:off x="7363723" y="1185332"/>
                  <a:ext cx="161925" cy="132289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50" name="弧形 49">
                  <a:extLst>
                    <a:ext uri="{FF2B5EF4-FFF2-40B4-BE49-F238E27FC236}">
                      <a16:creationId xmlns:a16="http://schemas.microsoft.com/office/drawing/2014/main" id="{7F091B19-7E91-9C2E-48BE-D086F2D247E6}"/>
                    </a:ext>
                  </a:extLst>
                </xdr:cNvPr>
                <xdr:cNvSpPr/>
              </xdr:nvSpPr>
              <xdr:spPr>
                <a:xfrm flipH="1" flipV="1">
                  <a:off x="7367170" y="1390877"/>
                  <a:ext cx="216000" cy="139207"/>
                </a:xfrm>
                <a:prstGeom prst="arc">
                  <a:avLst>
                    <a:gd name="adj1" fmla="val 16199975"/>
                    <a:gd name="adj2" fmla="val 0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51" name="弧形 50">
                  <a:extLst>
                    <a:ext uri="{FF2B5EF4-FFF2-40B4-BE49-F238E27FC236}">
                      <a16:creationId xmlns:a16="http://schemas.microsoft.com/office/drawing/2014/main" id="{EDD278A3-E103-DB02-2283-5A601771084C}"/>
                    </a:ext>
                  </a:extLst>
                </xdr:cNvPr>
                <xdr:cNvSpPr/>
              </xdr:nvSpPr>
              <xdr:spPr>
                <a:xfrm flipV="1">
                  <a:off x="7325635" y="1844937"/>
                  <a:ext cx="175821" cy="229528"/>
                </a:xfrm>
                <a:prstGeom prst="arc">
                  <a:avLst>
                    <a:gd name="adj1" fmla="val 16200000"/>
                    <a:gd name="adj2" fmla="val 21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52" name="弧形 51">
                  <a:extLst>
                    <a:ext uri="{FF2B5EF4-FFF2-40B4-BE49-F238E27FC236}">
                      <a16:creationId xmlns:a16="http://schemas.microsoft.com/office/drawing/2014/main" id="{932DD3CC-5B17-B35A-00CE-56FE04EF6BFA}"/>
                    </a:ext>
                  </a:extLst>
                </xdr:cNvPr>
                <xdr:cNvSpPr/>
              </xdr:nvSpPr>
              <xdr:spPr>
                <a:xfrm flipH="1" flipV="1">
                  <a:off x="7421033" y="2212341"/>
                  <a:ext cx="80421" cy="83397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cxnSp macro="">
              <xdr:nvCxnSpPr>
                <xdr:cNvPr id="53" name="直接连接符 52">
                  <a:extLst>
                    <a:ext uri="{FF2B5EF4-FFF2-40B4-BE49-F238E27FC236}">
                      <a16:creationId xmlns:a16="http://schemas.microsoft.com/office/drawing/2014/main" id="{013F1B29-C8BA-6081-97B6-A46A280D828F}"/>
                    </a:ext>
                  </a:extLst>
                </xdr:cNvPr>
                <xdr:cNvCxnSpPr/>
              </xdr:nvCxnSpPr>
              <xdr:spPr>
                <a:xfrm>
                  <a:off x="7457977" y="2297931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35" name="组合 34">
                <a:extLst>
                  <a:ext uri="{FF2B5EF4-FFF2-40B4-BE49-F238E27FC236}">
                    <a16:creationId xmlns:a16="http://schemas.microsoft.com/office/drawing/2014/main" id="{49DE1D61-6433-C391-4F95-80A0C4FD3C03}"/>
                  </a:ext>
                </a:extLst>
              </xdr:cNvPr>
              <xdr:cNvGrpSpPr/>
            </xdr:nvGrpSpPr>
            <xdr:grpSpPr>
              <a:xfrm flipH="1">
                <a:off x="7668204" y="1185332"/>
                <a:ext cx="384342" cy="1112599"/>
                <a:chOff x="7325635" y="1185332"/>
                <a:chExt cx="384342" cy="1112599"/>
              </a:xfrm>
            </xdr:grpSpPr>
            <xdr:cxnSp macro="">
              <xdr:nvCxnSpPr>
                <xdr:cNvPr id="36" name="直接连接符 35">
                  <a:extLst>
                    <a:ext uri="{FF2B5EF4-FFF2-40B4-BE49-F238E27FC236}">
                      <a16:creationId xmlns:a16="http://schemas.microsoft.com/office/drawing/2014/main" id="{0964573E-6CA1-F3A3-9898-D8BA46935EBE}"/>
                    </a:ext>
                  </a:extLst>
                </xdr:cNvPr>
                <xdr:cNvCxnSpPr/>
              </xdr:nvCxnSpPr>
              <xdr:spPr>
                <a:xfrm>
                  <a:off x="7471833" y="1527365"/>
                  <a:ext cx="29634" cy="456001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7" name="直接连接符 36">
                  <a:extLst>
                    <a:ext uri="{FF2B5EF4-FFF2-40B4-BE49-F238E27FC236}">
                      <a16:creationId xmlns:a16="http://schemas.microsoft.com/office/drawing/2014/main" id="{4F676B7F-434C-4225-7D20-B47DFEA287DE}"/>
                    </a:ext>
                  </a:extLst>
                </xdr:cNvPr>
                <xdr:cNvCxnSpPr/>
              </xdr:nvCxnSpPr>
              <xdr:spPr>
                <a:xfrm flipH="1">
                  <a:off x="7366000" y="1248833"/>
                  <a:ext cx="0" cy="217754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8" name="直接连接符 37">
                  <a:extLst>
                    <a:ext uri="{FF2B5EF4-FFF2-40B4-BE49-F238E27FC236}">
                      <a16:creationId xmlns:a16="http://schemas.microsoft.com/office/drawing/2014/main" id="{11451E09-A8BD-50DF-63DD-6D107F1DE263}"/>
                    </a:ext>
                  </a:extLst>
                </xdr:cNvPr>
                <xdr:cNvCxnSpPr/>
              </xdr:nvCxnSpPr>
              <xdr:spPr>
                <a:xfrm flipH="1">
                  <a:off x="7421033" y="2080177"/>
                  <a:ext cx="0" cy="18000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9" name="直接连接符 38">
                  <a:extLst>
                    <a:ext uri="{FF2B5EF4-FFF2-40B4-BE49-F238E27FC236}">
                      <a16:creationId xmlns:a16="http://schemas.microsoft.com/office/drawing/2014/main" id="{CCCD422A-8B68-5283-9DBE-E6A96C669937}"/>
                    </a:ext>
                  </a:extLst>
                </xdr:cNvPr>
                <xdr:cNvCxnSpPr/>
              </xdr:nvCxnSpPr>
              <xdr:spPr>
                <a:xfrm>
                  <a:off x="7437969" y="1185333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0" name="弧形 39">
                  <a:extLst>
                    <a:ext uri="{FF2B5EF4-FFF2-40B4-BE49-F238E27FC236}">
                      <a16:creationId xmlns:a16="http://schemas.microsoft.com/office/drawing/2014/main" id="{4B3A81DB-36EF-8E6E-8924-8169F3E8BDCD}"/>
                    </a:ext>
                  </a:extLst>
                </xdr:cNvPr>
                <xdr:cNvSpPr/>
              </xdr:nvSpPr>
              <xdr:spPr>
                <a:xfrm flipH="1">
                  <a:off x="7363723" y="1185332"/>
                  <a:ext cx="161925" cy="132289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41" name="弧形 40">
                  <a:extLst>
                    <a:ext uri="{FF2B5EF4-FFF2-40B4-BE49-F238E27FC236}">
                      <a16:creationId xmlns:a16="http://schemas.microsoft.com/office/drawing/2014/main" id="{A4032C62-BB88-8CE9-77FC-D5735DB43048}"/>
                    </a:ext>
                  </a:extLst>
                </xdr:cNvPr>
                <xdr:cNvSpPr/>
              </xdr:nvSpPr>
              <xdr:spPr>
                <a:xfrm flipH="1" flipV="1">
                  <a:off x="7367170" y="1390877"/>
                  <a:ext cx="216000" cy="139207"/>
                </a:xfrm>
                <a:prstGeom prst="arc">
                  <a:avLst>
                    <a:gd name="adj1" fmla="val 16199975"/>
                    <a:gd name="adj2" fmla="val 0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42" name="弧形 41">
                  <a:extLst>
                    <a:ext uri="{FF2B5EF4-FFF2-40B4-BE49-F238E27FC236}">
                      <a16:creationId xmlns:a16="http://schemas.microsoft.com/office/drawing/2014/main" id="{CE0EE16E-7C3B-DE98-8121-222702D5A866}"/>
                    </a:ext>
                  </a:extLst>
                </xdr:cNvPr>
                <xdr:cNvSpPr/>
              </xdr:nvSpPr>
              <xdr:spPr>
                <a:xfrm flipV="1">
                  <a:off x="7325635" y="1844937"/>
                  <a:ext cx="175821" cy="229528"/>
                </a:xfrm>
                <a:prstGeom prst="arc">
                  <a:avLst>
                    <a:gd name="adj1" fmla="val 16200000"/>
                    <a:gd name="adj2" fmla="val 21"/>
                  </a:avLst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sp macro="" textlink="">
              <xdr:nvSpPr>
                <xdr:cNvPr id="43" name="弧形 42">
                  <a:extLst>
                    <a:ext uri="{FF2B5EF4-FFF2-40B4-BE49-F238E27FC236}">
                      <a16:creationId xmlns:a16="http://schemas.microsoft.com/office/drawing/2014/main" id="{DCBA7FA1-AF4C-EEFE-3C36-88BD33DBD886}"/>
                    </a:ext>
                  </a:extLst>
                </xdr:cNvPr>
                <xdr:cNvSpPr/>
              </xdr:nvSpPr>
              <xdr:spPr>
                <a:xfrm flipH="1" flipV="1">
                  <a:off x="7421033" y="2212341"/>
                  <a:ext cx="80421" cy="83397"/>
                </a:xfrm>
                <a:prstGeom prst="arc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/>
                </a:p>
              </xdr:txBody>
            </xdr:sp>
            <xdr:cxnSp macro="">
              <xdr:nvCxnSpPr>
                <xdr:cNvPr id="44" name="直接连接符 43">
                  <a:extLst>
                    <a:ext uri="{FF2B5EF4-FFF2-40B4-BE49-F238E27FC236}">
                      <a16:creationId xmlns:a16="http://schemas.microsoft.com/office/drawing/2014/main" id="{C530B622-4768-A793-5E8B-9004B48ED02F}"/>
                    </a:ext>
                  </a:extLst>
                </xdr:cNvPr>
                <xdr:cNvCxnSpPr/>
              </xdr:nvCxnSpPr>
              <xdr:spPr>
                <a:xfrm>
                  <a:off x="7457977" y="2297931"/>
                  <a:ext cx="252000" cy="0"/>
                </a:xfrm>
                <a:prstGeom prst="line">
                  <a:avLst/>
                </a:prstGeom>
                <a:ln>
                  <a:solidFill>
                    <a:srgbClr val="0070C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</xdr:grpSp>
      <xdr:cxnSp macro="">
        <xdr:nvCxnSpPr>
          <xdr:cNvPr id="29" name="直接连接符 28">
            <a:extLst>
              <a:ext uri="{FF2B5EF4-FFF2-40B4-BE49-F238E27FC236}">
                <a16:creationId xmlns:a16="http://schemas.microsoft.com/office/drawing/2014/main" id="{A39C9D4F-4DBA-0B1F-29FB-6811DE966DC4}"/>
              </a:ext>
            </a:extLst>
          </xdr:cNvPr>
          <xdr:cNvCxnSpPr>
            <a:cxnSpLocks/>
          </xdr:cNvCxnSpPr>
        </xdr:nvCxnSpPr>
        <xdr:spPr>
          <a:xfrm flipH="1">
            <a:off x="7495758" y="1650999"/>
            <a:ext cx="143798" cy="143999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0" name="直接连接符 29">
            <a:extLst>
              <a:ext uri="{FF2B5EF4-FFF2-40B4-BE49-F238E27FC236}">
                <a16:creationId xmlns:a16="http://schemas.microsoft.com/office/drawing/2014/main" id="{85720CD8-68AB-19E2-49FE-32810A4BA89B}"/>
              </a:ext>
            </a:extLst>
          </xdr:cNvPr>
          <xdr:cNvCxnSpPr>
            <a:cxnSpLocks/>
          </xdr:cNvCxnSpPr>
        </xdr:nvCxnSpPr>
        <xdr:spPr>
          <a:xfrm flipH="1">
            <a:off x="7502716" y="1790324"/>
            <a:ext cx="143798" cy="144000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1" name="直接连接符 30">
            <a:extLst>
              <a:ext uri="{FF2B5EF4-FFF2-40B4-BE49-F238E27FC236}">
                <a16:creationId xmlns:a16="http://schemas.microsoft.com/office/drawing/2014/main" id="{BF6FFDFF-3660-BE1A-604B-311F30272618}"/>
              </a:ext>
            </a:extLst>
          </xdr:cNvPr>
          <xdr:cNvCxnSpPr>
            <a:cxnSpLocks/>
          </xdr:cNvCxnSpPr>
        </xdr:nvCxnSpPr>
        <xdr:spPr>
          <a:xfrm flipH="1" flipV="1">
            <a:off x="7504863" y="1949222"/>
            <a:ext cx="143798" cy="144000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24</xdr:col>
      <xdr:colOff>103910</xdr:colOff>
      <xdr:row>3</xdr:row>
      <xdr:rowOff>150091</xdr:rowOff>
    </xdr:from>
    <xdr:to>
      <xdr:col>25</xdr:col>
      <xdr:colOff>18762</xdr:colOff>
      <xdr:row>8</xdr:row>
      <xdr:rowOff>50800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6563662-AB15-9DFA-4D8B-0A7A1395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84728" y="1027546"/>
          <a:ext cx="1200727" cy="1089890"/>
        </a:xfrm>
        <a:prstGeom prst="rect">
          <a:avLst/>
        </a:prstGeom>
      </xdr:spPr>
    </xdr:pic>
    <xdr:clientData/>
  </xdr:twoCellAnchor>
  <xdr:twoCellAnchor editAs="oneCell">
    <xdr:from>
      <xdr:col>23</xdr:col>
      <xdr:colOff>68385</xdr:colOff>
      <xdr:row>3</xdr:row>
      <xdr:rowOff>178510</xdr:rowOff>
    </xdr:from>
    <xdr:to>
      <xdr:col>23</xdr:col>
      <xdr:colOff>1270170</xdr:colOff>
      <xdr:row>8</xdr:row>
      <xdr:rowOff>83039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C4F64B6-63E9-A1ED-3C67-4CFA15F363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392" r="4526"/>
        <a:stretch>
          <a:fillRect/>
        </a:stretch>
      </xdr:blipFill>
      <xdr:spPr>
        <a:xfrm>
          <a:off x="24237462" y="1043087"/>
          <a:ext cx="1192714" cy="1106144"/>
        </a:xfrm>
        <a:prstGeom prst="rect">
          <a:avLst/>
        </a:prstGeom>
      </xdr:spPr>
    </xdr:pic>
    <xdr:clientData/>
  </xdr:twoCellAnchor>
  <xdr:oneCellAnchor>
    <xdr:from>
      <xdr:col>25</xdr:col>
      <xdr:colOff>454025</xdr:colOff>
      <xdr:row>36</xdr:row>
      <xdr:rowOff>180975</xdr:rowOff>
    </xdr:from>
    <xdr:ext cx="20141026" cy="8360302"/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DA8A1A0F-B0A4-86D3-E1D6-5208F396DDC0}"/>
            </a:ext>
          </a:extLst>
        </xdr:cNvPr>
        <xdr:cNvSpPr txBox="1"/>
      </xdr:nvSpPr>
      <xdr:spPr>
        <a:xfrm>
          <a:off x="29816425" y="3660775"/>
          <a:ext cx="20141026" cy="8360302"/>
        </a:xfrm>
        <a:prstGeom prst="rect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800" b="1"/>
            <a:t>1. </a:t>
          </a:r>
          <a:r>
            <a:rPr lang="zh-CN" altLang="en-US" sz="2800" b="1"/>
            <a:t>亲水胶 </a:t>
          </a:r>
          <a:r>
            <a:rPr lang="en-US" altLang="zh-CN" sz="2800" b="1"/>
            <a:t>- </a:t>
          </a:r>
          <a:r>
            <a:rPr lang="zh-CN" altLang="en-US" sz="2800" b="1"/>
            <a:t>降低胶量后的完整性不及</a:t>
          </a:r>
          <a:r>
            <a:rPr lang="en-US" altLang="zh-CN" sz="2800" b="1"/>
            <a:t>control</a:t>
          </a:r>
          <a:r>
            <a:rPr lang="zh-CN" altLang="en-US" sz="2800" b="1"/>
            <a:t>，但可以满足≥</a:t>
          </a:r>
          <a:r>
            <a:rPr lang="en-US" altLang="zh-CN" sz="2800" b="1"/>
            <a:t>100</a:t>
          </a:r>
          <a:r>
            <a:rPr lang="zh-CN" altLang="en-US" sz="2800" b="1"/>
            <a:t>次的要求</a:t>
          </a:r>
          <a:endParaRPr lang="en-US" altLang="zh-CN" sz="2800" b="1"/>
        </a:p>
        <a:p>
          <a:r>
            <a:rPr lang="zh-CN" altLang="en-US" sz="2800" b="1"/>
            <a:t>                   </a:t>
          </a:r>
          <a:r>
            <a:rPr lang="en-US" altLang="zh-CN" sz="2800" b="1"/>
            <a:t>- </a:t>
          </a:r>
          <a:r>
            <a:rPr lang="zh-CN" altLang="en-US" sz="2800" b="1"/>
            <a:t>胶量在</a:t>
          </a:r>
          <a:r>
            <a:rPr lang="en-US" altLang="zh-CN" sz="2800" b="1"/>
            <a:t>3.5</a:t>
          </a:r>
          <a:r>
            <a:rPr lang="en-US" altLang="zh-CN" sz="2800" b="1" baseline="0"/>
            <a:t> x 4</a:t>
          </a:r>
          <a:r>
            <a:rPr lang="zh-CN" altLang="en-US" sz="2800" b="1" baseline="0"/>
            <a:t>时，第三次吸收时间优于</a:t>
          </a:r>
          <a:r>
            <a:rPr lang="en-US" altLang="zh-CN" sz="2800" b="1" baseline="0"/>
            <a:t>control</a:t>
          </a:r>
        </a:p>
        <a:p>
          <a:r>
            <a:rPr lang="en-US" altLang="zh-CN" sz="2800" b="1" baseline="0"/>
            <a:t>2. Unikorn LSN (Code 11)- </a:t>
          </a:r>
          <a:r>
            <a:rPr lang="zh-CN" altLang="en-US" sz="2800" b="1" baseline="0">
              <a:solidFill>
                <a:srgbClr val="FF0000"/>
              </a:solidFill>
            </a:rPr>
            <a:t>原材料芯吸高度上显著低于</a:t>
          </a:r>
          <a:r>
            <a:rPr lang="en-US" altLang="zh-CN" sz="2800" b="1" baseline="0">
              <a:solidFill>
                <a:srgbClr val="FF0000"/>
              </a:solidFill>
            </a:rPr>
            <a:t>control LSN, </a:t>
          </a:r>
          <a:r>
            <a:rPr lang="zh-CN" altLang="en-US" sz="2800" b="1" baseline="0">
              <a:solidFill>
                <a:srgbClr val="FF0000"/>
              </a:solidFill>
            </a:rPr>
            <a:t>国标显著低于</a:t>
          </a:r>
          <a:r>
            <a:rPr lang="en-US" altLang="zh-CN" sz="2800" b="1" baseline="0">
              <a:solidFill>
                <a:srgbClr val="FF0000"/>
              </a:solidFill>
            </a:rPr>
            <a:t>control</a:t>
          </a:r>
        </a:p>
        <a:p>
          <a:r>
            <a:rPr lang="en-US" altLang="zh-CN" sz="2800" b="1" baseline="0">
              <a:solidFill>
                <a:srgbClr val="FF0000"/>
              </a:solidFill>
            </a:rPr>
            <a:t>                                              - FIFE</a:t>
          </a:r>
          <a:r>
            <a:rPr lang="zh-CN" altLang="en-US" sz="2800" b="1" baseline="0">
              <a:solidFill>
                <a:srgbClr val="FF0000"/>
              </a:solidFill>
            </a:rPr>
            <a:t>液体从产品前边缘漏出（看视频）</a:t>
          </a:r>
          <a:endParaRPr lang="en-US" altLang="zh-CN" sz="2800" b="1" baseline="0">
            <a:solidFill>
              <a:srgbClr val="FF0000"/>
            </a:solidFill>
          </a:endParaRPr>
        </a:p>
        <a:p>
          <a:r>
            <a:rPr lang="en-US" altLang="zh-CN" sz="2800" b="1" baseline="0"/>
            <a:t>3. Unikorn PSN (Code 13)- </a:t>
          </a:r>
          <a:r>
            <a:rPr lang="zh-CN" altLang="en-US" sz="2800" b="1" baseline="0">
              <a:solidFill>
                <a:srgbClr val="00B050"/>
              </a:solidFill>
            </a:rPr>
            <a:t>原材料芯吸高度上显著高于</a:t>
          </a:r>
          <a:r>
            <a:rPr lang="en-US" altLang="zh-CN" sz="2800" b="1" baseline="0">
              <a:solidFill>
                <a:srgbClr val="00B050"/>
              </a:solidFill>
            </a:rPr>
            <a:t>control LSN, </a:t>
          </a:r>
          <a:r>
            <a:rPr lang="zh-CN" altLang="en-US" sz="2800" b="1" baseline="0">
              <a:solidFill>
                <a:srgbClr val="00B050"/>
              </a:solidFill>
            </a:rPr>
            <a:t>国标与</a:t>
          </a:r>
          <a:r>
            <a:rPr lang="en-US" altLang="zh-CN" sz="2800" b="1" baseline="0">
              <a:solidFill>
                <a:srgbClr val="00B050"/>
              </a:solidFill>
            </a:rPr>
            <a:t>control</a:t>
          </a:r>
          <a:r>
            <a:rPr lang="zh-CN" altLang="en-US" sz="2800" b="1" baseline="0">
              <a:solidFill>
                <a:srgbClr val="00B050"/>
              </a:solidFill>
            </a:rPr>
            <a:t>持平</a:t>
          </a:r>
          <a:endParaRPr lang="en-US" altLang="zh-CN" sz="2800" b="1" baseline="0">
            <a:solidFill>
              <a:srgbClr val="00B050"/>
            </a:solidFill>
          </a:endParaRPr>
        </a:p>
        <a:p>
          <a:r>
            <a:rPr lang="en-US" altLang="zh-CN" sz="2800" b="1" baseline="0">
              <a:solidFill>
                <a:srgbClr val="FF0000"/>
              </a:solidFill>
            </a:rPr>
            <a:t>                                              - </a:t>
          </a:r>
          <a:r>
            <a:rPr lang="zh-CN" altLang="en-US" sz="2800" b="1" baseline="0">
              <a:solidFill>
                <a:srgbClr val="FF0000"/>
              </a:solidFill>
            </a:rPr>
            <a:t>第三次吸收时间变慢</a:t>
          </a:r>
          <a:endParaRPr lang="en-US" altLang="zh-CN" sz="2800" b="1" baseline="0">
            <a:solidFill>
              <a:srgbClr val="FF0000"/>
            </a:solidFill>
          </a:endParaRPr>
        </a:p>
        <a:p>
          <a:r>
            <a:rPr lang="en-US" altLang="zh-CN" sz="2800" b="1" baseline="0">
              <a:solidFill>
                <a:sysClr val="windowText" lastClr="000000"/>
              </a:solidFill>
            </a:rPr>
            <a:t>4. Wangjin </a:t>
          </a:r>
          <a:r>
            <a:rPr lang="zh-CN" altLang="en-US" sz="2800" b="1" baseline="0">
              <a:solidFill>
                <a:sysClr val="windowText" lastClr="000000"/>
              </a:solidFill>
            </a:rPr>
            <a:t>三叶草</a:t>
          </a:r>
          <a:r>
            <a:rPr lang="en-US" altLang="zh-CN" sz="2800" b="1" baseline="0">
              <a:solidFill>
                <a:sysClr val="windowText" lastClr="000000"/>
              </a:solidFill>
            </a:rPr>
            <a:t>LSN (Code 12) -</a:t>
          </a:r>
          <a:r>
            <a:rPr lang="zh-CN" altLang="en-US" sz="2800" b="1" baseline="0">
              <a:solidFill>
                <a:sysClr val="windowText" lastClr="000000"/>
              </a:solidFill>
            </a:rPr>
            <a:t>原材料芯吸高度上显著高于</a:t>
          </a:r>
          <a:r>
            <a:rPr lang="en-US" altLang="zh-CN" sz="2800" b="1" baseline="0">
              <a:solidFill>
                <a:sysClr val="windowText" lastClr="000000"/>
              </a:solidFill>
            </a:rPr>
            <a:t>control LSN, </a:t>
          </a:r>
          <a:r>
            <a:rPr lang="zh-CN" altLang="en-US" sz="2800" b="1" baseline="0">
              <a:solidFill>
                <a:sysClr val="windowText" lastClr="000000"/>
              </a:solidFill>
            </a:rPr>
            <a:t>但产品性能没有得到提升</a:t>
          </a:r>
          <a:endParaRPr lang="en-US" altLang="zh-CN" sz="2800" b="1" baseline="0">
            <a:solidFill>
              <a:sysClr val="windowText" lastClr="000000"/>
            </a:solidFill>
          </a:endParaRPr>
        </a:p>
        <a:p>
          <a:r>
            <a:rPr lang="en-US" altLang="zh-CN" sz="2800" b="1" baseline="0">
              <a:solidFill>
                <a:sysClr val="windowText" lastClr="000000"/>
              </a:solidFill>
            </a:rPr>
            <a:t>5. Minrui REL (Code 14): </a:t>
          </a:r>
          <a:r>
            <a:rPr lang="zh-CN" altLang="en-US" sz="2800" b="1" baseline="0">
              <a:solidFill>
                <a:sysClr val="windowText" lastClr="000000"/>
              </a:solidFill>
            </a:rPr>
            <a:t>厚度</a:t>
          </a:r>
          <a:r>
            <a:rPr lang="en-US" altLang="zh-CN" sz="2800" b="1" baseline="0">
              <a:solidFill>
                <a:sysClr val="windowText" lastClr="000000"/>
              </a:solidFill>
            </a:rPr>
            <a:t>0.87mm (ND055 TAR 0.75mm),  cradle </a:t>
          </a:r>
          <a:r>
            <a:rPr lang="zh-CN" altLang="en-US" sz="2800" b="1" baseline="0">
              <a:solidFill>
                <a:sysClr val="windowText" lastClr="000000"/>
              </a:solidFill>
            </a:rPr>
            <a:t>第三次吸收时间减慢，</a:t>
          </a:r>
          <a:r>
            <a:rPr lang="zh-CN" altLang="en-US" sz="2800" b="1" baseline="0">
              <a:solidFill>
                <a:srgbClr val="00B050"/>
              </a:solidFill>
            </a:rPr>
            <a:t>但</a:t>
          </a:r>
          <a:r>
            <a:rPr lang="en-US" altLang="zh-CN" sz="2800" b="1" baseline="0">
              <a:solidFill>
                <a:srgbClr val="00B050"/>
              </a:solidFill>
            </a:rPr>
            <a:t>U</a:t>
          </a:r>
          <a:r>
            <a:rPr lang="zh-CN" altLang="en-US" sz="2800" b="1" baseline="0">
              <a:solidFill>
                <a:srgbClr val="00B050"/>
              </a:solidFill>
            </a:rPr>
            <a:t>型和平板扩散长度有提升</a:t>
          </a:r>
          <a:r>
            <a:rPr lang="en-US" altLang="zh-CN" sz="2800" b="1" baseline="0">
              <a:solidFill>
                <a:srgbClr val="00B050"/>
              </a:solidFill>
            </a:rPr>
            <a:t>15mm</a:t>
          </a:r>
          <a:r>
            <a:rPr lang="zh-CN" altLang="en-US" sz="2800" b="1" baseline="0">
              <a:solidFill>
                <a:srgbClr val="00B050"/>
              </a:solidFill>
            </a:rPr>
            <a:t>左右</a:t>
          </a:r>
          <a:endParaRPr lang="en-US" altLang="zh-CN" sz="2800" b="1" baseline="0">
            <a:solidFill>
              <a:srgbClr val="00B050"/>
            </a:solidFill>
          </a:endParaRPr>
        </a:p>
        <a:p>
          <a:r>
            <a:rPr lang="en-US" altLang="zh-CN" sz="2800" b="1" baseline="0">
              <a:solidFill>
                <a:sysClr val="windowText" lastClr="000000"/>
              </a:solidFill>
            </a:rPr>
            <a:t>6. Option 2 </a:t>
          </a:r>
          <a:r>
            <a:rPr lang="zh-CN" altLang="en-US" sz="2800" b="1" baseline="0">
              <a:solidFill>
                <a:sysClr val="windowText" lastClr="000000"/>
              </a:solidFill>
            </a:rPr>
            <a:t>设计（</a:t>
          </a:r>
          <a:r>
            <a:rPr lang="en-US" altLang="zh-CN" sz="2800" b="1" baseline="0">
              <a:solidFill>
                <a:sysClr val="windowText" lastClr="000000"/>
              </a:solidFill>
            </a:rPr>
            <a:t>Code 15, 17): - </a:t>
          </a:r>
          <a:r>
            <a:rPr lang="zh-CN" altLang="en-US" sz="2800" b="1" baseline="0">
              <a:solidFill>
                <a:sysClr val="windowText" lastClr="000000"/>
              </a:solidFill>
            </a:rPr>
            <a:t>叶脉视觉效果差 （右图）</a:t>
          </a:r>
          <a:endParaRPr lang="en-US" altLang="zh-CN" sz="2800" b="1" baseline="0">
            <a:solidFill>
              <a:sysClr val="windowText" lastClr="000000"/>
            </a:solidFill>
          </a:endParaRPr>
        </a:p>
        <a:p>
          <a:r>
            <a:rPr lang="en-US" altLang="zh-CN" sz="2800" b="1" baseline="0">
              <a:solidFill>
                <a:sysClr val="windowText" lastClr="000000"/>
              </a:solidFill>
            </a:rPr>
            <a:t>                                                            - </a:t>
          </a:r>
          <a:r>
            <a:rPr lang="zh-CN" altLang="en-US" sz="2800" b="1" baseline="0">
              <a:solidFill>
                <a:sysClr val="windowText" lastClr="000000"/>
              </a:solidFill>
            </a:rPr>
            <a:t>第三次吸收时间增加</a:t>
          </a:r>
          <a:endParaRPr lang="en-US" altLang="zh-CN" sz="2800" b="1" baseline="0">
            <a:solidFill>
              <a:sysClr val="windowText" lastClr="000000"/>
            </a:solidFill>
          </a:endParaRPr>
        </a:p>
        <a:p>
          <a:r>
            <a:rPr lang="en-US" altLang="zh-CN" sz="2800" b="1" baseline="0">
              <a:solidFill>
                <a:sysClr val="windowText" lastClr="000000"/>
              </a:solidFill>
            </a:rPr>
            <a:t>7. Optine 2 </a:t>
          </a:r>
          <a:r>
            <a:rPr lang="zh-CN" altLang="en-US" sz="2800" b="1" baseline="0">
              <a:solidFill>
                <a:sysClr val="windowText" lastClr="000000"/>
              </a:solidFill>
            </a:rPr>
            <a:t>基础上去掉下层导流槽 （</a:t>
          </a:r>
          <a:r>
            <a:rPr lang="en-US" altLang="zh-CN" sz="2800" b="1" baseline="0">
              <a:solidFill>
                <a:sysClr val="windowText" lastClr="000000"/>
              </a:solidFill>
            </a:rPr>
            <a:t>Code 16</a:t>
          </a:r>
          <a:r>
            <a:rPr lang="zh-CN" altLang="en-US" sz="2800" b="1" baseline="0">
              <a:solidFill>
                <a:sysClr val="windowText" lastClr="000000"/>
              </a:solidFill>
            </a:rPr>
            <a:t>）</a:t>
          </a:r>
          <a:r>
            <a:rPr lang="en-US" altLang="zh-CN" sz="2800" b="1" baseline="0">
              <a:solidFill>
                <a:sysClr val="windowText" lastClr="000000"/>
              </a:solidFill>
            </a:rPr>
            <a:t>- </a:t>
          </a:r>
          <a:r>
            <a:rPr lang="zh-CN" altLang="en-US" sz="2800" b="1" baseline="0">
              <a:solidFill>
                <a:sysClr val="windowText" lastClr="000000"/>
              </a:solidFill>
            </a:rPr>
            <a:t> 第三次吸收时间增加</a:t>
          </a:r>
          <a:endParaRPr lang="en-US" altLang="zh-CN" sz="2800" b="1" baseline="0">
            <a:solidFill>
              <a:sysClr val="windowText" lastClr="000000"/>
            </a:solidFill>
          </a:endParaRPr>
        </a:p>
        <a:p>
          <a:r>
            <a:rPr lang="en-US" altLang="zh-CN" sz="2800" b="1" baseline="0">
              <a:solidFill>
                <a:sysClr val="windowText" lastClr="000000"/>
              </a:solidFill>
            </a:rPr>
            <a:t>8. N950(</a:t>
          </a:r>
          <a:r>
            <a:rPr lang="zh-CN" altLang="en-US" sz="2800" b="1" baseline="0">
              <a:solidFill>
                <a:sysClr val="windowText" lastClr="000000"/>
              </a:solidFill>
            </a:rPr>
            <a:t>高</a:t>
          </a:r>
          <a:r>
            <a:rPr lang="en-US" altLang="zh-CN" sz="2800" b="1" baseline="0">
              <a:solidFill>
                <a:sysClr val="windowText" lastClr="000000"/>
              </a:solidFill>
            </a:rPr>
            <a:t>CRC) - </a:t>
          </a:r>
          <a:r>
            <a:rPr lang="zh-CN" altLang="en-US" sz="2800" b="1" baseline="0">
              <a:solidFill>
                <a:sysClr val="windowText" lastClr="000000"/>
              </a:solidFill>
            </a:rPr>
            <a:t>做</a:t>
          </a:r>
          <a:r>
            <a:rPr lang="en-US" altLang="zh-CN" sz="2800" b="1" baseline="0">
              <a:solidFill>
                <a:sysClr val="windowText" lastClr="000000"/>
              </a:solidFill>
            </a:rPr>
            <a:t>PSS(Code 6) </a:t>
          </a:r>
          <a:r>
            <a:rPr lang="zh-CN" altLang="en-US" sz="2800" b="1" baseline="0">
              <a:solidFill>
                <a:sysClr val="windowText" lastClr="000000"/>
              </a:solidFill>
            </a:rPr>
            <a:t>各项性能与</a:t>
          </a:r>
          <a:r>
            <a:rPr lang="en-US" altLang="zh-CN" sz="2800" b="1" baseline="0">
              <a:solidFill>
                <a:sysClr val="windowText" lastClr="000000"/>
              </a:solidFill>
            </a:rPr>
            <a:t>control</a:t>
          </a:r>
          <a:r>
            <a:rPr lang="zh-CN" altLang="en-US" sz="2800" b="1" baseline="0">
              <a:solidFill>
                <a:sysClr val="windowText" lastClr="000000"/>
              </a:solidFill>
            </a:rPr>
            <a:t>持平</a:t>
          </a:r>
          <a:endParaRPr lang="en-US" altLang="zh-CN" sz="2800" b="1" baseline="0">
            <a:solidFill>
              <a:sysClr val="windowText" lastClr="000000"/>
            </a:solidFill>
          </a:endParaRPr>
        </a:p>
        <a:p>
          <a:r>
            <a:rPr lang="en-US" altLang="zh-CN" sz="2800" b="1" baseline="0">
              <a:solidFill>
                <a:sysClr val="windowText" lastClr="000000"/>
              </a:solidFill>
            </a:rPr>
            <a:t>                             - </a:t>
          </a:r>
          <a:r>
            <a:rPr lang="zh-CN" altLang="en-US" sz="2800" b="1" baseline="0">
              <a:solidFill>
                <a:sysClr val="windowText" lastClr="000000"/>
              </a:solidFill>
            </a:rPr>
            <a:t>做</a:t>
          </a:r>
          <a:r>
            <a:rPr lang="en-US" altLang="zh-CN" sz="2800" b="1" baseline="0">
              <a:solidFill>
                <a:sysClr val="windowText" lastClr="000000"/>
              </a:solidFill>
            </a:rPr>
            <a:t>LSS (Code10) </a:t>
          </a:r>
          <a:r>
            <a:rPr lang="zh-CN" altLang="en-US" sz="2800" b="1" baseline="0">
              <a:solidFill>
                <a:sysClr val="windowText" lastClr="000000"/>
              </a:solidFill>
            </a:rPr>
            <a:t>回渗降低，但第三次吸收时间变慢，其余性能与</a:t>
          </a:r>
          <a:r>
            <a:rPr lang="en-US" altLang="zh-CN" sz="2800" b="1" baseline="0">
              <a:solidFill>
                <a:sysClr val="windowText" lastClr="000000"/>
              </a:solidFill>
            </a:rPr>
            <a:t>control</a:t>
          </a:r>
          <a:r>
            <a:rPr lang="zh-CN" altLang="en-US" sz="2800" b="1" baseline="0">
              <a:solidFill>
                <a:sysClr val="windowText" lastClr="000000"/>
              </a:solidFill>
            </a:rPr>
            <a:t>持平</a:t>
          </a:r>
          <a:endParaRPr lang="en-US" altLang="zh-CN" sz="2800" b="1" baseline="0">
            <a:solidFill>
              <a:sysClr val="windowText" lastClr="000000"/>
            </a:solidFill>
          </a:endParaRPr>
        </a:p>
        <a:p>
          <a:r>
            <a:rPr lang="en-US" altLang="zh-CN" sz="2800" b="1" baseline="0">
              <a:solidFill>
                <a:sysClr val="windowText" lastClr="000000"/>
              </a:solidFill>
            </a:rPr>
            <a:t>9.N610(</a:t>
          </a:r>
          <a:r>
            <a:rPr lang="zh-CN" altLang="en-US" sz="2800" b="1" baseline="0">
              <a:solidFill>
                <a:sysClr val="windowText" lastClr="000000"/>
              </a:solidFill>
            </a:rPr>
            <a:t>低</a:t>
          </a:r>
          <a:r>
            <a:rPr lang="en-US" altLang="zh-CN" sz="2800" b="1" baseline="0">
              <a:solidFill>
                <a:sysClr val="windowText" lastClr="000000"/>
              </a:solidFill>
            </a:rPr>
            <a:t>votex)(Code 5):</a:t>
          </a:r>
          <a:r>
            <a:rPr lang="zh-CN" altLang="en-US" sz="2800" b="1" baseline="0">
              <a:solidFill>
                <a:sysClr val="windowText" lastClr="000000"/>
              </a:solidFill>
            </a:rPr>
            <a:t>各项性能与</a:t>
          </a:r>
          <a:r>
            <a:rPr lang="en-US" altLang="zh-CN" sz="2800" b="1" baseline="0">
              <a:solidFill>
                <a:sysClr val="windowText" lastClr="000000"/>
              </a:solidFill>
            </a:rPr>
            <a:t>control</a:t>
          </a:r>
          <a:r>
            <a:rPr lang="zh-CN" altLang="en-US" sz="2800" b="1" baseline="0">
              <a:solidFill>
                <a:sysClr val="windowText" lastClr="000000"/>
              </a:solidFill>
            </a:rPr>
            <a:t>持平</a:t>
          </a:r>
        </a:p>
        <a:p>
          <a:r>
            <a:rPr lang="en-US" altLang="zh-CN" sz="2800" b="1" baseline="0">
              <a:solidFill>
                <a:sysClr val="windowText" lastClr="000000"/>
              </a:solidFill>
            </a:rPr>
            <a:t>10. X(High GBP) (Code 9): - </a:t>
          </a:r>
          <a:r>
            <a:rPr lang="zh-CN" altLang="en-US" sz="2800" b="1" baseline="0">
              <a:solidFill>
                <a:srgbClr val="FF0000"/>
              </a:solidFill>
            </a:rPr>
            <a:t>回渗显著增加， 三次</a:t>
          </a:r>
          <a:r>
            <a:rPr lang="en-US" altLang="zh-CN" sz="2800" b="1" baseline="0">
              <a:solidFill>
                <a:srgbClr val="FF0000"/>
              </a:solidFill>
            </a:rPr>
            <a:t>cradle</a:t>
          </a:r>
          <a:r>
            <a:rPr lang="zh-CN" altLang="en-US" sz="2800" b="1" baseline="0">
              <a:solidFill>
                <a:srgbClr val="FF0000"/>
              </a:solidFill>
            </a:rPr>
            <a:t>变慢</a:t>
          </a:r>
          <a:endParaRPr lang="en-US" altLang="zh-CN" sz="2800" b="1" baseline="0">
            <a:solidFill>
              <a:srgbClr val="FF0000"/>
            </a:solidFill>
          </a:endParaRPr>
        </a:p>
        <a:p>
          <a:r>
            <a:rPr lang="en-US" altLang="zh-CN" sz="2800" b="1" baseline="0">
              <a:solidFill>
                <a:sysClr val="windowText" lastClr="000000"/>
              </a:solidFill>
            </a:rPr>
            <a:t>11. PSS: 610+511 (Code 7):-</a:t>
          </a:r>
          <a:r>
            <a:rPr lang="zh-CN" altLang="en-US" sz="2800" b="1" baseline="0">
              <a:solidFill>
                <a:sysClr val="windowText" lastClr="000000"/>
              </a:solidFill>
            </a:rPr>
            <a:t>各项性能与</a:t>
          </a:r>
          <a:r>
            <a:rPr lang="en-US" altLang="zh-CN" sz="2800" b="1" baseline="0">
              <a:solidFill>
                <a:sysClr val="windowText" lastClr="000000"/>
              </a:solidFill>
            </a:rPr>
            <a:t>control</a:t>
          </a:r>
          <a:r>
            <a:rPr lang="zh-CN" altLang="en-US" sz="2800" b="1" baseline="0">
              <a:solidFill>
                <a:sysClr val="windowText" lastClr="000000"/>
              </a:solidFill>
            </a:rPr>
            <a:t>持平</a:t>
          </a:r>
          <a:endParaRPr lang="en-US" altLang="zh-CN" sz="2800" b="1" baseline="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2800" b="1" baseline="0">
              <a:solidFill>
                <a:sysClr val="windowText" lastClr="000000"/>
              </a:solidFill>
            </a:rPr>
            <a:t>12.PSS: 610+950 (Code 8):-Cradle</a:t>
          </a:r>
          <a:r>
            <a:rPr lang="zh-CN" altLang="en-US" sz="2800" b="1" baseline="0">
              <a:solidFill>
                <a:sysClr val="windowText" lastClr="000000"/>
              </a:solidFill>
            </a:rPr>
            <a:t>扩散长度增加</a:t>
          </a:r>
          <a:r>
            <a:rPr lang="en-US" altLang="zh-CN" sz="2800" b="1" baseline="0">
              <a:solidFill>
                <a:sysClr val="windowText" lastClr="000000"/>
              </a:solidFill>
            </a:rPr>
            <a:t>17mm</a:t>
          </a:r>
          <a:r>
            <a:rPr lang="zh-CN" altLang="en-US" sz="2800" b="1" baseline="0">
              <a:solidFill>
                <a:sysClr val="windowText" lastClr="000000"/>
              </a:solidFill>
            </a:rPr>
            <a:t>，</a:t>
          </a:r>
          <a:r>
            <a:rPr kumimoji="0" lang="zh-CN" altLang="en-US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其余性能与</a:t>
          </a:r>
          <a:r>
            <a:rPr kumimoji="0" lang="en-US" altLang="zh-CN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control</a:t>
          </a:r>
          <a:r>
            <a:rPr kumimoji="0" lang="zh-CN" altLang="en-US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持平</a:t>
          </a:r>
          <a:endParaRPr kumimoji="0" lang="en-US" altLang="zh-CN" sz="2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41</xdr:col>
      <xdr:colOff>376767</xdr:colOff>
      <xdr:row>38</xdr:row>
      <xdr:rowOff>76200</xdr:rowOff>
    </xdr:from>
    <xdr:to>
      <xdr:col>59</xdr:col>
      <xdr:colOff>533400</xdr:colOff>
      <xdr:row>121</xdr:row>
      <xdr:rowOff>152777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E252283-F4DF-C9AC-E761-2B0ADB990F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36"/>
        <a:stretch>
          <a:fillRect/>
        </a:stretch>
      </xdr:blipFill>
      <xdr:spPr bwMode="auto">
        <a:xfrm>
          <a:off x="43226567" y="4013200"/>
          <a:ext cx="11129433" cy="17348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22411</xdr:colOff>
      <xdr:row>0</xdr:row>
      <xdr:rowOff>22413</xdr:rowOff>
    </xdr:from>
    <xdr:to>
      <xdr:col>15</xdr:col>
      <xdr:colOff>451114</xdr:colOff>
      <xdr:row>15</xdr:row>
      <xdr:rowOff>496384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FA246F4-E4BC-4723-25B1-EDACC7E1F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7205" y="22413"/>
          <a:ext cx="2400938" cy="180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474971</xdr:colOff>
      <xdr:row>0</xdr:row>
      <xdr:rowOff>26735</xdr:rowOff>
    </xdr:from>
    <xdr:to>
      <xdr:col>19</xdr:col>
      <xdr:colOff>186497</xdr:colOff>
      <xdr:row>15</xdr:row>
      <xdr:rowOff>500706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6D7C83C-4866-DA2D-2F44-0ED82B6A3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52000" y="26735"/>
          <a:ext cx="2400938" cy="1800000"/>
        </a:xfrm>
        <a:prstGeom prst="rect">
          <a:avLst/>
        </a:prstGeom>
      </xdr:spPr>
    </xdr:pic>
    <xdr:clientData/>
  </xdr:twoCellAnchor>
  <xdr:twoCellAnchor editAs="oneCell">
    <xdr:from>
      <xdr:col>19</xdr:col>
      <xdr:colOff>210353</xdr:colOff>
      <xdr:row>0</xdr:row>
      <xdr:rowOff>19854</xdr:rowOff>
    </xdr:from>
    <xdr:to>
      <xdr:col>22</xdr:col>
      <xdr:colOff>594232</xdr:colOff>
      <xdr:row>15</xdr:row>
      <xdr:rowOff>493825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4663CF3-A7BA-AFF8-4229-A5F7E105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6794" y="19854"/>
          <a:ext cx="2400938" cy="1800000"/>
        </a:xfrm>
        <a:prstGeom prst="rect">
          <a:avLst/>
        </a:prstGeom>
      </xdr:spPr>
    </xdr:pic>
    <xdr:clientData/>
  </xdr:twoCellAnchor>
  <xdr:twoCellAnchor editAs="oneCell">
    <xdr:from>
      <xdr:col>19</xdr:col>
      <xdr:colOff>214675</xdr:colOff>
      <xdr:row>4</xdr:row>
      <xdr:rowOff>57795</xdr:rowOff>
    </xdr:from>
    <xdr:to>
      <xdr:col>22</xdr:col>
      <xdr:colOff>598554</xdr:colOff>
      <xdr:row>22</xdr:row>
      <xdr:rowOff>156470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BDCCA9F-69DE-93BD-03A1-B46F121B8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81116" y="1828324"/>
          <a:ext cx="2400938" cy="180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465531</xdr:colOff>
      <xdr:row>4</xdr:row>
      <xdr:rowOff>62119</xdr:rowOff>
    </xdr:from>
    <xdr:to>
      <xdr:col>19</xdr:col>
      <xdr:colOff>177057</xdr:colOff>
      <xdr:row>22</xdr:row>
      <xdr:rowOff>156470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C7D03069-B0BF-7737-1BF7-F99375A06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560" y="1832648"/>
          <a:ext cx="2400938" cy="18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21617</xdr:colOff>
      <xdr:row>4</xdr:row>
      <xdr:rowOff>66442</xdr:rowOff>
    </xdr:from>
    <xdr:to>
      <xdr:col>15</xdr:col>
      <xdr:colOff>450320</xdr:colOff>
      <xdr:row>22</xdr:row>
      <xdr:rowOff>156470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B061FD9B-142D-DF91-4A73-953ABB88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6411" y="1836971"/>
          <a:ext cx="2400938" cy="18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212910</xdr:colOff>
      <xdr:row>23</xdr:row>
      <xdr:rowOff>396875</xdr:rowOff>
    </xdr:from>
    <xdr:to>
      <xdr:col>17</xdr:col>
      <xdr:colOff>649760</xdr:colOff>
      <xdr:row>30</xdr:row>
      <xdr:rowOff>465044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ACF9BCCC-810F-A568-844C-842750675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3410" y="3000375"/>
          <a:ext cx="3738850" cy="2814544"/>
        </a:xfrm>
        <a:prstGeom prst="rect">
          <a:avLst/>
        </a:prstGeom>
      </xdr:spPr>
    </xdr:pic>
    <xdr:clientData/>
  </xdr:twoCellAnchor>
  <xdr:twoCellAnchor editAs="oneCell">
    <xdr:from>
      <xdr:col>30</xdr:col>
      <xdr:colOff>15876</xdr:colOff>
      <xdr:row>22</xdr:row>
      <xdr:rowOff>142875</xdr:rowOff>
    </xdr:from>
    <xdr:to>
      <xdr:col>47</xdr:col>
      <xdr:colOff>576354</xdr:colOff>
      <xdr:row>54</xdr:row>
      <xdr:rowOff>871248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82F87C4-AB3B-1924-BE19-84517AF21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146126" y="2555875"/>
          <a:ext cx="11895228" cy="7670284"/>
        </a:xfrm>
        <a:prstGeom prst="rect">
          <a:avLst/>
        </a:prstGeom>
      </xdr:spPr>
    </xdr:pic>
    <xdr:clientData/>
  </xdr:twoCellAnchor>
  <xdr:twoCellAnchor>
    <xdr:from>
      <xdr:col>0</xdr:col>
      <xdr:colOff>111125</xdr:colOff>
      <xdr:row>83</xdr:row>
      <xdr:rowOff>111124</xdr:rowOff>
    </xdr:from>
    <xdr:to>
      <xdr:col>4</xdr:col>
      <xdr:colOff>857250</xdr:colOff>
      <xdr:row>107</xdr:row>
      <xdr:rowOff>-1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10FD78-50B5-4680-9805-C67509616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4</xdr:col>
      <xdr:colOff>952500</xdr:colOff>
      <xdr:row>84</xdr:row>
      <xdr:rowOff>0</xdr:rowOff>
    </xdr:from>
    <xdr:to>
      <xdr:col>10</xdr:col>
      <xdr:colOff>660555</xdr:colOff>
      <xdr:row>107</xdr:row>
      <xdr:rowOff>95250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A32AA92-FA84-43BA-AE1D-D4A10D7C1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1375" y="14382750"/>
          <a:ext cx="5946930" cy="4476750"/>
        </a:xfrm>
        <a:prstGeom prst="rect">
          <a:avLst/>
        </a:prstGeom>
      </xdr:spPr>
    </xdr:pic>
    <xdr:clientData/>
  </xdr:twoCellAnchor>
  <xdr:twoCellAnchor editAs="oneCell">
    <xdr:from>
      <xdr:col>30</xdr:col>
      <xdr:colOff>272142</xdr:colOff>
      <xdr:row>60</xdr:row>
      <xdr:rowOff>99785</xdr:rowOff>
    </xdr:from>
    <xdr:to>
      <xdr:col>50</xdr:col>
      <xdr:colOff>126131</xdr:colOff>
      <xdr:row>71</xdr:row>
      <xdr:rowOff>107675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60D24DF-729E-4FCA-9484-E86C54735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533928" y="10196285"/>
          <a:ext cx="13279703" cy="4534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88900</xdr:colOff>
      <xdr:row>1</xdr:row>
      <xdr:rowOff>330200</xdr:rowOff>
    </xdr:from>
    <xdr:to>
      <xdr:col>17</xdr:col>
      <xdr:colOff>525750</xdr:colOff>
      <xdr:row>8</xdr:row>
      <xdr:rowOff>979394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9EAF619-C59A-405D-82D9-E3C14C24C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3700" y="508000"/>
          <a:ext cx="3738850" cy="2814544"/>
        </a:xfrm>
        <a:prstGeom prst="rect">
          <a:avLst/>
        </a:prstGeom>
      </xdr:spPr>
    </xdr:pic>
    <xdr:clientData/>
  </xdr:twoCellAnchor>
  <xdr:twoCellAnchor editAs="oneCell">
    <xdr:from>
      <xdr:col>10</xdr:col>
      <xdr:colOff>426356</xdr:colOff>
      <xdr:row>29</xdr:row>
      <xdr:rowOff>63499</xdr:rowOff>
    </xdr:from>
    <xdr:to>
      <xdr:col>28</xdr:col>
      <xdr:colOff>119095</xdr:colOff>
      <xdr:row>68</xdr:row>
      <xdr:rowOff>94427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01F056F-ADC1-234B-1466-8CB54AF8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499" y="8209642"/>
          <a:ext cx="11612596" cy="7106642"/>
        </a:xfrm>
        <a:prstGeom prst="rect">
          <a:avLst/>
        </a:prstGeom>
      </xdr:spPr>
    </xdr:pic>
    <xdr:clientData/>
  </xdr:twoCellAnchor>
  <xdr:twoCellAnchor>
    <xdr:from>
      <xdr:col>12</xdr:col>
      <xdr:colOff>362857</xdr:colOff>
      <xdr:row>13</xdr:row>
      <xdr:rowOff>120651</xdr:rowOff>
    </xdr:from>
    <xdr:to>
      <xdr:col>22</xdr:col>
      <xdr:colOff>281214</xdr:colOff>
      <xdr:row>28</xdr:row>
      <xdr:rowOff>45358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0C11946-A824-33E4-C48F-011C20EBF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203200</xdr:colOff>
      <xdr:row>1</xdr:row>
      <xdr:rowOff>6351</xdr:rowOff>
    </xdr:from>
    <xdr:to>
      <xdr:col>8</xdr:col>
      <xdr:colOff>152400</xdr:colOff>
      <xdr:row>8</xdr:row>
      <xdr:rowOff>31751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CF3720D-7696-4061-8FD2-610411C518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47" r="10824" b="28161"/>
        <a:stretch>
          <a:fillRect/>
        </a:stretch>
      </xdr:blipFill>
      <xdr:spPr bwMode="auto">
        <a:xfrm>
          <a:off x="2184400" y="184151"/>
          <a:ext cx="32512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387350</xdr:colOff>
      <xdr:row>0</xdr:row>
      <xdr:rowOff>95250</xdr:rowOff>
    </xdr:from>
    <xdr:to>
      <xdr:col>18</xdr:col>
      <xdr:colOff>298450</xdr:colOff>
      <xdr:row>9</xdr:row>
      <xdr:rowOff>88900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CBBB16F-3830-442C-AECE-B3B6907690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60" r="8876" b="9842"/>
        <a:stretch>
          <a:fillRect/>
        </a:stretch>
      </xdr:blipFill>
      <xdr:spPr bwMode="auto">
        <a:xfrm>
          <a:off x="8312150" y="95250"/>
          <a:ext cx="3873500" cy="159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234950</xdr:colOff>
      <xdr:row>11</xdr:row>
      <xdr:rowOff>146050</xdr:rowOff>
    </xdr:from>
    <xdr:to>
      <xdr:col>8</xdr:col>
      <xdr:colOff>133350</xdr:colOff>
      <xdr:row>21</xdr:row>
      <xdr:rowOff>165100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8ECEC5B-533C-4967-9610-FB8B4078CE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3" r="8737" b="8474"/>
        <a:stretch>
          <a:fillRect/>
        </a:stretch>
      </xdr:blipFill>
      <xdr:spPr bwMode="auto">
        <a:xfrm>
          <a:off x="2216150" y="2101850"/>
          <a:ext cx="3200400" cy="179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571500</xdr:colOff>
      <xdr:row>12</xdr:row>
      <xdr:rowOff>0</xdr:rowOff>
    </xdr:from>
    <xdr:to>
      <xdr:col>18</xdr:col>
      <xdr:colOff>419100</xdr:colOff>
      <xdr:row>19</xdr:row>
      <xdr:rowOff>114300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09F2023-1CAF-442D-AA35-1BDCA832EE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772" b="30789"/>
        <a:stretch>
          <a:fillRect/>
        </a:stretch>
      </xdr:blipFill>
      <xdr:spPr bwMode="auto">
        <a:xfrm>
          <a:off x="7835900" y="2133600"/>
          <a:ext cx="4470400" cy="135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406401</xdr:colOff>
      <xdr:row>24</xdr:row>
      <xdr:rowOff>0</xdr:rowOff>
    </xdr:from>
    <xdr:to>
      <xdr:col>8</xdr:col>
      <xdr:colOff>120651</xdr:colOff>
      <xdr:row>33</xdr:row>
      <xdr:rowOff>69850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AF75F82-04AA-43C7-B0A7-1BBF3E4BB0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33" r="10694" b="14610"/>
        <a:stretch>
          <a:fillRect/>
        </a:stretch>
      </xdr:blipFill>
      <xdr:spPr bwMode="auto">
        <a:xfrm>
          <a:off x="2387601" y="4267200"/>
          <a:ext cx="3016250" cy="167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196850</xdr:colOff>
      <xdr:row>23</xdr:row>
      <xdr:rowOff>95250</xdr:rowOff>
    </xdr:from>
    <xdr:to>
      <xdr:col>18</xdr:col>
      <xdr:colOff>577850</xdr:colOff>
      <xdr:row>32</xdr:row>
      <xdr:rowOff>101600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53D70AB-5002-4F40-AF7F-EC81D1C3B7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0" r="3435" b="17857"/>
        <a:stretch>
          <a:fillRect/>
        </a:stretch>
      </xdr:blipFill>
      <xdr:spPr bwMode="auto">
        <a:xfrm>
          <a:off x="8121650" y="4184650"/>
          <a:ext cx="4343400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374650</xdr:colOff>
      <xdr:row>36</xdr:row>
      <xdr:rowOff>0</xdr:rowOff>
    </xdr:from>
    <xdr:to>
      <xdr:col>8</xdr:col>
      <xdr:colOff>203200</xdr:colOff>
      <xdr:row>43</xdr:row>
      <xdr:rowOff>63500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6996B7D-EDA7-4EF6-BABC-3D500E51BA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0" r="9890" b="33117"/>
        <a:stretch>
          <a:fillRect/>
        </a:stretch>
      </xdr:blipFill>
      <xdr:spPr bwMode="auto">
        <a:xfrm>
          <a:off x="2355850" y="6400800"/>
          <a:ext cx="3130550" cy="130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184150</xdr:colOff>
      <xdr:row>36</xdr:row>
      <xdr:rowOff>0</xdr:rowOff>
    </xdr:from>
    <xdr:to>
      <xdr:col>18</xdr:col>
      <xdr:colOff>0</xdr:colOff>
      <xdr:row>47</xdr:row>
      <xdr:rowOff>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8A62AC3-3002-42CD-9FBD-B5B04FE3D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6400800"/>
          <a:ext cx="3778250" cy="195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444500</xdr:colOff>
      <xdr:row>47</xdr:row>
      <xdr:rowOff>165100</xdr:rowOff>
    </xdr:from>
    <xdr:to>
      <xdr:col>14</xdr:col>
      <xdr:colOff>393700</xdr:colOff>
      <xdr:row>63</xdr:row>
      <xdr:rowOff>63500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27237C4B-EA5C-6762-578F-B0A231FF4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977296</xdr:colOff>
      <xdr:row>228</xdr:row>
      <xdr:rowOff>163701</xdr:rowOff>
    </xdr:from>
    <xdr:to>
      <xdr:col>10</xdr:col>
      <xdr:colOff>1</xdr:colOff>
      <xdr:row>251</xdr:row>
      <xdr:rowOff>21956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A2AE930-1D71-4F09-B8E1-B1EF217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474484</xdr:colOff>
      <xdr:row>229</xdr:row>
      <xdr:rowOff>54872</xdr:rowOff>
    </xdr:from>
    <xdr:to>
      <xdr:col>39</xdr:col>
      <xdr:colOff>662741</xdr:colOff>
      <xdr:row>251</xdr:row>
      <xdr:rowOff>93723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9BD8217-8CBA-43D4-856E-A55EA25CF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193433</xdr:colOff>
      <xdr:row>252</xdr:row>
      <xdr:rowOff>36983</xdr:rowOff>
    </xdr:from>
    <xdr:to>
      <xdr:col>15</xdr:col>
      <xdr:colOff>71505</xdr:colOff>
      <xdr:row>274</xdr:row>
      <xdr:rowOff>67587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E621C1E-ED0A-4B9D-8E77-CD956F0D5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200436</xdr:colOff>
      <xdr:row>252</xdr:row>
      <xdr:rowOff>43998</xdr:rowOff>
    </xdr:from>
    <xdr:to>
      <xdr:col>36</xdr:col>
      <xdr:colOff>253464</xdr:colOff>
      <xdr:row>274</xdr:row>
      <xdr:rowOff>74602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1EE9413-649B-4595-A9D0-857D942EF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207487</xdr:colOff>
      <xdr:row>205</xdr:row>
      <xdr:rowOff>309046</xdr:rowOff>
    </xdr:from>
    <xdr:to>
      <xdr:col>39</xdr:col>
      <xdr:colOff>738908</xdr:colOff>
      <xdr:row>225</xdr:row>
      <xdr:rowOff>103909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4207E20-5B4A-4333-81B2-1E73A8D58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447262</xdr:colOff>
      <xdr:row>227</xdr:row>
      <xdr:rowOff>153680</xdr:rowOff>
    </xdr:from>
    <xdr:to>
      <xdr:col>46</xdr:col>
      <xdr:colOff>46182</xdr:colOff>
      <xdr:row>250</xdr:row>
      <xdr:rowOff>80819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AC43A66-19FC-4949-8200-90A93AC13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168359</xdr:colOff>
      <xdr:row>205</xdr:row>
      <xdr:rowOff>298737</xdr:rowOff>
    </xdr:from>
    <xdr:to>
      <xdr:col>48</xdr:col>
      <xdr:colOff>369455</xdr:colOff>
      <xdr:row>226</xdr:row>
      <xdr:rowOff>115454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2870361D-335D-4254-A13B-678F41AD3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127000</xdr:colOff>
      <xdr:row>276</xdr:row>
      <xdr:rowOff>129307</xdr:rowOff>
    </xdr:from>
    <xdr:to>
      <xdr:col>22</xdr:col>
      <xdr:colOff>582345</xdr:colOff>
      <xdr:row>298</xdr:row>
      <xdr:rowOff>164529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3B079813-91E7-4172-955F-F5AD5B0CE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496455</xdr:colOff>
      <xdr:row>182</xdr:row>
      <xdr:rowOff>23090</xdr:rowOff>
    </xdr:from>
    <xdr:to>
      <xdr:col>42</xdr:col>
      <xdr:colOff>542967</xdr:colOff>
      <xdr:row>205</xdr:row>
      <xdr:rowOff>2680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5157F986-9089-4CBB-AE1E-A99051680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st%20round%20trial/Final-COCO%20V6%201st%20round%20Trial%20Plan-202607%20&#25972;&#29702;.xlsx" TargetMode="External"/><Relationship Id="rId2" Type="http://schemas.openxmlformats.org/officeDocument/2006/relationships/externalLinkPath" Target="https://kimberlyclark-my.sharepoint.com/personal/tingting_du_kcc_com/Documents/FEI/1-Project/COCO%20V6/&#24178;&#23601;&#23436;&#20102;/1st%20round%20trial/Final-COCO%20V6%201st%20round%20Trial%20Plan-202607%20&#25972;&#29702;.xlsx" TargetMode="External"/><Relationship Id="rId1" Type="http://schemas.openxmlformats.org/officeDocument/2006/relationships/externalLinkPath" Target="/personal/tingting_du_kcc_com/Documents/FEI/1-Project/COCO%20V6/&#24178;&#23601;&#23436;&#20102;/1st%20round%20trial/Final-COCO%20V6%201st%20round%20Trial%20Plan-202607%20&#25972;&#297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de Details"/>
      <sheetName val="The Cover"/>
      <sheetName val="Summary"/>
      <sheetName val="Sheet1"/>
      <sheetName val="Sheet2"/>
      <sheetName val="Conclusion 1"/>
      <sheetName val="Conclusion 2"/>
      <sheetName val="Conclusion 5，6，7"/>
      <sheetName val="Video time"/>
      <sheetName val="Pad exploring"/>
      <sheetName val="Initial Summery"/>
      <sheetName val="Test Data"/>
      <sheetName val="Lab test"/>
      <sheetName val="Conclusion 3，4"/>
      <sheetName val="Lab test - data filled"/>
      <sheetName val="Check before collecting"/>
      <sheetName val="Code list on site"/>
      <sheetName val="Material List"/>
      <sheetName val="mannequins"/>
      <sheetName val="mannequins 扩散长度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5">
          <cell r="X135">
            <v>0.49338963642676315</v>
          </cell>
          <cell r="Z135">
            <v>1.5710187777362814</v>
          </cell>
          <cell r="AC135">
            <v>0.97811042321406683</v>
          </cell>
        </row>
        <row r="137">
          <cell r="X137">
            <v>0.57291651515149533</v>
          </cell>
          <cell r="Z137">
            <v>1.5912678383394183</v>
          </cell>
          <cell r="AC137">
            <v>0.23180451534284963</v>
          </cell>
        </row>
        <row r="138">
          <cell r="X138">
            <v>1.2067449330050384</v>
          </cell>
          <cell r="Z138">
            <v>0.26274195198584749</v>
          </cell>
          <cell r="AC138">
            <v>0.51032669275017695</v>
          </cell>
        </row>
        <row r="143">
          <cell r="X143">
            <v>0.6010823570859487</v>
          </cell>
          <cell r="Z143">
            <v>6.0827625302981921E-2</v>
          </cell>
          <cell r="AC143">
            <v>0.12529964086141671</v>
          </cell>
        </row>
        <row r="144">
          <cell r="X144">
            <v>1.2530097099916397</v>
          </cell>
          <cell r="Z144">
            <v>0.36198526673517228</v>
          </cell>
          <cell r="AC144">
            <v>0.37242448899072123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E953-6FA2-4005-A0E3-8C3C5D78F6FE}">
  <dimension ref="B1:T234"/>
  <sheetViews>
    <sheetView zoomScale="70" zoomScaleNormal="70" workbookViewId="0">
      <pane xSplit="4" topLeftCell="E1" activePane="topRight" state="frozen"/>
      <selection pane="topRight" activeCell="C6" sqref="C6"/>
    </sheetView>
  </sheetViews>
  <sheetFormatPr defaultColWidth="8.08203125" defaultRowHeight="15.5"/>
  <cols>
    <col min="1" max="1" width="2.75" style="2" customWidth="1"/>
    <col min="2" max="2" width="6.75" style="2" customWidth="1"/>
    <col min="3" max="3" width="39.58203125" style="2" customWidth="1"/>
    <col min="4" max="4" width="9.25" style="15" customWidth="1"/>
    <col min="5" max="5" width="1.33203125" style="15" customWidth="1"/>
    <col min="6" max="6" width="19.08203125" style="2" customWidth="1"/>
    <col min="7" max="7" width="19.08203125" style="15" customWidth="1"/>
    <col min="8" max="17" width="19.08203125" style="2" customWidth="1"/>
    <col min="18" max="18" width="12.08203125" style="2" customWidth="1"/>
    <col min="19" max="19" width="8.08203125" style="120"/>
    <col min="20" max="16384" width="8.08203125" style="2"/>
  </cols>
  <sheetData>
    <row r="1" spans="2:20" ht="25.4" customHeight="1">
      <c r="B1" s="269" t="s">
        <v>150</v>
      </c>
      <c r="C1" s="269"/>
      <c r="D1" s="269"/>
      <c r="E1" s="71"/>
      <c r="F1" s="113" t="s">
        <v>168</v>
      </c>
      <c r="G1" s="73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2:20" ht="25.4" customHeight="1">
      <c r="B2" s="269"/>
      <c r="C2" s="269"/>
      <c r="D2" s="269"/>
      <c r="E2" s="71"/>
      <c r="F2" s="72"/>
      <c r="G2" s="75"/>
      <c r="H2" s="75"/>
      <c r="I2" s="75"/>
      <c r="J2" s="75"/>
      <c r="K2" s="75"/>
      <c r="L2" s="75"/>
      <c r="M2" s="75"/>
      <c r="N2" s="75"/>
      <c r="O2" s="74"/>
      <c r="P2" s="74"/>
      <c r="Q2" s="74"/>
    </row>
    <row r="3" spans="2:20" ht="25.4" customHeight="1">
      <c r="B3" s="76"/>
      <c r="C3" s="56" t="s">
        <v>9</v>
      </c>
      <c r="D3" s="77"/>
      <c r="E3" s="78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</row>
    <row r="4" spans="2:20" ht="18" customHeight="1">
      <c r="B4" s="80"/>
      <c r="C4" s="56" t="s">
        <v>0</v>
      </c>
      <c r="D4" s="81"/>
      <c r="E4" s="78"/>
      <c r="F4" s="16" t="s">
        <v>2</v>
      </c>
      <c r="G4" s="16" t="s">
        <v>1</v>
      </c>
      <c r="H4" s="16" t="s">
        <v>99</v>
      </c>
      <c r="I4" s="16" t="s">
        <v>169</v>
      </c>
      <c r="J4" s="16" t="s">
        <v>170</v>
      </c>
      <c r="K4" s="16" t="s">
        <v>171</v>
      </c>
      <c r="L4" s="16" t="s">
        <v>172</v>
      </c>
      <c r="M4" s="16" t="s">
        <v>102</v>
      </c>
      <c r="N4" s="16" t="s">
        <v>104</v>
      </c>
      <c r="O4" s="16" t="s">
        <v>154</v>
      </c>
      <c r="P4" s="16" t="s">
        <v>165</v>
      </c>
      <c r="Q4" s="16" t="s">
        <v>182</v>
      </c>
    </row>
    <row r="5" spans="2:20" ht="28.5" customHeight="1">
      <c r="B5" s="80"/>
      <c r="C5" s="57" t="s">
        <v>20</v>
      </c>
      <c r="D5" s="81"/>
      <c r="E5" s="78"/>
      <c r="F5" s="270"/>
      <c r="G5" s="270"/>
      <c r="H5" s="271" t="s">
        <v>153</v>
      </c>
      <c r="I5" s="271" t="s">
        <v>153</v>
      </c>
      <c r="J5" s="271" t="s">
        <v>153</v>
      </c>
      <c r="K5" s="271" t="s">
        <v>153</v>
      </c>
      <c r="L5" s="271" t="s">
        <v>153</v>
      </c>
      <c r="M5" s="270"/>
      <c r="N5" s="270"/>
      <c r="O5" s="270"/>
      <c r="P5" s="281"/>
      <c r="Q5" s="272"/>
      <c r="S5" s="122"/>
    </row>
    <row r="6" spans="2:20" ht="16.5" customHeight="1">
      <c r="B6" s="80"/>
      <c r="C6" s="19" t="s">
        <v>15</v>
      </c>
      <c r="D6" s="81"/>
      <c r="E6" s="78"/>
      <c r="F6" s="270"/>
      <c r="G6" s="270"/>
      <c r="H6" s="271"/>
      <c r="I6" s="271"/>
      <c r="J6" s="271"/>
      <c r="K6" s="271"/>
      <c r="L6" s="271"/>
      <c r="M6" s="270"/>
      <c r="N6" s="270"/>
      <c r="O6" s="270"/>
      <c r="P6" s="281"/>
      <c r="Q6" s="273"/>
    </row>
    <row r="7" spans="2:20" ht="16.5" customHeight="1">
      <c r="B7" s="80"/>
      <c r="C7" s="19" t="s">
        <v>16</v>
      </c>
      <c r="D7" s="81"/>
      <c r="E7" s="78"/>
      <c r="F7" s="270"/>
      <c r="G7" s="270"/>
      <c r="H7" s="271"/>
      <c r="I7" s="271"/>
      <c r="J7" s="271"/>
      <c r="K7" s="271"/>
      <c r="L7" s="271"/>
      <c r="M7" s="270"/>
      <c r="N7" s="270"/>
      <c r="O7" s="270"/>
      <c r="P7" s="281"/>
      <c r="Q7" s="273"/>
    </row>
    <row r="8" spans="2:20" ht="16.5" customHeight="1">
      <c r="B8" s="80"/>
      <c r="C8" s="19" t="s">
        <v>17</v>
      </c>
      <c r="D8" s="81"/>
      <c r="E8" s="78"/>
      <c r="F8" s="270"/>
      <c r="G8" s="270"/>
      <c r="H8" s="271"/>
      <c r="I8" s="271"/>
      <c r="J8" s="271"/>
      <c r="K8" s="271"/>
      <c r="L8" s="271"/>
      <c r="M8" s="270"/>
      <c r="N8" s="270"/>
      <c r="O8" s="270"/>
      <c r="P8" s="281"/>
      <c r="Q8" s="273"/>
    </row>
    <row r="9" spans="2:20" ht="16.5" customHeight="1">
      <c r="B9" s="80"/>
      <c r="C9" s="19" t="s">
        <v>18</v>
      </c>
      <c r="D9" s="81"/>
      <c r="E9" s="78"/>
      <c r="F9" s="270"/>
      <c r="G9" s="270"/>
      <c r="H9" s="271"/>
      <c r="I9" s="271"/>
      <c r="J9" s="271"/>
      <c r="K9" s="271"/>
      <c r="L9" s="271"/>
      <c r="M9" s="270"/>
      <c r="N9" s="270"/>
      <c r="O9" s="270"/>
      <c r="P9" s="281"/>
      <c r="Q9" s="273"/>
    </row>
    <row r="10" spans="2:20" ht="16.5" customHeight="1">
      <c r="B10" s="80"/>
      <c r="C10" s="19" t="s">
        <v>19</v>
      </c>
      <c r="D10" s="81"/>
      <c r="E10" s="78"/>
      <c r="F10" s="270"/>
      <c r="G10" s="270"/>
      <c r="H10" s="271"/>
      <c r="I10" s="271"/>
      <c r="J10" s="271"/>
      <c r="K10" s="271"/>
      <c r="L10" s="271"/>
      <c r="M10" s="270"/>
      <c r="N10" s="270"/>
      <c r="O10" s="270"/>
      <c r="P10" s="281"/>
      <c r="Q10" s="274"/>
    </row>
    <row r="11" spans="2:20" ht="16.5" customHeight="1">
      <c r="B11" s="80"/>
      <c r="C11" s="19" t="s">
        <v>141</v>
      </c>
      <c r="D11" s="19"/>
      <c r="E11" s="78"/>
      <c r="F11" s="49">
        <v>7.75</v>
      </c>
      <c r="G11" s="49">
        <v>7.75</v>
      </c>
      <c r="H11" s="61">
        <f>H18*(H16-H17)/1000000/2</f>
        <v>6.8817437026730932</v>
      </c>
      <c r="I11" s="61">
        <v>6</v>
      </c>
      <c r="J11" s="61">
        <v>7</v>
      </c>
      <c r="K11" s="61">
        <v>9</v>
      </c>
      <c r="L11" s="61">
        <v>10</v>
      </c>
      <c r="M11" s="49">
        <v>7.75</v>
      </c>
      <c r="N11" s="49">
        <v>7.75</v>
      </c>
      <c r="O11" s="49">
        <v>7.75</v>
      </c>
      <c r="P11" s="49">
        <v>8.1</v>
      </c>
      <c r="Q11" s="49">
        <v>7.75</v>
      </c>
      <c r="R11" s="2" t="s">
        <v>180</v>
      </c>
      <c r="S11" s="120">
        <f>8.1/365/120*1000000*2</f>
        <v>369.86301369863008</v>
      </c>
    </row>
    <row r="12" spans="2:20" ht="16.5" customHeight="1">
      <c r="B12" s="80"/>
      <c r="C12" s="19" t="s">
        <v>142</v>
      </c>
      <c r="D12" s="19"/>
      <c r="E12" s="78"/>
      <c r="F12" s="49">
        <v>7.75</v>
      </c>
      <c r="G12" s="49">
        <v>7.75</v>
      </c>
      <c r="H12" s="61">
        <f>H11</f>
        <v>6.8817437026730932</v>
      </c>
      <c r="I12" s="61">
        <v>6</v>
      </c>
      <c r="J12" s="61">
        <v>7</v>
      </c>
      <c r="K12" s="61">
        <v>9</v>
      </c>
      <c r="L12" s="61">
        <v>10</v>
      </c>
      <c r="M12" s="49">
        <v>7.75</v>
      </c>
      <c r="N12" s="49">
        <v>7.75</v>
      </c>
      <c r="O12" s="49">
        <v>7.75</v>
      </c>
      <c r="P12" s="49">
        <v>8.1</v>
      </c>
      <c r="Q12" s="49">
        <v>7.75</v>
      </c>
    </row>
    <row r="13" spans="2:20" ht="16.5" customHeight="1">
      <c r="B13" s="80"/>
      <c r="C13" s="19" t="s">
        <v>38</v>
      </c>
      <c r="D13" s="82"/>
      <c r="E13" s="78"/>
      <c r="F13" s="49" t="s">
        <v>125</v>
      </c>
      <c r="G13" s="49" t="s">
        <v>125</v>
      </c>
      <c r="H13" s="60" t="s">
        <v>37</v>
      </c>
      <c r="I13" s="60" t="s">
        <v>37</v>
      </c>
      <c r="J13" s="60" t="s">
        <v>37</v>
      </c>
      <c r="K13" s="60"/>
      <c r="L13" s="60"/>
      <c r="M13" s="49" t="s">
        <v>125</v>
      </c>
      <c r="N13" s="49" t="s">
        <v>125</v>
      </c>
      <c r="O13" s="49" t="s">
        <v>125</v>
      </c>
      <c r="P13" s="49" t="s">
        <v>125</v>
      </c>
      <c r="Q13" s="49" t="s">
        <v>125</v>
      </c>
      <c r="R13" s="123" t="s">
        <v>181</v>
      </c>
      <c r="S13" s="120">
        <f>8.1/135/365*1000000*2</f>
        <v>328.76712328767127</v>
      </c>
      <c r="T13" s="2">
        <f>S13/2</f>
        <v>164.38356164383563</v>
      </c>
    </row>
    <row r="14" spans="2:20" ht="16.5" customHeight="1">
      <c r="B14" s="80"/>
      <c r="C14" s="19" t="s">
        <v>34</v>
      </c>
      <c r="D14" s="74"/>
      <c r="E14" s="78"/>
      <c r="F14" s="23"/>
      <c r="G14" s="23"/>
      <c r="H14" s="23"/>
      <c r="I14" s="23"/>
      <c r="J14" s="23"/>
      <c r="K14" s="23"/>
      <c r="L14" s="23"/>
      <c r="M14" s="23"/>
      <c r="N14" s="23"/>
      <c r="O14" s="59"/>
      <c r="P14" s="59"/>
      <c r="Q14" s="59"/>
    </row>
    <row r="15" spans="2:20" ht="16.5" customHeight="1">
      <c r="B15" s="80"/>
      <c r="C15" s="19" t="s">
        <v>129</v>
      </c>
      <c r="D15" s="81"/>
      <c r="E15" s="78"/>
      <c r="F15" s="83">
        <f>F17/F16</f>
        <v>5.9120872187170236E-2</v>
      </c>
      <c r="G15" s="83">
        <f>G17/G16</f>
        <v>0.1226329717897393</v>
      </c>
      <c r="H15" s="44">
        <f>G15</f>
        <v>0.1226329717897393</v>
      </c>
      <c r="I15" s="44">
        <f>D15</f>
        <v>0</v>
      </c>
      <c r="J15" s="44">
        <f t="shared" ref="J15" si="0">I15</f>
        <v>0</v>
      </c>
      <c r="K15" s="44" t="e">
        <f>#REF!</f>
        <v>#REF!</v>
      </c>
      <c r="L15" s="44" t="e">
        <f>K15</f>
        <v>#REF!</v>
      </c>
      <c r="M15" s="44">
        <f>M17/M16</f>
        <v>0.11732905311985518</v>
      </c>
      <c r="N15" s="44">
        <f>N17/N16</f>
        <v>9.7911353973550636E-2</v>
      </c>
      <c r="O15" s="44">
        <f>O17/O16</f>
        <v>0.11434287181094704</v>
      </c>
      <c r="P15" s="44"/>
      <c r="Q15" s="44"/>
      <c r="S15" s="120">
        <f>S13*135*382/1000000</f>
        <v>16.954520547945208</v>
      </c>
      <c r="T15" s="2">
        <f>8.1/365*382*2</f>
        <v>16.954520547945204</v>
      </c>
    </row>
    <row r="16" spans="2:20" ht="16.5" customHeight="1">
      <c r="B16" s="80"/>
      <c r="C16" s="19"/>
      <c r="D16" s="81"/>
      <c r="E16" s="78"/>
      <c r="F16" s="69">
        <v>40594.800300000003</v>
      </c>
      <c r="G16" s="69">
        <v>40594.800300000003</v>
      </c>
      <c r="H16" s="69">
        <v>40594.800300000003</v>
      </c>
      <c r="I16" s="69">
        <v>40594.800300000003</v>
      </c>
      <c r="J16" s="69">
        <v>40594.800300000003</v>
      </c>
      <c r="K16" s="69">
        <v>40595.800300000003</v>
      </c>
      <c r="L16" s="69">
        <v>40596.800300000003</v>
      </c>
      <c r="M16" s="69">
        <v>42429.908600000002</v>
      </c>
      <c r="N16" s="69">
        <f>M16</f>
        <v>42429.908600000002</v>
      </c>
      <c r="O16" s="69">
        <f>N16</f>
        <v>42429.908600000002</v>
      </c>
      <c r="P16" s="109">
        <v>40232.652900000001</v>
      </c>
      <c r="Q16" s="109"/>
    </row>
    <row r="17" spans="2:20" ht="16.5" customHeight="1">
      <c r="B17" s="80"/>
      <c r="C17" s="19"/>
      <c r="D17" s="81"/>
      <c r="E17" s="78"/>
      <c r="F17" s="69">
        <f>8*300</f>
        <v>2400</v>
      </c>
      <c r="G17" s="69">
        <v>4978.2610000000004</v>
      </c>
      <c r="H17" s="69">
        <f>G17</f>
        <v>4978.2610000000004</v>
      </c>
      <c r="I17" s="69">
        <f>H17</f>
        <v>4978.2610000000004</v>
      </c>
      <c r="J17" s="69">
        <f t="shared" ref="J17" si="1">I17</f>
        <v>4978.2610000000004</v>
      </c>
      <c r="K17" s="69">
        <f t="shared" ref="K17" si="2">J17</f>
        <v>4978.2610000000004</v>
      </c>
      <c r="L17" s="69">
        <f t="shared" ref="L17" si="3">K17</f>
        <v>4978.2610000000004</v>
      </c>
      <c r="M17" s="69">
        <f>L17</f>
        <v>4978.2610000000004</v>
      </c>
      <c r="N17" s="69">
        <v>4154.3698000000004</v>
      </c>
      <c r="O17" s="70">
        <f>N17+697.1878</f>
        <v>4851.5576000000001</v>
      </c>
      <c r="P17" s="110"/>
      <c r="Q17" s="110"/>
      <c r="S17" s="120">
        <f>S15/382*365</f>
        <v>16.200000000000003</v>
      </c>
      <c r="T17" s="2">
        <f>T15/382/135*1000000</f>
        <v>328.76712328767121</v>
      </c>
    </row>
    <row r="18" spans="2:20" ht="16.5" customHeight="1">
      <c r="B18" s="80"/>
      <c r="C18" s="19" t="s">
        <v>140</v>
      </c>
      <c r="D18" s="81"/>
      <c r="E18" s="78"/>
      <c r="F18" s="69">
        <f>(F11+F12)/(F16-F17)*1000000</f>
        <v>405.81440086754424</v>
      </c>
      <c r="G18" s="69">
        <f>(G11+G12)/(G16-G17)*1000000</f>
        <v>435.19107427711253</v>
      </c>
      <c r="H18" s="69">
        <v>386.43528191820099</v>
      </c>
      <c r="I18" s="69">
        <f>I11/(I16-I17)*1000000*2</f>
        <v>336.92212202099034</v>
      </c>
      <c r="J18" s="69">
        <f>J11/(J16-J17)*1000000*2</f>
        <v>393.07580902448871</v>
      </c>
      <c r="K18" s="69">
        <f>K11/(K16-K17)*1000000*2</f>
        <v>505.36899386533418</v>
      </c>
      <c r="L18" s="69">
        <f>L11/(L16-L17)*1000000*2</f>
        <v>561.50533943990217</v>
      </c>
      <c r="M18" s="69"/>
      <c r="N18" s="69"/>
      <c r="O18" s="69"/>
      <c r="P18" s="111"/>
      <c r="Q18" s="111"/>
    </row>
    <row r="19" spans="2:20" ht="16.5" customHeight="1">
      <c r="B19" s="80"/>
      <c r="C19" s="19" t="s">
        <v>124</v>
      </c>
      <c r="D19" s="81"/>
      <c r="E19" s="78"/>
      <c r="F19" s="286" t="s">
        <v>161</v>
      </c>
      <c r="G19" s="287"/>
      <c r="H19" s="287"/>
      <c r="I19" s="287"/>
      <c r="J19" s="287"/>
      <c r="K19" s="287"/>
      <c r="L19" s="287"/>
      <c r="M19" s="287"/>
      <c r="N19" s="287"/>
      <c r="O19" s="287"/>
      <c r="P19" s="288"/>
      <c r="Q19" s="128"/>
    </row>
    <row r="20" spans="2:20" ht="16.5" customHeight="1">
      <c r="B20" s="80"/>
      <c r="C20" s="19"/>
      <c r="D20" s="81"/>
      <c r="E20" s="78"/>
      <c r="F20" s="283" t="s">
        <v>167</v>
      </c>
      <c r="G20" s="284"/>
      <c r="H20" s="284"/>
      <c r="I20" s="284"/>
      <c r="J20" s="284"/>
      <c r="K20" s="284"/>
      <c r="L20" s="284"/>
      <c r="M20" s="284"/>
      <c r="N20" s="284"/>
      <c r="O20" s="284"/>
      <c r="P20" s="285"/>
      <c r="Q20" s="129"/>
    </row>
    <row r="21" spans="2:20" ht="36" customHeight="1">
      <c r="B21" s="80"/>
      <c r="C21" s="19" t="s">
        <v>160</v>
      </c>
      <c r="D21" s="81"/>
      <c r="E21" s="78"/>
      <c r="F21" s="282" t="s">
        <v>152</v>
      </c>
      <c r="G21" s="282"/>
      <c r="H21" s="11" t="s">
        <v>151</v>
      </c>
      <c r="I21" s="11" t="s">
        <v>155</v>
      </c>
      <c r="J21" s="11"/>
      <c r="K21" s="11" t="s">
        <v>156</v>
      </c>
      <c r="L21" s="11"/>
      <c r="M21" s="11" t="s">
        <v>157</v>
      </c>
      <c r="N21" s="11" t="s">
        <v>158</v>
      </c>
      <c r="O21" s="84" t="s">
        <v>159</v>
      </c>
      <c r="P21" s="84" t="s">
        <v>166</v>
      </c>
      <c r="Q21" s="84"/>
    </row>
    <row r="22" spans="2:20" ht="20">
      <c r="B22" s="85" t="s">
        <v>4</v>
      </c>
      <c r="C22" s="86"/>
      <c r="D22" s="87"/>
      <c r="E22" s="88"/>
      <c r="F22" s="89"/>
      <c r="G22" s="87"/>
      <c r="H22" s="89"/>
      <c r="I22" s="89"/>
      <c r="J22" s="89"/>
      <c r="K22" s="89"/>
      <c r="L22" s="89"/>
      <c r="M22" s="89"/>
      <c r="N22" s="89"/>
      <c r="O22" s="89"/>
      <c r="P22" s="89"/>
      <c r="Q22" s="89"/>
    </row>
    <row r="23" spans="2:20">
      <c r="B23" s="90"/>
      <c r="C23" s="3" t="s">
        <v>41</v>
      </c>
      <c r="D23" s="91"/>
      <c r="E23" s="92"/>
      <c r="F23" s="11" t="s">
        <v>35</v>
      </c>
      <c r="G23" s="11" t="s">
        <v>35</v>
      </c>
      <c r="H23" s="112" t="s">
        <v>162</v>
      </c>
      <c r="I23" s="112"/>
      <c r="J23" s="112"/>
      <c r="K23" s="112"/>
      <c r="L23" s="112"/>
      <c r="M23" s="112" t="s">
        <v>163</v>
      </c>
      <c r="N23" s="112" t="s">
        <v>35</v>
      </c>
      <c r="O23" s="11" t="s">
        <v>35</v>
      </c>
      <c r="P23" s="11" t="s">
        <v>5</v>
      </c>
      <c r="Q23" s="11"/>
    </row>
    <row r="24" spans="2:20">
      <c r="B24" s="90"/>
      <c r="C24" s="3" t="s">
        <v>143</v>
      </c>
      <c r="D24" s="91"/>
      <c r="E24" s="92"/>
      <c r="F24" s="11"/>
      <c r="G24" s="11"/>
      <c r="H24" s="11"/>
      <c r="I24" s="11"/>
      <c r="J24" s="11"/>
      <c r="K24" s="11"/>
      <c r="L24" s="11"/>
      <c r="M24" s="12"/>
      <c r="N24" s="12"/>
      <c r="O24" s="1"/>
      <c r="P24" s="1"/>
      <c r="Q24" s="1"/>
    </row>
    <row r="25" spans="2:20">
      <c r="B25" s="90"/>
      <c r="C25" s="17" t="s">
        <v>39</v>
      </c>
      <c r="D25" s="91"/>
      <c r="E25" s="92"/>
      <c r="F25" s="50">
        <v>42.5</v>
      </c>
      <c r="G25" s="49">
        <f>F25</f>
        <v>42.5</v>
      </c>
      <c r="H25" s="49">
        <f t="shared" ref="H25" si="4">G25</f>
        <v>42.5</v>
      </c>
      <c r="I25" s="49">
        <f t="shared" ref="I25" si="5">H25</f>
        <v>42.5</v>
      </c>
      <c r="J25" s="49">
        <f t="shared" ref="J25" si="6">I25</f>
        <v>42.5</v>
      </c>
      <c r="K25" s="49">
        <f t="shared" ref="K25" si="7">J25</f>
        <v>42.5</v>
      </c>
      <c r="L25" s="49">
        <f t="shared" ref="L25:M25" si="8">K25</f>
        <v>42.5</v>
      </c>
      <c r="M25" s="49">
        <f t="shared" si="8"/>
        <v>42.5</v>
      </c>
      <c r="N25" s="50">
        <v>100</v>
      </c>
      <c r="O25" s="50"/>
      <c r="P25" s="50"/>
      <c r="Q25" s="50"/>
    </row>
    <row r="26" spans="2:20">
      <c r="B26" s="90"/>
      <c r="C26" s="17" t="s">
        <v>40</v>
      </c>
      <c r="D26" s="91"/>
      <c r="E26" s="92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</row>
    <row r="27" spans="2:20">
      <c r="B27" s="90"/>
      <c r="C27" s="93"/>
      <c r="D27" s="91"/>
      <c r="E27" s="92"/>
      <c r="F27" s="94"/>
      <c r="G27" s="95"/>
      <c r="H27" s="96"/>
      <c r="I27" s="96"/>
      <c r="J27" s="96"/>
      <c r="K27" s="96"/>
      <c r="L27" s="96"/>
      <c r="M27" s="95"/>
      <c r="N27" s="95"/>
      <c r="O27" s="1"/>
      <c r="P27" s="1"/>
      <c r="Q27" s="1"/>
    </row>
    <row r="28" spans="2:20" ht="20">
      <c r="B28" s="85" t="s">
        <v>8</v>
      </c>
      <c r="C28" s="86"/>
      <c r="D28" s="87"/>
      <c r="E28" s="88"/>
      <c r="F28" s="97"/>
      <c r="G28" s="87"/>
      <c r="H28" s="97"/>
      <c r="I28" s="97"/>
      <c r="J28" s="97"/>
      <c r="K28" s="97"/>
      <c r="L28" s="97"/>
      <c r="M28" s="97"/>
      <c r="N28" s="97"/>
      <c r="O28" s="97"/>
      <c r="P28" s="97"/>
      <c r="Q28" s="97"/>
    </row>
    <row r="29" spans="2:20" s="9" customFormat="1" ht="23.15" customHeight="1">
      <c r="B29" s="98"/>
      <c r="C29" s="8" t="s">
        <v>26</v>
      </c>
      <c r="D29" s="81" t="s">
        <v>27</v>
      </c>
      <c r="E29" s="88"/>
      <c r="F29" s="4" t="s">
        <v>6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/>
      <c r="S29" s="121"/>
    </row>
    <row r="30" spans="2:20" s="9" customFormat="1" ht="23.15" customHeight="1">
      <c r="B30" s="98"/>
      <c r="C30" s="8" t="s">
        <v>25</v>
      </c>
      <c r="D30" s="81" t="s">
        <v>27</v>
      </c>
      <c r="E30" s="88"/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/>
      <c r="S30" s="121"/>
    </row>
    <row r="31" spans="2:20" s="9" customFormat="1" ht="23.15" customHeight="1">
      <c r="B31" s="98"/>
      <c r="C31" s="7" t="s">
        <v>36</v>
      </c>
      <c r="D31" s="81" t="s">
        <v>27</v>
      </c>
      <c r="E31" s="88"/>
      <c r="F31" s="4" t="s">
        <v>6</v>
      </c>
      <c r="G31" s="4" t="s">
        <v>6</v>
      </c>
      <c r="H31" s="68"/>
      <c r="I31" s="68"/>
      <c r="J31" s="68"/>
      <c r="K31" s="68"/>
      <c r="L31" s="68"/>
      <c r="M31" s="4" t="s">
        <v>6</v>
      </c>
      <c r="N31" s="4" t="s">
        <v>6</v>
      </c>
      <c r="O31" s="4" t="s">
        <v>6</v>
      </c>
      <c r="P31" s="4" t="s">
        <v>6</v>
      </c>
      <c r="Q31" s="4"/>
      <c r="S31" s="121"/>
    </row>
    <row r="32" spans="2:20" s="9" customFormat="1" ht="23.15" customHeight="1">
      <c r="B32" s="98"/>
      <c r="C32" s="7" t="s">
        <v>42</v>
      </c>
      <c r="D32" s="81" t="s">
        <v>30</v>
      </c>
      <c r="E32" s="88"/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/>
      <c r="N32" s="4"/>
      <c r="O32" s="4"/>
      <c r="P32" s="4"/>
      <c r="Q32" s="4"/>
      <c r="S32" s="121"/>
    </row>
    <row r="33" spans="2:19" ht="23.15" customHeight="1">
      <c r="B33" s="99"/>
      <c r="C33" s="7" t="s">
        <v>24</v>
      </c>
      <c r="D33" s="81"/>
      <c r="E33" s="8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9" ht="23.15" customHeight="1">
      <c r="B34" s="99"/>
      <c r="C34" s="6" t="s">
        <v>21</v>
      </c>
      <c r="D34" s="81" t="s">
        <v>27</v>
      </c>
      <c r="E34" s="88"/>
      <c r="F34" s="4" t="s">
        <v>6</v>
      </c>
      <c r="G34" s="4" t="s">
        <v>6</v>
      </c>
      <c r="H34" s="62"/>
      <c r="I34" s="62"/>
      <c r="J34" s="62"/>
      <c r="K34" s="62"/>
      <c r="L34" s="62"/>
      <c r="M34" s="4" t="s">
        <v>6</v>
      </c>
      <c r="N34" s="4" t="s">
        <v>6</v>
      </c>
      <c r="O34" s="4" t="s">
        <v>6</v>
      </c>
      <c r="P34" s="4" t="s">
        <v>6</v>
      </c>
      <c r="Q34" s="4"/>
    </row>
    <row r="35" spans="2:19" ht="23.15" customHeight="1">
      <c r="B35" s="99"/>
      <c r="C35" s="6" t="s">
        <v>22</v>
      </c>
      <c r="D35" s="81" t="s">
        <v>27</v>
      </c>
      <c r="E35" s="88"/>
      <c r="F35" s="4" t="s">
        <v>6</v>
      </c>
      <c r="G35" s="4" t="s">
        <v>6</v>
      </c>
      <c r="H35" s="62"/>
      <c r="I35" s="62"/>
      <c r="J35" s="62"/>
      <c r="K35" s="62"/>
      <c r="L35" s="62"/>
      <c r="M35" s="4" t="s">
        <v>6</v>
      </c>
      <c r="N35" s="4" t="s">
        <v>6</v>
      </c>
      <c r="O35" s="4" t="s">
        <v>6</v>
      </c>
      <c r="P35" s="4" t="s">
        <v>6</v>
      </c>
      <c r="Q35" s="4"/>
    </row>
    <row r="36" spans="2:19" ht="23.15" customHeight="1">
      <c r="B36" s="99"/>
      <c r="C36" s="6" t="s">
        <v>23</v>
      </c>
      <c r="D36" s="81" t="s">
        <v>27</v>
      </c>
      <c r="E36" s="88"/>
      <c r="F36" s="4" t="s">
        <v>6</v>
      </c>
      <c r="G36" s="4" t="s">
        <v>6</v>
      </c>
      <c r="H36" s="62"/>
      <c r="I36" s="62"/>
      <c r="J36" s="62"/>
      <c r="K36" s="62"/>
      <c r="L36" s="62"/>
      <c r="M36" s="4" t="s">
        <v>6</v>
      </c>
      <c r="N36" s="4" t="s">
        <v>6</v>
      </c>
      <c r="O36" s="4" t="s">
        <v>6</v>
      </c>
      <c r="P36" s="4" t="s">
        <v>6</v>
      </c>
      <c r="Q36" s="4"/>
    </row>
    <row r="37" spans="2:19" ht="23.15" customHeight="1">
      <c r="B37" s="99"/>
      <c r="C37" s="6"/>
      <c r="D37" s="81"/>
      <c r="E37" s="8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9" ht="20">
      <c r="B38" s="85" t="s">
        <v>33</v>
      </c>
      <c r="C38" s="86"/>
      <c r="D38" s="87"/>
      <c r="E38" s="88"/>
      <c r="F38" s="97"/>
      <c r="G38" s="87"/>
      <c r="H38" s="97"/>
      <c r="I38" s="97"/>
      <c r="J38" s="97"/>
      <c r="K38" s="97"/>
      <c r="L38" s="97"/>
      <c r="M38" s="97"/>
      <c r="N38" s="97"/>
      <c r="O38" s="97"/>
      <c r="P38" s="97"/>
      <c r="Q38" s="97"/>
    </row>
    <row r="39" spans="2:19" ht="20">
      <c r="B39" s="98"/>
      <c r="C39" s="8" t="s">
        <v>70</v>
      </c>
      <c r="D39" s="81"/>
      <c r="E39" s="88"/>
      <c r="F39" s="74"/>
      <c r="G39" s="81"/>
      <c r="H39" s="74"/>
      <c r="I39" s="74"/>
      <c r="J39" s="74"/>
      <c r="K39" s="74"/>
      <c r="L39" s="74"/>
      <c r="M39" s="74"/>
      <c r="N39" s="74"/>
      <c r="O39" s="74"/>
      <c r="P39" s="74"/>
      <c r="Q39" s="74"/>
    </row>
    <row r="40" spans="2:19" ht="23.15" customHeight="1">
      <c r="B40" s="100">
        <v>1</v>
      </c>
      <c r="C40" s="22" t="s">
        <v>29</v>
      </c>
      <c r="D40" s="5" t="s">
        <v>30</v>
      </c>
      <c r="E40" s="101"/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/>
    </row>
    <row r="41" spans="2:19" ht="22" customHeight="1">
      <c r="B41" s="102">
        <v>2</v>
      </c>
      <c r="C41" s="20" t="s">
        <v>28</v>
      </c>
      <c r="D41" s="91" t="s">
        <v>27</v>
      </c>
      <c r="E41" s="92"/>
      <c r="F41" s="4" t="s">
        <v>6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/>
    </row>
    <row r="42" spans="2:19" ht="23.15" customHeight="1">
      <c r="B42" s="103">
        <v>3</v>
      </c>
      <c r="C42" s="21" t="s">
        <v>7</v>
      </c>
      <c r="D42" s="91" t="s">
        <v>30</v>
      </c>
      <c r="E42" s="92"/>
      <c r="F42" s="4" t="s">
        <v>6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/>
    </row>
    <row r="43" spans="2:19" ht="23.15" customHeight="1">
      <c r="B43" s="7"/>
      <c r="C43" s="19" t="s">
        <v>32</v>
      </c>
      <c r="D43" s="81" t="s">
        <v>27</v>
      </c>
      <c r="E43" s="88"/>
      <c r="F43" s="4" t="s">
        <v>6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/>
    </row>
    <row r="44" spans="2:19" s="9" customFormat="1" ht="23.15" customHeight="1">
      <c r="B44" s="98"/>
      <c r="C44" s="19" t="s">
        <v>5</v>
      </c>
      <c r="D44" s="81" t="s">
        <v>27</v>
      </c>
      <c r="E44" s="88"/>
      <c r="F44" s="4" t="s">
        <v>6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/>
      <c r="S44" s="121"/>
    </row>
    <row r="45" spans="2:19" ht="23.15" customHeight="1">
      <c r="B45" s="24"/>
      <c r="C45" s="22" t="s">
        <v>31</v>
      </c>
      <c r="D45" s="5" t="s">
        <v>27</v>
      </c>
      <c r="E45" s="101"/>
      <c r="F45" s="4" t="s">
        <v>6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/>
    </row>
    <row r="46" spans="2:19" ht="23.15" customHeight="1">
      <c r="B46" s="24"/>
      <c r="C46" s="119" t="s">
        <v>140</v>
      </c>
      <c r="D46" s="5" t="s">
        <v>175</v>
      </c>
      <c r="E46" s="10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2:19" ht="23.15" customHeight="1">
      <c r="B47" s="24"/>
      <c r="C47" s="10" t="s">
        <v>164</v>
      </c>
      <c r="D47" s="5"/>
      <c r="E47" s="10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2:19" ht="41.5" customHeight="1">
      <c r="B48" s="24"/>
      <c r="C48" s="22" t="s">
        <v>176</v>
      </c>
      <c r="D48" s="104" t="s">
        <v>179</v>
      </c>
      <c r="E48" s="101"/>
      <c r="F48" s="4" t="s">
        <v>6</v>
      </c>
      <c r="G48" s="4" t="s">
        <v>6</v>
      </c>
      <c r="H48" s="5" t="s">
        <v>37</v>
      </c>
      <c r="I48" s="5" t="s">
        <v>37</v>
      </c>
      <c r="J48" s="5" t="s">
        <v>37</v>
      </c>
      <c r="K48" s="5" t="s">
        <v>37</v>
      </c>
      <c r="L48" s="5" t="s">
        <v>37</v>
      </c>
      <c r="M48" s="5" t="s">
        <v>37</v>
      </c>
      <c r="N48" s="5" t="s">
        <v>37</v>
      </c>
      <c r="O48" s="5" t="s">
        <v>37</v>
      </c>
      <c r="P48" s="5" t="s">
        <v>37</v>
      </c>
      <c r="Q48" s="5"/>
    </row>
    <row r="49" spans="2:17" ht="41.5" customHeight="1">
      <c r="B49" s="24"/>
      <c r="C49" s="22" t="s">
        <v>178</v>
      </c>
      <c r="D49" s="104" t="s">
        <v>179</v>
      </c>
      <c r="E49" s="101"/>
      <c r="F49" s="4" t="s">
        <v>37</v>
      </c>
      <c r="G49" s="4" t="s">
        <v>6</v>
      </c>
      <c r="H49" s="5" t="s">
        <v>37</v>
      </c>
      <c r="I49" s="5" t="s">
        <v>37</v>
      </c>
      <c r="J49" s="5" t="s">
        <v>37</v>
      </c>
      <c r="K49" s="5" t="s">
        <v>37</v>
      </c>
      <c r="L49" s="5" t="s">
        <v>37</v>
      </c>
      <c r="M49" s="5" t="s">
        <v>37</v>
      </c>
      <c r="N49" s="5" t="s">
        <v>37</v>
      </c>
      <c r="O49" s="5" t="s">
        <v>37</v>
      </c>
      <c r="P49" s="5" t="s">
        <v>37</v>
      </c>
      <c r="Q49" s="5"/>
    </row>
    <row r="50" spans="2:17" ht="41.5" customHeight="1">
      <c r="B50" s="24"/>
      <c r="C50" s="22" t="s">
        <v>177</v>
      </c>
      <c r="D50" s="104" t="s">
        <v>179</v>
      </c>
      <c r="E50" s="101"/>
      <c r="F50" s="4" t="s">
        <v>37</v>
      </c>
      <c r="G50" s="4" t="s">
        <v>6</v>
      </c>
      <c r="H50" s="5" t="s">
        <v>37</v>
      </c>
      <c r="I50" s="5" t="s">
        <v>37</v>
      </c>
      <c r="J50" s="5" t="s">
        <v>37</v>
      </c>
      <c r="K50" s="5" t="s">
        <v>37</v>
      </c>
      <c r="L50" s="5" t="s">
        <v>37</v>
      </c>
      <c r="M50" s="5" t="s">
        <v>37</v>
      </c>
      <c r="N50" s="5" t="s">
        <v>37</v>
      </c>
      <c r="O50" s="5" t="s">
        <v>37</v>
      </c>
      <c r="P50" s="5" t="s">
        <v>37</v>
      </c>
      <c r="Q50" s="5"/>
    </row>
    <row r="51" spans="2:17" ht="23.15" customHeight="1">
      <c r="B51" s="24"/>
      <c r="C51" s="22" t="s">
        <v>68</v>
      </c>
      <c r="D51" s="5" t="s">
        <v>27</v>
      </c>
      <c r="E51" s="101"/>
      <c r="F51" s="4" t="s">
        <v>6</v>
      </c>
      <c r="G51" s="4" t="s">
        <v>6</v>
      </c>
      <c r="H51" s="5" t="s">
        <v>37</v>
      </c>
      <c r="I51" s="5" t="s">
        <v>37</v>
      </c>
      <c r="J51" s="5" t="s">
        <v>37</v>
      </c>
      <c r="K51" s="5" t="s">
        <v>37</v>
      </c>
      <c r="L51" s="5" t="s">
        <v>37</v>
      </c>
      <c r="M51" s="5" t="s">
        <v>37</v>
      </c>
      <c r="N51" s="5" t="s">
        <v>37</v>
      </c>
      <c r="O51" s="5" t="s">
        <v>37</v>
      </c>
      <c r="P51" s="5" t="s">
        <v>37</v>
      </c>
      <c r="Q51" s="5"/>
    </row>
    <row r="52" spans="2:17" ht="20.5" customHeight="1">
      <c r="B52" s="24"/>
      <c r="C52" s="105"/>
      <c r="D52" s="106"/>
      <c r="E52" s="101"/>
      <c r="F52" s="1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ht="20">
      <c r="B53" s="85" t="s">
        <v>76</v>
      </c>
      <c r="C53" s="86"/>
      <c r="D53" s="87"/>
      <c r="E53" s="88"/>
      <c r="F53" s="97"/>
      <c r="G53" s="87"/>
      <c r="H53" s="97"/>
      <c r="I53" s="97"/>
      <c r="J53" s="97"/>
      <c r="K53" s="97"/>
      <c r="L53" s="97"/>
      <c r="M53" s="97"/>
      <c r="N53" s="97"/>
      <c r="O53" s="97"/>
      <c r="P53" s="97"/>
      <c r="Q53" s="97"/>
    </row>
    <row r="54" spans="2:17" ht="23.15" customHeight="1">
      <c r="B54" s="24"/>
      <c r="C54" s="24" t="s">
        <v>80</v>
      </c>
      <c r="D54" s="5" t="s">
        <v>127</v>
      </c>
      <c r="E54" s="101"/>
      <c r="F54" s="5" t="s">
        <v>128</v>
      </c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ht="23.15" customHeight="1">
      <c r="B55" s="24"/>
      <c r="C55" s="107" t="s">
        <v>81</v>
      </c>
      <c r="D55" s="5" t="s">
        <v>71</v>
      </c>
      <c r="E55" s="101"/>
      <c r="F55" s="5" t="s">
        <v>126</v>
      </c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ht="23.15" customHeight="1">
      <c r="B56" s="24"/>
      <c r="C56" s="107" t="s">
        <v>82</v>
      </c>
      <c r="D56" s="5" t="s">
        <v>106</v>
      </c>
      <c r="E56" s="101"/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ht="23.15" customHeight="1">
      <c r="B57" s="24"/>
      <c r="C57" s="107" t="s">
        <v>83</v>
      </c>
      <c r="D57" s="5" t="s">
        <v>107</v>
      </c>
      <c r="E57" s="101"/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ht="23.15" customHeight="1">
      <c r="B58" s="24"/>
      <c r="C58" s="1" t="s">
        <v>72</v>
      </c>
      <c r="D58" s="1"/>
      <c r="E58" s="101"/>
      <c r="F58" s="1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ht="23.15" customHeight="1">
      <c r="B59" s="24"/>
      <c r="C59" s="107" t="s">
        <v>81</v>
      </c>
      <c r="D59" s="5" t="s">
        <v>73</v>
      </c>
      <c r="E59" s="101"/>
      <c r="F59" s="5" t="s">
        <v>126</v>
      </c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ht="23.15" customHeight="1">
      <c r="B60" s="24"/>
      <c r="C60" s="107" t="s">
        <v>82</v>
      </c>
      <c r="D60" s="5" t="s">
        <v>108</v>
      </c>
      <c r="E60" s="101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ht="23.15" customHeight="1">
      <c r="B61" s="24"/>
      <c r="C61" s="107" t="s">
        <v>83</v>
      </c>
      <c r="D61" s="5" t="s">
        <v>109</v>
      </c>
      <c r="E61" s="101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ht="23.15" customHeight="1">
      <c r="B62" s="24"/>
      <c r="C62" s="24" t="s">
        <v>74</v>
      </c>
      <c r="D62" s="5"/>
      <c r="E62" s="101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ht="23.15" customHeight="1">
      <c r="B63" s="24"/>
      <c r="C63" s="107" t="s">
        <v>81</v>
      </c>
      <c r="D63" s="5" t="s">
        <v>75</v>
      </c>
      <c r="E63" s="101"/>
      <c r="F63" s="5" t="s">
        <v>126</v>
      </c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ht="23.15" customHeight="1">
      <c r="B64" s="24"/>
      <c r="C64" s="107" t="s">
        <v>82</v>
      </c>
      <c r="D64" s="5" t="s">
        <v>122</v>
      </c>
      <c r="E64" s="101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ht="23.15" customHeight="1">
      <c r="B65" s="24"/>
      <c r="C65" s="107" t="s">
        <v>83</v>
      </c>
      <c r="D65" s="5" t="s">
        <v>123</v>
      </c>
      <c r="E65" s="101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ht="23.15" customHeight="1">
      <c r="B66" s="24"/>
      <c r="C66" s="24" t="s">
        <v>78</v>
      </c>
      <c r="D66" s="5" t="s">
        <v>79</v>
      </c>
      <c r="E66" s="101"/>
      <c r="F66" s="5" t="s">
        <v>79</v>
      </c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ht="23.15" customHeight="1">
      <c r="B67" s="24"/>
      <c r="C67" s="108"/>
      <c r="D67" s="5"/>
      <c r="E67" s="101"/>
      <c r="F67" s="1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>
      <c r="B68" s="13"/>
      <c r="C68" s="13"/>
      <c r="D68" s="14"/>
      <c r="E68" s="14"/>
      <c r="G68" s="14"/>
    </row>
    <row r="69" spans="2:17">
      <c r="B69" s="13"/>
      <c r="C69" s="13"/>
      <c r="D69" s="14"/>
      <c r="E69" s="14"/>
      <c r="G69" s="14"/>
    </row>
    <row r="70" spans="2:17">
      <c r="B70" s="13"/>
      <c r="C70" s="13"/>
      <c r="D70" s="14"/>
      <c r="E70" s="14"/>
      <c r="G70" s="14"/>
    </row>
    <row r="71" spans="2:17">
      <c r="B71" s="13"/>
      <c r="C71" s="13"/>
      <c r="D71" s="14"/>
      <c r="E71" s="14"/>
      <c r="G71" s="14"/>
    </row>
    <row r="72" spans="2:17">
      <c r="B72" s="13"/>
      <c r="C72" s="13"/>
      <c r="D72" s="14"/>
      <c r="E72" s="14"/>
      <c r="G72" s="14"/>
    </row>
    <row r="73" spans="2:17">
      <c r="B73" s="13"/>
      <c r="C73" s="13"/>
      <c r="D73" s="14"/>
      <c r="E73" s="14"/>
      <c r="G73" s="14"/>
    </row>
    <row r="74" spans="2:17">
      <c r="B74" s="13"/>
      <c r="C74" s="13"/>
      <c r="D74" s="14"/>
      <c r="E74" s="14"/>
      <c r="G74" s="14"/>
    </row>
    <row r="75" spans="2:17">
      <c r="B75" s="13"/>
      <c r="C75" s="13"/>
      <c r="D75" s="14"/>
      <c r="E75" s="14"/>
      <c r="G75" s="14"/>
    </row>
    <row r="76" spans="2:17">
      <c r="B76" s="13"/>
      <c r="C76" s="13"/>
      <c r="D76" s="14"/>
      <c r="E76" s="14"/>
      <c r="G76" s="14"/>
    </row>
    <row r="77" spans="2:17">
      <c r="B77" s="13"/>
      <c r="C77" s="13"/>
      <c r="D77" s="14"/>
      <c r="E77" s="14"/>
      <c r="G77" s="14"/>
    </row>
    <row r="78" spans="2:17">
      <c r="B78" s="13"/>
      <c r="C78" s="13"/>
      <c r="D78" s="14"/>
      <c r="E78" s="14"/>
      <c r="G78" s="14"/>
    </row>
    <row r="79" spans="2:17">
      <c r="B79" s="13"/>
      <c r="C79" s="13"/>
      <c r="D79" s="14"/>
      <c r="E79" s="14"/>
      <c r="G79" s="14"/>
    </row>
    <row r="80" spans="2:17">
      <c r="B80" s="13"/>
      <c r="C80" s="13"/>
      <c r="D80" s="14"/>
      <c r="E80" s="14"/>
      <c r="G80" s="14"/>
    </row>
    <row r="81" spans="2:7">
      <c r="B81" s="13"/>
      <c r="C81" s="13"/>
      <c r="D81" s="14"/>
      <c r="E81" s="14"/>
      <c r="G81" s="14"/>
    </row>
    <row r="82" spans="2:7">
      <c r="B82" s="13"/>
      <c r="C82" s="13"/>
      <c r="D82" s="14"/>
      <c r="E82" s="14"/>
      <c r="G82" s="14"/>
    </row>
    <row r="83" spans="2:7">
      <c r="B83" s="13"/>
      <c r="C83" s="13"/>
      <c r="D83" s="14"/>
      <c r="E83" s="14"/>
      <c r="G83" s="14"/>
    </row>
    <row r="84" spans="2:7">
      <c r="B84" s="13"/>
      <c r="C84" s="13"/>
      <c r="D84" s="14"/>
      <c r="E84" s="14"/>
      <c r="G84" s="14"/>
    </row>
    <row r="85" spans="2:7">
      <c r="B85" s="13"/>
      <c r="C85" s="13"/>
      <c r="D85" s="14"/>
      <c r="E85" s="14"/>
      <c r="G85" s="14"/>
    </row>
    <row r="86" spans="2:7">
      <c r="B86" s="13"/>
      <c r="C86" s="13"/>
      <c r="D86" s="14"/>
      <c r="E86" s="14"/>
      <c r="G86" s="14"/>
    </row>
    <row r="87" spans="2:7">
      <c r="B87" s="13"/>
      <c r="C87" s="13"/>
      <c r="D87" s="14"/>
      <c r="E87" s="14"/>
      <c r="G87" s="14"/>
    </row>
    <row r="88" spans="2:7">
      <c r="B88" s="13"/>
      <c r="C88" s="13"/>
      <c r="D88" s="14"/>
      <c r="E88" s="14"/>
      <c r="G88" s="14"/>
    </row>
    <row r="89" spans="2:7">
      <c r="B89" s="13"/>
      <c r="C89" s="13"/>
      <c r="D89" s="14"/>
      <c r="E89" s="14"/>
      <c r="G89" s="14"/>
    </row>
    <row r="90" spans="2:7">
      <c r="B90" s="13"/>
      <c r="C90" s="13"/>
      <c r="D90" s="14"/>
      <c r="E90" s="14"/>
      <c r="G90" s="14"/>
    </row>
    <row r="91" spans="2:7">
      <c r="B91" s="13"/>
      <c r="C91" s="13"/>
      <c r="D91" s="14"/>
      <c r="E91" s="14"/>
      <c r="G91" s="14"/>
    </row>
    <row r="92" spans="2:7">
      <c r="B92" s="13"/>
      <c r="C92" s="13"/>
      <c r="D92" s="14"/>
      <c r="E92" s="14"/>
      <c r="G92" s="14"/>
    </row>
    <row r="93" spans="2:7">
      <c r="B93" s="13"/>
      <c r="C93" s="13"/>
      <c r="D93" s="14"/>
      <c r="E93" s="14"/>
      <c r="G93" s="14"/>
    </row>
    <row r="94" spans="2:7">
      <c r="B94" s="13"/>
      <c r="C94" s="13"/>
      <c r="D94" s="14"/>
      <c r="E94" s="14"/>
      <c r="G94" s="14"/>
    </row>
    <row r="95" spans="2:7">
      <c r="B95" s="13"/>
      <c r="C95" s="13"/>
      <c r="D95" s="14"/>
      <c r="E95" s="14"/>
      <c r="G95" s="14"/>
    </row>
    <row r="96" spans="2:7">
      <c r="B96" s="13"/>
      <c r="C96" s="13"/>
      <c r="D96" s="14"/>
      <c r="E96" s="14"/>
      <c r="G96" s="14"/>
    </row>
    <row r="97" spans="2:7">
      <c r="B97" s="13"/>
      <c r="C97" s="13"/>
      <c r="D97" s="14"/>
      <c r="E97" s="14"/>
      <c r="G97" s="14"/>
    </row>
    <row r="98" spans="2:7">
      <c r="B98" s="13"/>
      <c r="C98" s="13"/>
      <c r="D98" s="14"/>
      <c r="E98" s="14"/>
      <c r="G98" s="14"/>
    </row>
    <row r="99" spans="2:7">
      <c r="B99" s="13"/>
      <c r="C99" s="13"/>
      <c r="D99" s="14"/>
      <c r="E99" s="14"/>
      <c r="G99" s="14"/>
    </row>
    <row r="100" spans="2:7">
      <c r="B100" s="13"/>
      <c r="C100" s="13"/>
      <c r="D100" s="14"/>
      <c r="E100" s="14"/>
      <c r="G100" s="14"/>
    </row>
    <row r="101" spans="2:7">
      <c r="B101" s="13"/>
      <c r="C101" s="13"/>
      <c r="D101" s="14"/>
      <c r="E101" s="14"/>
      <c r="G101" s="14"/>
    </row>
    <row r="102" spans="2:7">
      <c r="B102" s="13"/>
      <c r="C102" s="13"/>
      <c r="D102" s="14"/>
      <c r="E102" s="14"/>
      <c r="G102" s="14"/>
    </row>
    <row r="103" spans="2:7">
      <c r="B103" s="13"/>
      <c r="C103" s="13"/>
      <c r="D103" s="14"/>
      <c r="E103" s="14"/>
      <c r="G103" s="14"/>
    </row>
    <row r="104" spans="2:7">
      <c r="B104" s="13"/>
      <c r="C104" s="13"/>
      <c r="D104" s="14"/>
      <c r="E104" s="14"/>
      <c r="G104" s="14"/>
    </row>
    <row r="105" spans="2:7">
      <c r="B105" s="13"/>
      <c r="C105" s="13"/>
      <c r="D105" s="14"/>
      <c r="E105" s="14"/>
      <c r="G105" s="14"/>
    </row>
    <row r="106" spans="2:7">
      <c r="B106" s="13"/>
      <c r="C106" s="13"/>
      <c r="D106" s="14"/>
      <c r="E106" s="14"/>
      <c r="G106" s="14"/>
    </row>
    <row r="107" spans="2:7">
      <c r="B107" s="13"/>
      <c r="C107" s="13"/>
      <c r="D107" s="14"/>
      <c r="E107" s="14"/>
      <c r="G107" s="14"/>
    </row>
    <row r="108" spans="2:7">
      <c r="B108" s="13"/>
      <c r="C108" s="13"/>
      <c r="D108" s="14"/>
      <c r="E108" s="14"/>
      <c r="G108" s="14"/>
    </row>
    <row r="109" spans="2:7">
      <c r="B109" s="13"/>
      <c r="C109" s="13"/>
      <c r="D109" s="14"/>
      <c r="E109" s="14"/>
      <c r="G109" s="14"/>
    </row>
    <row r="110" spans="2:7">
      <c r="B110" s="13"/>
      <c r="C110" s="13"/>
      <c r="D110" s="14"/>
      <c r="E110" s="14"/>
      <c r="G110" s="14"/>
    </row>
    <row r="111" spans="2:7">
      <c r="B111" s="13"/>
      <c r="C111" s="13"/>
      <c r="D111" s="14"/>
      <c r="E111" s="14"/>
      <c r="G111" s="14"/>
    </row>
    <row r="112" spans="2:7">
      <c r="B112" s="13"/>
      <c r="C112" s="13"/>
      <c r="D112" s="14"/>
      <c r="E112" s="14"/>
      <c r="G112" s="14"/>
    </row>
    <row r="113" spans="2:7">
      <c r="B113" s="13"/>
      <c r="C113" s="13"/>
      <c r="D113" s="14"/>
      <c r="E113" s="14"/>
      <c r="G113" s="14"/>
    </row>
    <row r="114" spans="2:7">
      <c r="B114" s="13"/>
      <c r="C114" s="13"/>
      <c r="D114" s="14"/>
      <c r="E114" s="14"/>
      <c r="G114" s="14"/>
    </row>
    <row r="115" spans="2:7">
      <c r="B115" s="13"/>
      <c r="C115" s="13"/>
      <c r="D115" s="14"/>
      <c r="E115" s="14"/>
      <c r="G115" s="14"/>
    </row>
    <row r="116" spans="2:7">
      <c r="B116" s="13"/>
      <c r="C116" s="13"/>
      <c r="D116" s="14"/>
      <c r="E116" s="14"/>
      <c r="G116" s="14"/>
    </row>
    <row r="117" spans="2:7">
      <c r="B117" s="13"/>
      <c r="C117" s="13"/>
      <c r="D117" s="14"/>
      <c r="E117" s="14"/>
      <c r="G117" s="14"/>
    </row>
    <row r="118" spans="2:7">
      <c r="B118" s="13"/>
      <c r="C118" s="13"/>
      <c r="D118" s="14"/>
      <c r="E118" s="14"/>
      <c r="G118" s="14"/>
    </row>
    <row r="119" spans="2:7">
      <c r="B119" s="13"/>
      <c r="C119" s="13"/>
      <c r="D119" s="14"/>
      <c r="E119" s="14"/>
      <c r="G119" s="14"/>
    </row>
    <row r="120" spans="2:7">
      <c r="B120" s="13"/>
      <c r="C120" s="13"/>
      <c r="D120" s="14"/>
      <c r="E120" s="14"/>
      <c r="G120" s="14"/>
    </row>
    <row r="121" spans="2:7">
      <c r="B121" s="13"/>
      <c r="C121" s="13"/>
      <c r="D121" s="14"/>
      <c r="E121" s="14"/>
      <c r="G121" s="14"/>
    </row>
    <row r="122" spans="2:7">
      <c r="B122" s="13"/>
      <c r="C122" s="13"/>
      <c r="D122" s="14"/>
      <c r="E122" s="14"/>
      <c r="G122" s="14"/>
    </row>
    <row r="123" spans="2:7">
      <c r="B123" s="13"/>
      <c r="C123" s="13"/>
      <c r="D123" s="14"/>
      <c r="E123" s="14"/>
      <c r="G123" s="14"/>
    </row>
    <row r="124" spans="2:7">
      <c r="B124" s="13"/>
      <c r="C124" s="13"/>
      <c r="D124" s="14"/>
      <c r="E124" s="14"/>
      <c r="G124" s="14"/>
    </row>
    <row r="125" spans="2:7">
      <c r="B125" s="13"/>
      <c r="C125" s="13"/>
      <c r="D125" s="14"/>
      <c r="E125" s="14"/>
      <c r="G125" s="14"/>
    </row>
    <row r="126" spans="2:7">
      <c r="B126" s="13"/>
      <c r="C126" s="13"/>
      <c r="D126" s="14"/>
      <c r="E126" s="14"/>
      <c r="G126" s="14"/>
    </row>
    <row r="127" spans="2:7">
      <c r="B127" s="13"/>
      <c r="C127" s="13"/>
      <c r="D127" s="14"/>
      <c r="E127" s="14"/>
      <c r="G127" s="14"/>
    </row>
    <row r="128" spans="2:7">
      <c r="B128" s="13"/>
      <c r="C128" s="13"/>
      <c r="D128" s="14"/>
      <c r="E128" s="14"/>
      <c r="G128" s="14"/>
    </row>
    <row r="129" spans="2:7">
      <c r="B129" s="13"/>
      <c r="C129" s="13"/>
      <c r="D129" s="14"/>
      <c r="E129" s="14"/>
      <c r="G129" s="14"/>
    </row>
    <row r="130" spans="2:7">
      <c r="B130" s="13"/>
      <c r="C130" s="13"/>
      <c r="D130" s="14"/>
      <c r="E130" s="14"/>
      <c r="G130" s="14"/>
    </row>
    <row r="131" spans="2:7">
      <c r="B131" s="13"/>
      <c r="C131" s="13"/>
      <c r="D131" s="14"/>
      <c r="E131" s="14"/>
      <c r="G131" s="14"/>
    </row>
    <row r="132" spans="2:7">
      <c r="B132" s="13"/>
      <c r="C132" s="13"/>
      <c r="D132" s="14"/>
      <c r="E132" s="14"/>
      <c r="G132" s="14"/>
    </row>
    <row r="133" spans="2:7">
      <c r="B133" s="13"/>
      <c r="C133" s="13"/>
      <c r="D133" s="14"/>
      <c r="E133" s="14"/>
      <c r="G133" s="14"/>
    </row>
    <row r="134" spans="2:7">
      <c r="B134" s="13"/>
      <c r="C134" s="13"/>
      <c r="D134" s="14"/>
      <c r="E134" s="14"/>
      <c r="G134" s="14"/>
    </row>
    <row r="135" spans="2:7">
      <c r="B135" s="13"/>
      <c r="C135" s="13"/>
      <c r="D135" s="14"/>
      <c r="E135" s="14"/>
      <c r="G135" s="14"/>
    </row>
    <row r="136" spans="2:7">
      <c r="B136" s="13"/>
      <c r="C136" s="13"/>
      <c r="D136" s="14"/>
      <c r="E136" s="14"/>
      <c r="G136" s="14"/>
    </row>
    <row r="137" spans="2:7">
      <c r="B137" s="13"/>
      <c r="C137" s="13"/>
      <c r="D137" s="14"/>
      <c r="E137" s="14"/>
      <c r="G137" s="14"/>
    </row>
    <row r="138" spans="2:7">
      <c r="B138" s="13"/>
      <c r="C138" s="13"/>
      <c r="D138" s="14"/>
      <c r="E138" s="14"/>
      <c r="G138" s="14"/>
    </row>
    <row r="139" spans="2:7">
      <c r="B139" s="13"/>
      <c r="C139" s="13"/>
      <c r="D139" s="14"/>
      <c r="E139" s="14"/>
      <c r="G139" s="14"/>
    </row>
    <row r="140" spans="2:7">
      <c r="B140" s="13"/>
      <c r="C140" s="13"/>
      <c r="D140" s="14"/>
      <c r="E140" s="14"/>
      <c r="G140" s="14"/>
    </row>
    <row r="141" spans="2:7">
      <c r="B141" s="13"/>
      <c r="C141" s="13"/>
      <c r="D141" s="14"/>
      <c r="E141" s="14"/>
      <c r="G141" s="14"/>
    </row>
    <row r="142" spans="2:7">
      <c r="B142" s="13"/>
      <c r="C142" s="13"/>
      <c r="D142" s="14"/>
      <c r="E142" s="14"/>
      <c r="G142" s="14"/>
    </row>
    <row r="143" spans="2:7">
      <c r="B143" s="13"/>
      <c r="C143" s="13"/>
      <c r="D143" s="14"/>
      <c r="E143" s="14"/>
      <c r="G143" s="14"/>
    </row>
    <row r="144" spans="2:7">
      <c r="B144" s="13"/>
      <c r="C144" s="13"/>
      <c r="D144" s="14"/>
      <c r="E144" s="14"/>
      <c r="G144" s="14"/>
    </row>
    <row r="145" spans="2:7">
      <c r="B145" s="13"/>
      <c r="C145" s="13"/>
      <c r="D145" s="14"/>
      <c r="E145" s="14"/>
      <c r="G145" s="14"/>
    </row>
    <row r="146" spans="2:7">
      <c r="B146" s="13"/>
      <c r="C146" s="13"/>
      <c r="D146" s="14"/>
      <c r="E146" s="14"/>
      <c r="G146" s="14"/>
    </row>
    <row r="147" spans="2:7">
      <c r="B147" s="13"/>
      <c r="C147" s="13"/>
      <c r="D147" s="14"/>
      <c r="E147" s="14"/>
      <c r="G147" s="14"/>
    </row>
    <row r="148" spans="2:7">
      <c r="B148" s="13"/>
      <c r="C148" s="13"/>
      <c r="D148" s="14"/>
      <c r="E148" s="14"/>
      <c r="G148" s="14"/>
    </row>
    <row r="149" spans="2:7">
      <c r="B149" s="13"/>
      <c r="C149" s="13"/>
      <c r="D149" s="14"/>
      <c r="E149" s="14"/>
      <c r="G149" s="14"/>
    </row>
    <row r="150" spans="2:7">
      <c r="B150" s="13"/>
      <c r="C150" s="13"/>
      <c r="D150" s="14"/>
      <c r="E150" s="14"/>
      <c r="G150" s="14"/>
    </row>
    <row r="151" spans="2:7">
      <c r="B151" s="13"/>
      <c r="C151" s="13"/>
      <c r="D151" s="14"/>
      <c r="E151" s="14"/>
      <c r="G151" s="14"/>
    </row>
    <row r="152" spans="2:7">
      <c r="B152" s="13"/>
      <c r="C152" s="13"/>
      <c r="D152" s="14"/>
      <c r="E152" s="14"/>
      <c r="G152" s="14"/>
    </row>
    <row r="153" spans="2:7">
      <c r="B153" s="13"/>
      <c r="C153" s="13"/>
      <c r="D153" s="14"/>
      <c r="E153" s="14"/>
      <c r="G153" s="14"/>
    </row>
    <row r="154" spans="2:7">
      <c r="B154" s="13"/>
      <c r="C154" s="13"/>
      <c r="D154" s="14"/>
      <c r="E154" s="14"/>
      <c r="G154" s="14"/>
    </row>
    <row r="155" spans="2:7">
      <c r="B155" s="13"/>
      <c r="C155" s="13"/>
      <c r="D155" s="14"/>
      <c r="E155" s="14"/>
      <c r="G155" s="14"/>
    </row>
    <row r="156" spans="2:7">
      <c r="B156" s="13"/>
      <c r="C156" s="13"/>
      <c r="D156" s="14"/>
      <c r="E156" s="14"/>
      <c r="G156" s="14"/>
    </row>
    <row r="157" spans="2:7">
      <c r="B157" s="13"/>
      <c r="C157" s="13"/>
      <c r="D157" s="14"/>
      <c r="E157" s="14"/>
      <c r="G157" s="14"/>
    </row>
    <row r="158" spans="2:7">
      <c r="B158" s="13"/>
      <c r="C158" s="13"/>
      <c r="D158" s="14"/>
      <c r="E158" s="14"/>
      <c r="G158" s="14"/>
    </row>
    <row r="159" spans="2:7">
      <c r="B159" s="13"/>
      <c r="C159" s="13"/>
      <c r="D159" s="14"/>
      <c r="E159" s="14"/>
      <c r="G159" s="14"/>
    </row>
    <row r="160" spans="2:7">
      <c r="B160" s="13"/>
      <c r="C160" s="13"/>
      <c r="D160" s="14"/>
      <c r="E160" s="14"/>
      <c r="G160" s="14"/>
    </row>
    <row r="161" spans="2:7">
      <c r="B161" s="13"/>
      <c r="C161" s="13"/>
      <c r="D161" s="14"/>
      <c r="E161" s="14"/>
      <c r="G161" s="14"/>
    </row>
    <row r="162" spans="2:7">
      <c r="B162" s="13"/>
      <c r="C162" s="13"/>
      <c r="D162" s="14"/>
      <c r="E162" s="14"/>
      <c r="G162" s="14"/>
    </row>
    <row r="163" spans="2:7">
      <c r="B163" s="13"/>
      <c r="C163" s="13"/>
      <c r="D163" s="14"/>
      <c r="E163" s="14"/>
      <c r="G163" s="14"/>
    </row>
    <row r="164" spans="2:7">
      <c r="B164" s="13"/>
      <c r="C164" s="13"/>
      <c r="D164" s="14"/>
      <c r="E164" s="14"/>
      <c r="G164" s="14"/>
    </row>
    <row r="165" spans="2:7">
      <c r="B165" s="13"/>
      <c r="C165" s="13"/>
      <c r="D165" s="14"/>
      <c r="E165" s="14"/>
      <c r="G165" s="14"/>
    </row>
    <row r="166" spans="2:7">
      <c r="B166" s="13"/>
      <c r="C166" s="13"/>
      <c r="D166" s="14"/>
      <c r="E166" s="14"/>
      <c r="G166" s="14"/>
    </row>
    <row r="167" spans="2:7">
      <c r="B167" s="13"/>
      <c r="C167" s="13"/>
      <c r="D167" s="14"/>
      <c r="E167" s="14"/>
      <c r="G167" s="14"/>
    </row>
    <row r="168" spans="2:7">
      <c r="B168" s="13"/>
      <c r="C168" s="13"/>
      <c r="D168" s="14"/>
      <c r="E168" s="14"/>
      <c r="G168" s="14"/>
    </row>
    <row r="169" spans="2:7">
      <c r="B169" s="13"/>
      <c r="C169" s="13"/>
      <c r="D169" s="14"/>
      <c r="E169" s="14"/>
      <c r="G169" s="14"/>
    </row>
    <row r="170" spans="2:7">
      <c r="B170" s="13"/>
      <c r="C170" s="13"/>
      <c r="D170" s="14"/>
      <c r="E170" s="14"/>
      <c r="G170" s="14"/>
    </row>
    <row r="171" spans="2:7">
      <c r="B171" s="13"/>
      <c r="C171" s="13"/>
      <c r="D171" s="14"/>
      <c r="E171" s="14"/>
      <c r="G171" s="14"/>
    </row>
    <row r="172" spans="2:7">
      <c r="B172" s="13"/>
      <c r="C172" s="13"/>
      <c r="D172" s="14"/>
      <c r="E172" s="14"/>
      <c r="G172" s="14"/>
    </row>
    <row r="173" spans="2:7">
      <c r="B173" s="13"/>
      <c r="C173" s="13"/>
      <c r="D173" s="14"/>
      <c r="E173" s="14"/>
      <c r="G173" s="14"/>
    </row>
    <row r="174" spans="2:7">
      <c r="B174" s="13"/>
      <c r="C174" s="13"/>
      <c r="D174" s="14"/>
      <c r="E174" s="14"/>
      <c r="G174" s="14"/>
    </row>
    <row r="175" spans="2:7">
      <c r="B175" s="13"/>
      <c r="C175" s="13"/>
      <c r="D175" s="14"/>
      <c r="E175" s="14"/>
      <c r="G175" s="14"/>
    </row>
    <row r="176" spans="2:7">
      <c r="B176" s="13"/>
      <c r="C176" s="13"/>
      <c r="D176" s="14"/>
      <c r="E176" s="14"/>
      <c r="G176" s="14"/>
    </row>
    <row r="177" spans="2:7">
      <c r="B177" s="13"/>
      <c r="C177" s="13"/>
      <c r="D177" s="14"/>
      <c r="E177" s="14"/>
      <c r="G177" s="14"/>
    </row>
    <row r="178" spans="2:7">
      <c r="B178" s="13"/>
      <c r="C178" s="13"/>
      <c r="D178" s="14"/>
      <c r="E178" s="14"/>
      <c r="G178" s="14"/>
    </row>
    <row r="179" spans="2:7">
      <c r="B179" s="13"/>
      <c r="C179" s="13"/>
      <c r="D179" s="14"/>
      <c r="E179" s="14"/>
      <c r="G179" s="14"/>
    </row>
    <row r="180" spans="2:7">
      <c r="B180" s="13"/>
      <c r="C180" s="13"/>
      <c r="D180" s="14"/>
      <c r="E180" s="14"/>
      <c r="G180" s="14"/>
    </row>
    <row r="181" spans="2:7">
      <c r="B181" s="13"/>
      <c r="C181" s="13"/>
      <c r="D181" s="14"/>
      <c r="E181" s="14"/>
      <c r="G181" s="14"/>
    </row>
    <row r="182" spans="2:7">
      <c r="B182" s="13"/>
      <c r="C182" s="13"/>
      <c r="D182" s="14"/>
      <c r="E182" s="14"/>
      <c r="G182" s="14"/>
    </row>
    <row r="183" spans="2:7">
      <c r="B183" s="13"/>
      <c r="C183" s="13"/>
      <c r="D183" s="14"/>
      <c r="E183" s="14"/>
      <c r="G183" s="14"/>
    </row>
    <row r="184" spans="2:7">
      <c r="B184" s="13"/>
      <c r="C184" s="13"/>
      <c r="D184" s="14"/>
      <c r="E184" s="14"/>
      <c r="G184" s="14"/>
    </row>
    <row r="185" spans="2:7">
      <c r="B185" s="13"/>
      <c r="C185" s="13"/>
      <c r="D185" s="14"/>
      <c r="E185" s="14"/>
      <c r="G185" s="14"/>
    </row>
    <row r="186" spans="2:7">
      <c r="B186" s="13"/>
      <c r="C186" s="13"/>
      <c r="D186" s="14"/>
      <c r="E186" s="14"/>
      <c r="G186" s="14"/>
    </row>
    <row r="187" spans="2:7">
      <c r="B187" s="13"/>
      <c r="C187" s="13"/>
      <c r="D187" s="14"/>
      <c r="E187" s="14"/>
      <c r="G187" s="14"/>
    </row>
    <row r="188" spans="2:7">
      <c r="B188" s="13"/>
      <c r="C188" s="13"/>
      <c r="D188" s="14"/>
      <c r="E188" s="14"/>
      <c r="G188" s="14"/>
    </row>
    <row r="189" spans="2:7">
      <c r="B189" s="13"/>
      <c r="C189" s="13"/>
      <c r="D189" s="14"/>
      <c r="E189" s="14"/>
      <c r="G189" s="14"/>
    </row>
    <row r="190" spans="2:7">
      <c r="B190" s="13"/>
      <c r="C190" s="13"/>
      <c r="D190" s="14"/>
      <c r="E190" s="14"/>
      <c r="G190" s="14"/>
    </row>
    <row r="191" spans="2:7">
      <c r="B191" s="13"/>
      <c r="C191" s="13"/>
      <c r="D191" s="14"/>
      <c r="E191" s="14"/>
      <c r="G191" s="14"/>
    </row>
    <row r="192" spans="2:7">
      <c r="B192" s="13"/>
      <c r="C192" s="13"/>
      <c r="D192" s="14"/>
      <c r="E192" s="14"/>
      <c r="G192" s="14"/>
    </row>
    <row r="193" spans="2:7">
      <c r="B193" s="13"/>
      <c r="C193" s="13"/>
      <c r="D193" s="14"/>
      <c r="E193" s="14"/>
      <c r="G193" s="14"/>
    </row>
    <row r="194" spans="2:7">
      <c r="B194" s="13"/>
      <c r="C194" s="13"/>
      <c r="D194" s="14"/>
      <c r="E194" s="14"/>
      <c r="G194" s="14"/>
    </row>
    <row r="195" spans="2:7">
      <c r="B195" s="13"/>
      <c r="C195" s="13"/>
      <c r="D195" s="14"/>
      <c r="E195" s="14"/>
      <c r="G195" s="14"/>
    </row>
    <row r="196" spans="2:7">
      <c r="B196" s="13"/>
      <c r="C196" s="13"/>
      <c r="D196" s="14"/>
      <c r="E196" s="14"/>
      <c r="G196" s="14"/>
    </row>
    <row r="197" spans="2:7">
      <c r="B197" s="13"/>
      <c r="C197" s="13"/>
      <c r="D197" s="14"/>
      <c r="E197" s="14"/>
      <c r="G197" s="14"/>
    </row>
    <row r="198" spans="2:7">
      <c r="B198" s="13"/>
      <c r="C198" s="13"/>
      <c r="D198" s="14"/>
      <c r="E198" s="14"/>
      <c r="G198" s="14"/>
    </row>
    <row r="199" spans="2:7">
      <c r="B199" s="13"/>
      <c r="C199" s="13"/>
      <c r="D199" s="14"/>
      <c r="E199" s="14"/>
      <c r="G199" s="14"/>
    </row>
    <row r="200" spans="2:7">
      <c r="B200" s="13"/>
      <c r="C200" s="13"/>
      <c r="D200" s="14"/>
      <c r="E200" s="14"/>
      <c r="G200" s="14"/>
    </row>
    <row r="201" spans="2:7">
      <c r="B201" s="13"/>
      <c r="C201" s="13"/>
      <c r="D201" s="14"/>
      <c r="E201" s="14"/>
      <c r="G201" s="14"/>
    </row>
    <row r="202" spans="2:7">
      <c r="B202" s="13"/>
      <c r="C202" s="13"/>
      <c r="D202" s="14"/>
      <c r="E202" s="14"/>
      <c r="G202" s="14"/>
    </row>
    <row r="203" spans="2:7">
      <c r="B203" s="13"/>
      <c r="C203" s="13"/>
      <c r="D203" s="14"/>
      <c r="E203" s="14"/>
      <c r="G203" s="14"/>
    </row>
    <row r="204" spans="2:7">
      <c r="B204" s="13"/>
      <c r="C204" s="13"/>
      <c r="D204" s="14"/>
      <c r="E204" s="14"/>
      <c r="G204" s="14"/>
    </row>
    <row r="205" spans="2:7">
      <c r="B205" s="13"/>
      <c r="C205" s="13"/>
      <c r="D205" s="14"/>
      <c r="E205" s="14"/>
      <c r="G205" s="14"/>
    </row>
    <row r="206" spans="2:7">
      <c r="B206" s="13"/>
      <c r="C206" s="13"/>
      <c r="D206" s="14"/>
      <c r="E206" s="14"/>
      <c r="G206" s="14"/>
    </row>
    <row r="207" spans="2:7">
      <c r="B207" s="13"/>
      <c r="C207" s="13"/>
      <c r="D207" s="14"/>
      <c r="E207" s="14"/>
      <c r="G207" s="14"/>
    </row>
    <row r="208" spans="2:7">
      <c r="B208" s="13"/>
      <c r="C208" s="13"/>
      <c r="D208" s="14"/>
      <c r="E208" s="14"/>
      <c r="G208" s="14"/>
    </row>
    <row r="209" spans="2:7">
      <c r="B209" s="13"/>
      <c r="C209" s="13"/>
      <c r="D209" s="14"/>
      <c r="E209" s="14"/>
      <c r="G209" s="14"/>
    </row>
    <row r="210" spans="2:7">
      <c r="B210" s="13"/>
      <c r="C210" s="13"/>
      <c r="D210" s="14"/>
      <c r="E210" s="14"/>
      <c r="G210" s="14"/>
    </row>
    <row r="211" spans="2:7">
      <c r="B211" s="13"/>
      <c r="C211" s="13"/>
      <c r="D211" s="14"/>
      <c r="E211" s="14"/>
      <c r="G211" s="14"/>
    </row>
    <row r="212" spans="2:7">
      <c r="B212" s="13"/>
      <c r="C212" s="13"/>
      <c r="D212" s="14"/>
      <c r="E212" s="14"/>
      <c r="G212" s="14"/>
    </row>
    <row r="213" spans="2:7">
      <c r="B213" s="13"/>
      <c r="C213" s="13"/>
      <c r="D213" s="14"/>
      <c r="E213" s="14"/>
      <c r="G213" s="14"/>
    </row>
    <row r="214" spans="2:7">
      <c r="B214" s="13"/>
      <c r="C214" s="13"/>
      <c r="D214" s="14"/>
      <c r="E214" s="14"/>
      <c r="G214" s="14"/>
    </row>
    <row r="215" spans="2:7">
      <c r="B215" s="13"/>
      <c r="C215" s="13"/>
      <c r="D215" s="14"/>
      <c r="E215" s="14"/>
      <c r="G215" s="14"/>
    </row>
    <row r="216" spans="2:7">
      <c r="B216" s="13"/>
      <c r="C216" s="13"/>
      <c r="D216" s="14"/>
      <c r="E216" s="14"/>
      <c r="G216" s="14"/>
    </row>
    <row r="217" spans="2:7">
      <c r="B217" s="13"/>
      <c r="C217" s="13"/>
      <c r="D217" s="14"/>
      <c r="E217" s="14"/>
      <c r="G217" s="14"/>
    </row>
    <row r="218" spans="2:7">
      <c r="B218" s="13"/>
      <c r="C218" s="13"/>
      <c r="D218" s="14"/>
      <c r="E218" s="14"/>
      <c r="G218" s="14"/>
    </row>
    <row r="219" spans="2:7">
      <c r="B219" s="13"/>
      <c r="C219" s="13"/>
      <c r="D219" s="14"/>
      <c r="E219" s="14"/>
      <c r="G219" s="14"/>
    </row>
    <row r="220" spans="2:7">
      <c r="B220" s="13"/>
      <c r="C220" s="13"/>
      <c r="D220" s="14"/>
      <c r="E220" s="14"/>
      <c r="G220" s="14"/>
    </row>
    <row r="221" spans="2:7">
      <c r="B221" s="13"/>
      <c r="C221" s="13"/>
      <c r="D221" s="14"/>
      <c r="E221" s="14"/>
      <c r="G221" s="14"/>
    </row>
    <row r="222" spans="2:7">
      <c r="B222" s="13"/>
      <c r="C222" s="13"/>
      <c r="D222" s="14"/>
      <c r="E222" s="14"/>
      <c r="G222" s="14"/>
    </row>
    <row r="223" spans="2:7">
      <c r="B223" s="13"/>
      <c r="C223" s="13"/>
      <c r="D223" s="14"/>
      <c r="E223" s="14"/>
      <c r="G223" s="14"/>
    </row>
    <row r="224" spans="2:7">
      <c r="B224" s="13"/>
      <c r="C224" s="13"/>
      <c r="D224" s="14"/>
      <c r="E224" s="14"/>
      <c r="G224" s="14"/>
    </row>
    <row r="225" spans="2:7">
      <c r="B225" s="13"/>
      <c r="C225" s="13"/>
      <c r="D225" s="14"/>
      <c r="E225" s="14"/>
      <c r="G225" s="14"/>
    </row>
    <row r="226" spans="2:7">
      <c r="B226" s="13"/>
      <c r="C226" s="13"/>
      <c r="D226" s="14"/>
      <c r="E226" s="14"/>
      <c r="G226" s="14"/>
    </row>
    <row r="227" spans="2:7">
      <c r="B227" s="13"/>
      <c r="C227" s="13"/>
      <c r="D227" s="14"/>
      <c r="E227" s="14"/>
      <c r="G227" s="14"/>
    </row>
    <row r="228" spans="2:7">
      <c r="B228" s="13"/>
      <c r="C228" s="13"/>
      <c r="D228" s="14"/>
      <c r="E228" s="14"/>
      <c r="G228" s="14"/>
    </row>
    <row r="229" spans="2:7">
      <c r="B229" s="13"/>
      <c r="C229" s="13"/>
      <c r="D229" s="14"/>
      <c r="E229" s="14"/>
      <c r="G229" s="14"/>
    </row>
    <row r="230" spans="2:7">
      <c r="B230" s="13"/>
      <c r="C230" s="13"/>
      <c r="D230" s="14"/>
      <c r="E230" s="14"/>
      <c r="G230" s="14"/>
    </row>
    <row r="231" spans="2:7">
      <c r="B231" s="13"/>
      <c r="C231" s="13"/>
      <c r="D231" s="14"/>
      <c r="E231" s="14"/>
      <c r="G231" s="14"/>
    </row>
    <row r="232" spans="2:7">
      <c r="B232" s="13"/>
      <c r="C232" s="13"/>
      <c r="D232" s="14"/>
      <c r="E232" s="14"/>
      <c r="G232" s="14"/>
    </row>
    <row r="233" spans="2:7">
      <c r="B233" s="13"/>
      <c r="C233" s="13"/>
      <c r="D233" s="14"/>
      <c r="E233" s="14"/>
      <c r="G233" s="14"/>
    </row>
    <row r="234" spans="2:7">
      <c r="B234" s="13"/>
      <c r="C234" s="13"/>
      <c r="D234" s="14"/>
      <c r="E234" s="14"/>
      <c r="G234" s="14"/>
    </row>
  </sheetData>
  <mergeCells count="16">
    <mergeCell ref="Q5:Q10"/>
    <mergeCell ref="J5:J10"/>
    <mergeCell ref="P5:P10"/>
    <mergeCell ref="F21:G21"/>
    <mergeCell ref="O5:O10"/>
    <mergeCell ref="N5:N10"/>
    <mergeCell ref="F20:P20"/>
    <mergeCell ref="F19:P19"/>
    <mergeCell ref="B1:D2"/>
    <mergeCell ref="F5:F10"/>
    <mergeCell ref="G5:G10"/>
    <mergeCell ref="H5:H10"/>
    <mergeCell ref="M5:M10"/>
    <mergeCell ref="L5:L10"/>
    <mergeCell ref="K5:K10"/>
    <mergeCell ref="I5:I10"/>
  </mergeCells>
  <phoneticPr fontId="2" type="noConversion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C899-6D5B-4F18-9CEF-61F5C8F8D4D4}">
  <dimension ref="B1:AC187"/>
  <sheetViews>
    <sheetView zoomScale="40" zoomScaleNormal="40" workbookViewId="0">
      <pane ySplit="36" topLeftCell="A157" activePane="bottomLeft" state="frozen"/>
      <selection activeCell="B1" sqref="B1"/>
      <selection pane="bottomLeft" activeCell="A21" sqref="A21:XFD21"/>
    </sheetView>
  </sheetViews>
  <sheetFormatPr defaultColWidth="8.08203125" defaultRowHeight="15.5"/>
  <cols>
    <col min="1" max="1" width="2.75" style="2" customWidth="1"/>
    <col min="2" max="2" width="8.08203125" style="2" customWidth="1"/>
    <col min="3" max="3" width="39.58203125" style="2" customWidth="1"/>
    <col min="4" max="4" width="9.25" style="15" customWidth="1"/>
    <col min="5" max="6" width="1.33203125" style="15" customWidth="1"/>
    <col min="7" max="9" width="16.9140625" style="2" customWidth="1"/>
    <col min="10" max="12" width="16.9140625" style="15" customWidth="1"/>
    <col min="13" max="25" width="16.9140625" style="2" customWidth="1"/>
    <col min="26" max="26" width="8.08203125" style="2" customWidth="1"/>
    <col min="27" max="28" width="8.08203125" style="2"/>
    <col min="29" max="29" width="56.83203125" style="2" customWidth="1"/>
    <col min="30" max="16384" width="8.08203125" style="2"/>
  </cols>
  <sheetData>
    <row r="1" spans="2:25" ht="25.4" customHeight="1">
      <c r="B1" s="269" t="s">
        <v>283</v>
      </c>
      <c r="C1" s="269"/>
      <c r="D1" s="269"/>
      <c r="E1" s="71"/>
      <c r="F1" s="71"/>
      <c r="G1" s="141" t="s">
        <v>264</v>
      </c>
      <c r="H1" s="141"/>
      <c r="I1" s="141"/>
      <c r="J1" s="142"/>
      <c r="K1" s="142"/>
      <c r="L1" s="142"/>
      <c r="M1" s="74"/>
      <c r="N1" s="74"/>
      <c r="O1" s="74"/>
      <c r="P1" s="74"/>
      <c r="Q1" s="74"/>
      <c r="R1" s="74"/>
      <c r="S1" s="74"/>
      <c r="T1" s="74"/>
      <c r="U1" s="74"/>
      <c r="V1" s="1"/>
      <c r="W1" s="1"/>
      <c r="X1" s="1"/>
      <c r="Y1" s="1"/>
    </row>
    <row r="2" spans="2:25" ht="25.4" customHeight="1">
      <c r="B2" s="269"/>
      <c r="C2" s="269"/>
      <c r="D2" s="269"/>
      <c r="E2" s="71"/>
      <c r="F2" s="71"/>
      <c r="G2" s="155" t="s">
        <v>278</v>
      </c>
      <c r="H2" s="156"/>
      <c r="I2" s="156"/>
      <c r="J2" s="157"/>
      <c r="K2" s="157"/>
      <c r="L2" s="157"/>
      <c r="M2" s="75"/>
      <c r="N2" s="75"/>
      <c r="O2" s="75"/>
      <c r="P2" s="75"/>
      <c r="Q2" s="75"/>
      <c r="R2" s="75"/>
      <c r="S2" s="74"/>
      <c r="T2" s="133"/>
      <c r="U2" s="74"/>
      <c r="V2" s="1"/>
      <c r="W2" s="1"/>
      <c r="X2" s="1"/>
      <c r="Y2" s="1"/>
    </row>
    <row r="3" spans="2:25" ht="18" customHeight="1">
      <c r="B3" s="80"/>
      <c r="C3" s="56" t="s">
        <v>0</v>
      </c>
      <c r="D3" s="81"/>
      <c r="E3" s="78"/>
      <c r="F3" s="78"/>
      <c r="G3" s="140" t="s">
        <v>233</v>
      </c>
      <c r="H3" s="140" t="s">
        <v>1</v>
      </c>
      <c r="I3" s="140" t="s">
        <v>239</v>
      </c>
      <c r="J3" s="140" t="s">
        <v>240</v>
      </c>
      <c r="K3" s="144" t="s">
        <v>267</v>
      </c>
      <c r="L3" s="144" t="s">
        <v>11</v>
      </c>
      <c r="M3" s="140" t="s">
        <v>270</v>
      </c>
      <c r="N3" s="140" t="s">
        <v>13</v>
      </c>
      <c r="O3" s="140" t="s">
        <v>14</v>
      </c>
      <c r="P3" s="140" t="s">
        <v>246</v>
      </c>
      <c r="Q3" s="140" t="s">
        <v>247</v>
      </c>
      <c r="R3" s="140" t="s">
        <v>248</v>
      </c>
      <c r="S3" s="140" t="s">
        <v>250</v>
      </c>
      <c r="T3" s="140" t="s">
        <v>251</v>
      </c>
      <c r="U3" s="140" t="s">
        <v>252</v>
      </c>
      <c r="V3" s="140" t="s">
        <v>253</v>
      </c>
      <c r="W3" s="140" t="s">
        <v>256</v>
      </c>
      <c r="X3" s="140" t="s">
        <v>257</v>
      </c>
      <c r="Y3" s="140" t="s">
        <v>289</v>
      </c>
    </row>
    <row r="4" spans="2:25" ht="28.5" customHeight="1">
      <c r="B4" s="80"/>
      <c r="C4" s="57" t="s">
        <v>20</v>
      </c>
      <c r="D4" s="81"/>
      <c r="E4" s="78"/>
      <c r="F4" s="78"/>
      <c r="G4" s="272"/>
      <c r="H4" s="51"/>
      <c r="I4" s="270"/>
      <c r="J4" s="270"/>
      <c r="K4" s="270" t="s">
        <v>273</v>
      </c>
      <c r="L4" s="270" t="s">
        <v>274</v>
      </c>
      <c r="M4" s="271"/>
      <c r="N4" s="271"/>
      <c r="O4" s="271"/>
      <c r="P4" s="271"/>
      <c r="Q4" s="271"/>
      <c r="R4" s="270"/>
      <c r="S4" s="270"/>
      <c r="T4" s="270"/>
      <c r="U4" s="270"/>
      <c r="V4" s="270"/>
      <c r="W4" s="277" t="e" vm="1">
        <v>#VALUE!</v>
      </c>
      <c r="X4" s="278"/>
      <c r="Y4" s="277"/>
    </row>
    <row r="5" spans="2:25" ht="16.5" customHeight="1">
      <c r="B5" s="80"/>
      <c r="C5" s="19" t="s">
        <v>258</v>
      </c>
      <c r="D5" s="81"/>
      <c r="E5" s="78"/>
      <c r="F5" s="78"/>
      <c r="G5" s="273"/>
      <c r="H5" s="130"/>
      <c r="I5" s="270"/>
      <c r="J5" s="270"/>
      <c r="K5" s="270"/>
      <c r="L5" s="270"/>
      <c r="M5" s="271"/>
      <c r="N5" s="271"/>
      <c r="O5" s="271"/>
      <c r="P5" s="271"/>
      <c r="Q5" s="271"/>
      <c r="R5" s="270"/>
      <c r="S5" s="270"/>
      <c r="T5" s="270"/>
      <c r="U5" s="270"/>
      <c r="V5" s="270"/>
      <c r="W5" s="277"/>
      <c r="X5" s="279"/>
      <c r="Y5" s="277"/>
    </row>
    <row r="6" spans="2:25" ht="16.5" customHeight="1">
      <c r="B6" s="80"/>
      <c r="C6" s="19" t="s">
        <v>259</v>
      </c>
      <c r="D6" s="81"/>
      <c r="E6" s="78"/>
      <c r="F6" s="78"/>
      <c r="G6" s="273"/>
      <c r="H6" s="130"/>
      <c r="I6" s="270"/>
      <c r="J6" s="270"/>
      <c r="K6" s="270"/>
      <c r="L6" s="270"/>
      <c r="M6" s="271"/>
      <c r="N6" s="271"/>
      <c r="O6" s="271"/>
      <c r="P6" s="271"/>
      <c r="Q6" s="271"/>
      <c r="R6" s="270"/>
      <c r="S6" s="270"/>
      <c r="T6" s="270"/>
      <c r="U6" s="270"/>
      <c r="V6" s="270"/>
      <c r="W6" s="277"/>
      <c r="X6" s="279"/>
      <c r="Y6" s="277"/>
    </row>
    <row r="7" spans="2:25" ht="16.5" customHeight="1">
      <c r="B7" s="80"/>
      <c r="C7" s="19" t="s">
        <v>260</v>
      </c>
      <c r="D7" s="81"/>
      <c r="E7" s="78"/>
      <c r="F7" s="78"/>
      <c r="G7" s="273"/>
      <c r="H7" s="130"/>
      <c r="I7" s="270"/>
      <c r="J7" s="270"/>
      <c r="K7" s="270"/>
      <c r="L7" s="270"/>
      <c r="M7" s="271"/>
      <c r="N7" s="271"/>
      <c r="O7" s="271"/>
      <c r="P7" s="271"/>
      <c r="Q7" s="271"/>
      <c r="R7" s="270"/>
      <c r="S7" s="270"/>
      <c r="T7" s="270"/>
      <c r="U7" s="270"/>
      <c r="V7" s="270"/>
      <c r="W7" s="277"/>
      <c r="X7" s="279"/>
      <c r="Y7" s="277"/>
    </row>
    <row r="8" spans="2:25" ht="16.5" customHeight="1">
      <c r="B8" s="80"/>
      <c r="C8" s="19"/>
      <c r="D8" s="81"/>
      <c r="E8" s="78"/>
      <c r="F8" s="78"/>
      <c r="G8" s="273"/>
      <c r="H8" s="130"/>
      <c r="I8" s="270"/>
      <c r="J8" s="270"/>
      <c r="K8" s="270"/>
      <c r="L8" s="270"/>
      <c r="M8" s="271"/>
      <c r="N8" s="271"/>
      <c r="O8" s="271"/>
      <c r="P8" s="271"/>
      <c r="Q8" s="271"/>
      <c r="R8" s="270"/>
      <c r="S8" s="270"/>
      <c r="T8" s="270"/>
      <c r="U8" s="270"/>
      <c r="V8" s="270"/>
      <c r="W8" s="277"/>
      <c r="X8" s="279"/>
      <c r="Y8" s="277"/>
    </row>
    <row r="9" spans="2:25" ht="16.5" customHeight="1">
      <c r="B9" s="80"/>
      <c r="C9" s="19"/>
      <c r="D9" s="81"/>
      <c r="E9" s="78"/>
      <c r="F9" s="78"/>
      <c r="G9" s="274"/>
      <c r="H9" s="131"/>
      <c r="I9" s="270"/>
      <c r="J9" s="270"/>
      <c r="K9" s="270"/>
      <c r="L9" s="270"/>
      <c r="M9" s="271"/>
      <c r="N9" s="271"/>
      <c r="O9" s="271"/>
      <c r="P9" s="271"/>
      <c r="Q9" s="271"/>
      <c r="R9" s="270"/>
      <c r="S9" s="270"/>
      <c r="T9" s="270"/>
      <c r="U9" s="270"/>
      <c r="V9" s="270"/>
      <c r="W9" s="277"/>
      <c r="X9" s="280"/>
      <c r="Y9" s="277"/>
    </row>
    <row r="10" spans="2:25" ht="16.5" customHeight="1">
      <c r="B10" s="80"/>
      <c r="C10" s="19" t="s">
        <v>254</v>
      </c>
      <c r="D10" s="19"/>
      <c r="E10" s="78"/>
      <c r="F10" s="78"/>
      <c r="G10" s="118" t="s">
        <v>261</v>
      </c>
      <c r="H10" s="118" t="s">
        <v>261</v>
      </c>
      <c r="I10" s="118" t="s">
        <v>261</v>
      </c>
      <c r="J10" s="118" t="s">
        <v>261</v>
      </c>
      <c r="K10" s="147"/>
      <c r="L10" s="147"/>
      <c r="M10" s="118" t="s">
        <v>261</v>
      </c>
      <c r="N10" s="118" t="s">
        <v>261</v>
      </c>
      <c r="O10" s="118" t="s">
        <v>261</v>
      </c>
      <c r="P10" s="118" t="s">
        <v>261</v>
      </c>
      <c r="Q10" s="143" t="s">
        <v>245</v>
      </c>
      <c r="R10" s="143">
        <v>950</v>
      </c>
      <c r="S10" s="118" t="s">
        <v>261</v>
      </c>
      <c r="T10" s="118" t="s">
        <v>261</v>
      </c>
      <c r="U10" s="118" t="s">
        <v>261</v>
      </c>
      <c r="V10" s="118" t="s">
        <v>261</v>
      </c>
      <c r="W10" s="118" t="s">
        <v>261</v>
      </c>
      <c r="X10" s="118" t="s">
        <v>261</v>
      </c>
      <c r="Y10" s="118" t="s">
        <v>261</v>
      </c>
    </row>
    <row r="11" spans="2:25" ht="16.5" customHeight="1">
      <c r="B11" s="80"/>
      <c r="C11" s="19" t="s">
        <v>255</v>
      </c>
      <c r="D11" s="19"/>
      <c r="E11" s="78"/>
      <c r="F11" s="78"/>
      <c r="G11" s="118" t="s">
        <v>261</v>
      </c>
      <c r="H11" s="118" t="s">
        <v>261</v>
      </c>
      <c r="I11" s="118" t="s">
        <v>261</v>
      </c>
      <c r="J11" s="118" t="s">
        <v>261</v>
      </c>
      <c r="K11" s="147"/>
      <c r="L11" s="147"/>
      <c r="M11" s="143" t="s">
        <v>241</v>
      </c>
      <c r="N11" s="143" t="s">
        <v>242</v>
      </c>
      <c r="O11" s="143" t="s">
        <v>243</v>
      </c>
      <c r="P11" s="143" t="s">
        <v>244</v>
      </c>
      <c r="Q11" s="118" t="s">
        <v>261</v>
      </c>
      <c r="R11" s="118" t="s">
        <v>261</v>
      </c>
      <c r="S11" s="118" t="s">
        <v>261</v>
      </c>
      <c r="T11" s="118" t="s">
        <v>261</v>
      </c>
      <c r="U11" s="118" t="s">
        <v>261</v>
      </c>
      <c r="V11" s="118" t="s">
        <v>261</v>
      </c>
      <c r="W11" s="118" t="s">
        <v>261</v>
      </c>
      <c r="X11" s="118" t="s">
        <v>261</v>
      </c>
      <c r="Y11" s="118" t="s">
        <v>261</v>
      </c>
    </row>
    <row r="12" spans="2:25" ht="16.5" customHeight="1">
      <c r="B12" s="80"/>
      <c r="C12" s="19" t="s">
        <v>48</v>
      </c>
      <c r="D12" s="82"/>
      <c r="E12" s="78"/>
      <c r="F12" s="78"/>
      <c r="G12" s="118" t="s">
        <v>234</v>
      </c>
      <c r="H12" s="118" t="s">
        <v>234</v>
      </c>
      <c r="I12" s="118" t="s">
        <v>234</v>
      </c>
      <c r="J12" s="118" t="s">
        <v>234</v>
      </c>
      <c r="K12" s="147"/>
      <c r="L12" s="147"/>
      <c r="M12" s="118" t="s">
        <v>234</v>
      </c>
      <c r="N12" s="118" t="s">
        <v>234</v>
      </c>
      <c r="O12" s="118" t="s">
        <v>234</v>
      </c>
      <c r="P12" s="118" t="s">
        <v>234</v>
      </c>
      <c r="Q12" s="118" t="s">
        <v>234</v>
      </c>
      <c r="R12" s="118" t="s">
        <v>234</v>
      </c>
      <c r="S12" s="143" t="s">
        <v>275</v>
      </c>
      <c r="T12" s="192" t="s">
        <v>226</v>
      </c>
      <c r="U12" s="118" t="s">
        <v>234</v>
      </c>
      <c r="V12" s="118" t="s">
        <v>234</v>
      </c>
      <c r="W12" s="118" t="s">
        <v>234</v>
      </c>
      <c r="X12" s="118" t="s">
        <v>234</v>
      </c>
      <c r="Y12" s="118" t="s">
        <v>234</v>
      </c>
    </row>
    <row r="13" spans="2:25" ht="16.5" customHeight="1">
      <c r="B13" s="80"/>
      <c r="C13" s="19" t="s">
        <v>52</v>
      </c>
      <c r="D13" s="74"/>
      <c r="E13" s="78"/>
      <c r="F13" s="78"/>
      <c r="G13" s="118" t="s">
        <v>235</v>
      </c>
      <c r="H13" s="118" t="s">
        <v>235</v>
      </c>
      <c r="I13" s="118" t="s">
        <v>235</v>
      </c>
      <c r="J13" s="118" t="s">
        <v>235</v>
      </c>
      <c r="K13" s="147"/>
      <c r="L13" s="147"/>
      <c r="M13" s="118" t="s">
        <v>235</v>
      </c>
      <c r="N13" s="118" t="s">
        <v>235</v>
      </c>
      <c r="O13" s="118" t="s">
        <v>235</v>
      </c>
      <c r="P13" s="118" t="s">
        <v>235</v>
      </c>
      <c r="Q13" s="118" t="s">
        <v>235</v>
      </c>
      <c r="R13" s="118" t="s">
        <v>235</v>
      </c>
      <c r="S13" s="118" t="s">
        <v>235</v>
      </c>
      <c r="T13" s="118" t="s">
        <v>235</v>
      </c>
      <c r="U13" s="143" t="s">
        <v>276</v>
      </c>
      <c r="V13" s="118" t="s">
        <v>235</v>
      </c>
      <c r="W13" s="118" t="s">
        <v>235</v>
      </c>
      <c r="X13" s="118" t="s">
        <v>235</v>
      </c>
      <c r="Y13" s="118" t="s">
        <v>235</v>
      </c>
    </row>
    <row r="14" spans="2:25" ht="16.5" customHeight="1">
      <c r="B14" s="80"/>
      <c r="C14" s="19" t="s">
        <v>54</v>
      </c>
      <c r="D14" s="81"/>
      <c r="E14" s="78"/>
      <c r="F14" s="78"/>
      <c r="G14" s="118" t="s">
        <v>236</v>
      </c>
      <c r="H14" s="118" t="s">
        <v>236</v>
      </c>
      <c r="I14" s="118" t="s">
        <v>236</v>
      </c>
      <c r="J14" s="118" t="s">
        <v>236</v>
      </c>
      <c r="K14" s="147"/>
      <c r="L14" s="147"/>
      <c r="M14" s="118" t="s">
        <v>236</v>
      </c>
      <c r="N14" s="118" t="s">
        <v>236</v>
      </c>
      <c r="O14" s="118" t="s">
        <v>236</v>
      </c>
      <c r="P14" s="118" t="s">
        <v>236</v>
      </c>
      <c r="Q14" s="118" t="s">
        <v>236</v>
      </c>
      <c r="R14" s="118" t="s">
        <v>236</v>
      </c>
      <c r="S14" s="118" t="s">
        <v>236</v>
      </c>
      <c r="T14" s="118" t="s">
        <v>236</v>
      </c>
      <c r="U14" s="118" t="s">
        <v>236</v>
      </c>
      <c r="V14" s="192" t="s">
        <v>249</v>
      </c>
      <c r="W14" s="118" t="s">
        <v>236</v>
      </c>
      <c r="X14" s="118" t="s">
        <v>236</v>
      </c>
      <c r="Y14" s="118" t="s">
        <v>236</v>
      </c>
    </row>
    <row r="15" spans="2:25" ht="16.5" customHeight="1">
      <c r="B15" s="80"/>
      <c r="C15" s="19" t="s">
        <v>58</v>
      </c>
      <c r="D15" s="81"/>
      <c r="E15" s="78"/>
      <c r="F15" s="78"/>
      <c r="G15" s="143" t="s">
        <v>237</v>
      </c>
      <c r="H15" s="143" t="s">
        <v>238</v>
      </c>
      <c r="I15" s="143" t="s">
        <v>265</v>
      </c>
      <c r="J15" s="136" t="s">
        <v>266</v>
      </c>
      <c r="K15" s="147"/>
      <c r="L15" s="147"/>
      <c r="M15" s="136" t="s">
        <v>266</v>
      </c>
      <c r="N15" s="136" t="s">
        <v>266</v>
      </c>
      <c r="O15" s="136" t="s">
        <v>266</v>
      </c>
      <c r="P15" s="136" t="s">
        <v>266</v>
      </c>
      <c r="Q15" s="136" t="s">
        <v>266</v>
      </c>
      <c r="R15" s="136" t="s">
        <v>266</v>
      </c>
      <c r="S15" s="136" t="s">
        <v>266</v>
      </c>
      <c r="T15" s="136" t="s">
        <v>266</v>
      </c>
      <c r="U15" s="136" t="s">
        <v>266</v>
      </c>
      <c r="V15" s="136" t="s">
        <v>266</v>
      </c>
      <c r="W15" s="136" t="s">
        <v>266</v>
      </c>
      <c r="X15" s="136" t="s">
        <v>266</v>
      </c>
      <c r="Y15" s="136" t="s">
        <v>266</v>
      </c>
    </row>
    <row r="16" spans="2:25" ht="30.65" customHeight="1">
      <c r="B16" s="80"/>
      <c r="C16" s="19" t="s">
        <v>268</v>
      </c>
      <c r="D16" s="81"/>
      <c r="E16" s="78"/>
      <c r="F16" s="78"/>
      <c r="G16" s="118" t="s">
        <v>269</v>
      </c>
      <c r="H16" s="118" t="s">
        <v>269</v>
      </c>
      <c r="I16" s="118" t="s">
        <v>269</v>
      </c>
      <c r="J16" s="118" t="s">
        <v>269</v>
      </c>
      <c r="K16" s="193" t="s">
        <v>271</v>
      </c>
      <c r="L16" s="143" t="s">
        <v>272</v>
      </c>
      <c r="M16" s="118" t="s">
        <v>269</v>
      </c>
      <c r="N16" s="118" t="s">
        <v>269</v>
      </c>
      <c r="O16" s="118" t="s">
        <v>269</v>
      </c>
      <c r="P16" s="118" t="s">
        <v>269</v>
      </c>
      <c r="Q16" s="118" t="s">
        <v>269</v>
      </c>
      <c r="R16" s="118" t="s">
        <v>269</v>
      </c>
      <c r="S16" s="118" t="s">
        <v>269</v>
      </c>
      <c r="T16" s="118" t="s">
        <v>269</v>
      </c>
      <c r="U16" s="118" t="s">
        <v>269</v>
      </c>
      <c r="V16" s="118" t="s">
        <v>269</v>
      </c>
      <c r="W16" s="118" t="s">
        <v>269</v>
      </c>
      <c r="X16" s="118" t="s">
        <v>269</v>
      </c>
      <c r="Y16" s="118" t="s">
        <v>269</v>
      </c>
    </row>
    <row r="17" spans="2:25" ht="29.5" customHeight="1">
      <c r="B17" s="80"/>
      <c r="C17" s="19" t="s">
        <v>279</v>
      </c>
      <c r="D17" s="81"/>
      <c r="E17" s="78"/>
      <c r="F17" s="132"/>
      <c r="G17" s="161">
        <f>'Target Weight'!H21</f>
        <v>22.817210000000003</v>
      </c>
      <c r="H17" s="162">
        <f>'Target Weight'!I21</f>
        <v>22.50206</v>
      </c>
      <c r="I17" s="162">
        <f>H17</f>
        <v>22.50206</v>
      </c>
      <c r="J17" s="162">
        <f>G17</f>
        <v>22.817210000000003</v>
      </c>
      <c r="K17" s="158"/>
      <c r="L17" s="159"/>
      <c r="M17" s="162">
        <f>J17</f>
        <v>22.817210000000003</v>
      </c>
      <c r="N17" s="162">
        <f>M17</f>
        <v>22.817210000000003</v>
      </c>
      <c r="O17" s="162">
        <f t="shared" ref="O17:R17" si="0">N17</f>
        <v>22.817210000000003</v>
      </c>
      <c r="P17" s="162">
        <f t="shared" si="0"/>
        <v>22.817210000000003</v>
      </c>
      <c r="Q17" s="162">
        <f t="shared" si="0"/>
        <v>22.817210000000003</v>
      </c>
      <c r="R17" s="162">
        <f t="shared" si="0"/>
        <v>22.817210000000003</v>
      </c>
      <c r="S17" s="162">
        <f>'Target Weight'!J21</f>
        <v>21.44201</v>
      </c>
      <c r="T17" s="162">
        <f>J17</f>
        <v>22.817210000000003</v>
      </c>
      <c r="U17" s="162">
        <f>'Target Weight'!K21</f>
        <v>22.461950000000002</v>
      </c>
      <c r="V17" s="162">
        <f>'Target Weight'!L21</f>
        <v>22.175449999999998</v>
      </c>
      <c r="W17" s="162">
        <f>'Target Weight'!H31</f>
        <v>22.120059999999999</v>
      </c>
      <c r="X17" s="162">
        <f>W17</f>
        <v>22.120059999999999</v>
      </c>
      <c r="Y17" s="162">
        <f>J17</f>
        <v>22.817210000000003</v>
      </c>
    </row>
    <row r="18" spans="2:25" ht="29.5" customHeight="1">
      <c r="B18" s="80"/>
      <c r="C18" s="19" t="s">
        <v>298</v>
      </c>
      <c r="D18" s="81"/>
      <c r="E18" s="78"/>
      <c r="F18" s="132"/>
      <c r="G18" s="161">
        <f>G17+0.5</f>
        <v>23.317210000000003</v>
      </c>
      <c r="H18" s="162">
        <f>H17+0.5</f>
        <v>23.00206</v>
      </c>
      <c r="I18" s="162">
        <f>I17+0.5</f>
        <v>23.00206</v>
      </c>
      <c r="J18" s="162">
        <f>J17+0.5</f>
        <v>23.317210000000003</v>
      </c>
      <c r="K18" s="158"/>
      <c r="L18" s="159"/>
      <c r="M18" s="162">
        <f t="shared" ref="M18:M19" si="1">J18</f>
        <v>23.317210000000003</v>
      </c>
      <c r="N18" s="162">
        <f t="shared" ref="N18:R19" si="2">M18</f>
        <v>23.317210000000003</v>
      </c>
      <c r="O18" s="162">
        <f t="shared" si="2"/>
        <v>23.317210000000003</v>
      </c>
      <c r="P18" s="162">
        <f t="shared" si="2"/>
        <v>23.317210000000003</v>
      </c>
      <c r="Q18" s="162">
        <f t="shared" si="2"/>
        <v>23.317210000000003</v>
      </c>
      <c r="R18" s="162">
        <f t="shared" si="2"/>
        <v>23.317210000000003</v>
      </c>
      <c r="S18" s="162">
        <f>'Target Weight'!J23</f>
        <v>22.514110500000001</v>
      </c>
      <c r="T18" s="162">
        <f t="shared" ref="T18:T19" si="3">J18</f>
        <v>23.317210000000003</v>
      </c>
      <c r="U18" s="162">
        <f>'Target Weight'!K23</f>
        <v>23.585047500000002</v>
      </c>
      <c r="V18" s="162">
        <f>'Target Weight'!L23</f>
        <v>23.284222499999998</v>
      </c>
      <c r="W18" s="162">
        <f>'Target Weight'!H33</f>
        <v>23.226063</v>
      </c>
      <c r="X18" s="162">
        <f t="shared" ref="X18:X19" si="4">W18</f>
        <v>23.226063</v>
      </c>
      <c r="Y18" s="162">
        <f t="shared" ref="Y18:Y19" si="5">J18</f>
        <v>23.317210000000003</v>
      </c>
    </row>
    <row r="19" spans="2:25" ht="29.5" customHeight="1">
      <c r="B19" s="80"/>
      <c r="C19" s="19" t="s">
        <v>297</v>
      </c>
      <c r="D19" s="81"/>
      <c r="E19" s="78"/>
      <c r="F19" s="132"/>
      <c r="G19" s="161">
        <f>G17-0.5</f>
        <v>22.317210000000003</v>
      </c>
      <c r="H19" s="162">
        <f>H17-0.5</f>
        <v>22.00206</v>
      </c>
      <c r="I19" s="162">
        <f>I17-0.5</f>
        <v>22.00206</v>
      </c>
      <c r="J19" s="162">
        <f>J17-0.5</f>
        <v>22.317210000000003</v>
      </c>
      <c r="K19" s="158"/>
      <c r="L19" s="159"/>
      <c r="M19" s="162">
        <f t="shared" si="1"/>
        <v>22.317210000000003</v>
      </c>
      <c r="N19" s="162">
        <f t="shared" si="2"/>
        <v>22.317210000000003</v>
      </c>
      <c r="O19" s="162">
        <f t="shared" si="2"/>
        <v>22.317210000000003</v>
      </c>
      <c r="P19" s="162">
        <f t="shared" si="2"/>
        <v>22.317210000000003</v>
      </c>
      <c r="Q19" s="162">
        <f t="shared" si="2"/>
        <v>22.317210000000003</v>
      </c>
      <c r="R19" s="162">
        <f t="shared" si="2"/>
        <v>22.317210000000003</v>
      </c>
      <c r="S19" s="162">
        <f>'Target Weight'!J22</f>
        <v>20.369909499999999</v>
      </c>
      <c r="T19" s="162">
        <f t="shared" si="3"/>
        <v>22.317210000000003</v>
      </c>
      <c r="U19" s="162">
        <f>'Target Weight'!K22</f>
        <v>21.338852500000002</v>
      </c>
      <c r="V19" s="162">
        <f>'Target Weight'!L22</f>
        <v>21.066677499999997</v>
      </c>
      <c r="W19" s="162">
        <f>'Target Weight'!H32</f>
        <v>21.014056999999998</v>
      </c>
      <c r="X19" s="162">
        <f t="shared" si="4"/>
        <v>21.014056999999998</v>
      </c>
      <c r="Y19" s="162">
        <f t="shared" si="5"/>
        <v>22.317210000000003</v>
      </c>
    </row>
    <row r="20" spans="2:25" ht="29.5" customHeight="1">
      <c r="B20" s="80"/>
      <c r="C20" s="171" t="s">
        <v>296</v>
      </c>
      <c r="D20" s="81"/>
      <c r="E20" s="78"/>
      <c r="F20" s="132"/>
      <c r="G20" s="177">
        <v>137.5</v>
      </c>
      <c r="H20" s="177">
        <v>137.5</v>
      </c>
      <c r="I20" s="177">
        <v>137.5</v>
      </c>
      <c r="J20" s="177">
        <v>137.5</v>
      </c>
      <c r="K20" s="177">
        <v>137.5</v>
      </c>
      <c r="L20" s="177">
        <v>137.5</v>
      </c>
      <c r="M20" s="177">
        <v>137.5</v>
      </c>
      <c r="N20" s="177">
        <v>137.5</v>
      </c>
      <c r="O20" s="177">
        <v>137.5</v>
      </c>
      <c r="P20" s="177">
        <v>137.5</v>
      </c>
      <c r="Q20" s="177">
        <v>137.5</v>
      </c>
      <c r="R20" s="177">
        <v>137.5</v>
      </c>
      <c r="S20" s="177">
        <v>137.5</v>
      </c>
      <c r="T20" s="177">
        <v>137.5</v>
      </c>
      <c r="U20" s="177">
        <v>137.5</v>
      </c>
      <c r="V20" s="177">
        <v>137.5</v>
      </c>
      <c r="W20" s="177">
        <v>125</v>
      </c>
      <c r="X20" s="178">
        <v>125</v>
      </c>
      <c r="Y20" s="178">
        <v>137.5</v>
      </c>
    </row>
    <row r="21" spans="2:25" ht="84" customHeight="1">
      <c r="B21" s="80"/>
      <c r="C21" s="19" t="s">
        <v>124</v>
      </c>
      <c r="D21" s="81"/>
      <c r="E21" s="78"/>
      <c r="F21" s="132"/>
      <c r="G21" s="160" t="s">
        <v>282</v>
      </c>
      <c r="H21" s="145"/>
      <c r="I21" s="146"/>
      <c r="J21" s="146"/>
      <c r="K21" s="146"/>
      <c r="L21" s="148" t="s">
        <v>290</v>
      </c>
      <c r="M21" s="146"/>
      <c r="N21" s="146"/>
      <c r="O21" s="146"/>
      <c r="P21" s="146"/>
      <c r="Q21" s="146"/>
      <c r="R21" s="146"/>
      <c r="S21" s="146"/>
      <c r="T21" s="146"/>
      <c r="U21" s="128"/>
      <c r="V21" s="128"/>
      <c r="W21" s="275" t="s">
        <v>295</v>
      </c>
      <c r="X21" s="276"/>
      <c r="Y21" s="128"/>
    </row>
    <row r="22" spans="2:25" ht="25" customHeight="1">
      <c r="B22" s="80"/>
      <c r="C22" s="19"/>
      <c r="D22" s="81"/>
      <c r="E22" s="78"/>
      <c r="F22" s="132"/>
      <c r="G22" s="160"/>
      <c r="H22" s="145"/>
      <c r="I22" s="146"/>
      <c r="J22" s="146"/>
      <c r="K22" s="146"/>
      <c r="L22" s="148"/>
      <c r="M22" s="146"/>
      <c r="N22" s="146"/>
      <c r="O22" s="146"/>
      <c r="P22" s="146"/>
      <c r="Q22" s="146"/>
      <c r="R22" s="146"/>
      <c r="S22" s="146"/>
      <c r="T22" s="146"/>
      <c r="U22" s="128"/>
      <c r="V22" s="128"/>
      <c r="W22" s="168"/>
      <c r="X22" s="169"/>
      <c r="Y22" s="128"/>
    </row>
    <row r="23" spans="2:25" ht="19.5" customHeight="1">
      <c r="B23" s="85" t="s">
        <v>33</v>
      </c>
      <c r="C23" s="86"/>
      <c r="D23" s="87"/>
      <c r="E23" s="88"/>
      <c r="F23" s="88"/>
      <c r="G23" s="97"/>
      <c r="H23" s="97"/>
      <c r="I23" s="97"/>
      <c r="J23" s="87"/>
      <c r="K23" s="87"/>
      <c r="L23" s="8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 spans="2:25" s="9" customFormat="1" ht="19.5" customHeight="1">
      <c r="B24" s="98"/>
      <c r="C24" s="22" t="s">
        <v>42</v>
      </c>
      <c r="D24" s="170" t="s">
        <v>294</v>
      </c>
      <c r="E24" s="88"/>
      <c r="F24" s="88"/>
      <c r="G24" s="4" t="s">
        <v>6</v>
      </c>
      <c r="H24" s="4" t="s">
        <v>6</v>
      </c>
      <c r="I24" s="4" t="s">
        <v>6</v>
      </c>
      <c r="J24" s="4" t="s">
        <v>6</v>
      </c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</row>
    <row r="25" spans="2:25" ht="25">
      <c r="B25" s="154" t="s">
        <v>277</v>
      </c>
      <c r="C25" s="22" t="s">
        <v>262</v>
      </c>
      <c r="D25" s="81" t="s">
        <v>263</v>
      </c>
      <c r="E25" s="88"/>
      <c r="F25" s="88"/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  <c r="R25" s="4" t="s">
        <v>6</v>
      </c>
      <c r="S25" s="4" t="s">
        <v>6</v>
      </c>
      <c r="T25" s="4" t="s">
        <v>6</v>
      </c>
      <c r="U25" s="4" t="s">
        <v>6</v>
      </c>
      <c r="V25" s="4" t="s">
        <v>6</v>
      </c>
      <c r="W25" s="4" t="s">
        <v>6</v>
      </c>
      <c r="X25" s="4" t="s">
        <v>6</v>
      </c>
      <c r="Y25" s="4" t="s">
        <v>6</v>
      </c>
    </row>
    <row r="26" spans="2:25" ht="22" customHeight="1">
      <c r="B26" s="154" t="s">
        <v>277</v>
      </c>
      <c r="C26" s="20" t="s">
        <v>28</v>
      </c>
      <c r="D26" s="91" t="s">
        <v>27</v>
      </c>
      <c r="E26" s="92"/>
      <c r="F26" s="92"/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  <c r="R26" s="4" t="s">
        <v>6</v>
      </c>
      <c r="S26" s="4" t="s">
        <v>6</v>
      </c>
      <c r="T26" s="4" t="s">
        <v>6</v>
      </c>
      <c r="U26" s="4" t="s">
        <v>6</v>
      </c>
      <c r="V26" s="4" t="s">
        <v>6</v>
      </c>
      <c r="W26" s="4" t="s">
        <v>6</v>
      </c>
      <c r="X26" s="4" t="s">
        <v>6</v>
      </c>
      <c r="Y26" s="4" t="s">
        <v>6</v>
      </c>
    </row>
    <row r="27" spans="2:25" ht="23.15" customHeight="1">
      <c r="B27" s="154" t="s">
        <v>277</v>
      </c>
      <c r="C27" s="21" t="s">
        <v>7</v>
      </c>
      <c r="D27" s="91" t="s">
        <v>30</v>
      </c>
      <c r="E27" s="92"/>
      <c r="F27" s="92"/>
      <c r="G27" s="4" t="s">
        <v>6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  <c r="R27" s="4" t="s">
        <v>6</v>
      </c>
      <c r="S27" s="4" t="s">
        <v>6</v>
      </c>
      <c r="T27" s="4" t="s">
        <v>6</v>
      </c>
      <c r="U27" s="4" t="s">
        <v>6</v>
      </c>
      <c r="V27" s="4" t="s">
        <v>6</v>
      </c>
      <c r="W27" s="4" t="s">
        <v>6</v>
      </c>
      <c r="X27" s="4" t="s">
        <v>6</v>
      </c>
      <c r="Y27" s="4" t="s">
        <v>6</v>
      </c>
    </row>
    <row r="28" spans="2:25" ht="25.5" customHeight="1">
      <c r="B28" s="98"/>
      <c r="C28" s="22" t="s">
        <v>29</v>
      </c>
      <c r="D28" s="5" t="s">
        <v>30</v>
      </c>
      <c r="E28" s="101"/>
      <c r="F28" s="101"/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  <c r="R28" s="4" t="s">
        <v>6</v>
      </c>
      <c r="S28" s="4" t="s">
        <v>6</v>
      </c>
      <c r="T28" s="4" t="s">
        <v>6</v>
      </c>
      <c r="U28" s="4" t="s">
        <v>6</v>
      </c>
      <c r="V28" s="4" t="s">
        <v>6</v>
      </c>
      <c r="W28" s="4" t="s">
        <v>6</v>
      </c>
      <c r="X28" s="4" t="s">
        <v>6</v>
      </c>
      <c r="Y28" s="4" t="s">
        <v>6</v>
      </c>
    </row>
    <row r="29" spans="2:25" ht="21.65" customHeight="1">
      <c r="B29" s="24"/>
      <c r="C29" s="22" t="s">
        <v>183</v>
      </c>
      <c r="D29" s="5" t="s">
        <v>175</v>
      </c>
      <c r="E29" s="101"/>
      <c r="F29" s="101"/>
      <c r="G29" s="153" t="s">
        <v>37</v>
      </c>
      <c r="H29" s="153" t="s">
        <v>37</v>
      </c>
      <c r="I29" s="153" t="s">
        <v>37</v>
      </c>
      <c r="J29" s="4" t="s">
        <v>6</v>
      </c>
      <c r="K29" s="153" t="s">
        <v>37</v>
      </c>
      <c r="L29" s="153" t="s">
        <v>37</v>
      </c>
      <c r="M29" s="153" t="s">
        <v>37</v>
      </c>
      <c r="N29" s="153" t="s">
        <v>37</v>
      </c>
      <c r="O29" s="153" t="s">
        <v>37</v>
      </c>
      <c r="P29" s="153" t="s">
        <v>37</v>
      </c>
      <c r="Q29" s="153" t="s">
        <v>37</v>
      </c>
      <c r="R29" s="153" t="s">
        <v>37</v>
      </c>
      <c r="S29" s="153" t="s">
        <v>37</v>
      </c>
      <c r="T29" s="153" t="s">
        <v>37</v>
      </c>
      <c r="U29" s="153" t="s">
        <v>37</v>
      </c>
      <c r="V29" s="153" t="s">
        <v>37</v>
      </c>
      <c r="W29" s="4" t="s">
        <v>6</v>
      </c>
      <c r="X29" s="4" t="s">
        <v>6</v>
      </c>
      <c r="Y29" s="4" t="s">
        <v>6</v>
      </c>
    </row>
    <row r="30" spans="2:25" ht="21.65" customHeight="1">
      <c r="B30" s="24"/>
      <c r="C30" s="22" t="s">
        <v>184</v>
      </c>
      <c r="D30" s="5" t="s">
        <v>175</v>
      </c>
      <c r="E30" s="101"/>
      <c r="F30" s="101"/>
      <c r="G30" s="153" t="s">
        <v>37</v>
      </c>
      <c r="H30" s="153" t="s">
        <v>37</v>
      </c>
      <c r="I30" s="153" t="s">
        <v>37</v>
      </c>
      <c r="J30" s="4" t="s">
        <v>6</v>
      </c>
      <c r="K30" s="153" t="s">
        <v>37</v>
      </c>
      <c r="L30" s="153" t="s">
        <v>37</v>
      </c>
      <c r="M30" s="153" t="s">
        <v>37</v>
      </c>
      <c r="N30" s="153" t="s">
        <v>37</v>
      </c>
      <c r="O30" s="153" t="s">
        <v>37</v>
      </c>
      <c r="P30" s="153" t="s">
        <v>37</v>
      </c>
      <c r="Q30" s="153" t="s">
        <v>37</v>
      </c>
      <c r="R30" s="153" t="s">
        <v>37</v>
      </c>
      <c r="S30" s="153" t="s">
        <v>37</v>
      </c>
      <c r="T30" s="153" t="s">
        <v>37</v>
      </c>
      <c r="U30" s="153" t="s">
        <v>37</v>
      </c>
      <c r="V30" s="153" t="s">
        <v>37</v>
      </c>
      <c r="W30" s="4" t="s">
        <v>6</v>
      </c>
      <c r="X30" s="4" t="s">
        <v>6</v>
      </c>
      <c r="Y30" s="4" t="s">
        <v>6</v>
      </c>
    </row>
    <row r="31" spans="2:25" ht="21.65" customHeight="1">
      <c r="B31" s="24"/>
      <c r="C31" s="22" t="s">
        <v>185</v>
      </c>
      <c r="D31" s="5" t="s">
        <v>175</v>
      </c>
      <c r="E31" s="101"/>
      <c r="F31" s="101"/>
      <c r="G31" s="153" t="s">
        <v>37</v>
      </c>
      <c r="H31" s="153" t="s">
        <v>37</v>
      </c>
      <c r="I31" s="153" t="s">
        <v>37</v>
      </c>
      <c r="J31" s="4" t="s">
        <v>6</v>
      </c>
      <c r="K31" s="153" t="s">
        <v>37</v>
      </c>
      <c r="L31" s="153" t="s">
        <v>37</v>
      </c>
      <c r="M31" s="153" t="s">
        <v>37</v>
      </c>
      <c r="N31" s="153" t="s">
        <v>37</v>
      </c>
      <c r="O31" s="153" t="s">
        <v>37</v>
      </c>
      <c r="P31" s="153" t="s">
        <v>37</v>
      </c>
      <c r="Q31" s="153" t="s">
        <v>37</v>
      </c>
      <c r="R31" s="153" t="s">
        <v>37</v>
      </c>
      <c r="S31" s="153" t="s">
        <v>37</v>
      </c>
      <c r="T31" s="153" t="s">
        <v>37</v>
      </c>
      <c r="U31" s="153" t="s">
        <v>37</v>
      </c>
      <c r="V31" s="153" t="s">
        <v>37</v>
      </c>
      <c r="W31" s="4" t="s">
        <v>6</v>
      </c>
      <c r="X31" s="4" t="s">
        <v>6</v>
      </c>
      <c r="Y31" s="4" t="s">
        <v>6</v>
      </c>
    </row>
    <row r="32" spans="2:25" ht="21.65" customHeight="1">
      <c r="B32" s="24"/>
      <c r="C32" s="22" t="s">
        <v>291</v>
      </c>
      <c r="D32" s="5" t="s">
        <v>293</v>
      </c>
      <c r="E32" s="101"/>
      <c r="F32" s="101"/>
      <c r="G32" s="4" t="s">
        <v>6</v>
      </c>
      <c r="H32" s="4" t="s">
        <v>6</v>
      </c>
      <c r="I32" s="4" t="s">
        <v>6</v>
      </c>
      <c r="J32" s="4" t="s">
        <v>6</v>
      </c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</row>
    <row r="33" spans="2:26" ht="21.65" customHeight="1">
      <c r="B33" s="24"/>
      <c r="C33" s="22" t="s">
        <v>292</v>
      </c>
      <c r="D33" s="5" t="s">
        <v>293</v>
      </c>
      <c r="E33" s="101"/>
      <c r="F33" s="101"/>
      <c r="G33" s="4" t="s">
        <v>6</v>
      </c>
      <c r="H33" s="4" t="s">
        <v>6</v>
      </c>
      <c r="I33" s="4" t="s">
        <v>6</v>
      </c>
      <c r="J33" s="4" t="s">
        <v>6</v>
      </c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</row>
    <row r="34" spans="2:26" ht="21.65" customHeight="1">
      <c r="B34" s="24"/>
      <c r="C34" s="22" t="s">
        <v>68</v>
      </c>
      <c r="D34" s="5" t="s">
        <v>30</v>
      </c>
      <c r="E34" s="101"/>
      <c r="F34" s="101"/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  <c r="R34" s="4" t="s">
        <v>6</v>
      </c>
      <c r="S34" s="4" t="s">
        <v>6</v>
      </c>
      <c r="T34" s="4" t="s">
        <v>6</v>
      </c>
      <c r="U34" s="4" t="s">
        <v>6</v>
      </c>
      <c r="V34" s="4" t="s">
        <v>6</v>
      </c>
      <c r="W34" s="4" t="s">
        <v>6</v>
      </c>
      <c r="X34" s="4" t="s">
        <v>6</v>
      </c>
      <c r="Y34" s="4" t="s">
        <v>6</v>
      </c>
    </row>
    <row r="35" spans="2:26" ht="20.5" customHeight="1">
      <c r="B35" s="24"/>
      <c r="C35" s="22" t="s">
        <v>140</v>
      </c>
      <c r="D35" s="81" t="s">
        <v>27</v>
      </c>
      <c r="E35" s="101"/>
      <c r="F35" s="101"/>
      <c r="G35" s="152"/>
      <c r="H35" s="152"/>
      <c r="I35" s="152"/>
      <c r="J35" s="4" t="s">
        <v>6</v>
      </c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4" t="s">
        <v>6</v>
      </c>
      <c r="X35" s="152"/>
      <c r="Y35" s="4" t="s">
        <v>6</v>
      </c>
    </row>
    <row r="36" spans="2:26" ht="21.65" customHeight="1">
      <c r="B36" s="24"/>
      <c r="C36" s="108" t="s">
        <v>47</v>
      </c>
      <c r="D36" s="5"/>
      <c r="E36" s="101"/>
      <c r="F36" s="101"/>
      <c r="G36" s="1"/>
      <c r="H36" s="1"/>
      <c r="I36" s="1"/>
      <c r="J36" s="5"/>
      <c r="K36" s="5"/>
      <c r="L36" s="5"/>
      <c r="M36" s="1"/>
      <c r="N36" s="1"/>
      <c r="O36" s="1"/>
      <c r="P36" s="1"/>
      <c r="Q36" s="74"/>
      <c r="R36" s="149"/>
      <c r="S36" s="150"/>
      <c r="T36" s="151"/>
      <c r="U36" s="1"/>
      <c r="V36" s="1"/>
      <c r="W36" s="1"/>
      <c r="X36" s="1"/>
      <c r="Y36" s="1"/>
    </row>
    <row r="37" spans="2:26" ht="19.5" customHeight="1">
      <c r="B37" s="13"/>
      <c r="C37" s="13"/>
      <c r="D37" s="14"/>
      <c r="E37" s="14"/>
      <c r="F37" s="14"/>
    </row>
    <row r="38" spans="2:26">
      <c r="B38" s="13"/>
      <c r="C38" s="13"/>
      <c r="D38" s="14"/>
      <c r="E38" s="14"/>
      <c r="F38" s="14"/>
      <c r="J38" s="14"/>
      <c r="K38" s="14"/>
      <c r="L38" s="14"/>
    </row>
    <row r="39" spans="2:26">
      <c r="B39" s="13"/>
      <c r="C39" s="13"/>
      <c r="D39" s="14"/>
      <c r="E39" s="14"/>
      <c r="F39" s="14"/>
      <c r="J39" s="14"/>
      <c r="K39" s="14"/>
      <c r="L39" s="14"/>
    </row>
    <row r="40" spans="2:26">
      <c r="B40" s="13"/>
      <c r="C40" s="13"/>
      <c r="D40" s="14"/>
      <c r="E40" s="14"/>
      <c r="F40" s="14"/>
      <c r="J40" s="14"/>
      <c r="K40" s="14"/>
      <c r="L40" s="14"/>
      <c r="Z40"/>
    </row>
    <row r="41" spans="2:26">
      <c r="B41" s="13"/>
      <c r="C41" s="13"/>
      <c r="D41" s="14"/>
      <c r="E41" s="14"/>
      <c r="F41" s="14"/>
      <c r="J41" s="14"/>
      <c r="K41" s="14"/>
      <c r="L41" s="14"/>
    </row>
    <row r="42" spans="2:26">
      <c r="B42" s="13"/>
      <c r="C42" s="13"/>
      <c r="D42" s="14"/>
      <c r="E42" s="14"/>
      <c r="F42" s="14"/>
      <c r="J42" s="14"/>
      <c r="K42" s="14"/>
      <c r="L42" s="14"/>
    </row>
    <row r="43" spans="2:26">
      <c r="B43" s="13"/>
      <c r="C43" s="13"/>
      <c r="D43" s="14"/>
      <c r="E43" s="14"/>
      <c r="F43" s="14"/>
      <c r="J43" s="14"/>
      <c r="K43" s="14"/>
      <c r="L43" s="14"/>
    </row>
    <row r="44" spans="2:26">
      <c r="B44" s="13"/>
      <c r="C44" s="13"/>
      <c r="D44" s="14"/>
      <c r="E44" s="14"/>
      <c r="F44" s="14"/>
      <c r="J44" s="14"/>
      <c r="K44" s="14"/>
      <c r="L44" s="14"/>
    </row>
    <row r="45" spans="2:26">
      <c r="B45" s="13"/>
      <c r="C45" s="13"/>
      <c r="D45" s="14"/>
      <c r="E45" s="14"/>
      <c r="F45" s="14"/>
      <c r="J45" s="14"/>
      <c r="K45" s="14"/>
      <c r="L45" s="14"/>
    </row>
    <row r="46" spans="2:26">
      <c r="B46" s="13"/>
      <c r="C46" s="13"/>
      <c r="D46" s="14"/>
      <c r="E46" s="14"/>
      <c r="F46" s="14"/>
      <c r="J46" s="14"/>
      <c r="K46" s="14"/>
      <c r="L46" s="14"/>
    </row>
    <row r="47" spans="2:26">
      <c r="B47" s="13"/>
      <c r="C47" s="13"/>
      <c r="D47" s="14"/>
      <c r="E47" s="14"/>
      <c r="F47" s="14"/>
      <c r="J47" s="14"/>
      <c r="K47" s="14"/>
      <c r="L47" s="14"/>
    </row>
    <row r="48" spans="2:26">
      <c r="B48" s="13"/>
      <c r="C48" s="13"/>
      <c r="D48" s="14"/>
      <c r="E48" s="14"/>
      <c r="F48" s="14"/>
      <c r="J48" s="14"/>
      <c r="K48" s="14"/>
      <c r="L48" s="14"/>
    </row>
    <row r="49" spans="2:12">
      <c r="B49" s="13"/>
      <c r="C49" s="13"/>
      <c r="D49" s="14"/>
      <c r="E49" s="14"/>
      <c r="F49" s="14"/>
      <c r="J49" s="14"/>
      <c r="K49" s="14"/>
      <c r="L49" s="14"/>
    </row>
    <row r="50" spans="2:12">
      <c r="B50" s="13"/>
      <c r="C50" s="13"/>
      <c r="D50" s="14"/>
      <c r="E50" s="14"/>
      <c r="F50" s="14"/>
      <c r="J50" s="14"/>
      <c r="K50" s="14"/>
      <c r="L50" s="14"/>
    </row>
    <row r="51" spans="2:12">
      <c r="B51" s="13"/>
      <c r="C51" s="13"/>
      <c r="D51" s="14"/>
      <c r="E51" s="14"/>
      <c r="F51" s="14"/>
      <c r="J51" s="14"/>
      <c r="K51" s="14"/>
      <c r="L51" s="14"/>
    </row>
    <row r="52" spans="2:12">
      <c r="B52" s="13"/>
      <c r="C52" s="13"/>
      <c r="D52" s="14"/>
      <c r="E52" s="14"/>
      <c r="F52" s="14"/>
      <c r="J52" s="14"/>
      <c r="K52" s="14"/>
      <c r="L52" s="14"/>
    </row>
    <row r="53" spans="2:12">
      <c r="B53" s="13"/>
      <c r="C53" s="13"/>
      <c r="D53" s="14"/>
      <c r="E53" s="14"/>
      <c r="F53" s="14"/>
      <c r="J53" s="14"/>
      <c r="K53" s="14"/>
      <c r="L53" s="14"/>
    </row>
    <row r="54" spans="2:12">
      <c r="B54" s="13"/>
      <c r="C54" s="13"/>
      <c r="D54" s="14"/>
      <c r="E54" s="14"/>
      <c r="F54" s="14"/>
      <c r="J54" s="14"/>
      <c r="K54" s="14"/>
      <c r="L54" s="14"/>
    </row>
    <row r="55" spans="2:12">
      <c r="B55" s="13"/>
      <c r="C55" s="13"/>
      <c r="D55" s="14"/>
      <c r="E55" s="14"/>
      <c r="F55" s="14"/>
      <c r="J55" s="14"/>
      <c r="K55" s="14"/>
      <c r="L55" s="14"/>
    </row>
    <row r="56" spans="2:12">
      <c r="B56" s="13"/>
      <c r="C56" s="13"/>
      <c r="D56" s="14"/>
      <c r="E56" s="14"/>
      <c r="F56" s="14"/>
      <c r="J56" s="14"/>
      <c r="K56" s="14"/>
      <c r="L56" s="14"/>
    </row>
    <row r="57" spans="2:12">
      <c r="B57" s="13"/>
      <c r="C57" s="13"/>
      <c r="D57" s="14"/>
      <c r="E57" s="14"/>
      <c r="F57" s="14"/>
      <c r="J57" s="14"/>
      <c r="K57" s="14"/>
      <c r="L57" s="14"/>
    </row>
    <row r="58" spans="2:12">
      <c r="B58" s="13"/>
      <c r="C58" s="13"/>
      <c r="D58" s="14"/>
      <c r="E58" s="14"/>
      <c r="F58" s="14"/>
      <c r="J58" s="14"/>
      <c r="K58" s="14"/>
      <c r="L58" s="14"/>
    </row>
    <row r="59" spans="2:12">
      <c r="B59" s="13"/>
      <c r="C59" s="13"/>
      <c r="D59" s="14"/>
      <c r="E59" s="14"/>
      <c r="F59" s="14"/>
      <c r="J59" s="14"/>
      <c r="K59" s="14"/>
      <c r="L59" s="14"/>
    </row>
    <row r="60" spans="2:12">
      <c r="B60" s="13"/>
      <c r="C60" s="13"/>
      <c r="D60" s="14"/>
      <c r="E60" s="14"/>
      <c r="F60" s="14"/>
      <c r="J60" s="14"/>
      <c r="K60" s="14"/>
      <c r="L60" s="14"/>
    </row>
    <row r="61" spans="2:12">
      <c r="B61" s="13"/>
      <c r="C61" s="13"/>
      <c r="D61" s="14"/>
      <c r="E61" s="14"/>
      <c r="F61" s="14"/>
      <c r="J61" s="14"/>
      <c r="K61" s="14"/>
      <c r="L61" s="14"/>
    </row>
    <row r="62" spans="2:12">
      <c r="B62" s="13"/>
      <c r="C62" s="13"/>
      <c r="D62" s="14"/>
      <c r="E62" s="14"/>
      <c r="F62" s="14"/>
      <c r="J62" s="14"/>
      <c r="K62" s="14"/>
      <c r="L62" s="14"/>
    </row>
    <row r="63" spans="2:12">
      <c r="B63" s="13"/>
      <c r="C63" s="13"/>
      <c r="D63" s="14"/>
      <c r="E63" s="14"/>
      <c r="F63" s="14"/>
      <c r="J63" s="14"/>
      <c r="K63" s="14"/>
      <c r="L63" s="14"/>
    </row>
    <row r="64" spans="2:12">
      <c r="B64" s="13"/>
      <c r="C64" s="13"/>
      <c r="D64" s="14"/>
      <c r="E64" s="14"/>
      <c r="F64" s="14"/>
      <c r="J64" s="14"/>
      <c r="K64" s="14"/>
      <c r="L64" s="14"/>
    </row>
    <row r="65" spans="2:12">
      <c r="B65" s="13"/>
      <c r="C65" s="13"/>
      <c r="D65" s="14"/>
      <c r="E65" s="14"/>
      <c r="F65" s="14"/>
      <c r="J65" s="14"/>
      <c r="K65" s="14"/>
      <c r="L65" s="14"/>
    </row>
    <row r="66" spans="2:12">
      <c r="B66" s="13"/>
      <c r="C66" s="13"/>
      <c r="D66" s="14"/>
      <c r="E66" s="14"/>
      <c r="F66" s="14"/>
      <c r="J66" s="14"/>
      <c r="K66" s="14"/>
      <c r="L66" s="14"/>
    </row>
    <row r="67" spans="2:12">
      <c r="B67" s="13"/>
      <c r="C67" s="13"/>
      <c r="D67" s="14"/>
      <c r="E67" s="14"/>
      <c r="F67" s="14"/>
      <c r="J67" s="14"/>
      <c r="K67" s="14"/>
      <c r="L67" s="14"/>
    </row>
    <row r="68" spans="2:12">
      <c r="B68" s="13"/>
      <c r="C68" s="13"/>
      <c r="D68" s="14"/>
      <c r="E68" s="14"/>
      <c r="F68" s="14"/>
      <c r="J68" s="14"/>
      <c r="K68" s="14"/>
      <c r="L68" s="14"/>
    </row>
    <row r="69" spans="2:12">
      <c r="B69" s="13"/>
      <c r="C69" s="13"/>
      <c r="D69" s="14"/>
      <c r="E69" s="14"/>
      <c r="F69" s="14"/>
      <c r="J69" s="14"/>
      <c r="K69" s="14"/>
      <c r="L69" s="14"/>
    </row>
    <row r="70" spans="2:12">
      <c r="B70" s="13"/>
      <c r="C70" s="13"/>
      <c r="D70" s="14"/>
      <c r="E70" s="14"/>
      <c r="F70" s="14"/>
      <c r="J70" s="14"/>
      <c r="K70" s="14"/>
      <c r="L70" s="14"/>
    </row>
    <row r="71" spans="2:12">
      <c r="B71" s="13"/>
      <c r="C71" s="13"/>
      <c r="D71" s="14"/>
      <c r="E71" s="14"/>
      <c r="F71" s="14"/>
      <c r="J71" s="14"/>
      <c r="K71" s="14"/>
      <c r="L71" s="14"/>
    </row>
    <row r="72" spans="2:12">
      <c r="B72" s="13"/>
      <c r="C72" s="13"/>
      <c r="D72" s="14"/>
      <c r="E72" s="14"/>
      <c r="F72" s="14"/>
      <c r="J72" s="14"/>
      <c r="K72" s="14"/>
      <c r="L72" s="14"/>
    </row>
    <row r="73" spans="2:12">
      <c r="B73" s="13"/>
      <c r="C73" s="13"/>
      <c r="D73" s="14"/>
      <c r="E73" s="14"/>
      <c r="F73" s="14"/>
      <c r="J73" s="14"/>
      <c r="K73" s="14"/>
      <c r="L73" s="14"/>
    </row>
    <row r="74" spans="2:12">
      <c r="B74" s="13"/>
      <c r="C74" s="13"/>
      <c r="D74" s="14"/>
      <c r="E74" s="14"/>
      <c r="F74" s="14"/>
      <c r="J74" s="14"/>
      <c r="K74" s="14"/>
      <c r="L74" s="14"/>
    </row>
    <row r="75" spans="2:12">
      <c r="B75" s="13"/>
      <c r="C75" s="13"/>
      <c r="D75" s="14"/>
      <c r="E75" s="14"/>
      <c r="F75" s="14"/>
      <c r="J75" s="14"/>
      <c r="K75" s="14"/>
      <c r="L75" s="14"/>
    </row>
    <row r="76" spans="2:12">
      <c r="B76" s="13"/>
      <c r="C76" s="13"/>
      <c r="D76" s="14"/>
      <c r="E76" s="14"/>
      <c r="F76" s="14"/>
      <c r="J76" s="14"/>
      <c r="K76" s="14"/>
      <c r="L76" s="14"/>
    </row>
    <row r="77" spans="2:12">
      <c r="B77" s="13"/>
      <c r="C77" s="13"/>
      <c r="D77" s="14"/>
      <c r="E77" s="14"/>
      <c r="F77" s="14"/>
      <c r="J77" s="14"/>
      <c r="K77" s="14"/>
      <c r="L77" s="14"/>
    </row>
    <row r="78" spans="2:12">
      <c r="B78" s="13"/>
      <c r="C78" s="13"/>
      <c r="D78" s="14"/>
      <c r="E78" s="14"/>
      <c r="F78" s="14"/>
      <c r="J78" s="14"/>
      <c r="K78" s="14"/>
      <c r="L78" s="14"/>
    </row>
    <row r="79" spans="2:12">
      <c r="B79" s="13"/>
      <c r="C79" s="13"/>
      <c r="D79" s="14"/>
      <c r="E79" s="14"/>
      <c r="F79" s="14"/>
      <c r="J79" s="14"/>
      <c r="K79" s="14"/>
      <c r="L79" s="14"/>
    </row>
    <row r="80" spans="2:12">
      <c r="B80" s="13"/>
      <c r="C80" s="13"/>
      <c r="D80" s="14"/>
      <c r="E80" s="14"/>
      <c r="F80" s="14"/>
      <c r="J80" s="14"/>
      <c r="K80" s="14"/>
      <c r="L80" s="14"/>
    </row>
    <row r="81" spans="2:12">
      <c r="B81" s="13"/>
      <c r="C81" s="13"/>
      <c r="D81" s="14"/>
      <c r="E81" s="14"/>
      <c r="F81" s="14"/>
      <c r="J81" s="14"/>
      <c r="K81" s="14"/>
      <c r="L81" s="14"/>
    </row>
    <row r="82" spans="2:12">
      <c r="B82" s="13"/>
      <c r="C82" s="13"/>
      <c r="D82" s="14"/>
      <c r="E82" s="14"/>
      <c r="F82" s="14"/>
      <c r="J82" s="14"/>
      <c r="K82" s="14"/>
      <c r="L82" s="14"/>
    </row>
    <row r="83" spans="2:12">
      <c r="B83" s="13"/>
      <c r="C83" s="13"/>
      <c r="D83" s="14"/>
      <c r="E83" s="14"/>
      <c r="F83" s="14"/>
      <c r="J83" s="14"/>
      <c r="K83" s="14"/>
      <c r="L83" s="14"/>
    </row>
    <row r="84" spans="2:12">
      <c r="B84" s="13"/>
      <c r="C84" s="13"/>
      <c r="D84" s="14"/>
      <c r="E84" s="14"/>
      <c r="F84" s="14"/>
      <c r="J84" s="14"/>
      <c r="K84" s="14"/>
      <c r="L84" s="14"/>
    </row>
    <row r="85" spans="2:12">
      <c r="B85" s="13"/>
      <c r="C85" s="13"/>
      <c r="D85" s="14"/>
      <c r="E85" s="14"/>
      <c r="F85" s="14"/>
      <c r="J85" s="14"/>
      <c r="K85" s="14"/>
      <c r="L85" s="14"/>
    </row>
    <row r="86" spans="2:12">
      <c r="B86" s="13"/>
      <c r="C86" s="13"/>
      <c r="D86" s="14"/>
      <c r="E86" s="14"/>
      <c r="F86" s="14"/>
      <c r="J86" s="14"/>
      <c r="K86" s="14"/>
      <c r="L86" s="14"/>
    </row>
    <row r="87" spans="2:12">
      <c r="B87" s="13"/>
      <c r="C87" s="13"/>
      <c r="D87" s="14"/>
      <c r="E87" s="14"/>
      <c r="F87" s="14"/>
      <c r="J87" s="14"/>
      <c r="K87" s="14"/>
      <c r="L87" s="14"/>
    </row>
    <row r="88" spans="2:12">
      <c r="B88" s="13"/>
      <c r="C88" s="13"/>
      <c r="D88" s="14"/>
      <c r="E88" s="14"/>
      <c r="F88" s="14"/>
      <c r="J88" s="14"/>
      <c r="K88" s="14"/>
      <c r="L88" s="14"/>
    </row>
    <row r="89" spans="2:12">
      <c r="B89" s="13"/>
      <c r="C89" s="13"/>
      <c r="D89" s="14"/>
      <c r="E89" s="14"/>
      <c r="F89" s="14"/>
      <c r="J89" s="14"/>
      <c r="K89" s="14"/>
      <c r="L89" s="14"/>
    </row>
    <row r="90" spans="2:12">
      <c r="B90" s="13"/>
      <c r="C90" s="13"/>
      <c r="D90" s="14"/>
      <c r="E90" s="14"/>
      <c r="F90" s="14"/>
      <c r="J90" s="14"/>
      <c r="K90" s="14"/>
      <c r="L90" s="14"/>
    </row>
    <row r="91" spans="2:12">
      <c r="B91" s="13"/>
      <c r="C91" s="13"/>
      <c r="D91" s="14"/>
      <c r="E91" s="14"/>
      <c r="F91" s="14"/>
      <c r="J91" s="14"/>
      <c r="K91" s="14"/>
      <c r="L91" s="14"/>
    </row>
    <row r="92" spans="2:12">
      <c r="B92" s="13"/>
      <c r="C92" s="13"/>
      <c r="D92" s="14"/>
      <c r="E92" s="14"/>
      <c r="F92" s="14"/>
      <c r="J92" s="14"/>
      <c r="K92" s="14"/>
      <c r="L92" s="14"/>
    </row>
    <row r="93" spans="2:12">
      <c r="B93" s="13"/>
      <c r="C93" s="13"/>
      <c r="D93" s="14"/>
      <c r="E93" s="14"/>
      <c r="F93" s="14"/>
      <c r="J93" s="14"/>
      <c r="K93" s="14"/>
      <c r="L93" s="14"/>
    </row>
    <row r="94" spans="2:12">
      <c r="B94" s="13"/>
      <c r="C94" s="13"/>
      <c r="D94" s="14"/>
      <c r="E94" s="14"/>
      <c r="F94" s="14"/>
      <c r="J94" s="14"/>
      <c r="K94" s="14"/>
      <c r="L94" s="14"/>
    </row>
    <row r="95" spans="2:12">
      <c r="B95" s="13"/>
      <c r="C95" s="13"/>
      <c r="D95" s="14"/>
      <c r="E95" s="14"/>
      <c r="F95" s="14"/>
      <c r="J95" s="14"/>
      <c r="K95" s="14"/>
      <c r="L95" s="14"/>
    </row>
    <row r="96" spans="2:12">
      <c r="B96" s="13"/>
      <c r="C96" s="13"/>
      <c r="D96" s="14"/>
      <c r="E96" s="14"/>
      <c r="F96" s="14"/>
      <c r="J96" s="14"/>
      <c r="K96" s="14"/>
      <c r="L96" s="14"/>
    </row>
    <row r="97" spans="2:29">
      <c r="B97" s="13"/>
      <c r="C97" s="13"/>
      <c r="D97" s="14"/>
      <c r="E97" s="14"/>
      <c r="F97" s="14"/>
      <c r="J97" s="14"/>
      <c r="K97" s="14"/>
      <c r="L97" s="14"/>
    </row>
    <row r="98" spans="2:29">
      <c r="B98" s="13"/>
      <c r="C98" s="13"/>
      <c r="D98" s="14"/>
      <c r="E98" s="14"/>
      <c r="F98" s="14"/>
      <c r="J98" s="14"/>
      <c r="K98" s="14"/>
      <c r="L98" s="14"/>
    </row>
    <row r="99" spans="2:29">
      <c r="B99" s="13"/>
      <c r="C99" s="13"/>
      <c r="D99" s="14"/>
      <c r="E99" s="14"/>
      <c r="F99" s="14"/>
      <c r="J99" s="14"/>
      <c r="K99" s="14"/>
      <c r="L99" s="14"/>
    </row>
    <row r="100" spans="2:29">
      <c r="B100" s="13"/>
      <c r="C100" s="13"/>
      <c r="D100" s="14"/>
      <c r="E100" s="14"/>
      <c r="F100" s="14"/>
      <c r="J100" s="14"/>
      <c r="K100" s="14"/>
      <c r="L100" s="14"/>
    </row>
    <row r="101" spans="2:29">
      <c r="B101" s="13"/>
      <c r="C101" s="13"/>
      <c r="D101" s="14"/>
      <c r="E101" s="14"/>
      <c r="F101" s="14"/>
      <c r="J101" s="14"/>
      <c r="K101" s="14"/>
      <c r="L101" s="14"/>
    </row>
    <row r="102" spans="2:29">
      <c r="B102" s="13"/>
      <c r="C102" s="13"/>
      <c r="D102" s="14"/>
      <c r="E102" s="14"/>
      <c r="F102" s="14"/>
      <c r="J102" s="14"/>
      <c r="K102" s="14"/>
      <c r="L102" s="14"/>
    </row>
    <row r="103" spans="2:29">
      <c r="B103" s="13"/>
      <c r="C103" s="13"/>
      <c r="D103" s="14"/>
      <c r="E103" s="14"/>
      <c r="F103" s="14"/>
      <c r="J103" s="14"/>
      <c r="K103" s="14"/>
      <c r="L103" s="14"/>
    </row>
    <row r="104" spans="2:29">
      <c r="B104" s="13"/>
      <c r="C104" s="13"/>
      <c r="D104" s="14"/>
      <c r="E104" s="14"/>
      <c r="F104" s="14"/>
      <c r="J104" s="14"/>
      <c r="K104" s="14"/>
      <c r="L104" s="14"/>
    </row>
    <row r="105" spans="2:29">
      <c r="B105" s="13"/>
      <c r="C105" s="13"/>
      <c r="D105" s="14"/>
      <c r="E105" s="14"/>
      <c r="F105" s="14"/>
      <c r="J105" s="14"/>
      <c r="K105" s="14"/>
      <c r="L105" s="14"/>
    </row>
    <row r="106" spans="2:29" ht="47.5">
      <c r="B106" s="13"/>
      <c r="C106" s="13"/>
      <c r="D106" s="14"/>
      <c r="E106" s="14"/>
      <c r="F106" s="14"/>
      <c r="J106" s="14"/>
      <c r="K106" s="14"/>
      <c r="L106" s="14"/>
      <c r="AC106" s="255" t="s">
        <v>432</v>
      </c>
    </row>
    <row r="107" spans="2:29">
      <c r="B107" s="13"/>
      <c r="C107" s="13"/>
      <c r="D107" s="14"/>
      <c r="E107" s="14"/>
      <c r="F107" s="14"/>
      <c r="J107" s="14"/>
      <c r="K107" s="14"/>
      <c r="L107" s="14"/>
    </row>
    <row r="108" spans="2:29">
      <c r="B108" s="13"/>
      <c r="C108" s="13"/>
      <c r="D108" s="14"/>
      <c r="E108" s="14"/>
      <c r="F108" s="14"/>
      <c r="J108" s="14"/>
      <c r="K108" s="14"/>
      <c r="L108" s="14"/>
    </row>
    <row r="109" spans="2:29">
      <c r="B109" s="13"/>
      <c r="C109" s="13"/>
      <c r="D109" s="14"/>
      <c r="E109" s="14"/>
      <c r="F109" s="14"/>
      <c r="J109" s="14"/>
      <c r="K109" s="14"/>
      <c r="L109" s="14"/>
    </row>
    <row r="110" spans="2:29">
      <c r="B110" s="13"/>
      <c r="C110" s="13"/>
      <c r="D110" s="14"/>
      <c r="E110" s="14"/>
      <c r="F110" s="14"/>
      <c r="J110" s="14"/>
      <c r="K110" s="14"/>
      <c r="L110" s="14"/>
    </row>
    <row r="111" spans="2:29">
      <c r="B111" s="13"/>
      <c r="C111" s="13"/>
      <c r="D111" s="14"/>
      <c r="E111" s="14"/>
      <c r="F111" s="14"/>
      <c r="J111" s="14"/>
      <c r="K111" s="14"/>
      <c r="L111" s="14"/>
    </row>
    <row r="112" spans="2:29">
      <c r="B112" s="13"/>
      <c r="C112" s="13"/>
      <c r="D112" s="14"/>
      <c r="E112" s="14"/>
      <c r="F112" s="14"/>
      <c r="J112" s="14"/>
      <c r="K112" s="14"/>
      <c r="L112" s="14"/>
    </row>
    <row r="113" spans="2:12">
      <c r="B113" s="13"/>
      <c r="C113" s="13"/>
      <c r="D113" s="14"/>
      <c r="E113" s="14"/>
      <c r="F113" s="14"/>
      <c r="J113" s="14"/>
      <c r="K113" s="14"/>
      <c r="L113" s="14"/>
    </row>
    <row r="114" spans="2:12">
      <c r="B114" s="13"/>
      <c r="C114" s="13"/>
      <c r="D114" s="14"/>
      <c r="E114" s="14"/>
      <c r="F114" s="14"/>
      <c r="J114" s="14"/>
      <c r="K114" s="14"/>
      <c r="L114" s="14"/>
    </row>
    <row r="115" spans="2:12">
      <c r="B115" s="13"/>
      <c r="C115" s="13"/>
      <c r="D115" s="14"/>
      <c r="E115" s="14"/>
      <c r="F115" s="14"/>
      <c r="J115" s="14"/>
      <c r="K115" s="14"/>
      <c r="L115" s="14"/>
    </row>
    <row r="116" spans="2:12">
      <c r="B116" s="13"/>
      <c r="C116" s="13"/>
      <c r="D116" s="14"/>
      <c r="E116" s="14"/>
      <c r="F116" s="14"/>
      <c r="J116" s="14"/>
      <c r="K116" s="14"/>
      <c r="L116" s="14"/>
    </row>
    <row r="117" spans="2:12">
      <c r="B117" s="13"/>
      <c r="C117" s="13"/>
      <c r="D117" s="14"/>
      <c r="E117" s="14"/>
      <c r="F117" s="14"/>
      <c r="J117" s="14"/>
      <c r="K117" s="14"/>
      <c r="L117" s="14"/>
    </row>
    <row r="118" spans="2:12">
      <c r="B118" s="13"/>
      <c r="C118" s="13"/>
      <c r="D118" s="14"/>
      <c r="E118" s="14"/>
      <c r="F118" s="14"/>
      <c r="J118" s="14"/>
      <c r="K118" s="14"/>
      <c r="L118" s="14"/>
    </row>
    <row r="119" spans="2:12">
      <c r="B119" s="13"/>
      <c r="C119" s="13"/>
      <c r="D119" s="14"/>
      <c r="E119" s="14"/>
      <c r="F119" s="14"/>
      <c r="J119" s="14"/>
      <c r="K119" s="14"/>
      <c r="L119" s="14"/>
    </row>
    <row r="120" spans="2:12">
      <c r="B120" s="13"/>
      <c r="C120" s="13"/>
      <c r="D120" s="14"/>
      <c r="E120" s="14"/>
      <c r="F120" s="14"/>
      <c r="J120" s="14"/>
      <c r="K120" s="14"/>
      <c r="L120" s="14"/>
    </row>
    <row r="121" spans="2:12">
      <c r="B121" s="13"/>
      <c r="C121" s="13"/>
      <c r="D121" s="14"/>
      <c r="E121" s="14"/>
      <c r="F121" s="14"/>
      <c r="J121" s="14"/>
      <c r="K121" s="14"/>
      <c r="L121" s="14"/>
    </row>
    <row r="122" spans="2:12">
      <c r="B122" s="13"/>
      <c r="C122" s="13"/>
      <c r="D122" s="14"/>
      <c r="E122" s="14"/>
      <c r="F122" s="14"/>
      <c r="J122" s="14"/>
      <c r="K122" s="14"/>
      <c r="L122" s="14"/>
    </row>
    <row r="123" spans="2:12">
      <c r="B123" s="13"/>
      <c r="C123" s="13"/>
      <c r="D123" s="14"/>
      <c r="E123" s="14"/>
      <c r="F123" s="14"/>
      <c r="J123" s="14"/>
      <c r="K123" s="14"/>
      <c r="L123" s="14"/>
    </row>
    <row r="124" spans="2:12">
      <c r="B124" s="13"/>
      <c r="C124" s="13"/>
      <c r="D124" s="14"/>
      <c r="E124" s="14"/>
      <c r="F124" s="14"/>
      <c r="J124" s="14"/>
      <c r="K124" s="14"/>
      <c r="L124" s="14"/>
    </row>
    <row r="125" spans="2:12">
      <c r="B125" s="13"/>
      <c r="C125" s="13"/>
      <c r="D125" s="14"/>
      <c r="E125" s="14"/>
      <c r="F125" s="14"/>
      <c r="J125" s="14"/>
      <c r="K125" s="14"/>
      <c r="L125" s="14"/>
    </row>
    <row r="126" spans="2:12">
      <c r="B126" s="13"/>
      <c r="C126" s="13"/>
      <c r="D126" s="14"/>
      <c r="E126" s="14"/>
      <c r="F126" s="14"/>
      <c r="J126" s="14"/>
      <c r="K126" s="14"/>
      <c r="L126" s="14"/>
    </row>
    <row r="127" spans="2:12">
      <c r="B127" s="13"/>
      <c r="C127" s="13"/>
      <c r="D127" s="14"/>
      <c r="E127" s="14"/>
      <c r="F127" s="14"/>
      <c r="J127" s="14"/>
      <c r="K127" s="14"/>
      <c r="L127" s="14"/>
    </row>
    <row r="128" spans="2:12">
      <c r="B128" s="13"/>
      <c r="C128" s="13"/>
      <c r="D128" s="14"/>
      <c r="E128" s="14"/>
      <c r="F128" s="14"/>
      <c r="J128" s="14"/>
      <c r="K128" s="14"/>
      <c r="L128" s="14"/>
    </row>
    <row r="129" spans="2:12">
      <c r="B129" s="13"/>
      <c r="C129" s="13"/>
      <c r="D129" s="14"/>
      <c r="E129" s="14"/>
      <c r="F129" s="14"/>
      <c r="J129" s="14"/>
      <c r="K129" s="14"/>
      <c r="L129" s="14"/>
    </row>
    <row r="130" spans="2:12">
      <c r="B130" s="13"/>
      <c r="C130" s="13"/>
      <c r="D130" s="14"/>
      <c r="E130" s="14"/>
      <c r="F130" s="14"/>
      <c r="J130" s="14"/>
      <c r="K130" s="14"/>
      <c r="L130" s="14"/>
    </row>
    <row r="131" spans="2:12">
      <c r="B131" s="13"/>
      <c r="C131" s="13"/>
      <c r="D131" s="14"/>
      <c r="E131" s="14"/>
      <c r="F131" s="14"/>
      <c r="J131" s="14"/>
      <c r="K131" s="14"/>
      <c r="L131" s="14"/>
    </row>
    <row r="132" spans="2:12">
      <c r="B132" s="13"/>
      <c r="C132" s="13"/>
      <c r="D132" s="14"/>
      <c r="E132" s="14"/>
      <c r="F132" s="14"/>
      <c r="J132" s="14"/>
      <c r="K132" s="14"/>
      <c r="L132" s="14"/>
    </row>
    <row r="133" spans="2:12">
      <c r="B133" s="13"/>
      <c r="C133" s="13"/>
      <c r="D133" s="14"/>
      <c r="E133" s="14"/>
      <c r="F133" s="14"/>
      <c r="J133" s="14"/>
      <c r="K133" s="14"/>
      <c r="L133" s="14"/>
    </row>
    <row r="134" spans="2:12">
      <c r="B134" s="13"/>
      <c r="C134" s="13"/>
      <c r="D134" s="14"/>
      <c r="E134" s="14"/>
      <c r="F134" s="14"/>
      <c r="J134" s="14"/>
      <c r="K134" s="14"/>
      <c r="L134" s="14"/>
    </row>
    <row r="135" spans="2:12">
      <c r="B135" s="13"/>
      <c r="C135" s="13"/>
      <c r="D135" s="14"/>
      <c r="E135" s="14"/>
      <c r="F135" s="14"/>
      <c r="J135" s="14"/>
      <c r="K135" s="14"/>
      <c r="L135" s="14"/>
    </row>
    <row r="136" spans="2:12">
      <c r="B136" s="13"/>
      <c r="C136" s="13"/>
      <c r="D136" s="14"/>
      <c r="E136" s="14"/>
      <c r="F136" s="14"/>
      <c r="J136" s="14"/>
      <c r="K136" s="14"/>
      <c r="L136" s="14"/>
    </row>
    <row r="137" spans="2:12">
      <c r="B137" s="13"/>
      <c r="C137" s="13"/>
      <c r="D137" s="14"/>
      <c r="E137" s="14"/>
      <c r="F137" s="14"/>
      <c r="J137" s="14"/>
      <c r="K137" s="14"/>
      <c r="L137" s="14"/>
    </row>
    <row r="138" spans="2:12">
      <c r="B138" s="13"/>
      <c r="C138" s="13"/>
      <c r="D138" s="14"/>
      <c r="E138" s="14"/>
      <c r="F138" s="14"/>
      <c r="J138" s="14"/>
      <c r="K138" s="14"/>
      <c r="L138" s="14"/>
    </row>
    <row r="139" spans="2:12">
      <c r="B139" s="13"/>
      <c r="C139" s="13"/>
      <c r="D139" s="14"/>
      <c r="E139" s="14"/>
      <c r="F139" s="14"/>
      <c r="J139" s="14"/>
      <c r="K139" s="14"/>
      <c r="L139" s="14"/>
    </row>
    <row r="140" spans="2:12">
      <c r="B140" s="13"/>
      <c r="C140" s="13"/>
      <c r="D140" s="14"/>
      <c r="E140" s="14"/>
      <c r="F140" s="14"/>
      <c r="J140" s="14"/>
      <c r="K140" s="14"/>
      <c r="L140" s="14"/>
    </row>
    <row r="141" spans="2:12">
      <c r="B141" s="13"/>
      <c r="C141" s="13"/>
      <c r="D141" s="14"/>
      <c r="E141" s="14"/>
      <c r="F141" s="14"/>
      <c r="J141" s="14"/>
      <c r="K141" s="14"/>
      <c r="L141" s="14"/>
    </row>
    <row r="142" spans="2:12">
      <c r="B142" s="13"/>
      <c r="C142" s="13"/>
      <c r="D142" s="14"/>
      <c r="E142" s="14"/>
      <c r="F142" s="14"/>
      <c r="J142" s="14"/>
      <c r="K142" s="14"/>
      <c r="L142" s="14"/>
    </row>
    <row r="143" spans="2:12">
      <c r="B143" s="13"/>
      <c r="C143" s="13"/>
      <c r="D143" s="14"/>
      <c r="E143" s="14"/>
      <c r="F143" s="14"/>
      <c r="J143" s="14"/>
      <c r="K143" s="14"/>
      <c r="L143" s="14"/>
    </row>
    <row r="144" spans="2:12">
      <c r="B144" s="13"/>
      <c r="C144" s="13"/>
      <c r="D144" s="14"/>
      <c r="E144" s="14"/>
      <c r="F144" s="14"/>
      <c r="J144" s="14"/>
      <c r="K144" s="14"/>
      <c r="L144" s="14"/>
    </row>
    <row r="145" spans="2:12">
      <c r="B145" s="13"/>
      <c r="C145" s="13"/>
      <c r="D145" s="14"/>
      <c r="E145" s="14"/>
      <c r="F145" s="14"/>
      <c r="J145" s="14"/>
      <c r="K145" s="14"/>
      <c r="L145" s="14"/>
    </row>
    <row r="146" spans="2:12">
      <c r="B146" s="13"/>
      <c r="C146" s="13"/>
      <c r="D146" s="14"/>
      <c r="E146" s="14"/>
      <c r="F146" s="14"/>
      <c r="J146" s="14"/>
      <c r="K146" s="14"/>
      <c r="L146" s="14"/>
    </row>
    <row r="147" spans="2:12">
      <c r="B147" s="13"/>
      <c r="C147" s="13"/>
      <c r="D147" s="14"/>
      <c r="E147" s="14"/>
      <c r="F147" s="14"/>
      <c r="J147" s="14"/>
      <c r="K147" s="14"/>
      <c r="L147" s="14"/>
    </row>
    <row r="148" spans="2:12">
      <c r="B148" s="13"/>
      <c r="C148" s="13"/>
      <c r="D148" s="14"/>
      <c r="E148" s="14"/>
      <c r="F148" s="14"/>
      <c r="J148" s="14"/>
      <c r="K148" s="14"/>
      <c r="L148" s="14"/>
    </row>
    <row r="149" spans="2:12">
      <c r="B149" s="13"/>
      <c r="C149" s="13"/>
      <c r="D149" s="14"/>
      <c r="E149" s="14"/>
      <c r="F149" s="14"/>
      <c r="J149" s="14"/>
      <c r="K149" s="14"/>
      <c r="L149" s="14"/>
    </row>
    <row r="150" spans="2:12">
      <c r="B150" s="13"/>
      <c r="C150" s="13"/>
      <c r="D150" s="14"/>
      <c r="E150" s="14"/>
      <c r="F150" s="14"/>
      <c r="J150" s="14"/>
      <c r="K150" s="14"/>
      <c r="L150" s="14"/>
    </row>
    <row r="151" spans="2:12">
      <c r="B151" s="13"/>
      <c r="C151" s="13"/>
      <c r="D151" s="14"/>
      <c r="E151" s="14"/>
      <c r="F151" s="14"/>
      <c r="J151" s="14"/>
      <c r="K151" s="14"/>
      <c r="L151" s="14"/>
    </row>
    <row r="152" spans="2:12">
      <c r="B152" s="13"/>
      <c r="C152" s="13"/>
      <c r="D152" s="14"/>
      <c r="E152" s="14"/>
      <c r="F152" s="14"/>
      <c r="J152" s="14"/>
      <c r="K152" s="14"/>
      <c r="L152" s="14"/>
    </row>
    <row r="153" spans="2:12">
      <c r="B153" s="13"/>
      <c r="C153" s="13"/>
      <c r="D153" s="14"/>
      <c r="E153" s="14"/>
      <c r="F153" s="14"/>
      <c r="J153" s="14"/>
      <c r="K153" s="14"/>
      <c r="L153" s="14"/>
    </row>
    <row r="154" spans="2:12">
      <c r="B154" s="13"/>
      <c r="C154" s="13"/>
      <c r="D154" s="14"/>
      <c r="E154" s="14"/>
      <c r="F154" s="14"/>
      <c r="J154" s="14"/>
      <c r="K154" s="14"/>
      <c r="L154" s="14"/>
    </row>
    <row r="155" spans="2:12">
      <c r="B155" s="13"/>
      <c r="C155" s="13"/>
      <c r="D155" s="14"/>
      <c r="E155" s="14"/>
      <c r="F155" s="14"/>
      <c r="J155" s="14"/>
      <c r="K155" s="14"/>
      <c r="L155" s="14"/>
    </row>
    <row r="156" spans="2:12">
      <c r="B156" s="13"/>
      <c r="C156" s="13"/>
      <c r="D156" s="14"/>
      <c r="E156" s="14"/>
      <c r="F156" s="14"/>
      <c r="J156" s="14"/>
      <c r="K156" s="14"/>
      <c r="L156" s="14"/>
    </row>
    <row r="157" spans="2:12">
      <c r="B157" s="13"/>
      <c r="C157" s="13"/>
      <c r="D157" s="14"/>
      <c r="E157" s="14"/>
      <c r="F157" s="14"/>
      <c r="J157" s="14"/>
      <c r="K157" s="14"/>
      <c r="L157" s="14"/>
    </row>
    <row r="158" spans="2:12">
      <c r="B158" s="13"/>
      <c r="C158" s="13"/>
      <c r="D158" s="14"/>
      <c r="E158" s="14"/>
      <c r="F158" s="14"/>
      <c r="J158" s="14"/>
      <c r="K158" s="14"/>
      <c r="L158" s="14"/>
    </row>
    <row r="159" spans="2:12">
      <c r="B159" s="13"/>
      <c r="C159" s="13"/>
      <c r="D159" s="14"/>
      <c r="E159" s="14"/>
      <c r="F159" s="14"/>
      <c r="J159" s="14"/>
      <c r="K159" s="14"/>
      <c r="L159" s="14"/>
    </row>
    <row r="160" spans="2:12">
      <c r="B160" s="13"/>
      <c r="C160" s="13"/>
      <c r="D160" s="14"/>
      <c r="E160" s="14"/>
      <c r="F160" s="14"/>
      <c r="J160" s="14"/>
      <c r="K160" s="14"/>
      <c r="L160" s="14"/>
    </row>
    <row r="161" spans="2:12">
      <c r="B161" s="13"/>
      <c r="C161" s="13"/>
      <c r="D161" s="14"/>
      <c r="E161" s="14"/>
      <c r="F161" s="14"/>
      <c r="J161" s="14"/>
      <c r="K161" s="14"/>
      <c r="L161" s="14"/>
    </row>
    <row r="162" spans="2:12">
      <c r="B162" s="13"/>
      <c r="C162" s="13"/>
      <c r="D162" s="14"/>
      <c r="E162" s="14"/>
      <c r="F162" s="14"/>
      <c r="J162" s="14"/>
      <c r="K162" s="14"/>
      <c r="L162" s="14"/>
    </row>
    <row r="163" spans="2:12">
      <c r="B163" s="13"/>
      <c r="C163" s="13"/>
      <c r="D163" s="14"/>
      <c r="E163" s="14"/>
      <c r="F163" s="14"/>
      <c r="J163" s="14"/>
      <c r="K163" s="14"/>
      <c r="L163" s="14"/>
    </row>
    <row r="164" spans="2:12">
      <c r="B164" s="13"/>
      <c r="C164" s="13"/>
      <c r="D164" s="14"/>
      <c r="E164" s="14"/>
      <c r="F164" s="14"/>
      <c r="J164" s="14"/>
      <c r="K164" s="14"/>
      <c r="L164" s="14"/>
    </row>
    <row r="165" spans="2:12">
      <c r="B165" s="13"/>
      <c r="C165" s="13"/>
      <c r="D165" s="14"/>
      <c r="E165" s="14"/>
      <c r="F165" s="14"/>
      <c r="J165" s="14"/>
      <c r="K165" s="14"/>
      <c r="L165" s="14"/>
    </row>
    <row r="166" spans="2:12">
      <c r="B166" s="13"/>
      <c r="C166" s="13"/>
      <c r="D166" s="14"/>
      <c r="E166" s="14"/>
      <c r="F166" s="14"/>
      <c r="J166" s="14"/>
      <c r="K166" s="14"/>
      <c r="L166" s="14"/>
    </row>
    <row r="167" spans="2:12">
      <c r="B167" s="13"/>
      <c r="C167" s="13"/>
      <c r="D167" s="14"/>
      <c r="E167" s="14"/>
      <c r="F167" s="14"/>
      <c r="J167" s="14"/>
      <c r="K167" s="14"/>
      <c r="L167" s="14"/>
    </row>
    <row r="168" spans="2:12">
      <c r="B168" s="13"/>
      <c r="C168" s="13"/>
      <c r="D168" s="14"/>
      <c r="E168" s="14"/>
      <c r="F168" s="14"/>
      <c r="J168" s="14"/>
      <c r="K168" s="14"/>
      <c r="L168" s="14"/>
    </row>
    <row r="169" spans="2:12">
      <c r="B169" s="13"/>
      <c r="C169" s="13"/>
      <c r="D169" s="14"/>
      <c r="E169" s="14"/>
      <c r="F169" s="14"/>
      <c r="J169" s="14"/>
      <c r="K169" s="14"/>
      <c r="L169" s="14"/>
    </row>
    <row r="170" spans="2:12">
      <c r="B170" s="13"/>
      <c r="C170" s="13"/>
      <c r="D170" s="14"/>
      <c r="E170" s="14"/>
      <c r="F170" s="14"/>
      <c r="J170" s="14"/>
      <c r="K170" s="14"/>
      <c r="L170" s="14"/>
    </row>
    <row r="171" spans="2:12">
      <c r="B171" s="13"/>
      <c r="C171" s="13"/>
      <c r="D171" s="14"/>
      <c r="E171" s="14"/>
      <c r="F171" s="14"/>
      <c r="J171" s="14"/>
      <c r="K171" s="14"/>
      <c r="L171" s="14"/>
    </row>
    <row r="172" spans="2:12">
      <c r="B172" s="13"/>
      <c r="C172" s="13"/>
      <c r="D172" s="14"/>
      <c r="E172" s="14"/>
      <c r="F172" s="14"/>
      <c r="J172" s="14"/>
      <c r="K172" s="14"/>
      <c r="L172" s="14"/>
    </row>
    <row r="173" spans="2:12">
      <c r="B173" s="13"/>
      <c r="C173" s="13"/>
      <c r="D173" s="14"/>
      <c r="E173" s="14"/>
      <c r="F173" s="14"/>
      <c r="J173" s="14"/>
      <c r="K173" s="14"/>
      <c r="L173" s="14"/>
    </row>
    <row r="174" spans="2:12">
      <c r="B174" s="13"/>
      <c r="C174" s="13"/>
      <c r="D174" s="14"/>
      <c r="E174" s="14"/>
      <c r="F174" s="14"/>
      <c r="J174" s="14"/>
      <c r="K174" s="14"/>
      <c r="L174" s="14"/>
    </row>
    <row r="175" spans="2:12">
      <c r="B175" s="13"/>
      <c r="C175" s="13"/>
      <c r="D175" s="14"/>
      <c r="E175" s="14"/>
      <c r="F175" s="14"/>
      <c r="J175" s="14"/>
      <c r="K175" s="14"/>
      <c r="L175" s="14"/>
    </row>
    <row r="176" spans="2:12">
      <c r="B176" s="13"/>
      <c r="C176" s="13"/>
      <c r="D176" s="14"/>
      <c r="E176" s="14"/>
      <c r="F176" s="14"/>
      <c r="J176" s="14"/>
      <c r="K176" s="14"/>
      <c r="L176" s="14"/>
    </row>
    <row r="177" spans="2:12">
      <c r="B177" s="13"/>
      <c r="C177" s="13"/>
      <c r="D177" s="14"/>
      <c r="E177" s="14"/>
      <c r="F177" s="14"/>
      <c r="J177" s="14"/>
      <c r="K177" s="14"/>
      <c r="L177" s="14"/>
    </row>
    <row r="178" spans="2:12">
      <c r="B178" s="13"/>
      <c r="C178" s="13"/>
      <c r="D178" s="14"/>
      <c r="E178" s="14"/>
      <c r="F178" s="14"/>
      <c r="J178" s="14"/>
      <c r="K178" s="14"/>
      <c r="L178" s="14"/>
    </row>
    <row r="179" spans="2:12">
      <c r="B179" s="13"/>
      <c r="C179" s="13"/>
      <c r="D179" s="14"/>
      <c r="E179" s="14"/>
      <c r="F179" s="14"/>
      <c r="J179" s="14"/>
      <c r="K179" s="14"/>
      <c r="L179" s="14"/>
    </row>
    <row r="180" spans="2:12">
      <c r="B180" s="13"/>
      <c r="C180" s="13"/>
      <c r="D180" s="14"/>
      <c r="E180" s="14"/>
      <c r="F180" s="14"/>
      <c r="J180" s="14"/>
      <c r="K180" s="14"/>
      <c r="L180" s="14"/>
    </row>
    <row r="181" spans="2:12">
      <c r="B181" s="13"/>
      <c r="C181" s="13"/>
      <c r="D181" s="14"/>
      <c r="E181" s="14"/>
      <c r="F181" s="14"/>
      <c r="J181" s="14"/>
      <c r="K181" s="14"/>
      <c r="L181" s="14"/>
    </row>
    <row r="182" spans="2:12">
      <c r="B182" s="13"/>
      <c r="C182" s="13"/>
      <c r="D182" s="14"/>
      <c r="E182" s="14"/>
      <c r="F182" s="14"/>
      <c r="J182" s="14"/>
      <c r="K182" s="14"/>
      <c r="L182" s="14"/>
    </row>
    <row r="183" spans="2:12">
      <c r="B183" s="13"/>
      <c r="C183" s="13"/>
      <c r="D183" s="14"/>
      <c r="E183" s="14"/>
      <c r="F183" s="14"/>
      <c r="J183" s="14"/>
      <c r="K183" s="14"/>
      <c r="L183" s="14"/>
    </row>
    <row r="184" spans="2:12">
      <c r="B184" s="13"/>
      <c r="C184" s="13"/>
      <c r="D184" s="14"/>
      <c r="E184" s="14"/>
      <c r="F184" s="14"/>
      <c r="J184" s="14"/>
      <c r="K184" s="14"/>
      <c r="L184" s="14"/>
    </row>
    <row r="185" spans="2:12">
      <c r="B185" s="13"/>
      <c r="C185" s="13"/>
      <c r="D185" s="14"/>
      <c r="E185" s="14"/>
      <c r="F185" s="14"/>
      <c r="J185" s="14"/>
      <c r="K185" s="14"/>
      <c r="L185" s="14"/>
    </row>
    <row r="186" spans="2:12">
      <c r="B186" s="13"/>
      <c r="C186" s="13"/>
      <c r="D186" s="14"/>
      <c r="E186" s="14"/>
      <c r="F186" s="14"/>
      <c r="J186" s="14"/>
      <c r="K186" s="14"/>
      <c r="L186" s="14"/>
    </row>
    <row r="187" spans="2:12">
      <c r="B187" s="13"/>
      <c r="C187" s="13"/>
      <c r="D187" s="14"/>
      <c r="E187" s="14"/>
      <c r="F187" s="14"/>
      <c r="J187" s="14"/>
      <c r="K187" s="14"/>
      <c r="L187" s="14"/>
    </row>
  </sheetData>
  <mergeCells count="20">
    <mergeCell ref="W21:X21"/>
    <mergeCell ref="V4:V9"/>
    <mergeCell ref="Y4:Y9"/>
    <mergeCell ref="W4:W9"/>
    <mergeCell ref="X4:X9"/>
    <mergeCell ref="U4:U9"/>
    <mergeCell ref="T4:T9"/>
    <mergeCell ref="O4:O9"/>
    <mergeCell ref="K4:K9"/>
    <mergeCell ref="L4:L9"/>
    <mergeCell ref="P4:P9"/>
    <mergeCell ref="Q4:Q9"/>
    <mergeCell ref="R4:R9"/>
    <mergeCell ref="S4:S9"/>
    <mergeCell ref="B1:D2"/>
    <mergeCell ref="I4:I9"/>
    <mergeCell ref="J4:J9"/>
    <mergeCell ref="M4:M9"/>
    <mergeCell ref="N4:N9"/>
    <mergeCell ref="G4:G9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BDDA-D11F-4A74-A01E-40626D30329A}">
  <dimension ref="B2:E9"/>
  <sheetViews>
    <sheetView zoomScale="115" zoomScaleNormal="115" workbookViewId="0">
      <selection activeCell="G7" sqref="G7"/>
    </sheetView>
  </sheetViews>
  <sheetFormatPr defaultRowHeight="14"/>
  <cols>
    <col min="1" max="1" width="3.5" customWidth="1"/>
    <col min="3" max="3" width="39.33203125" customWidth="1"/>
    <col min="4" max="4" width="41.83203125" customWidth="1"/>
  </cols>
  <sheetData>
    <row r="2" spans="2:5">
      <c r="B2" s="180" t="s">
        <v>9</v>
      </c>
      <c r="C2" s="180" t="s">
        <v>342</v>
      </c>
      <c r="D2" s="180" t="s">
        <v>343</v>
      </c>
    </row>
    <row r="3" spans="2:5" ht="67.5" customHeight="1">
      <c r="B3" s="187" t="s">
        <v>341</v>
      </c>
      <c r="C3" s="185" t="s">
        <v>348</v>
      </c>
      <c r="D3" s="186" t="s">
        <v>344</v>
      </c>
    </row>
    <row r="4" spans="2:5" ht="58.5" customHeight="1">
      <c r="B4" s="181">
        <v>22</v>
      </c>
      <c r="C4" s="185" t="s">
        <v>355</v>
      </c>
      <c r="D4" s="185" t="s">
        <v>349</v>
      </c>
    </row>
    <row r="5" spans="2:5" ht="73.5" customHeight="1">
      <c r="B5" s="181">
        <v>23</v>
      </c>
      <c r="C5" s="186" t="s">
        <v>356</v>
      </c>
      <c r="D5" s="185" t="s">
        <v>352</v>
      </c>
    </row>
    <row r="6" spans="2:5" ht="68.150000000000006" customHeight="1">
      <c r="B6" s="181">
        <v>24</v>
      </c>
      <c r="C6" s="186" t="s">
        <v>357</v>
      </c>
      <c r="D6" s="185" t="s">
        <v>350</v>
      </c>
      <c r="E6">
        <v>40</v>
      </c>
    </row>
    <row r="7" spans="2:5" ht="56">
      <c r="B7" s="181">
        <v>28</v>
      </c>
      <c r="C7" s="186" t="s">
        <v>358</v>
      </c>
      <c r="D7" s="185" t="s">
        <v>351</v>
      </c>
      <c r="E7">
        <v>120</v>
      </c>
    </row>
    <row r="8" spans="2:5" ht="19.5" customHeight="1">
      <c r="B8" s="181">
        <v>29</v>
      </c>
      <c r="C8" s="186" t="s">
        <v>359</v>
      </c>
      <c r="D8" s="185" t="s">
        <v>353</v>
      </c>
    </row>
    <row r="9" spans="2:5" ht="42">
      <c r="B9" s="181">
        <v>30</v>
      </c>
      <c r="C9" s="182" t="s">
        <v>347</v>
      </c>
      <c r="D9" s="185" t="s">
        <v>354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AC75-273D-4C7F-BFB5-8E9A8F7A04DA}">
  <sheetPr>
    <pageSetUpPr fitToPage="1"/>
  </sheetPr>
  <dimension ref="A1:Y84"/>
  <sheetViews>
    <sheetView tabSelected="1" view="pageBreakPreview" topLeftCell="H54" zoomScale="70" zoomScaleNormal="70" zoomScaleSheetLayoutView="70" workbookViewId="0">
      <selection activeCell="N55" sqref="N55:Y61"/>
    </sheetView>
  </sheetViews>
  <sheetFormatPr defaultColWidth="8.83203125" defaultRowHeight="15.5"/>
  <cols>
    <col min="1" max="1" width="12.5" style="207" customWidth="1"/>
    <col min="2" max="2" width="18.75" style="207" customWidth="1"/>
    <col min="3" max="3" width="17.75" style="207" customWidth="1"/>
    <col min="4" max="4" width="16.33203125" style="207" customWidth="1"/>
    <col min="5" max="7" width="13" style="207" customWidth="1"/>
    <col min="8" max="8" width="13" style="237" customWidth="1"/>
    <col min="9" max="9" width="13" style="207" customWidth="1"/>
    <col min="10" max="10" width="17.33203125" style="207" customWidth="1"/>
    <col min="11" max="15" width="13" style="207" customWidth="1"/>
    <col min="16" max="16384" width="8.83203125" style="207"/>
  </cols>
  <sheetData>
    <row r="1" spans="1:13" ht="62">
      <c r="A1" s="172" t="s">
        <v>400</v>
      </c>
      <c r="B1" s="172" t="s">
        <v>366</v>
      </c>
      <c r="C1" s="172" t="s">
        <v>367</v>
      </c>
      <c r="D1" s="205" t="s">
        <v>301</v>
      </c>
      <c r="E1" s="205" t="s">
        <v>302</v>
      </c>
      <c r="F1" s="205" t="s">
        <v>303</v>
      </c>
      <c r="G1" s="205" t="s">
        <v>304</v>
      </c>
      <c r="H1" s="205" t="s">
        <v>369</v>
      </c>
      <c r="I1" s="205" t="s">
        <v>370</v>
      </c>
      <c r="J1" s="205" t="s">
        <v>365</v>
      </c>
      <c r="K1" s="172" t="s">
        <v>306</v>
      </c>
      <c r="L1" s="172" t="s">
        <v>307</v>
      </c>
      <c r="M1" s="172" t="s">
        <v>371</v>
      </c>
    </row>
    <row r="2" spans="1:13" ht="25.5" hidden="1" customHeight="1">
      <c r="A2" s="208">
        <v>1</v>
      </c>
      <c r="B2" s="214">
        <v>45.21</v>
      </c>
      <c r="C2" s="215">
        <v>1.6479999999999999</v>
      </c>
      <c r="D2" s="214">
        <v>6128.77</v>
      </c>
      <c r="E2" s="214">
        <v>743.12</v>
      </c>
      <c r="F2" s="214">
        <v>48.41</v>
      </c>
      <c r="G2" s="214">
        <v>86.42</v>
      </c>
      <c r="H2" s="231">
        <v>0.8</v>
      </c>
      <c r="I2" s="214">
        <v>3.9E-2</v>
      </c>
      <c r="J2" s="214">
        <v>83.43</v>
      </c>
      <c r="K2" s="214">
        <v>7.16</v>
      </c>
      <c r="L2" s="208">
        <v>0</v>
      </c>
      <c r="M2" s="211" t="s">
        <v>380</v>
      </c>
    </row>
    <row r="3" spans="1:13" ht="25.5" hidden="1" customHeight="1">
      <c r="A3" s="208">
        <v>2</v>
      </c>
      <c r="B3" s="214">
        <v>44.56</v>
      </c>
      <c r="C3" s="215">
        <v>2.0550000000000002</v>
      </c>
      <c r="D3" s="214">
        <v>6063.51</v>
      </c>
      <c r="E3" s="214">
        <v>795.8</v>
      </c>
      <c r="F3" s="214">
        <v>46.8</v>
      </c>
      <c r="G3" s="214">
        <v>91.47</v>
      </c>
      <c r="H3" s="231">
        <v>0.87</v>
      </c>
      <c r="I3" s="214">
        <v>3.9E-2</v>
      </c>
      <c r="J3" s="214">
        <v>96.84</v>
      </c>
      <c r="K3" s="214">
        <v>7.07</v>
      </c>
      <c r="L3" s="208">
        <v>0</v>
      </c>
      <c r="M3" s="211" t="s">
        <v>381</v>
      </c>
    </row>
    <row r="4" spans="1:13" ht="25.5" hidden="1" customHeight="1">
      <c r="A4" s="208">
        <v>3</v>
      </c>
      <c r="B4" s="214">
        <v>46.01</v>
      </c>
      <c r="C4" s="215">
        <v>1.7609999999999999</v>
      </c>
      <c r="D4" s="214">
        <v>5385.67</v>
      </c>
      <c r="E4" s="214">
        <v>727.99</v>
      </c>
      <c r="F4" s="214">
        <v>40.97</v>
      </c>
      <c r="G4" s="214">
        <v>86.07</v>
      </c>
      <c r="H4" s="231">
        <v>0.74</v>
      </c>
      <c r="I4" s="214">
        <v>3.6999999999999998E-2</v>
      </c>
      <c r="J4" s="214">
        <v>115.37</v>
      </c>
      <c r="K4" s="214">
        <v>7.1</v>
      </c>
      <c r="L4" s="208">
        <v>0</v>
      </c>
      <c r="M4" s="208"/>
    </row>
    <row r="5" spans="1:13" ht="25.5" hidden="1" customHeight="1">
      <c r="A5" s="208">
        <v>4</v>
      </c>
      <c r="B5" s="214">
        <v>46.21</v>
      </c>
      <c r="C5" s="215">
        <v>1.476</v>
      </c>
      <c r="D5" s="214">
        <v>6064.9</v>
      </c>
      <c r="E5" s="214">
        <v>786.75</v>
      </c>
      <c r="F5" s="214">
        <v>48.77</v>
      </c>
      <c r="G5" s="214">
        <v>73.290000000000006</v>
      </c>
      <c r="H5" s="231">
        <v>0.9</v>
      </c>
      <c r="I5" s="214">
        <v>3.9E-2</v>
      </c>
      <c r="J5" s="214">
        <v>139.32</v>
      </c>
      <c r="K5" s="214">
        <v>7.11</v>
      </c>
      <c r="L5" s="208">
        <v>0</v>
      </c>
      <c r="M5" s="208"/>
    </row>
    <row r="6" spans="1:13" ht="25.5" hidden="1" customHeight="1">
      <c r="A6" s="208">
        <v>5</v>
      </c>
      <c r="B6" s="214">
        <v>44.12</v>
      </c>
      <c r="C6" s="215">
        <v>1.665</v>
      </c>
      <c r="D6" s="214">
        <v>5972.32</v>
      </c>
      <c r="E6" s="214">
        <v>715.84</v>
      </c>
      <c r="F6" s="214">
        <v>46.69</v>
      </c>
      <c r="G6" s="214">
        <v>62.65</v>
      </c>
      <c r="H6" s="231">
        <v>1.06</v>
      </c>
      <c r="I6" s="214">
        <v>3.6999999999999998E-2</v>
      </c>
      <c r="J6" s="214">
        <v>141.41999999999999</v>
      </c>
      <c r="K6" s="214">
        <v>7.12</v>
      </c>
      <c r="L6" s="208">
        <v>0</v>
      </c>
      <c r="M6" s="208"/>
    </row>
    <row r="7" spans="1:13" s="220" customFormat="1" ht="25.5" customHeight="1">
      <c r="A7" s="217" t="s">
        <v>378</v>
      </c>
      <c r="B7" s="218">
        <f>AVERAGE(B2:B6)</f>
        <v>45.222000000000001</v>
      </c>
      <c r="C7" s="219">
        <f t="shared" ref="C7:M7" si="0">AVERAGE(C2:C6)</f>
        <v>1.7210000000000001</v>
      </c>
      <c r="D7" s="218">
        <f t="shared" si="0"/>
        <v>5923.0339999999997</v>
      </c>
      <c r="E7" s="218">
        <f t="shared" si="0"/>
        <v>753.9</v>
      </c>
      <c r="F7" s="218">
        <f t="shared" si="0"/>
        <v>46.328000000000003</v>
      </c>
      <c r="G7" s="218">
        <f t="shared" si="0"/>
        <v>79.97999999999999</v>
      </c>
      <c r="H7" s="232">
        <f t="shared" si="0"/>
        <v>0.874</v>
      </c>
      <c r="I7" s="218">
        <f t="shared" si="0"/>
        <v>3.8199999999999998E-2</v>
      </c>
      <c r="J7" s="218">
        <f t="shared" si="0"/>
        <v>115.276</v>
      </c>
      <c r="K7" s="218">
        <f t="shared" si="0"/>
        <v>7.1119999999999992</v>
      </c>
      <c r="L7" s="217">
        <f t="shared" si="0"/>
        <v>0</v>
      </c>
      <c r="M7" s="217" t="e">
        <f t="shared" si="0"/>
        <v>#DIV/0!</v>
      </c>
    </row>
    <row r="8" spans="1:13" ht="62" hidden="1">
      <c r="A8" s="172" t="s">
        <v>401</v>
      </c>
      <c r="B8" s="172" t="s">
        <v>299</v>
      </c>
      <c r="C8" s="172" t="s">
        <v>300</v>
      </c>
      <c r="D8" s="205" t="s">
        <v>301</v>
      </c>
      <c r="E8" s="205" t="s">
        <v>302</v>
      </c>
      <c r="F8" s="205" t="s">
        <v>303</v>
      </c>
      <c r="G8" s="205" t="s">
        <v>304</v>
      </c>
      <c r="H8" s="205" t="s">
        <v>360</v>
      </c>
      <c r="I8" s="205" t="s">
        <v>361</v>
      </c>
      <c r="J8" s="205" t="s">
        <v>305</v>
      </c>
      <c r="K8" s="172" t="s">
        <v>306</v>
      </c>
      <c r="L8" s="172" t="s">
        <v>307</v>
      </c>
      <c r="M8" s="172" t="s">
        <v>308</v>
      </c>
    </row>
    <row r="9" spans="1:13" ht="24.75" hidden="1" customHeight="1">
      <c r="A9" s="208">
        <v>1</v>
      </c>
      <c r="B9" s="208"/>
      <c r="C9" s="208"/>
      <c r="D9" s="208"/>
      <c r="E9" s="208"/>
      <c r="F9" s="208"/>
      <c r="G9" s="208"/>
      <c r="H9" s="233"/>
      <c r="I9" s="208"/>
      <c r="J9" s="208"/>
      <c r="K9" s="208"/>
      <c r="L9" s="208"/>
      <c r="M9" s="208"/>
    </row>
    <row r="10" spans="1:13" ht="24.75" hidden="1" customHeight="1">
      <c r="A10" s="208">
        <v>2</v>
      </c>
      <c r="B10" s="208"/>
      <c r="C10" s="216" t="s">
        <v>383</v>
      </c>
      <c r="D10" s="208"/>
      <c r="E10" s="208"/>
      <c r="F10" s="208"/>
      <c r="G10" s="208"/>
      <c r="H10" s="233"/>
      <c r="I10" s="208"/>
      <c r="J10" s="208"/>
      <c r="K10" s="208"/>
      <c r="L10" s="208"/>
      <c r="M10" s="208"/>
    </row>
    <row r="11" spans="1:13" ht="24.75" hidden="1" customHeight="1">
      <c r="A11" s="208">
        <v>3</v>
      </c>
      <c r="B11" s="208"/>
      <c r="C11" s="208"/>
      <c r="D11" s="208"/>
      <c r="E11" s="208"/>
      <c r="F11" s="208"/>
      <c r="G11" s="208"/>
      <c r="H11" s="233"/>
      <c r="I11" s="208"/>
      <c r="J11" s="208"/>
      <c r="K11" s="208"/>
      <c r="L11" s="208"/>
      <c r="M11" s="208"/>
    </row>
    <row r="12" spans="1:13" ht="24.75" hidden="1" customHeight="1">
      <c r="A12" s="208">
        <v>4</v>
      </c>
      <c r="B12" s="208"/>
      <c r="C12" s="208"/>
      <c r="D12" s="208"/>
      <c r="E12" s="208"/>
      <c r="F12" s="208"/>
      <c r="G12" s="208"/>
      <c r="H12" s="233"/>
      <c r="I12" s="208"/>
      <c r="J12" s="208"/>
      <c r="K12" s="208"/>
      <c r="L12" s="208"/>
      <c r="M12" s="208"/>
    </row>
    <row r="13" spans="1:13" ht="24.75" hidden="1" customHeight="1">
      <c r="A13" s="208">
        <v>5</v>
      </c>
      <c r="B13" s="208"/>
      <c r="C13" s="208"/>
      <c r="D13" s="208"/>
      <c r="E13" s="208"/>
      <c r="F13" s="208"/>
      <c r="G13" s="208"/>
      <c r="H13" s="233"/>
      <c r="I13" s="208"/>
      <c r="J13" s="208"/>
      <c r="K13" s="208"/>
      <c r="L13" s="208"/>
      <c r="M13" s="208"/>
    </row>
    <row r="14" spans="1:13" ht="24.75" hidden="1" customHeight="1">
      <c r="A14" s="208" t="s">
        <v>378</v>
      </c>
      <c r="B14" s="208" t="e">
        <f>AVERAGE(B9:B13)</f>
        <v>#DIV/0!</v>
      </c>
      <c r="C14" s="208" t="e">
        <f t="shared" ref="C14:M14" si="1">AVERAGE(C9:C13)</f>
        <v>#DIV/0!</v>
      </c>
      <c r="D14" s="208" t="e">
        <f t="shared" si="1"/>
        <v>#DIV/0!</v>
      </c>
      <c r="E14" s="208" t="e">
        <f t="shared" si="1"/>
        <v>#DIV/0!</v>
      </c>
      <c r="F14" s="208" t="e">
        <f t="shared" si="1"/>
        <v>#DIV/0!</v>
      </c>
      <c r="G14" s="208" t="e">
        <f t="shared" si="1"/>
        <v>#DIV/0!</v>
      </c>
      <c r="H14" s="233" t="e">
        <f t="shared" si="1"/>
        <v>#DIV/0!</v>
      </c>
      <c r="I14" s="208" t="e">
        <f t="shared" si="1"/>
        <v>#DIV/0!</v>
      </c>
      <c r="J14" s="208" t="e">
        <f t="shared" si="1"/>
        <v>#DIV/0!</v>
      </c>
      <c r="K14" s="208" t="e">
        <f t="shared" si="1"/>
        <v>#DIV/0!</v>
      </c>
      <c r="L14" s="208" t="e">
        <f t="shared" si="1"/>
        <v>#DIV/0!</v>
      </c>
      <c r="M14" s="208" t="e">
        <f t="shared" si="1"/>
        <v>#DIV/0!</v>
      </c>
    </row>
    <row r="16" spans="1:13" ht="62">
      <c r="A16" s="172" t="s">
        <v>384</v>
      </c>
      <c r="B16" s="172" t="s">
        <v>364</v>
      </c>
      <c r="C16" s="173" t="s">
        <v>309</v>
      </c>
      <c r="D16" s="173" t="s">
        <v>373</v>
      </c>
      <c r="E16" s="173" t="s">
        <v>310</v>
      </c>
      <c r="F16" s="173" t="s">
        <v>311</v>
      </c>
      <c r="G16" s="173" t="s">
        <v>312</v>
      </c>
      <c r="H16" s="205" t="s">
        <v>313</v>
      </c>
      <c r="I16" s="172" t="s">
        <v>314</v>
      </c>
      <c r="J16" s="172" t="s">
        <v>372</v>
      </c>
    </row>
    <row r="17" spans="1:12" ht="25.5" hidden="1" customHeight="1">
      <c r="A17" s="208">
        <v>1</v>
      </c>
      <c r="B17" s="174">
        <v>33.74</v>
      </c>
      <c r="C17" s="175">
        <v>0.85099999999999998</v>
      </c>
      <c r="D17" s="175">
        <v>2289.2600000000002</v>
      </c>
      <c r="E17" s="175">
        <v>568.74</v>
      </c>
      <c r="F17" s="175">
        <v>56.85</v>
      </c>
      <c r="G17" s="175">
        <v>81.34</v>
      </c>
      <c r="H17" s="210">
        <v>1.25</v>
      </c>
      <c r="I17" s="174">
        <v>4.9000000000000002E-2</v>
      </c>
      <c r="J17" s="174">
        <v>6.79</v>
      </c>
    </row>
    <row r="18" spans="1:12" ht="25.5" hidden="1" customHeight="1">
      <c r="A18" s="208">
        <v>2</v>
      </c>
      <c r="B18" s="174">
        <v>33.619999999999997</v>
      </c>
      <c r="C18" s="175">
        <v>0.88900000000000001</v>
      </c>
      <c r="D18" s="175">
        <v>2364.2199999999998</v>
      </c>
      <c r="E18" s="175">
        <v>584.45000000000005</v>
      </c>
      <c r="F18" s="175">
        <v>50.45</v>
      </c>
      <c r="G18" s="175">
        <v>84.09</v>
      </c>
      <c r="H18" s="210">
        <v>1.35</v>
      </c>
      <c r="I18" s="174">
        <v>5.2999999999999999E-2</v>
      </c>
      <c r="J18" s="174">
        <v>6.86</v>
      </c>
    </row>
    <row r="19" spans="1:12" ht="25.5" hidden="1" customHeight="1">
      <c r="A19" s="208">
        <v>3</v>
      </c>
      <c r="B19" s="174">
        <v>33.520000000000003</v>
      </c>
      <c r="C19" s="175">
        <v>0.85099999999999998</v>
      </c>
      <c r="D19" s="175">
        <v>2328.3200000000002</v>
      </c>
      <c r="E19" s="175">
        <v>523.29999999999995</v>
      </c>
      <c r="F19" s="175">
        <v>50.79</v>
      </c>
      <c r="G19" s="175">
        <v>66.67</v>
      </c>
      <c r="H19" s="210">
        <v>1.24</v>
      </c>
      <c r="I19" s="174">
        <v>4.3999999999999997E-2</v>
      </c>
      <c r="J19" s="174">
        <v>6.62</v>
      </c>
    </row>
    <row r="20" spans="1:12" ht="25.5" hidden="1" customHeight="1">
      <c r="A20" s="208">
        <v>4</v>
      </c>
      <c r="B20" s="174">
        <v>34.08</v>
      </c>
      <c r="C20" s="175">
        <v>0.89900000000000002</v>
      </c>
      <c r="D20" s="175">
        <v>2411.0300000000002</v>
      </c>
      <c r="E20" s="175">
        <v>575.01</v>
      </c>
      <c r="F20" s="175">
        <v>55.93</v>
      </c>
      <c r="G20" s="175">
        <v>85.72</v>
      </c>
      <c r="H20" s="210">
        <v>1.29</v>
      </c>
      <c r="I20" s="174">
        <v>3.9E-2</v>
      </c>
      <c r="J20" s="174">
        <v>6.65</v>
      </c>
    </row>
    <row r="21" spans="1:12" ht="25.5" hidden="1" customHeight="1">
      <c r="A21" s="208">
        <v>5</v>
      </c>
      <c r="B21" s="174">
        <v>32.44</v>
      </c>
      <c r="C21" s="175">
        <v>0.83499999999999996</v>
      </c>
      <c r="D21" s="175">
        <v>2348.9699999999998</v>
      </c>
      <c r="E21" s="175">
        <v>603.07000000000005</v>
      </c>
      <c r="F21" s="175">
        <v>52.76</v>
      </c>
      <c r="G21" s="175">
        <v>79.28</v>
      </c>
      <c r="H21" s="210">
        <v>1.03</v>
      </c>
      <c r="I21" s="174">
        <v>5.1999999999999998E-2</v>
      </c>
      <c r="J21" s="174">
        <v>6.53</v>
      </c>
    </row>
    <row r="22" spans="1:12" s="220" customFormat="1" ht="25.5" customHeight="1">
      <c r="A22" s="217" t="s">
        <v>378</v>
      </c>
      <c r="B22" s="217">
        <f>AVERAGE(B17:B21)</f>
        <v>33.479999999999997</v>
      </c>
      <c r="C22" s="217">
        <f t="shared" ref="C22:J22" si="2">AVERAGE(C17:C21)</f>
        <v>0.86499999999999999</v>
      </c>
      <c r="D22" s="217">
        <f t="shared" si="2"/>
        <v>2348.3599999999997</v>
      </c>
      <c r="E22" s="218">
        <f t="shared" si="2"/>
        <v>570.91399999999999</v>
      </c>
      <c r="F22" s="218">
        <f t="shared" si="2"/>
        <v>53.356000000000009</v>
      </c>
      <c r="G22" s="217">
        <f t="shared" si="2"/>
        <v>79.42</v>
      </c>
      <c r="H22" s="232">
        <f t="shared" si="2"/>
        <v>1.232</v>
      </c>
      <c r="I22" s="219">
        <f t="shared" si="2"/>
        <v>4.7400000000000005E-2</v>
      </c>
      <c r="J22" s="217">
        <f t="shared" si="2"/>
        <v>6.69</v>
      </c>
    </row>
    <row r="24" spans="1:12" ht="46.5">
      <c r="A24" s="172" t="s">
        <v>399</v>
      </c>
      <c r="B24" s="209" t="s">
        <v>315</v>
      </c>
      <c r="C24" s="172" t="s">
        <v>316</v>
      </c>
      <c r="D24" s="205" t="s">
        <v>317</v>
      </c>
      <c r="E24" s="205" t="s">
        <v>318</v>
      </c>
      <c r="F24" s="205" t="s">
        <v>319</v>
      </c>
      <c r="G24" s="205" t="s">
        <v>320</v>
      </c>
      <c r="H24" s="205" t="s">
        <v>321</v>
      </c>
      <c r="I24" s="205" t="s">
        <v>322</v>
      </c>
      <c r="J24" s="206" t="s">
        <v>379</v>
      </c>
      <c r="K24" s="205" t="s">
        <v>323</v>
      </c>
      <c r="L24" s="207" t="s">
        <v>382</v>
      </c>
    </row>
    <row r="25" spans="1:12" ht="33" customHeight="1">
      <c r="A25" s="208">
        <v>1</v>
      </c>
      <c r="B25" s="208">
        <v>39.18</v>
      </c>
      <c r="C25" s="215">
        <v>0.36399999999999999</v>
      </c>
      <c r="D25" s="210">
        <v>3650.31</v>
      </c>
      <c r="E25" s="210">
        <v>1116.3399999999999</v>
      </c>
      <c r="F25" s="221">
        <v>21.24</v>
      </c>
      <c r="G25" s="210">
        <v>107.94</v>
      </c>
      <c r="H25" s="234">
        <v>0.107</v>
      </c>
      <c r="I25" s="222">
        <v>1.59</v>
      </c>
      <c r="J25" s="210">
        <v>0.91300000000000003</v>
      </c>
      <c r="K25" s="210">
        <v>139.5</v>
      </c>
    </row>
    <row r="26" spans="1:12" ht="27" customHeight="1">
      <c r="A26" s="208">
        <v>2</v>
      </c>
      <c r="B26" s="208">
        <v>38.46</v>
      </c>
      <c r="C26" s="215">
        <v>0.374</v>
      </c>
      <c r="D26" s="210">
        <v>2380.33</v>
      </c>
      <c r="E26" s="210">
        <v>621.39</v>
      </c>
      <c r="F26" s="221">
        <v>23.9</v>
      </c>
      <c r="G26" s="210">
        <v>108.77</v>
      </c>
      <c r="H26" s="234">
        <v>7.8600000000000003E-2</v>
      </c>
      <c r="I26" s="222">
        <v>1.58</v>
      </c>
      <c r="J26" s="210">
        <v>0.90700000000000003</v>
      </c>
      <c r="K26" s="210">
        <v>139.5</v>
      </c>
    </row>
    <row r="27" spans="1:12" ht="27" customHeight="1">
      <c r="A27" s="208">
        <v>3</v>
      </c>
      <c r="B27" s="208">
        <v>38.08</v>
      </c>
      <c r="C27" s="215">
        <v>0.38</v>
      </c>
      <c r="D27" s="210">
        <v>3258.88</v>
      </c>
      <c r="E27" s="210">
        <v>765.71</v>
      </c>
      <c r="F27" s="221">
        <v>25.48</v>
      </c>
      <c r="G27" s="210">
        <v>103.36</v>
      </c>
      <c r="H27" s="234">
        <v>0.1026</v>
      </c>
      <c r="I27" s="222">
        <v>1.55</v>
      </c>
      <c r="J27" s="210">
        <v>0.89800000000000002</v>
      </c>
      <c r="K27" s="210">
        <v>125</v>
      </c>
    </row>
    <row r="28" spans="1:12" ht="27" customHeight="1">
      <c r="A28" s="208">
        <v>4</v>
      </c>
      <c r="B28" s="208">
        <v>38.700000000000003</v>
      </c>
      <c r="C28" s="215">
        <v>0.371</v>
      </c>
      <c r="D28" s="208">
        <v>2482.23</v>
      </c>
      <c r="E28" s="208">
        <v>797.81</v>
      </c>
      <c r="F28" s="214">
        <v>27.52</v>
      </c>
      <c r="G28" s="208">
        <v>109.37</v>
      </c>
      <c r="H28" s="235">
        <v>9.9199999999999997E-2</v>
      </c>
      <c r="I28" s="215">
        <v>1.65</v>
      </c>
      <c r="J28" s="208">
        <v>0.92</v>
      </c>
      <c r="K28" s="208">
        <v>140</v>
      </c>
    </row>
    <row r="29" spans="1:12" ht="27" customHeight="1">
      <c r="A29" s="208">
        <v>5</v>
      </c>
      <c r="B29" s="208">
        <v>39.36</v>
      </c>
      <c r="C29" s="215">
        <v>0.36099999999999999</v>
      </c>
      <c r="D29" s="208">
        <v>4096.92</v>
      </c>
      <c r="E29" s="208">
        <v>1033.28</v>
      </c>
      <c r="F29" s="214">
        <v>20.58</v>
      </c>
      <c r="G29" s="208">
        <v>105.37</v>
      </c>
      <c r="H29" s="235">
        <v>0.1135</v>
      </c>
      <c r="I29" s="215">
        <v>1.6</v>
      </c>
      <c r="J29" s="208">
        <v>0.84199999999999997</v>
      </c>
      <c r="K29" s="208">
        <v>142</v>
      </c>
    </row>
    <row r="30" spans="1:12" s="220" customFormat="1" ht="27" customHeight="1">
      <c r="A30" s="217" t="s">
        <v>378</v>
      </c>
      <c r="B30" s="218">
        <f>AVERAGE(B25:B29)</f>
        <v>38.756000000000007</v>
      </c>
      <c r="C30" s="219">
        <f t="shared" ref="C30:K30" si="3">AVERAGE(C25:C29)</f>
        <v>0.37</v>
      </c>
      <c r="D30" s="218">
        <f t="shared" si="3"/>
        <v>3173.7339999999999</v>
      </c>
      <c r="E30" s="218">
        <f t="shared" si="3"/>
        <v>866.90599999999995</v>
      </c>
      <c r="F30" s="218">
        <f t="shared" si="3"/>
        <v>23.744</v>
      </c>
      <c r="G30" s="218">
        <f t="shared" si="3"/>
        <v>106.96199999999999</v>
      </c>
      <c r="H30" s="236">
        <f t="shared" si="3"/>
        <v>0.10018000000000001</v>
      </c>
      <c r="I30" s="219">
        <f t="shared" si="3"/>
        <v>1.5939999999999999</v>
      </c>
      <c r="J30" s="217">
        <f t="shared" si="3"/>
        <v>0.89599999999999991</v>
      </c>
      <c r="K30" s="217">
        <f t="shared" si="3"/>
        <v>137.19999999999999</v>
      </c>
    </row>
    <row r="31" spans="1:12" ht="46.5">
      <c r="A31" s="172" t="s">
        <v>398</v>
      </c>
      <c r="B31" s="209" t="s">
        <v>315</v>
      </c>
      <c r="C31" s="172" t="s">
        <v>316</v>
      </c>
      <c r="D31" s="205" t="s">
        <v>317</v>
      </c>
      <c r="E31" s="205" t="s">
        <v>318</v>
      </c>
      <c r="F31" s="205" t="s">
        <v>319</v>
      </c>
      <c r="G31" s="205" t="s">
        <v>320</v>
      </c>
      <c r="H31" s="205" t="s">
        <v>321</v>
      </c>
      <c r="I31" s="205" t="s">
        <v>322</v>
      </c>
      <c r="J31" s="205" t="s">
        <v>379</v>
      </c>
      <c r="K31" s="205" t="s">
        <v>323</v>
      </c>
      <c r="L31" s="239"/>
    </row>
    <row r="32" spans="1:12" ht="26.15" customHeight="1">
      <c r="A32" s="208">
        <v>1</v>
      </c>
      <c r="B32" s="214">
        <v>20.12</v>
      </c>
      <c r="C32" s="208">
        <v>0.26740000000000003</v>
      </c>
      <c r="D32" s="214">
        <v>884.14</v>
      </c>
      <c r="E32" s="214">
        <v>390.8</v>
      </c>
      <c r="F32" s="214">
        <v>36.43</v>
      </c>
      <c r="G32" s="214">
        <v>91.77</v>
      </c>
      <c r="H32" s="234">
        <v>2.8500000000000001E-2</v>
      </c>
      <c r="I32" s="118">
        <v>2.83</v>
      </c>
      <c r="J32" s="208">
        <v>0.14499999999999999</v>
      </c>
      <c r="K32" s="208">
        <v>45</v>
      </c>
      <c r="L32" s="239"/>
    </row>
    <row r="33" spans="1:12" ht="26.15" customHeight="1">
      <c r="A33" s="208">
        <v>2</v>
      </c>
      <c r="B33" s="214">
        <v>20.2</v>
      </c>
      <c r="C33" s="208">
        <v>0.27439999999999998</v>
      </c>
      <c r="D33" s="214">
        <v>709.71</v>
      </c>
      <c r="E33" s="214">
        <v>410.68</v>
      </c>
      <c r="F33" s="214">
        <v>47.17</v>
      </c>
      <c r="G33" s="214">
        <v>64.790000000000006</v>
      </c>
      <c r="H33" s="234">
        <v>1.54E-2</v>
      </c>
      <c r="I33" s="118">
        <v>2.46</v>
      </c>
      <c r="J33" s="208">
        <v>9.7000000000000003E-2</v>
      </c>
      <c r="K33" s="208">
        <v>57.5</v>
      </c>
      <c r="L33" s="289" t="s">
        <v>421</v>
      </c>
    </row>
    <row r="34" spans="1:12" ht="26.15" customHeight="1">
      <c r="A34" s="208">
        <v>3</v>
      </c>
      <c r="B34" s="214">
        <v>21.02</v>
      </c>
      <c r="C34" s="208">
        <v>0.2752</v>
      </c>
      <c r="D34" s="214">
        <v>671.01</v>
      </c>
      <c r="E34" s="214">
        <v>502.35</v>
      </c>
      <c r="F34" s="214">
        <v>28.68</v>
      </c>
      <c r="G34" s="214">
        <v>82.07</v>
      </c>
      <c r="H34" s="234">
        <v>2.5100000000000001E-2</v>
      </c>
      <c r="I34" s="118">
        <v>2.93</v>
      </c>
      <c r="J34" s="208">
        <v>0.122</v>
      </c>
      <c r="K34" s="208">
        <v>53.5</v>
      </c>
      <c r="L34" s="289"/>
    </row>
    <row r="35" spans="1:12" ht="26.15" customHeight="1">
      <c r="A35" s="208">
        <v>4</v>
      </c>
      <c r="B35" s="214">
        <v>20.059999999999999</v>
      </c>
      <c r="C35" s="208">
        <v>0.26869999999999999</v>
      </c>
      <c r="D35" s="214">
        <v>723.49</v>
      </c>
      <c r="E35" s="214">
        <v>546.72</v>
      </c>
      <c r="F35" s="214">
        <v>26.88</v>
      </c>
      <c r="G35" s="214">
        <v>81.2</v>
      </c>
      <c r="H35" s="235">
        <v>2.3400000000000001E-2</v>
      </c>
      <c r="I35" s="118">
        <v>2.84</v>
      </c>
      <c r="J35" s="208">
        <v>0.125</v>
      </c>
      <c r="K35" s="208">
        <v>47.5</v>
      </c>
      <c r="L35" s="289"/>
    </row>
    <row r="36" spans="1:12" ht="26.15" customHeight="1">
      <c r="A36" s="208">
        <v>5</v>
      </c>
      <c r="B36" s="214">
        <v>20.86</v>
      </c>
      <c r="C36" s="208">
        <v>0.2621</v>
      </c>
      <c r="D36" s="214">
        <v>742.7</v>
      </c>
      <c r="E36" s="214">
        <v>458.49</v>
      </c>
      <c r="F36" s="214">
        <v>30.18</v>
      </c>
      <c r="G36" s="214">
        <v>58.3</v>
      </c>
      <c r="H36" s="235">
        <v>2.8299999999999999E-2</v>
      </c>
      <c r="I36" s="118">
        <v>3.09</v>
      </c>
      <c r="J36" s="208">
        <v>0.11799999999999999</v>
      </c>
      <c r="K36" s="208">
        <v>52</v>
      </c>
      <c r="L36" s="289"/>
    </row>
    <row r="37" spans="1:12" ht="26.15" customHeight="1">
      <c r="A37" s="208" t="s">
        <v>387</v>
      </c>
      <c r="B37" s="214">
        <f>AVERAGE(B32:B36)</f>
        <v>20.452000000000002</v>
      </c>
      <c r="C37" s="241">
        <f t="shared" ref="C37:K37" si="4">AVERAGE(C32:C36)</f>
        <v>0.26956000000000002</v>
      </c>
      <c r="D37" s="214">
        <f t="shared" si="4"/>
        <v>746.20999999999981</v>
      </c>
      <c r="E37" s="214">
        <f t="shared" si="4"/>
        <v>461.80799999999999</v>
      </c>
      <c r="F37" s="214">
        <f t="shared" si="4"/>
        <v>33.868000000000002</v>
      </c>
      <c r="G37" s="214">
        <f t="shared" si="4"/>
        <v>75.626000000000005</v>
      </c>
      <c r="H37" s="236">
        <f t="shared" si="4"/>
        <v>2.4140000000000002E-2</v>
      </c>
      <c r="I37" s="208">
        <f t="shared" si="4"/>
        <v>2.83</v>
      </c>
      <c r="J37" s="215">
        <f t="shared" si="4"/>
        <v>0.12139999999999999</v>
      </c>
      <c r="K37" s="208">
        <f t="shared" si="4"/>
        <v>51.1</v>
      </c>
      <c r="L37" s="289"/>
    </row>
    <row r="38" spans="1:12" hidden="1">
      <c r="D38" s="212"/>
      <c r="L38" s="289"/>
    </row>
    <row r="39" spans="1:12" ht="46.5" hidden="1">
      <c r="A39" s="172" t="s">
        <v>397</v>
      </c>
      <c r="B39" s="209" t="s">
        <v>315</v>
      </c>
      <c r="C39" s="209" t="s">
        <v>316</v>
      </c>
      <c r="D39" s="205" t="s">
        <v>317</v>
      </c>
      <c r="E39" s="205" t="s">
        <v>318</v>
      </c>
      <c r="F39" s="205" t="s">
        <v>319</v>
      </c>
      <c r="G39" s="205" t="s">
        <v>320</v>
      </c>
      <c r="H39" s="205" t="s">
        <v>324</v>
      </c>
      <c r="I39" s="205" t="s">
        <v>322</v>
      </c>
      <c r="J39" s="205" t="s">
        <v>379</v>
      </c>
      <c r="K39" s="205" t="s">
        <v>323</v>
      </c>
      <c r="L39" s="289"/>
    </row>
    <row r="40" spans="1:12" ht="26.15" hidden="1" customHeight="1">
      <c r="A40" s="208">
        <v>1</v>
      </c>
      <c r="B40" s="208"/>
      <c r="C40" s="208"/>
      <c r="D40" s="210"/>
      <c r="E40" s="210"/>
      <c r="F40" s="210"/>
      <c r="G40" s="210"/>
      <c r="H40" s="234">
        <v>2.87E-2</v>
      </c>
      <c r="I40" s="210"/>
      <c r="J40" s="210"/>
      <c r="K40" s="210">
        <v>33.25</v>
      </c>
      <c r="L40" s="239"/>
    </row>
    <row r="41" spans="1:12" ht="26.15" hidden="1" customHeight="1">
      <c r="A41" s="208">
        <v>2</v>
      </c>
      <c r="B41" s="208"/>
      <c r="C41" s="208"/>
      <c r="D41" s="210"/>
      <c r="E41" s="210"/>
      <c r="F41" s="210"/>
      <c r="G41" s="210"/>
      <c r="H41" s="234">
        <v>2.8299999999999999E-2</v>
      </c>
      <c r="I41" s="210"/>
      <c r="J41" s="210"/>
      <c r="K41" s="210">
        <v>37.5</v>
      </c>
      <c r="L41" s="239"/>
    </row>
    <row r="42" spans="1:12" ht="26.15" hidden="1" customHeight="1">
      <c r="A42" s="208">
        <v>3</v>
      </c>
      <c r="B42" s="208"/>
      <c r="C42" s="208"/>
      <c r="D42" s="210"/>
      <c r="E42" s="210"/>
      <c r="F42" s="210"/>
      <c r="G42" s="210"/>
      <c r="H42" s="234">
        <v>2.6200000000000001E-2</v>
      </c>
      <c r="I42" s="210"/>
      <c r="J42" s="210"/>
      <c r="K42" s="210">
        <v>35.5</v>
      </c>
      <c r="L42" s="239"/>
    </row>
    <row r="43" spans="1:12" ht="26.15" hidden="1" customHeight="1">
      <c r="A43" s="208">
        <v>4</v>
      </c>
      <c r="B43" s="208"/>
      <c r="C43" s="208"/>
      <c r="D43" s="210"/>
      <c r="E43" s="210"/>
      <c r="F43" s="210"/>
      <c r="G43" s="210"/>
      <c r="H43" s="235">
        <v>2.41E-2</v>
      </c>
      <c r="I43" s="210"/>
      <c r="J43" s="210"/>
      <c r="K43" s="210">
        <v>40</v>
      </c>
      <c r="L43" s="239"/>
    </row>
    <row r="44" spans="1:12" ht="26.15" hidden="1" customHeight="1">
      <c r="A44" s="208">
        <v>5</v>
      </c>
      <c r="B44" s="208"/>
      <c r="C44" s="208"/>
      <c r="D44" s="210"/>
      <c r="E44" s="210"/>
      <c r="F44" s="210"/>
      <c r="G44" s="210"/>
      <c r="H44" s="235">
        <v>2.5999999999999999E-2</v>
      </c>
      <c r="I44" s="210"/>
      <c r="J44" s="210"/>
      <c r="K44" s="210">
        <v>42</v>
      </c>
      <c r="L44" s="239"/>
    </row>
    <row r="45" spans="1:12" ht="26.15" hidden="1" customHeight="1">
      <c r="A45" s="208" t="s">
        <v>387</v>
      </c>
      <c r="B45" s="208" t="e">
        <f>AVERAGE(B40:B44)</f>
        <v>#DIV/0!</v>
      </c>
      <c r="C45" s="208" t="e">
        <f t="shared" ref="C45:K45" si="5">AVERAGE(C40:C44)</f>
        <v>#DIV/0!</v>
      </c>
      <c r="D45" s="208" t="e">
        <f t="shared" si="5"/>
        <v>#DIV/0!</v>
      </c>
      <c r="E45" s="208" t="e">
        <f t="shared" si="5"/>
        <v>#DIV/0!</v>
      </c>
      <c r="F45" s="208" t="e">
        <f t="shared" si="5"/>
        <v>#DIV/0!</v>
      </c>
      <c r="G45" s="208" t="e">
        <f t="shared" si="5"/>
        <v>#DIV/0!</v>
      </c>
      <c r="H45" s="236">
        <f t="shared" si="5"/>
        <v>2.666E-2</v>
      </c>
      <c r="I45" s="208" t="e">
        <f t="shared" si="5"/>
        <v>#DIV/0!</v>
      </c>
      <c r="J45" s="208" t="e">
        <f t="shared" si="5"/>
        <v>#DIV/0!</v>
      </c>
      <c r="K45" s="208">
        <f t="shared" si="5"/>
        <v>37.65</v>
      </c>
      <c r="L45" s="239"/>
    </row>
    <row r="46" spans="1:12" hidden="1">
      <c r="D46" s="212"/>
    </row>
    <row r="47" spans="1:12" hidden="1">
      <c r="D47" s="212"/>
    </row>
    <row r="48" spans="1:12" ht="84.75" customHeight="1">
      <c r="A48" s="172" t="s">
        <v>385</v>
      </c>
      <c r="B48" s="172" t="s">
        <v>420</v>
      </c>
      <c r="C48" s="173" t="s">
        <v>362</v>
      </c>
      <c r="D48" s="205" t="s">
        <v>419</v>
      </c>
      <c r="E48" s="173" t="s">
        <v>363</v>
      </c>
      <c r="F48" s="173" t="s">
        <v>368</v>
      </c>
      <c r="G48" s="173" t="s">
        <v>418</v>
      </c>
      <c r="H48" s="205" t="s">
        <v>331</v>
      </c>
      <c r="I48" s="172" t="s">
        <v>332</v>
      </c>
      <c r="J48" s="173" t="s">
        <v>333</v>
      </c>
      <c r="K48" s="205" t="s">
        <v>334</v>
      </c>
      <c r="L48" s="205" t="s">
        <v>335</v>
      </c>
    </row>
    <row r="49" spans="1:25" ht="26.15" hidden="1" customHeight="1">
      <c r="A49" s="208">
        <v>1</v>
      </c>
      <c r="B49" s="223" t="s">
        <v>388</v>
      </c>
      <c r="C49" s="175">
        <v>39.14</v>
      </c>
      <c r="D49" s="210">
        <v>23.44</v>
      </c>
      <c r="E49" s="175">
        <v>0.69</v>
      </c>
      <c r="F49" s="175">
        <v>58.19</v>
      </c>
      <c r="G49" s="228">
        <v>3.4000000000000002E-2</v>
      </c>
      <c r="H49" s="221">
        <v>6.01</v>
      </c>
      <c r="I49" s="174">
        <v>69.72</v>
      </c>
      <c r="J49" s="175">
        <v>6.15</v>
      </c>
      <c r="K49" s="210">
        <v>30.25</v>
      </c>
      <c r="L49" s="210">
        <v>29.11</v>
      </c>
    </row>
    <row r="50" spans="1:25" ht="26.15" hidden="1" customHeight="1">
      <c r="A50" s="208">
        <v>2</v>
      </c>
      <c r="B50" s="223" t="s">
        <v>389</v>
      </c>
      <c r="C50" s="175">
        <v>40.24</v>
      </c>
      <c r="D50" s="210">
        <v>25.7</v>
      </c>
      <c r="E50" s="175">
        <v>0.68</v>
      </c>
      <c r="F50" s="175">
        <v>57.85</v>
      </c>
      <c r="G50" s="228">
        <v>3.9600000000000003E-2</v>
      </c>
      <c r="H50" s="221">
        <v>6.02</v>
      </c>
      <c r="I50" s="174">
        <v>69.72</v>
      </c>
      <c r="J50" s="175">
        <v>4.8899999999999997</v>
      </c>
      <c r="K50" s="210">
        <v>21.86</v>
      </c>
      <c r="L50" s="210">
        <v>30.91</v>
      </c>
    </row>
    <row r="51" spans="1:25" ht="26.15" hidden="1" customHeight="1">
      <c r="A51" s="208">
        <v>3</v>
      </c>
      <c r="B51" s="223" t="s">
        <v>390</v>
      </c>
      <c r="C51" s="175">
        <v>37.090000000000003</v>
      </c>
      <c r="D51" s="210">
        <v>26.55</v>
      </c>
      <c r="E51" s="175">
        <v>0.69</v>
      </c>
      <c r="F51" s="175">
        <v>57.54</v>
      </c>
      <c r="G51" s="228">
        <v>3.32E-2</v>
      </c>
      <c r="H51" s="221">
        <v>6</v>
      </c>
      <c r="I51" s="174">
        <v>69.239999999999995</v>
      </c>
      <c r="J51" s="175"/>
      <c r="K51" s="210"/>
      <c r="L51" s="210">
        <v>35.450000000000003</v>
      </c>
    </row>
    <row r="52" spans="1:25" ht="26.15" hidden="1" customHeight="1">
      <c r="A52" s="208">
        <v>4</v>
      </c>
      <c r="B52" s="223" t="s">
        <v>391</v>
      </c>
      <c r="C52" s="175">
        <v>38.369999999999997</v>
      </c>
      <c r="D52" s="210">
        <v>26.86</v>
      </c>
      <c r="E52" s="175">
        <v>0.69</v>
      </c>
      <c r="F52" s="175">
        <v>57.32</v>
      </c>
      <c r="G52" s="228">
        <v>3.6799999999999999E-2</v>
      </c>
      <c r="H52" s="221">
        <v>6</v>
      </c>
      <c r="I52" s="174">
        <v>69.72</v>
      </c>
      <c r="J52" s="175"/>
      <c r="K52" s="210"/>
      <c r="L52" s="210">
        <v>35.51</v>
      </c>
    </row>
    <row r="53" spans="1:25" ht="26.15" hidden="1" customHeight="1">
      <c r="A53" s="208">
        <v>5</v>
      </c>
      <c r="B53" s="223" t="s">
        <v>392</v>
      </c>
      <c r="C53" s="175">
        <v>39.11</v>
      </c>
      <c r="D53" s="210">
        <v>26.16</v>
      </c>
      <c r="E53" s="175">
        <v>0.69</v>
      </c>
      <c r="F53" s="175">
        <v>58.38</v>
      </c>
      <c r="G53" s="228">
        <v>3.1199999999999999E-2</v>
      </c>
      <c r="H53" s="221">
        <v>6.01</v>
      </c>
      <c r="I53" s="174">
        <v>69.72</v>
      </c>
      <c r="J53" s="175"/>
      <c r="K53" s="210"/>
      <c r="L53" s="210">
        <v>35.380000000000003</v>
      </c>
    </row>
    <row r="54" spans="1:25" s="220" customFormat="1" ht="26.15" customHeight="1">
      <c r="A54" s="217" t="s">
        <v>387</v>
      </c>
      <c r="B54" s="225" t="e">
        <f>AVERAGE(B49:B53)</f>
        <v>#DIV/0!</v>
      </c>
      <c r="C54" s="225">
        <f t="shared" ref="C54:L54" si="6">AVERAGE(C49:C53)</f>
        <v>38.79</v>
      </c>
      <c r="D54" s="225">
        <f t="shared" si="6"/>
        <v>25.742000000000001</v>
      </c>
      <c r="E54" s="225">
        <f t="shared" si="6"/>
        <v>0.68799999999999994</v>
      </c>
      <c r="F54" s="225">
        <f t="shared" si="6"/>
        <v>57.855999999999995</v>
      </c>
      <c r="G54" s="229">
        <f t="shared" si="6"/>
        <v>3.4960000000000005E-2</v>
      </c>
      <c r="H54" s="238">
        <f t="shared" si="6"/>
        <v>6.008</v>
      </c>
      <c r="I54" s="225">
        <f t="shared" si="6"/>
        <v>69.623999999999995</v>
      </c>
      <c r="J54" s="225">
        <f t="shared" si="6"/>
        <v>5.52</v>
      </c>
      <c r="K54" s="225">
        <f t="shared" si="6"/>
        <v>26.055</v>
      </c>
      <c r="L54" s="225">
        <f t="shared" si="6"/>
        <v>33.271999999999998</v>
      </c>
    </row>
    <row r="55" spans="1:25" ht="139.5">
      <c r="A55" s="172" t="s">
        <v>386</v>
      </c>
      <c r="B55" s="172" t="s">
        <v>325</v>
      </c>
      <c r="C55" s="173" t="s">
        <v>326</v>
      </c>
      <c r="D55" s="205" t="s">
        <v>327</v>
      </c>
      <c r="E55" s="173" t="s">
        <v>328</v>
      </c>
      <c r="F55" s="173" t="s">
        <v>329</v>
      </c>
      <c r="G55" s="173" t="s">
        <v>330</v>
      </c>
      <c r="H55" s="205" t="s">
        <v>331</v>
      </c>
      <c r="I55" s="172" t="s">
        <v>332</v>
      </c>
      <c r="J55" s="173" t="s">
        <v>333</v>
      </c>
      <c r="K55" s="205" t="s">
        <v>334</v>
      </c>
      <c r="L55" s="205" t="s">
        <v>335</v>
      </c>
      <c r="N55" s="172" t="s">
        <v>444</v>
      </c>
      <c r="O55" s="172" t="s">
        <v>420</v>
      </c>
      <c r="P55" s="173" t="s">
        <v>362</v>
      </c>
      <c r="Q55" s="205" t="s">
        <v>419</v>
      </c>
      <c r="R55" s="173" t="s">
        <v>363</v>
      </c>
      <c r="S55" s="173" t="s">
        <v>368</v>
      </c>
      <c r="T55" s="173" t="s">
        <v>418</v>
      </c>
      <c r="U55" s="205" t="s">
        <v>331</v>
      </c>
      <c r="V55" s="172" t="s">
        <v>332</v>
      </c>
      <c r="W55" s="173" t="s">
        <v>333</v>
      </c>
      <c r="X55" s="205" t="s">
        <v>334</v>
      </c>
      <c r="Y55" s="205" t="s">
        <v>335</v>
      </c>
    </row>
    <row r="56" spans="1:25" ht="26.15" hidden="1" customHeight="1">
      <c r="A56" s="208">
        <v>1</v>
      </c>
      <c r="B56" s="223" t="s">
        <v>388</v>
      </c>
      <c r="C56" s="175">
        <v>32.39</v>
      </c>
      <c r="D56" s="259">
        <v>18.07</v>
      </c>
      <c r="E56" s="175">
        <v>0.63</v>
      </c>
      <c r="F56" s="175">
        <v>27.92</v>
      </c>
      <c r="G56" s="228">
        <v>4.5199999999999997E-2</v>
      </c>
      <c r="H56" s="221">
        <v>5.9</v>
      </c>
      <c r="I56" s="174">
        <v>82.95</v>
      </c>
      <c r="J56" s="175">
        <v>6.66</v>
      </c>
      <c r="K56" s="256">
        <v>14.4</v>
      </c>
      <c r="L56" s="256">
        <v>18.36</v>
      </c>
      <c r="N56" s="208">
        <v>1</v>
      </c>
      <c r="O56" s="223" t="s">
        <v>388</v>
      </c>
      <c r="P56" s="175">
        <v>32.15</v>
      </c>
      <c r="Q56" s="221">
        <v>12.655555555555546</v>
      </c>
      <c r="R56" s="301">
        <v>0.63481085612490806</v>
      </c>
      <c r="S56" s="175">
        <v>24.37</v>
      </c>
      <c r="T56" s="228">
        <v>6.5679150363331509E-2</v>
      </c>
      <c r="U56" s="221">
        <v>6.01</v>
      </c>
      <c r="V56" s="174">
        <v>83.3</v>
      </c>
      <c r="W56" s="175">
        <v>6.0380000000000003</v>
      </c>
      <c r="X56" s="221">
        <v>14.066666666666668</v>
      </c>
      <c r="Y56" s="221">
        <v>22.955555555555559</v>
      </c>
    </row>
    <row r="57" spans="1:25" ht="26.15" hidden="1" customHeight="1">
      <c r="A57" s="208">
        <v>2</v>
      </c>
      <c r="B57" s="223" t="s">
        <v>393</v>
      </c>
      <c r="C57" s="175">
        <v>34.340000000000003</v>
      </c>
      <c r="D57" s="259">
        <v>26.52</v>
      </c>
      <c r="E57" s="175">
        <v>0.64</v>
      </c>
      <c r="F57" s="175">
        <v>27.33</v>
      </c>
      <c r="G57" s="228">
        <v>4.5600000000000002E-2</v>
      </c>
      <c r="H57" s="221">
        <v>6.01</v>
      </c>
      <c r="I57" s="174">
        <v>82.85</v>
      </c>
      <c r="J57" s="175">
        <v>7.71</v>
      </c>
      <c r="K57" s="256">
        <v>33.5</v>
      </c>
      <c r="L57" s="256">
        <v>12.8</v>
      </c>
      <c r="N57" s="208">
        <v>2</v>
      </c>
      <c r="O57" s="223" t="s">
        <v>452</v>
      </c>
      <c r="P57" s="175">
        <v>34.65</v>
      </c>
      <c r="Q57" s="221">
        <v>13.699999999999989</v>
      </c>
      <c r="R57" s="301">
        <v>0.63323902336791371</v>
      </c>
      <c r="S57" s="175">
        <v>24.93</v>
      </c>
      <c r="T57" s="228">
        <v>6.8837475007140922E-2</v>
      </c>
      <c r="U57" s="221">
        <v>5.92</v>
      </c>
      <c r="V57" s="174">
        <v>83.3</v>
      </c>
      <c r="W57" s="175">
        <v>5.7519999999999998</v>
      </c>
      <c r="X57" s="221">
        <v>13.200000000000001</v>
      </c>
      <c r="Y57" s="221">
        <v>24.65555555555553</v>
      </c>
    </row>
    <row r="58" spans="1:25" ht="26.15" hidden="1" customHeight="1">
      <c r="A58" s="208">
        <v>3</v>
      </c>
      <c r="B58" s="223" t="s">
        <v>394</v>
      </c>
      <c r="C58" s="175">
        <v>33.340000000000003</v>
      </c>
      <c r="D58" s="259">
        <v>21.47</v>
      </c>
      <c r="E58" s="175">
        <v>0.63</v>
      </c>
      <c r="F58" s="175">
        <v>27.57</v>
      </c>
      <c r="G58" s="228">
        <v>4.48E-2</v>
      </c>
      <c r="H58" s="221">
        <v>5.98</v>
      </c>
      <c r="I58" s="174">
        <v>82.95</v>
      </c>
      <c r="J58" s="175"/>
      <c r="K58" s="256"/>
      <c r="L58" s="256">
        <v>31.43</v>
      </c>
      <c r="N58" s="208">
        <v>3</v>
      </c>
      <c r="O58" s="223" t="s">
        <v>453</v>
      </c>
      <c r="P58" s="175">
        <v>34.799999999999997</v>
      </c>
      <c r="Q58" s="221">
        <v>12.966666666666658</v>
      </c>
      <c r="R58" s="301">
        <v>0.64162213140521862</v>
      </c>
      <c r="S58" s="175">
        <v>26.59</v>
      </c>
      <c r="T58" s="228">
        <v>6.6138289150040844E-2</v>
      </c>
      <c r="U58" s="221">
        <v>5.93</v>
      </c>
      <c r="V58" s="174">
        <v>83.3</v>
      </c>
      <c r="W58" s="175">
        <v>3.2360000000000002</v>
      </c>
      <c r="X58" s="210"/>
      <c r="Y58" s="221">
        <v>24.788888888888899</v>
      </c>
    </row>
    <row r="59" spans="1:25" ht="26.15" hidden="1" customHeight="1">
      <c r="A59" s="208">
        <v>4</v>
      </c>
      <c r="B59" s="223" t="s">
        <v>395</v>
      </c>
      <c r="C59" s="175">
        <v>34.17</v>
      </c>
      <c r="D59" s="259">
        <v>28.28</v>
      </c>
      <c r="E59" s="175">
        <v>0.64</v>
      </c>
      <c r="F59" s="175">
        <v>27.78</v>
      </c>
      <c r="G59" s="228">
        <v>5.5599999999999997E-2</v>
      </c>
      <c r="H59" s="221">
        <v>6</v>
      </c>
      <c r="I59" s="174">
        <v>82.8</v>
      </c>
      <c r="J59" s="175"/>
      <c r="K59" s="256"/>
      <c r="L59" s="256">
        <v>29.65</v>
      </c>
      <c r="N59" s="208">
        <v>4</v>
      </c>
      <c r="O59" s="223" t="s">
        <v>454</v>
      </c>
      <c r="P59" s="175">
        <v>35.9</v>
      </c>
      <c r="Q59" s="221">
        <v>13.322222222222207</v>
      </c>
      <c r="R59" s="301">
        <v>0.63020014670439051</v>
      </c>
      <c r="S59" s="175">
        <v>27.09</v>
      </c>
      <c r="T59" s="228">
        <v>7.3800738007380018E-2</v>
      </c>
      <c r="U59" s="221">
        <v>5.92</v>
      </c>
      <c r="V59" s="174">
        <v>83.3</v>
      </c>
      <c r="W59" s="175"/>
      <c r="X59" s="210"/>
      <c r="Y59" s="221">
        <v>26.766666666666676</v>
      </c>
    </row>
    <row r="60" spans="1:25" ht="26.15" hidden="1" customHeight="1">
      <c r="A60" s="208">
        <v>5</v>
      </c>
      <c r="B60" s="223" t="s">
        <v>396</v>
      </c>
      <c r="C60" s="175">
        <v>34.31</v>
      </c>
      <c r="D60" s="259">
        <v>31.53</v>
      </c>
      <c r="E60" s="175">
        <v>0.63</v>
      </c>
      <c r="F60" s="175">
        <v>28.11</v>
      </c>
      <c r="G60" s="228">
        <v>5.16E-2</v>
      </c>
      <c r="H60" s="221">
        <v>6</v>
      </c>
      <c r="I60" s="174">
        <v>82.95</v>
      </c>
      <c r="J60" s="175"/>
      <c r="K60" s="256"/>
      <c r="L60" s="256">
        <v>30.29</v>
      </c>
      <c r="N60" s="208">
        <v>5</v>
      </c>
      <c r="O60" s="223" t="s">
        <v>455</v>
      </c>
      <c r="P60" s="175">
        <v>34.449999999999996</v>
      </c>
      <c r="Q60" s="221">
        <v>13.42222222222221</v>
      </c>
      <c r="R60" s="301">
        <v>0.64183170910615106</v>
      </c>
      <c r="S60" s="175">
        <v>26</v>
      </c>
      <c r="T60" s="228">
        <v>7.1428571428571383E-2</v>
      </c>
      <c r="U60" s="221">
        <v>5.89</v>
      </c>
      <c r="V60" s="174">
        <v>83.3</v>
      </c>
      <c r="W60" s="175"/>
      <c r="X60" s="210"/>
      <c r="Y60" s="221">
        <v>25.288888888888884</v>
      </c>
    </row>
    <row r="61" spans="1:25" s="220" customFormat="1" ht="26.15" customHeight="1">
      <c r="A61" s="217" t="s">
        <v>387</v>
      </c>
      <c r="B61" s="225" t="e">
        <f>AVERAGE(B56:B60)</f>
        <v>#DIV/0!</v>
      </c>
      <c r="C61" s="225">
        <f t="shared" ref="C61:L61" si="7">AVERAGE(C56:C60)</f>
        <v>33.71</v>
      </c>
      <c r="D61" s="258">
        <f t="shared" si="7"/>
        <v>25.173999999999999</v>
      </c>
      <c r="E61" s="225">
        <f t="shared" si="7"/>
        <v>0.63400000000000001</v>
      </c>
      <c r="F61" s="256">
        <f t="shared" si="7"/>
        <v>27.741999999999997</v>
      </c>
      <c r="G61" s="229">
        <f t="shared" si="7"/>
        <v>4.8559999999999999E-2</v>
      </c>
      <c r="H61" s="238">
        <f t="shared" si="7"/>
        <v>5.9779999999999998</v>
      </c>
      <c r="I61" s="225">
        <f t="shared" si="7"/>
        <v>82.9</v>
      </c>
      <c r="J61" s="225">
        <f t="shared" si="7"/>
        <v>7.1850000000000005</v>
      </c>
      <c r="K61" s="256">
        <f t="shared" si="7"/>
        <v>23.95</v>
      </c>
      <c r="L61" s="256">
        <f t="shared" si="7"/>
        <v>24.506</v>
      </c>
      <c r="N61" s="217" t="s">
        <v>378</v>
      </c>
      <c r="O61" s="225" t="e">
        <f>AVERAGE(O56:O60)</f>
        <v>#DIV/0!</v>
      </c>
      <c r="P61" s="302">
        <f t="shared" ref="P61:Y61" si="8">AVERAGE(P56:P60)</f>
        <v>34.39</v>
      </c>
      <c r="Q61" s="302">
        <f t="shared" si="8"/>
        <v>13.21333333333332</v>
      </c>
      <c r="R61" s="302">
        <f t="shared" si="8"/>
        <v>0.63634077334171635</v>
      </c>
      <c r="S61" s="302">
        <f t="shared" si="8"/>
        <v>25.796000000000003</v>
      </c>
      <c r="T61" s="302">
        <f t="shared" si="8"/>
        <v>6.9176844791292935E-2</v>
      </c>
      <c r="U61" s="303">
        <f t="shared" si="8"/>
        <v>5.9340000000000002</v>
      </c>
      <c r="V61" s="302">
        <f t="shared" si="8"/>
        <v>83.3</v>
      </c>
      <c r="W61" s="302">
        <f t="shared" si="8"/>
        <v>5.0086666666666666</v>
      </c>
      <c r="X61" s="302">
        <f t="shared" si="8"/>
        <v>13.633333333333335</v>
      </c>
      <c r="Y61" s="302">
        <f t="shared" si="8"/>
        <v>24.891111111111108</v>
      </c>
    </row>
    <row r="62" spans="1:25" ht="62">
      <c r="A62" s="172" t="s">
        <v>402</v>
      </c>
      <c r="B62" s="172" t="s">
        <v>325</v>
      </c>
      <c r="C62" s="173" t="s">
        <v>326</v>
      </c>
      <c r="D62" s="205" t="s">
        <v>327</v>
      </c>
      <c r="E62" s="173" t="s">
        <v>328</v>
      </c>
      <c r="F62" s="173" t="s">
        <v>329</v>
      </c>
      <c r="G62" s="173" t="s">
        <v>330</v>
      </c>
      <c r="H62" s="205" t="s">
        <v>331</v>
      </c>
      <c r="I62" s="172" t="s">
        <v>332</v>
      </c>
      <c r="J62" s="173" t="s">
        <v>333</v>
      </c>
      <c r="K62" s="205" t="s">
        <v>334</v>
      </c>
      <c r="L62" s="205" t="s">
        <v>335</v>
      </c>
    </row>
    <row r="63" spans="1:25" ht="26.15" customHeight="1">
      <c r="A63" s="208">
        <v>1</v>
      </c>
      <c r="B63" s="223" t="s">
        <v>388</v>
      </c>
      <c r="C63" s="208">
        <v>30.96</v>
      </c>
      <c r="D63" s="210">
        <v>27.89</v>
      </c>
      <c r="E63" s="174">
        <v>0.63</v>
      </c>
      <c r="F63" s="208">
        <v>28.65</v>
      </c>
      <c r="G63" s="227">
        <v>2.7199999999999998E-2</v>
      </c>
      <c r="H63" s="233">
        <v>6.03</v>
      </c>
      <c r="I63" s="208">
        <v>68.55</v>
      </c>
      <c r="J63" s="175">
        <v>37.5</v>
      </c>
      <c r="K63" s="208">
        <v>29.82</v>
      </c>
      <c r="L63" s="208">
        <v>36.369999999999997</v>
      </c>
    </row>
    <row r="64" spans="1:25" ht="26.15" customHeight="1">
      <c r="A64" s="208">
        <v>2</v>
      </c>
      <c r="B64" s="223" t="s">
        <v>414</v>
      </c>
      <c r="C64" s="208">
        <v>30.46</v>
      </c>
      <c r="D64" s="210">
        <v>28.75</v>
      </c>
      <c r="E64" s="174">
        <v>0.63</v>
      </c>
      <c r="F64" s="208">
        <v>29.86</v>
      </c>
      <c r="G64" s="227">
        <v>2.6800000000000001E-2</v>
      </c>
      <c r="H64" s="233">
        <v>6.05</v>
      </c>
      <c r="I64" s="208">
        <v>68.55</v>
      </c>
      <c r="J64" s="175">
        <v>38.340000000000003</v>
      </c>
      <c r="K64" s="208">
        <v>30.15</v>
      </c>
      <c r="L64" s="208">
        <v>36.270000000000003</v>
      </c>
    </row>
    <row r="65" spans="1:12" ht="26.15" customHeight="1">
      <c r="A65" s="208">
        <v>3</v>
      </c>
      <c r="B65" s="223" t="s">
        <v>415</v>
      </c>
      <c r="C65" s="208">
        <v>30.69</v>
      </c>
      <c r="D65" s="210">
        <v>27.3</v>
      </c>
      <c r="E65" s="174">
        <v>0.63</v>
      </c>
      <c r="F65" s="208">
        <v>28.52</v>
      </c>
      <c r="G65" s="227">
        <v>2.64E-2</v>
      </c>
      <c r="H65" s="233">
        <v>6.01</v>
      </c>
      <c r="I65" s="208">
        <v>68.790000000000006</v>
      </c>
      <c r="J65" s="175"/>
      <c r="K65" s="208"/>
      <c r="L65" s="208">
        <v>36.700000000000003</v>
      </c>
    </row>
    <row r="66" spans="1:12" ht="26.15" customHeight="1">
      <c r="A66" s="208">
        <v>4</v>
      </c>
      <c r="B66" s="223" t="s">
        <v>416</v>
      </c>
      <c r="C66" s="208">
        <v>30.77</v>
      </c>
      <c r="D66" s="174">
        <v>27.03</v>
      </c>
      <c r="E66" s="174">
        <v>0.63</v>
      </c>
      <c r="F66" s="208">
        <v>29.13</v>
      </c>
      <c r="G66" s="227">
        <v>2.9600000000000001E-2</v>
      </c>
      <c r="H66" s="233">
        <v>6.07</v>
      </c>
      <c r="I66" s="208">
        <v>68.790000000000006</v>
      </c>
      <c r="J66" s="208"/>
      <c r="K66" s="208"/>
      <c r="L66" s="208">
        <v>43.3</v>
      </c>
    </row>
    <row r="67" spans="1:12" ht="26.15" customHeight="1">
      <c r="A67" s="208">
        <v>5</v>
      </c>
      <c r="B67" s="223" t="s">
        <v>417</v>
      </c>
      <c r="C67" s="208">
        <v>30.09</v>
      </c>
      <c r="D67" s="174">
        <v>26.85</v>
      </c>
      <c r="E67" s="174">
        <v>0.63</v>
      </c>
      <c r="F67" s="208">
        <v>29.28</v>
      </c>
      <c r="G67" s="227">
        <v>2.8799999999999999E-2</v>
      </c>
      <c r="H67" s="233">
        <v>6.02</v>
      </c>
      <c r="I67" s="208">
        <v>68.55</v>
      </c>
      <c r="J67" s="208"/>
      <c r="K67" s="208"/>
      <c r="L67" s="208">
        <v>36.479999999999997</v>
      </c>
    </row>
    <row r="68" spans="1:12" s="220" customFormat="1" ht="26.15" customHeight="1">
      <c r="A68" s="217" t="s">
        <v>387</v>
      </c>
      <c r="B68" s="217" t="e">
        <f>AVERAGE(B63:B67)</f>
        <v>#DIV/0!</v>
      </c>
      <c r="C68" s="217">
        <f t="shared" ref="C68:L68" si="9">AVERAGE(C63:C67)</f>
        <v>30.594000000000001</v>
      </c>
      <c r="D68" s="257">
        <f t="shared" si="9"/>
        <v>27.564</v>
      </c>
      <c r="E68" s="217">
        <f t="shared" si="9"/>
        <v>0.63</v>
      </c>
      <c r="F68" s="217">
        <f t="shared" si="9"/>
        <v>29.088000000000001</v>
      </c>
      <c r="G68" s="230">
        <f t="shared" si="9"/>
        <v>2.776E-2</v>
      </c>
      <c r="H68" s="240">
        <f t="shared" si="9"/>
        <v>6.0359999999999996</v>
      </c>
      <c r="I68" s="217">
        <f t="shared" si="9"/>
        <v>68.646000000000001</v>
      </c>
      <c r="J68" s="217">
        <f t="shared" si="9"/>
        <v>37.92</v>
      </c>
      <c r="K68" s="257">
        <f t="shared" si="9"/>
        <v>29.984999999999999</v>
      </c>
      <c r="L68" s="257">
        <f t="shared" si="9"/>
        <v>37.823999999999998</v>
      </c>
    </row>
    <row r="69" spans="1:12" ht="63" customHeight="1">
      <c r="A69" s="172" t="s">
        <v>403</v>
      </c>
      <c r="B69" s="172" t="s">
        <v>325</v>
      </c>
      <c r="C69" s="173" t="s">
        <v>326</v>
      </c>
      <c r="D69" s="205" t="s">
        <v>327</v>
      </c>
      <c r="E69" s="173" t="s">
        <v>328</v>
      </c>
      <c r="F69" s="173" t="s">
        <v>329</v>
      </c>
      <c r="G69" s="173" t="s">
        <v>330</v>
      </c>
      <c r="H69" s="205" t="s">
        <v>331</v>
      </c>
      <c r="I69" s="172" t="s">
        <v>332</v>
      </c>
      <c r="J69" s="173" t="s">
        <v>333</v>
      </c>
      <c r="K69" s="205" t="s">
        <v>334</v>
      </c>
      <c r="L69" s="205" t="s">
        <v>335</v>
      </c>
    </row>
    <row r="70" spans="1:12" ht="26.15" customHeight="1">
      <c r="A70" s="208">
        <v>1</v>
      </c>
      <c r="B70" s="223" t="s">
        <v>388</v>
      </c>
      <c r="C70" s="208">
        <v>32.85</v>
      </c>
      <c r="D70" s="210">
        <v>20.85</v>
      </c>
      <c r="E70" s="174">
        <v>0.64</v>
      </c>
      <c r="F70" s="208">
        <v>25.08</v>
      </c>
      <c r="G70" s="227">
        <v>4.36E-2</v>
      </c>
      <c r="H70" s="233">
        <v>6.04</v>
      </c>
      <c r="I70" s="208">
        <v>80.319999999999993</v>
      </c>
      <c r="J70" s="175">
        <v>9.5500000000000007</v>
      </c>
      <c r="K70" s="208">
        <v>29.41</v>
      </c>
      <c r="L70" s="208">
        <v>28.82</v>
      </c>
    </row>
    <row r="71" spans="1:12" ht="26.15" customHeight="1">
      <c r="A71" s="208">
        <v>2</v>
      </c>
      <c r="B71" s="223" t="s">
        <v>405</v>
      </c>
      <c r="C71" s="208">
        <v>32.65</v>
      </c>
      <c r="D71" s="210">
        <v>27.07</v>
      </c>
      <c r="E71" s="174">
        <v>0.64</v>
      </c>
      <c r="F71" s="208">
        <v>25.66</v>
      </c>
      <c r="G71" s="227">
        <v>4.6399999999999997E-2</v>
      </c>
      <c r="H71" s="233">
        <v>6.03</v>
      </c>
      <c r="I71" s="208">
        <v>81.28</v>
      </c>
      <c r="J71" s="175">
        <v>9.81</v>
      </c>
      <c r="K71" s="208">
        <v>31.27</v>
      </c>
      <c r="L71" s="208">
        <v>33.979999999999997</v>
      </c>
    </row>
    <row r="72" spans="1:12" ht="26.15" customHeight="1">
      <c r="A72" s="208">
        <v>3</v>
      </c>
      <c r="B72" s="223" t="s">
        <v>406</v>
      </c>
      <c r="C72" s="208">
        <v>30.94</v>
      </c>
      <c r="D72" s="210">
        <v>28.23</v>
      </c>
      <c r="E72" s="174">
        <v>0.64</v>
      </c>
      <c r="F72" s="208">
        <v>24.33</v>
      </c>
      <c r="G72" s="227">
        <v>4.8000000000000001E-2</v>
      </c>
      <c r="H72" s="233">
        <v>6.03</v>
      </c>
      <c r="I72" s="208">
        <v>81.27</v>
      </c>
      <c r="J72" s="175"/>
      <c r="K72" s="208"/>
      <c r="L72" s="208">
        <v>29.1</v>
      </c>
    </row>
    <row r="73" spans="1:12" ht="26.15" customHeight="1">
      <c r="A73" s="208">
        <v>4</v>
      </c>
      <c r="B73" s="223" t="s">
        <v>407</v>
      </c>
      <c r="C73" s="208">
        <v>31.56</v>
      </c>
      <c r="D73" s="174">
        <v>29.42</v>
      </c>
      <c r="E73" s="174">
        <v>0.64</v>
      </c>
      <c r="F73" s="208">
        <v>23.82</v>
      </c>
      <c r="G73" s="227">
        <v>4.9200000000000001E-2</v>
      </c>
      <c r="H73" s="233">
        <v>6.03</v>
      </c>
      <c r="I73" s="208">
        <v>81.27</v>
      </c>
      <c r="J73" s="208"/>
      <c r="K73" s="208"/>
      <c r="L73" s="208">
        <v>31.81</v>
      </c>
    </row>
    <row r="74" spans="1:12" ht="26.15" customHeight="1">
      <c r="A74" s="208">
        <v>5</v>
      </c>
      <c r="B74" s="223" t="s">
        <v>408</v>
      </c>
      <c r="C74" s="208">
        <v>32.840000000000003</v>
      </c>
      <c r="D74" s="174">
        <v>32.04</v>
      </c>
      <c r="E74" s="174">
        <v>0.64</v>
      </c>
      <c r="F74" s="208">
        <v>26.4</v>
      </c>
      <c r="G74" s="227">
        <v>4.8399999999999999E-2</v>
      </c>
      <c r="H74" s="233">
        <v>6.05</v>
      </c>
      <c r="I74" s="208">
        <v>81.27</v>
      </c>
      <c r="J74" s="208"/>
      <c r="K74" s="208"/>
      <c r="L74" s="208">
        <v>27.53</v>
      </c>
    </row>
    <row r="75" spans="1:12" s="220" customFormat="1" ht="26.15" customHeight="1">
      <c r="A75" s="217" t="s">
        <v>387</v>
      </c>
      <c r="B75" s="217" t="e">
        <f>AVERAGE(B70:B74)</f>
        <v>#DIV/0!</v>
      </c>
      <c r="C75" s="217">
        <f t="shared" ref="C75" si="10">AVERAGE(C70:C74)</f>
        <v>32.167999999999999</v>
      </c>
      <c r="D75" s="257">
        <f t="shared" ref="D75" si="11">AVERAGE(D70:D74)</f>
        <v>27.522000000000002</v>
      </c>
      <c r="E75" s="217">
        <f t="shared" ref="E75" si="12">AVERAGE(E70:E74)</f>
        <v>0.64</v>
      </c>
      <c r="F75" s="217">
        <f t="shared" ref="F75" si="13">AVERAGE(F70:F74)</f>
        <v>25.058</v>
      </c>
      <c r="G75" s="230">
        <f t="shared" ref="G75" si="14">AVERAGE(G70:G74)</f>
        <v>4.7120000000000002E-2</v>
      </c>
      <c r="H75" s="240">
        <f t="shared" ref="H75" si="15">AVERAGE(H70:H74)</f>
        <v>6.0360000000000005</v>
      </c>
      <c r="I75" s="217">
        <f t="shared" ref="I75" si="16">AVERAGE(I70:I74)</f>
        <v>81.081999999999994</v>
      </c>
      <c r="J75" s="217">
        <f t="shared" ref="J75" si="17">AVERAGE(J70:J74)</f>
        <v>9.68</v>
      </c>
      <c r="K75" s="257">
        <f t="shared" ref="K75" si="18">AVERAGE(K70:K74)</f>
        <v>30.34</v>
      </c>
      <c r="L75" s="257">
        <f t="shared" ref="L75" si="19">AVERAGE(L70:L74)</f>
        <v>30.248000000000001</v>
      </c>
    </row>
    <row r="76" spans="1:12" ht="63" customHeight="1">
      <c r="A76" s="172" t="s">
        <v>404</v>
      </c>
      <c r="B76" s="172" t="s">
        <v>325</v>
      </c>
      <c r="C76" s="173" t="s">
        <v>326</v>
      </c>
      <c r="D76" s="205" t="s">
        <v>327</v>
      </c>
      <c r="E76" s="173" t="s">
        <v>328</v>
      </c>
      <c r="F76" s="173" t="s">
        <v>329</v>
      </c>
      <c r="G76" s="173" t="s">
        <v>330</v>
      </c>
      <c r="H76" s="205" t="s">
        <v>331</v>
      </c>
      <c r="I76" s="172" t="s">
        <v>332</v>
      </c>
      <c r="J76" s="173" t="s">
        <v>333</v>
      </c>
      <c r="K76" s="205" t="s">
        <v>334</v>
      </c>
      <c r="L76" s="205" t="s">
        <v>335</v>
      </c>
    </row>
    <row r="77" spans="1:12" ht="26.15" customHeight="1">
      <c r="A77" s="208">
        <v>1</v>
      </c>
      <c r="B77" s="243" t="s">
        <v>409</v>
      </c>
      <c r="C77" s="208">
        <v>36.450000000000003</v>
      </c>
      <c r="D77" s="210">
        <v>15.06</v>
      </c>
      <c r="E77" s="174">
        <v>0.66</v>
      </c>
      <c r="F77" s="208">
        <v>30.88</v>
      </c>
      <c r="G77" s="227">
        <v>3.5999999999999997E-2</v>
      </c>
      <c r="H77" s="233">
        <v>6.18</v>
      </c>
      <c r="I77" s="208">
        <v>77.12</v>
      </c>
      <c r="J77" s="175">
        <v>6.13</v>
      </c>
      <c r="K77" s="208">
        <v>19.71</v>
      </c>
      <c r="L77" s="208">
        <v>27.75</v>
      </c>
    </row>
    <row r="78" spans="1:12" ht="26.15" customHeight="1">
      <c r="A78" s="208">
        <v>2</v>
      </c>
      <c r="B78" s="243" t="s">
        <v>410</v>
      </c>
      <c r="C78" s="208">
        <v>35.51</v>
      </c>
      <c r="D78" s="210">
        <v>17.850000000000001</v>
      </c>
      <c r="E78" s="174">
        <v>0.66</v>
      </c>
      <c r="F78" s="208">
        <v>31.29</v>
      </c>
      <c r="G78" s="227">
        <v>3.5999999999999997E-2</v>
      </c>
      <c r="H78" s="233">
        <v>6.05</v>
      </c>
      <c r="I78" s="208">
        <v>77.22</v>
      </c>
      <c r="J78" s="175">
        <v>7.46</v>
      </c>
      <c r="K78" s="208">
        <v>18.91</v>
      </c>
      <c r="L78" s="208">
        <v>28.3</v>
      </c>
    </row>
    <row r="79" spans="1:12" ht="26.15" customHeight="1">
      <c r="A79" s="208">
        <v>3</v>
      </c>
      <c r="B79" s="243" t="s">
        <v>411</v>
      </c>
      <c r="C79" s="208">
        <v>35.97</v>
      </c>
      <c r="D79" s="210">
        <v>23.25</v>
      </c>
      <c r="E79" s="174">
        <v>0.66</v>
      </c>
      <c r="F79" s="208">
        <v>33.4</v>
      </c>
      <c r="G79" s="227">
        <v>3.4799999999999998E-2</v>
      </c>
      <c r="H79" s="233">
        <v>6.11</v>
      </c>
      <c r="I79" s="208">
        <v>77.22</v>
      </c>
      <c r="J79" s="175"/>
      <c r="K79" s="208"/>
      <c r="L79" s="208">
        <v>28.49</v>
      </c>
    </row>
    <row r="80" spans="1:12" ht="26.15" customHeight="1">
      <c r="A80" s="208">
        <v>4</v>
      </c>
      <c r="B80" s="243" t="s">
        <v>412</v>
      </c>
      <c r="C80" s="208">
        <v>36.22</v>
      </c>
      <c r="D80" s="174">
        <v>16.510000000000002</v>
      </c>
      <c r="E80" s="174">
        <v>0.66</v>
      </c>
      <c r="F80" s="208">
        <v>26.16</v>
      </c>
      <c r="G80" s="227">
        <v>3.5999999999999997E-2</v>
      </c>
      <c r="H80" s="233">
        <v>6.08</v>
      </c>
      <c r="I80" s="208">
        <v>77.22</v>
      </c>
      <c r="J80" s="208"/>
      <c r="K80" s="208"/>
      <c r="L80" s="208">
        <v>33.21</v>
      </c>
    </row>
    <row r="81" spans="1:12" ht="26.15" customHeight="1">
      <c r="A81" s="208">
        <v>5</v>
      </c>
      <c r="B81" s="243" t="s">
        <v>413</v>
      </c>
      <c r="C81" s="208">
        <v>35.49</v>
      </c>
      <c r="D81" s="174">
        <v>17.079999999999998</v>
      </c>
      <c r="E81" s="174">
        <v>0.66</v>
      </c>
      <c r="F81" s="208">
        <v>31.28</v>
      </c>
      <c r="G81" s="227">
        <v>3.5999999999999997E-2</v>
      </c>
      <c r="H81" s="233">
        <v>6.07</v>
      </c>
      <c r="I81" s="208">
        <v>76.88</v>
      </c>
      <c r="J81" s="208"/>
      <c r="K81" s="208"/>
      <c r="L81" s="208">
        <v>34.450000000000003</v>
      </c>
    </row>
    <row r="82" spans="1:12" s="220" customFormat="1" ht="26.15" customHeight="1">
      <c r="A82" s="217" t="s">
        <v>378</v>
      </c>
      <c r="B82" s="217" t="e">
        <f>AVERAGE(B77:B81)</f>
        <v>#DIV/0!</v>
      </c>
      <c r="C82" s="217">
        <f t="shared" ref="C82:L82" si="20">AVERAGE(C77:C81)</f>
        <v>35.928000000000004</v>
      </c>
      <c r="D82" s="257">
        <f t="shared" si="20"/>
        <v>17.95</v>
      </c>
      <c r="E82" s="217">
        <f t="shared" si="20"/>
        <v>0.66</v>
      </c>
      <c r="F82" s="217">
        <f t="shared" si="20"/>
        <v>30.601999999999997</v>
      </c>
      <c r="G82" s="230">
        <f t="shared" si="20"/>
        <v>3.576E-2</v>
      </c>
      <c r="H82" s="240">
        <f t="shared" si="20"/>
        <v>6.0980000000000008</v>
      </c>
      <c r="I82" s="217">
        <f t="shared" si="20"/>
        <v>77.131999999999991</v>
      </c>
      <c r="J82" s="217">
        <f t="shared" si="20"/>
        <v>6.7949999999999999</v>
      </c>
      <c r="K82" s="257">
        <f t="shared" si="20"/>
        <v>19.310000000000002</v>
      </c>
      <c r="L82" s="257">
        <f t="shared" si="20"/>
        <v>30.439999999999998</v>
      </c>
    </row>
    <row r="83" spans="1:12" ht="26.15" customHeight="1">
      <c r="A83" s="207">
        <v>511</v>
      </c>
      <c r="D83" s="176">
        <v>31.5</v>
      </c>
      <c r="E83" s="176"/>
      <c r="F83" s="207">
        <v>35</v>
      </c>
    </row>
    <row r="84" spans="1:12">
      <c r="D84" s="176"/>
      <c r="F84" s="213"/>
    </row>
  </sheetData>
  <mergeCells count="1">
    <mergeCell ref="L33:L39"/>
  </mergeCells>
  <phoneticPr fontId="2" type="noConversion"/>
  <pageMargins left="0" right="0" top="0" bottom="0" header="0" footer="0"/>
  <pageSetup scale="2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7F43-1921-4A56-9213-6FC15CF051A2}">
  <dimension ref="B2:Q29"/>
  <sheetViews>
    <sheetView zoomScale="70" zoomScaleNormal="70" workbookViewId="0">
      <selection activeCell="T13" sqref="T13"/>
    </sheetView>
  </sheetViews>
  <sheetFormatPr defaultRowHeight="14"/>
  <sheetData>
    <row r="2" spans="2:17" ht="77.5">
      <c r="B2" s="172" t="s">
        <v>399</v>
      </c>
      <c r="C2" s="209" t="s">
        <v>315</v>
      </c>
      <c r="D2" s="172" t="s">
        <v>316</v>
      </c>
      <c r="E2" s="205" t="s">
        <v>317</v>
      </c>
      <c r="F2" s="205" t="s">
        <v>318</v>
      </c>
      <c r="G2" s="205" t="s">
        <v>319</v>
      </c>
      <c r="H2" s="205" t="s">
        <v>320</v>
      </c>
      <c r="I2" s="205" t="s">
        <v>321</v>
      </c>
      <c r="J2" s="205" t="s">
        <v>322</v>
      </c>
      <c r="K2" s="206" t="s">
        <v>379</v>
      </c>
      <c r="L2" s="205" t="s">
        <v>323</v>
      </c>
    </row>
    <row r="3" spans="2:17" ht="15.5">
      <c r="B3" s="208">
        <v>1</v>
      </c>
      <c r="C3" s="208">
        <v>39.18</v>
      </c>
      <c r="D3" s="215">
        <v>0.36399999999999999</v>
      </c>
      <c r="E3" s="210">
        <v>3650.31</v>
      </c>
      <c r="F3" s="210">
        <v>1116.3399999999999</v>
      </c>
      <c r="G3" s="221">
        <v>21.24</v>
      </c>
      <c r="H3" s="210">
        <v>107.94</v>
      </c>
      <c r="I3" s="234">
        <v>0.107</v>
      </c>
      <c r="J3" s="222">
        <v>1.59</v>
      </c>
      <c r="K3" s="210">
        <v>0.91300000000000003</v>
      </c>
      <c r="L3" s="210">
        <v>139.5</v>
      </c>
    </row>
    <row r="4" spans="2:17" ht="15.5">
      <c r="B4" s="208">
        <v>2</v>
      </c>
      <c r="C4" s="208">
        <v>38.46</v>
      </c>
      <c r="D4" s="215">
        <v>0.374</v>
      </c>
      <c r="E4" s="210">
        <v>2380.33</v>
      </c>
      <c r="F4" s="210">
        <v>621.39</v>
      </c>
      <c r="G4" s="221">
        <v>23.9</v>
      </c>
      <c r="H4" s="210">
        <v>108.77</v>
      </c>
      <c r="I4" s="234">
        <v>7.8600000000000003E-2</v>
      </c>
      <c r="J4" s="222">
        <v>1.58</v>
      </c>
      <c r="K4" s="210">
        <v>0.90700000000000003</v>
      </c>
      <c r="L4" s="210">
        <v>139.5</v>
      </c>
    </row>
    <row r="5" spans="2:17" ht="15.5">
      <c r="B5" s="208">
        <v>3</v>
      </c>
      <c r="C5" s="208">
        <v>38.08</v>
      </c>
      <c r="D5" s="215">
        <v>0.38</v>
      </c>
      <c r="E5" s="210">
        <v>3258.88</v>
      </c>
      <c r="F5" s="210">
        <v>765.71</v>
      </c>
      <c r="G5" s="221">
        <v>25.48</v>
      </c>
      <c r="H5" s="210">
        <v>103.36</v>
      </c>
      <c r="I5" s="234">
        <v>0.1026</v>
      </c>
      <c r="J5" s="222">
        <v>1.55</v>
      </c>
      <c r="K5" s="210">
        <v>0.89800000000000002</v>
      </c>
      <c r="L5" s="210">
        <v>125</v>
      </c>
    </row>
    <row r="6" spans="2:17" ht="15.5">
      <c r="B6" s="208">
        <v>4</v>
      </c>
      <c r="C6" s="208">
        <v>38.700000000000003</v>
      </c>
      <c r="D6" s="215">
        <v>0.371</v>
      </c>
      <c r="E6" s="208">
        <v>2482.23</v>
      </c>
      <c r="F6" s="208">
        <v>797.81</v>
      </c>
      <c r="G6" s="214">
        <v>27.52</v>
      </c>
      <c r="H6" s="208">
        <v>109.37</v>
      </c>
      <c r="I6" s="235">
        <v>9.9199999999999997E-2</v>
      </c>
      <c r="J6" s="215">
        <v>1.65</v>
      </c>
      <c r="K6" s="208">
        <v>0.92</v>
      </c>
      <c r="L6" s="208">
        <v>140</v>
      </c>
    </row>
    <row r="7" spans="2:17" ht="15.5">
      <c r="B7" s="208">
        <v>5</v>
      </c>
      <c r="C7" s="208">
        <v>39.36</v>
      </c>
      <c r="D7" s="215">
        <v>0.36099999999999999</v>
      </c>
      <c r="E7" s="208">
        <v>4096.92</v>
      </c>
      <c r="F7" s="208">
        <v>1033.28</v>
      </c>
      <c r="G7" s="214">
        <v>20.58</v>
      </c>
      <c r="H7" s="208">
        <v>105.37</v>
      </c>
      <c r="I7" s="235">
        <v>0.1135</v>
      </c>
      <c r="J7" s="215">
        <v>1.6</v>
      </c>
      <c r="K7" s="208">
        <v>0.84199999999999997</v>
      </c>
      <c r="L7" s="208">
        <v>142</v>
      </c>
    </row>
    <row r="8" spans="2:17" ht="15.5">
      <c r="B8" s="217" t="s">
        <v>378</v>
      </c>
      <c r="C8" s="218">
        <f>AVERAGE(C3:C7)</f>
        <v>38.756000000000007</v>
      </c>
      <c r="D8" s="219">
        <f t="shared" ref="D8:L8" si="0">AVERAGE(D3:D7)</f>
        <v>0.37</v>
      </c>
      <c r="E8" s="218">
        <f t="shared" si="0"/>
        <v>3173.7339999999999</v>
      </c>
      <c r="F8" s="218">
        <f t="shared" si="0"/>
        <v>866.90599999999995</v>
      </c>
      <c r="G8" s="218">
        <f t="shared" si="0"/>
        <v>23.744</v>
      </c>
      <c r="H8" s="218">
        <f t="shared" si="0"/>
        <v>106.96199999999999</v>
      </c>
      <c r="I8" s="236">
        <f t="shared" si="0"/>
        <v>0.10018000000000001</v>
      </c>
      <c r="J8" s="219">
        <f t="shared" si="0"/>
        <v>1.5939999999999999</v>
      </c>
      <c r="K8" s="217">
        <f t="shared" si="0"/>
        <v>0.89599999999999991</v>
      </c>
      <c r="L8" s="217">
        <f t="shared" si="0"/>
        <v>137.19999999999999</v>
      </c>
    </row>
    <row r="9" spans="2:17" ht="77.5">
      <c r="B9" s="172" t="s">
        <v>398</v>
      </c>
      <c r="C9" s="209" t="s">
        <v>315</v>
      </c>
      <c r="D9" s="172" t="s">
        <v>316</v>
      </c>
      <c r="E9" s="205" t="s">
        <v>317</v>
      </c>
      <c r="F9" s="205" t="s">
        <v>318</v>
      </c>
      <c r="G9" s="205" t="s">
        <v>319</v>
      </c>
      <c r="H9" s="205" t="s">
        <v>320</v>
      </c>
      <c r="I9" s="205" t="s">
        <v>321</v>
      </c>
      <c r="J9" s="205" t="s">
        <v>322</v>
      </c>
      <c r="K9" s="205" t="s">
        <v>379</v>
      </c>
      <c r="L9" s="205" t="s">
        <v>323</v>
      </c>
    </row>
    <row r="10" spans="2:17" ht="15.5">
      <c r="B10" s="208">
        <v>1</v>
      </c>
      <c r="C10" s="214">
        <v>20.12</v>
      </c>
      <c r="D10" s="208">
        <v>0.26740000000000003</v>
      </c>
      <c r="E10" s="214">
        <v>884.14</v>
      </c>
      <c r="F10" s="214">
        <v>390.8</v>
      </c>
      <c r="G10" s="214">
        <v>36.43</v>
      </c>
      <c r="H10" s="214">
        <v>91.77</v>
      </c>
      <c r="I10" s="234">
        <v>2.8500000000000001E-2</v>
      </c>
      <c r="J10" s="118">
        <v>2.83</v>
      </c>
      <c r="K10" s="208">
        <v>0.14499999999999999</v>
      </c>
      <c r="L10" s="208">
        <v>45</v>
      </c>
    </row>
    <row r="11" spans="2:17" ht="15.5">
      <c r="B11" s="208">
        <v>2</v>
      </c>
      <c r="C11" s="214">
        <v>20.2</v>
      </c>
      <c r="D11" s="208">
        <v>0.27439999999999998</v>
      </c>
      <c r="E11" s="214">
        <v>709.71</v>
      </c>
      <c r="F11" s="214">
        <v>410.68</v>
      </c>
      <c r="G11" s="214">
        <v>47.17</v>
      </c>
      <c r="H11" s="214">
        <v>64.790000000000006</v>
      </c>
      <c r="I11" s="234">
        <v>1.54E-2</v>
      </c>
      <c r="J11" s="118">
        <v>2.46</v>
      </c>
      <c r="K11" s="208">
        <v>9.7000000000000003E-2</v>
      </c>
      <c r="L11" s="208">
        <v>57.5</v>
      </c>
    </row>
    <row r="12" spans="2:17" ht="15.5">
      <c r="B12" s="208">
        <v>3</v>
      </c>
      <c r="C12" s="214">
        <v>21.02</v>
      </c>
      <c r="D12" s="208">
        <v>0.2752</v>
      </c>
      <c r="E12" s="214">
        <v>671.01</v>
      </c>
      <c r="F12" s="214">
        <v>502.35</v>
      </c>
      <c r="G12" s="214">
        <v>28.68</v>
      </c>
      <c r="H12" s="214">
        <v>82.07</v>
      </c>
      <c r="I12" s="234">
        <v>2.5100000000000001E-2</v>
      </c>
      <c r="J12" s="118">
        <v>2.93</v>
      </c>
      <c r="K12" s="208">
        <v>0.122</v>
      </c>
      <c r="L12" s="208">
        <v>53.5</v>
      </c>
      <c r="N12" t="s">
        <v>428</v>
      </c>
      <c r="O12" t="s">
        <v>429</v>
      </c>
      <c r="P12" t="s">
        <v>430</v>
      </c>
      <c r="Q12" t="s">
        <v>431</v>
      </c>
    </row>
    <row r="13" spans="2:17" ht="15.5">
      <c r="B13" s="208">
        <v>4</v>
      </c>
      <c r="C13" s="214">
        <v>20.059999999999999</v>
      </c>
      <c r="D13" s="208">
        <v>0.26869999999999999</v>
      </c>
      <c r="E13" s="214">
        <v>723.49</v>
      </c>
      <c r="F13" s="214">
        <v>546.72</v>
      </c>
      <c r="G13" s="214">
        <v>26.88</v>
      </c>
      <c r="H13" s="214">
        <v>81.2</v>
      </c>
      <c r="I13" s="235">
        <v>2.3400000000000001E-2</v>
      </c>
      <c r="J13" s="118">
        <v>2.84</v>
      </c>
      <c r="K13" s="208">
        <v>0.125</v>
      </c>
      <c r="L13" s="208">
        <v>47.5</v>
      </c>
    </row>
    <row r="14" spans="2:17" ht="15.5">
      <c r="B14" s="208">
        <v>5</v>
      </c>
      <c r="C14" s="214">
        <v>20.86</v>
      </c>
      <c r="D14" s="208">
        <v>0.2621</v>
      </c>
      <c r="E14" s="214">
        <v>742.7</v>
      </c>
      <c r="F14" s="214">
        <v>458.49</v>
      </c>
      <c r="G14" s="214">
        <v>30.18</v>
      </c>
      <c r="H14" s="214">
        <v>58.3</v>
      </c>
      <c r="I14" s="235">
        <v>2.8299999999999999E-2</v>
      </c>
      <c r="J14" s="118">
        <v>3.09</v>
      </c>
      <c r="K14" s="208">
        <v>0.11799999999999999</v>
      </c>
      <c r="L14" s="208">
        <v>52</v>
      </c>
    </row>
    <row r="15" spans="2:17" ht="15.5">
      <c r="B15" s="208" t="s">
        <v>378</v>
      </c>
      <c r="C15" s="214">
        <f>AVERAGE(C10:C14)</f>
        <v>20.452000000000002</v>
      </c>
      <c r="D15" s="241">
        <f t="shared" ref="D15:L15" si="1">AVERAGE(D10:D14)</f>
        <v>0.26956000000000002</v>
      </c>
      <c r="E15" s="214">
        <f t="shared" si="1"/>
        <v>746.20999999999981</v>
      </c>
      <c r="F15" s="214">
        <f t="shared" si="1"/>
        <v>461.80799999999999</v>
      </c>
      <c r="G15" s="214">
        <f t="shared" si="1"/>
        <v>33.868000000000002</v>
      </c>
      <c r="H15" s="214">
        <f t="shared" si="1"/>
        <v>75.626000000000005</v>
      </c>
      <c r="I15" s="236">
        <f t="shared" si="1"/>
        <v>2.4140000000000002E-2</v>
      </c>
      <c r="J15" s="208">
        <f t="shared" si="1"/>
        <v>2.83</v>
      </c>
      <c r="K15" s="215">
        <f t="shared" si="1"/>
        <v>0.12139999999999999</v>
      </c>
      <c r="L15" s="208">
        <f t="shared" si="1"/>
        <v>51.1</v>
      </c>
    </row>
    <row r="16" spans="2:17" ht="31">
      <c r="B16" s="172" t="s">
        <v>427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>
        <v>111.5</v>
      </c>
    </row>
    <row r="18" spans="2:12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>
        <v>110</v>
      </c>
    </row>
    <row r="19" spans="2:12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>
        <v>107.5</v>
      </c>
    </row>
    <row r="20" spans="2:12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>
        <v>111.5</v>
      </c>
    </row>
    <row r="21" spans="2:12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>
        <v>107</v>
      </c>
    </row>
    <row r="22" spans="2:12" ht="15.5">
      <c r="B22" s="18"/>
      <c r="C22" s="18"/>
      <c r="D22" s="18"/>
      <c r="E22" s="18"/>
      <c r="F22" s="18"/>
      <c r="G22" s="18"/>
      <c r="I22" s="18"/>
      <c r="J22" s="18">
        <v>2</v>
      </c>
      <c r="K22" s="18"/>
      <c r="L22" s="254">
        <f>AVERAGE(L17:L21)</f>
        <v>109.5</v>
      </c>
    </row>
    <row r="23" spans="2:12" ht="77.5">
      <c r="B23" s="172" t="s">
        <v>426</v>
      </c>
      <c r="C23" s="209" t="s">
        <v>315</v>
      </c>
      <c r="D23" s="172" t="s">
        <v>316</v>
      </c>
      <c r="E23" s="205" t="s">
        <v>317</v>
      </c>
      <c r="F23" s="205" t="s">
        <v>318</v>
      </c>
      <c r="G23" s="205" t="s">
        <v>319</v>
      </c>
      <c r="H23" s="205" t="s">
        <v>320</v>
      </c>
      <c r="I23" s="205" t="s">
        <v>321</v>
      </c>
      <c r="J23" s="205" t="s">
        <v>322</v>
      </c>
      <c r="K23" s="205" t="s">
        <v>379</v>
      </c>
      <c r="L23" s="205" t="s">
        <v>323</v>
      </c>
    </row>
    <row r="24" spans="2:12">
      <c r="B24" s="18"/>
      <c r="C24" s="252"/>
      <c r="D24" s="252"/>
      <c r="E24" s="252"/>
      <c r="F24" s="252"/>
      <c r="G24" s="252"/>
      <c r="H24" s="252"/>
      <c r="I24" s="252"/>
      <c r="J24" s="252"/>
      <c r="K24" s="252"/>
      <c r="L24" s="181">
        <v>14</v>
      </c>
    </row>
    <row r="25" spans="2:12">
      <c r="B25" s="18"/>
      <c r="C25" s="252"/>
      <c r="D25" s="252"/>
      <c r="E25" s="252"/>
      <c r="F25" s="252"/>
      <c r="G25" s="252"/>
      <c r="H25" s="252"/>
      <c r="I25" s="252"/>
      <c r="J25" s="252"/>
      <c r="K25" s="252"/>
      <c r="L25" s="181">
        <v>17</v>
      </c>
    </row>
    <row r="26" spans="2:12">
      <c r="B26" s="18"/>
      <c r="C26" s="252"/>
      <c r="D26" s="252"/>
      <c r="E26" s="252"/>
      <c r="F26" s="252"/>
      <c r="G26" s="252"/>
      <c r="H26" s="252"/>
      <c r="I26" s="252"/>
      <c r="J26" s="252"/>
      <c r="K26" s="252"/>
      <c r="L26" s="181">
        <v>17.5</v>
      </c>
    </row>
    <row r="27" spans="2:12">
      <c r="B27" s="18"/>
      <c r="C27" s="252"/>
      <c r="D27" s="252"/>
      <c r="E27" s="252"/>
      <c r="F27" s="252"/>
      <c r="G27" s="252"/>
      <c r="H27" s="252"/>
      <c r="I27" s="252"/>
      <c r="J27" s="252"/>
      <c r="K27" s="252"/>
      <c r="L27" s="181">
        <v>14</v>
      </c>
    </row>
    <row r="28" spans="2:12">
      <c r="B28" s="18"/>
      <c r="C28" s="252"/>
      <c r="D28" s="252"/>
      <c r="E28" s="252"/>
      <c r="F28" s="252"/>
      <c r="G28" s="252"/>
      <c r="H28" s="252"/>
      <c r="I28" s="252"/>
      <c r="J28" s="252"/>
      <c r="K28" s="252"/>
      <c r="L28" s="181">
        <v>17</v>
      </c>
    </row>
    <row r="29" spans="2:12" ht="15.5">
      <c r="B29" s="208" t="s">
        <v>378</v>
      </c>
      <c r="C29" s="18">
        <v>26</v>
      </c>
      <c r="D29" s="18">
        <v>0.42</v>
      </c>
      <c r="E29" s="18"/>
      <c r="F29" s="18"/>
      <c r="G29" s="18"/>
      <c r="H29" s="18"/>
      <c r="I29" s="18"/>
      <c r="J29" s="18">
        <v>1.5</v>
      </c>
      <c r="K29" s="18"/>
      <c r="L29" s="254">
        <f>AVERAGE(L24:L28)</f>
        <v>15.9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96EC-5571-4269-8811-9AB871D86068}">
  <dimension ref="A1:R53"/>
  <sheetViews>
    <sheetView topLeftCell="C24" workbookViewId="0">
      <selection activeCell="Q55" sqref="Q55"/>
    </sheetView>
  </sheetViews>
  <sheetFormatPr defaultRowHeight="14"/>
  <sheetData>
    <row r="1" spans="1:18">
      <c r="A1" s="293" t="s">
        <v>48</v>
      </c>
      <c r="B1" s="294" t="s">
        <v>445</v>
      </c>
      <c r="C1" s="294"/>
      <c r="D1" s="294"/>
      <c r="E1" s="294"/>
      <c r="F1" s="294"/>
      <c r="G1" s="294"/>
      <c r="H1" s="294"/>
      <c r="I1" s="294"/>
      <c r="K1" s="295" t="s">
        <v>446</v>
      </c>
      <c r="L1" s="295"/>
      <c r="M1" s="295"/>
      <c r="N1" s="295"/>
      <c r="O1" s="295"/>
      <c r="P1" s="295"/>
      <c r="Q1" s="295"/>
      <c r="R1" s="295"/>
    </row>
    <row r="2" spans="1:18">
      <c r="A2" s="293"/>
      <c r="B2">
        <v>58.5</v>
      </c>
      <c r="K2">
        <v>119.5</v>
      </c>
    </row>
    <row r="3" spans="1:18">
      <c r="A3" s="293"/>
      <c r="B3">
        <v>61.5</v>
      </c>
      <c r="J3" s="296"/>
      <c r="K3">
        <v>125.5</v>
      </c>
    </row>
    <row r="4" spans="1:18">
      <c r="A4" s="293"/>
      <c r="B4">
        <v>63</v>
      </c>
      <c r="K4">
        <v>123.5</v>
      </c>
    </row>
    <row r="5" spans="1:18">
      <c r="A5" s="293"/>
      <c r="B5">
        <v>62</v>
      </c>
      <c r="K5">
        <v>128</v>
      </c>
    </row>
    <row r="6" spans="1:18">
      <c r="A6" s="293"/>
      <c r="B6">
        <v>63</v>
      </c>
      <c r="K6">
        <v>130.5</v>
      </c>
    </row>
    <row r="7" spans="1:18">
      <c r="A7" s="293"/>
      <c r="B7" s="299" t="s">
        <v>451</v>
      </c>
      <c r="C7" s="299">
        <f>AVERAGE(B2:B6)</f>
        <v>61.6</v>
      </c>
      <c r="K7" s="299" t="s">
        <v>451</v>
      </c>
      <c r="L7" s="299">
        <f>AVERAGE(K2:K6)</f>
        <v>125.4</v>
      </c>
    </row>
    <row r="8" spans="1:18">
      <c r="A8" s="293"/>
      <c r="B8" s="299" t="s">
        <v>105</v>
      </c>
      <c r="C8" s="300">
        <f>STDEV(B2:B6)</f>
        <v>1.8506755523321745</v>
      </c>
      <c r="K8" s="299" t="s">
        <v>105</v>
      </c>
      <c r="L8" s="300">
        <f>STDEV(K2:K6)</f>
        <v>4.2190046219457971</v>
      </c>
    </row>
    <row r="9" spans="1:18">
      <c r="A9" s="293"/>
    </row>
    <row r="10" spans="1:18">
      <c r="A10" s="293"/>
    </row>
    <row r="11" spans="1:18">
      <c r="A11" s="293"/>
    </row>
    <row r="12" spans="1:18">
      <c r="A12" s="296"/>
    </row>
    <row r="13" spans="1:18">
      <c r="A13" s="297" t="s">
        <v>52</v>
      </c>
      <c r="B13">
        <v>12</v>
      </c>
      <c r="K13">
        <v>22.5</v>
      </c>
    </row>
    <row r="14" spans="1:18">
      <c r="A14" s="297"/>
      <c r="B14">
        <v>14</v>
      </c>
      <c r="K14">
        <v>15.5</v>
      </c>
    </row>
    <row r="15" spans="1:18">
      <c r="A15" s="297"/>
      <c r="B15">
        <v>12.5</v>
      </c>
      <c r="K15">
        <v>17.5</v>
      </c>
    </row>
    <row r="16" spans="1:18">
      <c r="A16" s="297"/>
      <c r="B16">
        <v>11</v>
      </c>
      <c r="K16">
        <v>15.5</v>
      </c>
    </row>
    <row r="17" spans="1:12">
      <c r="A17" s="297"/>
      <c r="B17">
        <v>11.5</v>
      </c>
      <c r="K17">
        <v>17.5</v>
      </c>
    </row>
    <row r="18" spans="1:12">
      <c r="A18" s="297"/>
      <c r="B18" s="299" t="s">
        <v>451</v>
      </c>
      <c r="C18" s="299">
        <f>AVERAGE(B13:B17)</f>
        <v>12.2</v>
      </c>
      <c r="K18" s="299" t="s">
        <v>451</v>
      </c>
      <c r="L18" s="299">
        <f>AVERAGE(K13:K17)</f>
        <v>17.7</v>
      </c>
    </row>
    <row r="19" spans="1:12">
      <c r="A19" s="297"/>
      <c r="B19" s="299" t="s">
        <v>105</v>
      </c>
      <c r="C19" s="300">
        <f>STDEV(B13:B17)</f>
        <v>1.1510864433221337</v>
      </c>
      <c r="K19" s="299" t="s">
        <v>105</v>
      </c>
      <c r="L19" s="300">
        <f>STDEV(K13:K17)</f>
        <v>2.8635642126552687</v>
      </c>
    </row>
    <row r="20" spans="1:12">
      <c r="A20" s="297"/>
    </row>
    <row r="21" spans="1:12">
      <c r="A21" s="297"/>
    </row>
    <row r="22" spans="1:12">
      <c r="A22" s="297"/>
    </row>
    <row r="23" spans="1:12">
      <c r="A23" s="297"/>
    </row>
    <row r="25" spans="1:12">
      <c r="A25" s="298" t="s">
        <v>447</v>
      </c>
      <c r="B25">
        <v>15</v>
      </c>
      <c r="K25">
        <v>71</v>
      </c>
    </row>
    <row r="26" spans="1:12">
      <c r="A26" s="298"/>
      <c r="B26">
        <v>8</v>
      </c>
      <c r="K26">
        <v>60</v>
      </c>
    </row>
    <row r="27" spans="1:12">
      <c r="A27" s="298"/>
      <c r="B27">
        <v>5.5</v>
      </c>
      <c r="K27">
        <v>66</v>
      </c>
    </row>
    <row r="28" spans="1:12">
      <c r="A28" s="298"/>
      <c r="B28">
        <v>8</v>
      </c>
      <c r="K28">
        <v>64.5</v>
      </c>
    </row>
    <row r="29" spans="1:12">
      <c r="A29" s="298"/>
      <c r="B29">
        <v>12</v>
      </c>
      <c r="K29">
        <v>62</v>
      </c>
    </row>
    <row r="30" spans="1:12">
      <c r="A30" s="298"/>
      <c r="B30" s="299" t="s">
        <v>451</v>
      </c>
      <c r="C30" s="299">
        <f>AVERAGE(B25:B29)</f>
        <v>9.6999999999999993</v>
      </c>
      <c r="K30" s="299" t="s">
        <v>451</v>
      </c>
      <c r="L30" s="299">
        <f>AVERAGE(K25:K29)</f>
        <v>64.7</v>
      </c>
    </row>
    <row r="31" spans="1:12">
      <c r="A31" s="298"/>
      <c r="B31" s="299" t="s">
        <v>105</v>
      </c>
      <c r="C31" s="300">
        <f>STDEV(B25:B29)</f>
        <v>3.7682887362833548</v>
      </c>
      <c r="K31" s="299" t="s">
        <v>105</v>
      </c>
      <c r="L31" s="300">
        <f>STDEV(K25:K29)</f>
        <v>4.2071367935925261</v>
      </c>
    </row>
    <row r="32" spans="1:12">
      <c r="A32" s="298"/>
    </row>
    <row r="33" spans="1:12">
      <c r="A33" s="298"/>
    </row>
    <row r="34" spans="1:12">
      <c r="A34" s="298"/>
    </row>
    <row r="35" spans="1:12">
      <c r="A35" s="298"/>
    </row>
    <row r="37" spans="1:12">
      <c r="A37" s="297" t="s">
        <v>448</v>
      </c>
      <c r="B37">
        <v>59.5</v>
      </c>
      <c r="K37">
        <v>157</v>
      </c>
    </row>
    <row r="38" spans="1:12">
      <c r="A38" s="297"/>
      <c r="B38">
        <v>59</v>
      </c>
      <c r="K38">
        <v>168</v>
      </c>
    </row>
    <row r="39" spans="1:12">
      <c r="A39" s="297"/>
      <c r="B39">
        <v>71.5</v>
      </c>
      <c r="K39">
        <v>166.5</v>
      </c>
    </row>
    <row r="40" spans="1:12">
      <c r="A40" s="297"/>
      <c r="B40">
        <v>75.5</v>
      </c>
      <c r="K40">
        <v>181</v>
      </c>
    </row>
    <row r="41" spans="1:12">
      <c r="A41" s="297"/>
      <c r="B41">
        <v>78</v>
      </c>
      <c r="K41">
        <v>170.5</v>
      </c>
    </row>
    <row r="42" spans="1:12">
      <c r="A42" s="297"/>
      <c r="B42" s="299" t="s">
        <v>451</v>
      </c>
      <c r="C42" s="299">
        <f>AVERAGE(B37:B41)</f>
        <v>68.7</v>
      </c>
      <c r="K42" s="299" t="s">
        <v>451</v>
      </c>
      <c r="L42" s="299">
        <f>AVERAGE(K37:K41)</f>
        <v>168.6</v>
      </c>
    </row>
    <row r="43" spans="1:12">
      <c r="A43" s="297"/>
      <c r="B43" s="299" t="s">
        <v>105</v>
      </c>
      <c r="C43" s="300">
        <f>STDEV(B37:B41)</f>
        <v>8.9344837567707192</v>
      </c>
      <c r="K43" s="299" t="s">
        <v>105</v>
      </c>
      <c r="L43" s="300">
        <f>STDEV(K37:K41)</f>
        <v>8.6124909288776603</v>
      </c>
    </row>
    <row r="44" spans="1:12">
      <c r="A44" s="297"/>
    </row>
    <row r="45" spans="1:12">
      <c r="A45" s="297"/>
    </row>
    <row r="46" spans="1:12">
      <c r="A46" s="297"/>
    </row>
    <row r="47" spans="1:12">
      <c r="A47" s="297"/>
    </row>
    <row r="49" spans="4:7">
      <c r="D49" s="18"/>
      <c r="E49" s="18" t="s">
        <v>445</v>
      </c>
      <c r="F49" s="18" t="s">
        <v>450</v>
      </c>
      <c r="G49" s="18" t="s">
        <v>446</v>
      </c>
    </row>
    <row r="50" spans="4:7">
      <c r="D50" s="18" t="s">
        <v>430</v>
      </c>
      <c r="E50" s="18">
        <f>C7</f>
        <v>61.6</v>
      </c>
      <c r="F50" s="18">
        <f>'LSN&amp;PSN'!L22</f>
        <v>109.5</v>
      </c>
      <c r="G50" s="18">
        <f>L7</f>
        <v>125.4</v>
      </c>
    </row>
    <row r="51" spans="4:7">
      <c r="D51" s="18" t="s">
        <v>431</v>
      </c>
      <c r="E51" s="18">
        <f>C18</f>
        <v>12.2</v>
      </c>
      <c r="F51" s="18">
        <f>'LSN&amp;PSN'!$L$29</f>
        <v>15.9</v>
      </c>
      <c r="G51" s="18">
        <f>L18</f>
        <v>17.7</v>
      </c>
    </row>
    <row r="52" spans="4:7">
      <c r="D52" s="18" t="s">
        <v>429</v>
      </c>
      <c r="E52" s="18">
        <f>C30</f>
        <v>9.6999999999999993</v>
      </c>
      <c r="F52" s="18">
        <f>'LSN&amp;PSN'!$L$15</f>
        <v>51.1</v>
      </c>
      <c r="G52" s="18">
        <f>L30</f>
        <v>64.7</v>
      </c>
    </row>
    <row r="53" spans="4:7">
      <c r="D53" s="18" t="s">
        <v>449</v>
      </c>
      <c r="E53" s="18">
        <f>C42</f>
        <v>68.7</v>
      </c>
      <c r="F53" s="18">
        <f>'LSN&amp;PSN'!$L$8</f>
        <v>137.19999999999999</v>
      </c>
      <c r="G53" s="18">
        <f>L42</f>
        <v>168.6</v>
      </c>
    </row>
  </sheetData>
  <mergeCells count="6">
    <mergeCell ref="A1:A11"/>
    <mergeCell ref="B1:I1"/>
    <mergeCell ref="K1:R1"/>
    <mergeCell ref="A13:A23"/>
    <mergeCell ref="A25:A35"/>
    <mergeCell ref="A37:A47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B30B-05B7-4D81-A61C-78DBB22F41A8}">
  <dimension ref="A1:I93"/>
  <sheetViews>
    <sheetView topLeftCell="A64" workbookViewId="0">
      <selection activeCell="G18" sqref="G18"/>
    </sheetView>
  </sheetViews>
  <sheetFormatPr defaultRowHeight="14"/>
  <cols>
    <col min="1" max="1" width="8.58203125" style="28"/>
    <col min="2" max="2" width="17.33203125" style="28" customWidth="1"/>
    <col min="3" max="3" width="8.58203125" style="28"/>
    <col min="4" max="4" width="19.58203125" style="28" customWidth="1"/>
    <col min="5" max="7" width="8.58203125" style="28"/>
    <col min="8" max="9" width="14.5" style="28" customWidth="1"/>
  </cols>
  <sheetData>
    <row r="1" spans="1:9" ht="38.5" customHeight="1">
      <c r="A1" s="30" t="s">
        <v>84</v>
      </c>
      <c r="B1" s="31" t="s">
        <v>26</v>
      </c>
      <c r="C1" s="31" t="s">
        <v>25</v>
      </c>
      <c r="D1" s="31" t="s">
        <v>36</v>
      </c>
      <c r="E1" s="31" t="s">
        <v>42</v>
      </c>
      <c r="F1" s="31" t="s">
        <v>24</v>
      </c>
      <c r="G1" s="31" t="s">
        <v>21</v>
      </c>
      <c r="H1" s="31" t="s">
        <v>22</v>
      </c>
      <c r="I1" s="31" t="s">
        <v>23</v>
      </c>
    </row>
    <row r="2" spans="1:9">
      <c r="A2" s="32">
        <v>1</v>
      </c>
      <c r="B2" s="38"/>
      <c r="C2" s="38"/>
      <c r="D2" s="29"/>
      <c r="E2" s="29"/>
      <c r="F2" s="29"/>
      <c r="G2" s="29"/>
      <c r="H2" s="29"/>
      <c r="I2" s="29"/>
    </row>
    <row r="3" spans="1:9">
      <c r="A3" s="32">
        <v>2</v>
      </c>
      <c r="B3" s="38"/>
      <c r="C3" s="38"/>
      <c r="D3" s="29"/>
      <c r="E3" s="29"/>
      <c r="F3" s="29"/>
      <c r="G3" s="29"/>
      <c r="H3" s="29"/>
      <c r="I3" s="29"/>
    </row>
    <row r="4" spans="1:9">
      <c r="A4" s="32">
        <v>3</v>
      </c>
      <c r="B4" s="38"/>
      <c r="C4" s="38"/>
      <c r="D4" s="29"/>
      <c r="E4" s="29"/>
      <c r="F4" s="29"/>
      <c r="G4" s="29"/>
      <c r="H4" s="29"/>
      <c r="I4" s="29"/>
    </row>
    <row r="5" spans="1:9">
      <c r="A5" s="32">
        <v>4</v>
      </c>
      <c r="B5" s="38"/>
      <c r="C5" s="38"/>
      <c r="D5" s="29"/>
      <c r="E5" s="29"/>
      <c r="F5" s="29"/>
      <c r="G5" s="29"/>
      <c r="H5" s="29"/>
      <c r="I5" s="29"/>
    </row>
    <row r="6" spans="1:9">
      <c r="A6" s="32">
        <v>5</v>
      </c>
      <c r="B6" s="38"/>
      <c r="C6" s="38"/>
      <c r="D6" s="29"/>
      <c r="E6" s="29"/>
      <c r="F6" s="29"/>
      <c r="G6" s="29"/>
      <c r="H6" s="29"/>
      <c r="I6" s="29"/>
    </row>
    <row r="7" spans="1:9">
      <c r="A7" s="32" t="s">
        <v>97</v>
      </c>
      <c r="B7" s="29" t="e">
        <f t="shared" ref="B7:C7" si="0">AVERAGE(B2:B6)</f>
        <v>#DIV/0!</v>
      </c>
      <c r="C7" s="29" t="e">
        <f t="shared" si="0"/>
        <v>#DIV/0!</v>
      </c>
      <c r="D7" s="29" t="e">
        <f>AVERAGE(D2:D6)</f>
        <v>#DIV/0!</v>
      </c>
      <c r="E7" s="29" t="e">
        <f t="shared" ref="E7:I7" si="1">AVERAGE(E2:E6)</f>
        <v>#DIV/0!</v>
      </c>
      <c r="F7" s="29" t="e">
        <f t="shared" si="1"/>
        <v>#DIV/0!</v>
      </c>
      <c r="G7" s="29" t="e">
        <f t="shared" si="1"/>
        <v>#DIV/0!</v>
      </c>
      <c r="H7" s="29" t="e">
        <f t="shared" si="1"/>
        <v>#DIV/0!</v>
      </c>
      <c r="I7" s="29" t="e">
        <f t="shared" si="1"/>
        <v>#DIV/0!</v>
      </c>
    </row>
    <row r="8" spans="1:9" ht="14.5" thickBot="1">
      <c r="A8" s="33" t="s">
        <v>87</v>
      </c>
      <c r="B8" s="34" t="e">
        <f t="shared" ref="B8:C8" si="2">STDEV(B2:B6)</f>
        <v>#DIV/0!</v>
      </c>
      <c r="C8" s="34" t="e">
        <f t="shared" si="2"/>
        <v>#DIV/0!</v>
      </c>
      <c r="D8" s="34" t="e">
        <f>STDEV(D2:D6)</f>
        <v>#DIV/0!</v>
      </c>
      <c r="E8" s="34" t="e">
        <f t="shared" ref="E8:I8" si="3">STDEV(E2:E6)</f>
        <v>#DIV/0!</v>
      </c>
      <c r="F8" s="34" t="e">
        <f t="shared" si="3"/>
        <v>#DIV/0!</v>
      </c>
      <c r="G8" s="34" t="e">
        <f t="shared" si="3"/>
        <v>#DIV/0!</v>
      </c>
      <c r="H8" s="34" t="e">
        <f t="shared" si="3"/>
        <v>#DIV/0!</v>
      </c>
      <c r="I8" s="34" t="e">
        <f t="shared" si="3"/>
        <v>#DIV/0!</v>
      </c>
    </row>
    <row r="9" spans="1:9" ht="14.5" thickBot="1">
      <c r="A9" s="37"/>
    </row>
    <row r="10" spans="1:9" ht="28">
      <c r="A10" s="30" t="s">
        <v>2</v>
      </c>
      <c r="B10" s="31" t="s">
        <v>26</v>
      </c>
      <c r="C10" s="31" t="s">
        <v>25</v>
      </c>
      <c r="D10" s="31" t="s">
        <v>36</v>
      </c>
      <c r="E10" s="31" t="s">
        <v>42</v>
      </c>
      <c r="F10" s="31" t="s">
        <v>24</v>
      </c>
      <c r="G10" s="31" t="s">
        <v>21</v>
      </c>
      <c r="H10" s="31" t="s">
        <v>22</v>
      </c>
      <c r="I10" s="31" t="s">
        <v>23</v>
      </c>
    </row>
    <row r="11" spans="1:9">
      <c r="A11" s="32">
        <v>1</v>
      </c>
      <c r="B11" s="38"/>
      <c r="C11" s="38"/>
      <c r="D11" s="29"/>
      <c r="E11" s="29"/>
      <c r="F11" s="29"/>
      <c r="G11" s="29"/>
      <c r="H11" s="29"/>
      <c r="I11" s="29"/>
    </row>
    <row r="12" spans="1:9">
      <c r="A12" s="32">
        <v>2</v>
      </c>
      <c r="B12" s="38"/>
      <c r="C12" s="38"/>
      <c r="D12" s="29"/>
      <c r="E12" s="29"/>
      <c r="F12" s="29"/>
      <c r="G12" s="29"/>
      <c r="H12" s="29"/>
      <c r="I12" s="29"/>
    </row>
    <row r="13" spans="1:9">
      <c r="A13" s="32">
        <v>3</v>
      </c>
      <c r="B13" s="38"/>
      <c r="C13" s="38"/>
      <c r="D13" s="29"/>
      <c r="E13" s="29"/>
      <c r="F13" s="29"/>
      <c r="G13" s="29"/>
      <c r="H13" s="29"/>
      <c r="I13" s="29"/>
    </row>
    <row r="14" spans="1:9">
      <c r="A14" s="32">
        <v>4</v>
      </c>
      <c r="B14" s="38"/>
      <c r="C14" s="38"/>
      <c r="D14" s="29"/>
      <c r="E14" s="29"/>
      <c r="F14" s="29"/>
      <c r="G14" s="29"/>
      <c r="H14" s="29"/>
      <c r="I14" s="29"/>
    </row>
    <row r="15" spans="1:9">
      <c r="A15" s="32">
        <v>5</v>
      </c>
      <c r="B15" s="38"/>
      <c r="C15" s="38"/>
      <c r="D15" s="29"/>
      <c r="E15" s="29"/>
      <c r="F15" s="29"/>
      <c r="G15" s="29"/>
      <c r="H15" s="29"/>
      <c r="I15" s="29"/>
    </row>
    <row r="16" spans="1:9">
      <c r="A16" s="32" t="s">
        <v>97</v>
      </c>
      <c r="B16" s="38"/>
      <c r="C16" s="38"/>
      <c r="D16" s="29" t="e">
        <f>AVERAGE(D11:D15)</f>
        <v>#DIV/0!</v>
      </c>
      <c r="E16" s="29" t="e">
        <f t="shared" ref="E16:I16" si="4">AVERAGE(E11:E15)</f>
        <v>#DIV/0!</v>
      </c>
      <c r="F16" s="29" t="e">
        <f t="shared" si="4"/>
        <v>#DIV/0!</v>
      </c>
      <c r="G16" s="29" t="e">
        <f t="shared" si="4"/>
        <v>#DIV/0!</v>
      </c>
      <c r="H16" s="29" t="e">
        <f t="shared" si="4"/>
        <v>#DIV/0!</v>
      </c>
      <c r="I16" s="29" t="e">
        <f t="shared" si="4"/>
        <v>#DIV/0!</v>
      </c>
    </row>
    <row r="17" spans="1:9" ht="14.5" thickBot="1">
      <c r="A17" s="33" t="s">
        <v>87</v>
      </c>
      <c r="B17" s="39"/>
      <c r="C17" s="39"/>
      <c r="D17" s="34" t="e">
        <f>STDEV(D11:D15)</f>
        <v>#DIV/0!</v>
      </c>
      <c r="E17" s="34" t="e">
        <f t="shared" ref="E17:I17" si="5">STDEV(E11:E15)</f>
        <v>#DIV/0!</v>
      </c>
      <c r="F17" s="34" t="e">
        <f t="shared" si="5"/>
        <v>#DIV/0!</v>
      </c>
      <c r="G17" s="34" t="e">
        <f t="shared" si="5"/>
        <v>#DIV/0!</v>
      </c>
      <c r="H17" s="34" t="e">
        <f t="shared" si="5"/>
        <v>#DIV/0!</v>
      </c>
      <c r="I17" s="34" t="e">
        <f t="shared" si="5"/>
        <v>#DIV/0!</v>
      </c>
    </row>
    <row r="18" spans="1:9" ht="14.5" thickBot="1">
      <c r="A18" s="37"/>
    </row>
    <row r="19" spans="1:9" ht="28">
      <c r="A19" s="30" t="s">
        <v>98</v>
      </c>
      <c r="B19" s="31" t="s">
        <v>26</v>
      </c>
      <c r="C19" s="31" t="s">
        <v>25</v>
      </c>
      <c r="D19" s="31" t="s">
        <v>36</v>
      </c>
      <c r="E19" s="31" t="s">
        <v>42</v>
      </c>
      <c r="F19" s="31" t="s">
        <v>24</v>
      </c>
      <c r="G19" s="31" t="s">
        <v>21</v>
      </c>
      <c r="H19" s="31" t="s">
        <v>22</v>
      </c>
      <c r="I19" s="31" t="s">
        <v>23</v>
      </c>
    </row>
    <row r="20" spans="1:9">
      <c r="A20" s="32">
        <v>1</v>
      </c>
      <c r="B20" s="38"/>
      <c r="C20" s="38"/>
      <c r="D20" s="29"/>
      <c r="E20" s="29"/>
      <c r="F20" s="29"/>
      <c r="G20" s="29"/>
      <c r="H20" s="29"/>
      <c r="I20" s="29"/>
    </row>
    <row r="21" spans="1:9">
      <c r="A21" s="32">
        <v>2</v>
      </c>
      <c r="B21" s="38"/>
      <c r="C21" s="38"/>
      <c r="D21" s="29"/>
      <c r="E21" s="29"/>
      <c r="F21" s="29"/>
      <c r="G21" s="29"/>
      <c r="H21" s="29"/>
      <c r="I21" s="29"/>
    </row>
    <row r="22" spans="1:9">
      <c r="A22" s="32">
        <v>3</v>
      </c>
      <c r="B22" s="38"/>
      <c r="C22" s="38"/>
      <c r="D22" s="29"/>
      <c r="E22" s="29"/>
      <c r="F22" s="29"/>
      <c r="G22" s="29"/>
      <c r="H22" s="29"/>
      <c r="I22" s="29"/>
    </row>
    <row r="23" spans="1:9">
      <c r="A23" s="32">
        <v>4</v>
      </c>
      <c r="B23" s="38"/>
      <c r="C23" s="38"/>
      <c r="D23" s="29"/>
      <c r="E23" s="29"/>
      <c r="F23" s="29"/>
      <c r="G23" s="29"/>
      <c r="H23" s="29"/>
      <c r="I23" s="29"/>
    </row>
    <row r="24" spans="1:9">
      <c r="A24" s="32">
        <v>5</v>
      </c>
      <c r="B24" s="38"/>
      <c r="C24" s="38"/>
      <c r="D24" s="29"/>
      <c r="E24" s="29"/>
      <c r="F24" s="29"/>
      <c r="G24" s="29"/>
      <c r="H24" s="29"/>
      <c r="I24" s="29"/>
    </row>
    <row r="25" spans="1:9">
      <c r="A25" s="32" t="s">
        <v>97</v>
      </c>
      <c r="B25" s="38"/>
      <c r="C25" s="38"/>
      <c r="D25" s="29" t="e">
        <f>AVERAGE(D20:D24)</f>
        <v>#DIV/0!</v>
      </c>
      <c r="E25" s="29" t="e">
        <f t="shared" ref="E25:I25" si="6">AVERAGE(E20:E24)</f>
        <v>#DIV/0!</v>
      </c>
      <c r="F25" s="29" t="e">
        <f t="shared" si="6"/>
        <v>#DIV/0!</v>
      </c>
      <c r="G25" s="29" t="e">
        <f t="shared" si="6"/>
        <v>#DIV/0!</v>
      </c>
      <c r="H25" s="29" t="e">
        <f t="shared" si="6"/>
        <v>#DIV/0!</v>
      </c>
      <c r="I25" s="29" t="e">
        <f t="shared" si="6"/>
        <v>#DIV/0!</v>
      </c>
    </row>
    <row r="26" spans="1:9" ht="14.5" thickBot="1">
      <c r="A26" s="33" t="s">
        <v>87</v>
      </c>
      <c r="B26" s="39"/>
      <c r="C26" s="39"/>
      <c r="D26" s="34" t="e">
        <f>STDEV(D20:D24)</f>
        <v>#DIV/0!</v>
      </c>
      <c r="E26" s="34" t="e">
        <f t="shared" ref="E26:I26" si="7">STDEV(E20:E24)</f>
        <v>#DIV/0!</v>
      </c>
      <c r="F26" s="34" t="e">
        <f t="shared" si="7"/>
        <v>#DIV/0!</v>
      </c>
      <c r="G26" s="34" t="e">
        <f t="shared" si="7"/>
        <v>#DIV/0!</v>
      </c>
      <c r="H26" s="34" t="e">
        <f t="shared" si="7"/>
        <v>#DIV/0!</v>
      </c>
      <c r="I26" s="34" t="e">
        <f t="shared" si="7"/>
        <v>#DIV/0!</v>
      </c>
    </row>
    <row r="27" spans="1:9" ht="14.5" thickBot="1">
      <c r="A27" s="37"/>
    </row>
    <row r="28" spans="1:9" ht="28">
      <c r="A28" s="30" t="s">
        <v>99</v>
      </c>
      <c r="B28" s="31" t="s">
        <v>26</v>
      </c>
      <c r="C28" s="31" t="s">
        <v>25</v>
      </c>
      <c r="D28" s="31" t="s">
        <v>36</v>
      </c>
      <c r="E28" s="31" t="s">
        <v>42</v>
      </c>
      <c r="F28" s="31" t="s">
        <v>24</v>
      </c>
      <c r="G28" s="31" t="s">
        <v>21</v>
      </c>
      <c r="H28" s="31" t="s">
        <v>22</v>
      </c>
      <c r="I28" s="31" t="s">
        <v>23</v>
      </c>
    </row>
    <row r="29" spans="1:9">
      <c r="A29" s="32">
        <v>1</v>
      </c>
      <c r="B29" s="38"/>
      <c r="C29" s="38"/>
      <c r="D29" s="29"/>
      <c r="E29" s="29"/>
      <c r="F29" s="29"/>
      <c r="G29" s="29"/>
      <c r="H29" s="29"/>
      <c r="I29" s="29"/>
    </row>
    <row r="30" spans="1:9">
      <c r="A30" s="32">
        <v>2</v>
      </c>
      <c r="B30" s="38"/>
      <c r="C30" s="38"/>
      <c r="D30" s="29"/>
      <c r="E30" s="29"/>
      <c r="F30" s="29"/>
      <c r="G30" s="29"/>
      <c r="H30" s="29"/>
      <c r="I30" s="29"/>
    </row>
    <row r="31" spans="1:9">
      <c r="A31" s="32">
        <v>3</v>
      </c>
      <c r="B31" s="38"/>
      <c r="C31" s="38"/>
      <c r="D31" s="29"/>
      <c r="E31" s="29"/>
      <c r="F31" s="29"/>
      <c r="G31" s="29"/>
      <c r="H31" s="29"/>
      <c r="I31" s="29"/>
    </row>
    <row r="32" spans="1:9">
      <c r="A32" s="32">
        <v>4</v>
      </c>
      <c r="B32" s="38"/>
      <c r="C32" s="38"/>
      <c r="D32" s="29"/>
      <c r="E32" s="29"/>
      <c r="F32" s="29"/>
      <c r="G32" s="29"/>
      <c r="H32" s="29"/>
      <c r="I32" s="29"/>
    </row>
    <row r="33" spans="1:9">
      <c r="A33" s="32">
        <v>5</v>
      </c>
      <c r="B33" s="38"/>
      <c r="C33" s="38"/>
      <c r="D33" s="29"/>
      <c r="E33" s="29"/>
      <c r="F33" s="29"/>
      <c r="G33" s="29"/>
      <c r="H33" s="29"/>
      <c r="I33" s="29"/>
    </row>
    <row r="34" spans="1:9">
      <c r="A34" s="32" t="s">
        <v>97</v>
      </c>
      <c r="B34" s="38"/>
      <c r="C34" s="38"/>
      <c r="D34" s="29" t="e">
        <f>AVERAGE(D29:D33)</f>
        <v>#DIV/0!</v>
      </c>
      <c r="E34" s="29" t="e">
        <f t="shared" ref="E34:I34" si="8">AVERAGE(E29:E33)</f>
        <v>#DIV/0!</v>
      </c>
      <c r="F34" s="29" t="e">
        <f t="shared" si="8"/>
        <v>#DIV/0!</v>
      </c>
      <c r="G34" s="29" t="e">
        <f t="shared" si="8"/>
        <v>#DIV/0!</v>
      </c>
      <c r="H34" s="29" t="e">
        <f t="shared" si="8"/>
        <v>#DIV/0!</v>
      </c>
      <c r="I34" s="29" t="e">
        <f t="shared" si="8"/>
        <v>#DIV/0!</v>
      </c>
    </row>
    <row r="35" spans="1:9" ht="14.5" thickBot="1">
      <c r="A35" s="33" t="s">
        <v>87</v>
      </c>
      <c r="B35" s="39"/>
      <c r="C35" s="39"/>
      <c r="D35" s="34" t="e">
        <f>STDEV(D29:D33)</f>
        <v>#DIV/0!</v>
      </c>
      <c r="E35" s="34" t="e">
        <f t="shared" ref="E35:I35" si="9">STDEV(E29:E33)</f>
        <v>#DIV/0!</v>
      </c>
      <c r="F35" s="34" t="e">
        <f t="shared" si="9"/>
        <v>#DIV/0!</v>
      </c>
      <c r="G35" s="34" t="e">
        <f t="shared" si="9"/>
        <v>#DIV/0!</v>
      </c>
      <c r="H35" s="34" t="e">
        <f t="shared" si="9"/>
        <v>#DIV/0!</v>
      </c>
      <c r="I35" s="34" t="e">
        <f t="shared" si="9"/>
        <v>#DIV/0!</v>
      </c>
    </row>
    <row r="36" spans="1:9" ht="14.5" thickBot="1">
      <c r="A36" s="37"/>
    </row>
    <row r="37" spans="1:9" ht="28">
      <c r="A37" s="30" t="s">
        <v>100</v>
      </c>
      <c r="B37" s="31" t="s">
        <v>26</v>
      </c>
      <c r="C37" s="31" t="s">
        <v>25</v>
      </c>
      <c r="D37" s="31" t="s">
        <v>36</v>
      </c>
      <c r="E37" s="31" t="s">
        <v>42</v>
      </c>
      <c r="F37" s="31" t="s">
        <v>24</v>
      </c>
      <c r="G37" s="31" t="s">
        <v>21</v>
      </c>
      <c r="H37" s="31" t="s">
        <v>22</v>
      </c>
      <c r="I37" s="31" t="s">
        <v>23</v>
      </c>
    </row>
    <row r="38" spans="1:9">
      <c r="A38" s="32">
        <v>1</v>
      </c>
      <c r="B38" s="38"/>
      <c r="C38" s="38"/>
      <c r="D38" s="29"/>
      <c r="E38" s="29"/>
      <c r="F38" s="29"/>
      <c r="G38" s="29"/>
      <c r="H38" s="29"/>
      <c r="I38" s="29"/>
    </row>
    <row r="39" spans="1:9">
      <c r="A39" s="32">
        <v>2</v>
      </c>
      <c r="B39" s="38"/>
      <c r="C39" s="38"/>
      <c r="D39" s="29"/>
      <c r="E39" s="29"/>
      <c r="F39" s="29"/>
      <c r="G39" s="29"/>
      <c r="H39" s="29"/>
      <c r="I39" s="29"/>
    </row>
    <row r="40" spans="1:9">
      <c r="A40" s="32">
        <v>3</v>
      </c>
      <c r="B40" s="38"/>
      <c r="C40" s="38"/>
      <c r="D40" s="29"/>
      <c r="E40" s="29"/>
      <c r="F40" s="29"/>
      <c r="G40" s="29"/>
      <c r="H40" s="29"/>
      <c r="I40" s="29"/>
    </row>
    <row r="41" spans="1:9">
      <c r="A41" s="32">
        <v>4</v>
      </c>
      <c r="B41" s="38"/>
      <c r="C41" s="38"/>
      <c r="D41" s="29"/>
      <c r="E41" s="29"/>
      <c r="F41" s="29"/>
      <c r="G41" s="29"/>
      <c r="H41" s="29"/>
      <c r="I41" s="29"/>
    </row>
    <row r="42" spans="1:9">
      <c r="A42" s="32">
        <v>5</v>
      </c>
      <c r="B42" s="38"/>
      <c r="C42" s="38"/>
      <c r="D42" s="29"/>
      <c r="E42" s="29"/>
      <c r="F42" s="29"/>
      <c r="G42" s="29"/>
      <c r="H42" s="29"/>
      <c r="I42" s="29"/>
    </row>
    <row r="43" spans="1:9">
      <c r="A43" s="32" t="s">
        <v>97</v>
      </c>
      <c r="B43" s="38"/>
      <c r="C43" s="38"/>
      <c r="D43" s="29" t="e">
        <f>AVERAGE(D38:D42)</f>
        <v>#DIV/0!</v>
      </c>
      <c r="E43" s="29" t="e">
        <f t="shared" ref="E43:I43" si="10">AVERAGE(E38:E42)</f>
        <v>#DIV/0!</v>
      </c>
      <c r="F43" s="29" t="e">
        <f t="shared" si="10"/>
        <v>#DIV/0!</v>
      </c>
      <c r="G43" s="29" t="e">
        <f t="shared" si="10"/>
        <v>#DIV/0!</v>
      </c>
      <c r="H43" s="29" t="e">
        <f t="shared" si="10"/>
        <v>#DIV/0!</v>
      </c>
      <c r="I43" s="29" t="e">
        <f t="shared" si="10"/>
        <v>#DIV/0!</v>
      </c>
    </row>
    <row r="44" spans="1:9" ht="14.5" thickBot="1">
      <c r="A44" s="33" t="s">
        <v>87</v>
      </c>
      <c r="B44" s="39"/>
      <c r="C44" s="39"/>
      <c r="D44" s="34" t="e">
        <f>STDEV(D38:D42)</f>
        <v>#DIV/0!</v>
      </c>
      <c r="E44" s="34" t="e">
        <f t="shared" ref="E44:I44" si="11">STDEV(E38:E42)</f>
        <v>#DIV/0!</v>
      </c>
      <c r="F44" s="34" t="e">
        <f t="shared" si="11"/>
        <v>#DIV/0!</v>
      </c>
      <c r="G44" s="34" t="e">
        <f t="shared" si="11"/>
        <v>#DIV/0!</v>
      </c>
      <c r="H44" s="34" t="e">
        <f t="shared" si="11"/>
        <v>#DIV/0!</v>
      </c>
      <c r="I44" s="34" t="e">
        <f t="shared" si="11"/>
        <v>#DIV/0!</v>
      </c>
    </row>
    <row r="45" spans="1:9" ht="14.5" thickBot="1">
      <c r="A45" s="37"/>
    </row>
    <row r="46" spans="1:9" ht="28">
      <c r="A46" s="30" t="s">
        <v>101</v>
      </c>
      <c r="B46" s="31" t="s">
        <v>26</v>
      </c>
      <c r="C46" s="31" t="s">
        <v>25</v>
      </c>
      <c r="D46" s="31" t="s">
        <v>36</v>
      </c>
      <c r="E46" s="31" t="s">
        <v>42</v>
      </c>
      <c r="F46" s="31" t="s">
        <v>24</v>
      </c>
      <c r="G46" s="31" t="s">
        <v>21</v>
      </c>
      <c r="H46" s="31" t="s">
        <v>22</v>
      </c>
      <c r="I46" s="31" t="s">
        <v>23</v>
      </c>
    </row>
    <row r="47" spans="1:9">
      <c r="A47" s="32">
        <v>1</v>
      </c>
      <c r="B47" s="38"/>
      <c r="C47" s="38"/>
      <c r="D47" s="29"/>
      <c r="E47" s="29"/>
      <c r="F47" s="29"/>
      <c r="G47" s="29"/>
      <c r="H47" s="29"/>
      <c r="I47" s="29"/>
    </row>
    <row r="48" spans="1:9">
      <c r="A48" s="32">
        <v>2</v>
      </c>
      <c r="B48" s="38"/>
      <c r="C48" s="38"/>
      <c r="D48" s="29"/>
      <c r="E48" s="29"/>
      <c r="F48" s="29"/>
      <c r="G48" s="29"/>
      <c r="H48" s="29"/>
      <c r="I48" s="29"/>
    </row>
    <row r="49" spans="1:9">
      <c r="A49" s="32">
        <v>3</v>
      </c>
      <c r="B49" s="38"/>
      <c r="C49" s="38"/>
      <c r="D49" s="29"/>
      <c r="E49" s="29"/>
      <c r="F49" s="29"/>
      <c r="G49" s="29"/>
      <c r="H49" s="29"/>
      <c r="I49" s="29"/>
    </row>
    <row r="50" spans="1:9">
      <c r="A50" s="32">
        <v>4</v>
      </c>
      <c r="B50" s="38"/>
      <c r="C50" s="38"/>
      <c r="D50" s="29"/>
      <c r="E50" s="29"/>
      <c r="F50" s="29"/>
      <c r="G50" s="29"/>
      <c r="H50" s="29"/>
      <c r="I50" s="29"/>
    </row>
    <row r="51" spans="1:9">
      <c r="A51" s="32">
        <v>5</v>
      </c>
      <c r="B51" s="38"/>
      <c r="C51" s="38"/>
      <c r="D51" s="29"/>
      <c r="E51" s="29"/>
      <c r="F51" s="29"/>
      <c r="G51" s="29"/>
      <c r="H51" s="29"/>
      <c r="I51" s="29"/>
    </row>
    <row r="52" spans="1:9">
      <c r="A52" s="32" t="s">
        <v>97</v>
      </c>
      <c r="B52" s="38"/>
      <c r="C52" s="38"/>
      <c r="D52" s="29" t="e">
        <f>AVERAGE(D47:D51)</f>
        <v>#DIV/0!</v>
      </c>
      <c r="E52" s="29" t="e">
        <f t="shared" ref="E52:I52" si="12">AVERAGE(E47:E51)</f>
        <v>#DIV/0!</v>
      </c>
      <c r="F52" s="29" t="e">
        <f t="shared" si="12"/>
        <v>#DIV/0!</v>
      </c>
      <c r="G52" s="29" t="e">
        <f t="shared" si="12"/>
        <v>#DIV/0!</v>
      </c>
      <c r="H52" s="29" t="e">
        <f t="shared" si="12"/>
        <v>#DIV/0!</v>
      </c>
      <c r="I52" s="29" t="e">
        <f t="shared" si="12"/>
        <v>#DIV/0!</v>
      </c>
    </row>
    <row r="53" spans="1:9" ht="14.5" thickBot="1">
      <c r="A53" s="33" t="s">
        <v>87</v>
      </c>
      <c r="B53" s="39"/>
      <c r="C53" s="39"/>
      <c r="D53" s="34" t="e">
        <f>STDEV(D47:D51)</f>
        <v>#DIV/0!</v>
      </c>
      <c r="E53" s="34" t="e">
        <f t="shared" ref="E53:I53" si="13">STDEV(E47:E51)</f>
        <v>#DIV/0!</v>
      </c>
      <c r="F53" s="34" t="e">
        <f t="shared" si="13"/>
        <v>#DIV/0!</v>
      </c>
      <c r="G53" s="34" t="e">
        <f t="shared" si="13"/>
        <v>#DIV/0!</v>
      </c>
      <c r="H53" s="34" t="e">
        <f t="shared" si="13"/>
        <v>#DIV/0!</v>
      </c>
      <c r="I53" s="34" t="e">
        <f t="shared" si="13"/>
        <v>#DIV/0!</v>
      </c>
    </row>
    <row r="54" spans="1:9" ht="14.5" thickBot="1">
      <c r="A54" s="37"/>
    </row>
    <row r="55" spans="1:9" ht="28">
      <c r="A55" s="30" t="s">
        <v>102</v>
      </c>
      <c r="B55" s="31" t="s">
        <v>26</v>
      </c>
      <c r="C55" s="31" t="s">
        <v>25</v>
      </c>
      <c r="D55" s="31" t="s">
        <v>36</v>
      </c>
      <c r="E55" s="31" t="s">
        <v>42</v>
      </c>
      <c r="F55" s="31" t="s">
        <v>24</v>
      </c>
      <c r="G55" s="31" t="s">
        <v>21</v>
      </c>
      <c r="H55" s="31" t="s">
        <v>22</v>
      </c>
      <c r="I55" s="31" t="s">
        <v>23</v>
      </c>
    </row>
    <row r="56" spans="1:9">
      <c r="A56" s="32">
        <v>1</v>
      </c>
      <c r="B56" s="38"/>
      <c r="C56" s="38"/>
      <c r="D56" s="29"/>
      <c r="E56" s="29"/>
      <c r="F56" s="29"/>
      <c r="G56" s="29"/>
      <c r="H56" s="29"/>
      <c r="I56" s="29"/>
    </row>
    <row r="57" spans="1:9">
      <c r="A57" s="32">
        <v>2</v>
      </c>
      <c r="B57" s="38"/>
      <c r="C57" s="38"/>
      <c r="D57" s="29"/>
      <c r="E57" s="29"/>
      <c r="F57" s="29"/>
      <c r="G57" s="29"/>
      <c r="H57" s="29"/>
      <c r="I57" s="29"/>
    </row>
    <row r="58" spans="1:9">
      <c r="A58" s="32">
        <v>3</v>
      </c>
      <c r="B58" s="38"/>
      <c r="C58" s="38"/>
      <c r="D58" s="29"/>
      <c r="E58" s="29"/>
      <c r="F58" s="29"/>
      <c r="G58" s="29"/>
      <c r="H58" s="29"/>
      <c r="I58" s="29"/>
    </row>
    <row r="59" spans="1:9">
      <c r="A59" s="32">
        <v>4</v>
      </c>
      <c r="B59" s="38"/>
      <c r="C59" s="38"/>
      <c r="D59" s="29"/>
      <c r="E59" s="29"/>
      <c r="F59" s="29"/>
      <c r="G59" s="29"/>
      <c r="H59" s="29"/>
      <c r="I59" s="29"/>
    </row>
    <row r="60" spans="1:9">
      <c r="A60" s="32">
        <v>5</v>
      </c>
      <c r="B60" s="38"/>
      <c r="C60" s="38"/>
      <c r="D60" s="29"/>
      <c r="E60" s="29"/>
      <c r="F60" s="29"/>
      <c r="G60" s="29"/>
      <c r="H60" s="29"/>
      <c r="I60" s="29"/>
    </row>
    <row r="61" spans="1:9">
      <c r="A61" s="32" t="s">
        <v>97</v>
      </c>
      <c r="B61" s="38"/>
      <c r="C61" s="38"/>
      <c r="D61" s="29" t="e">
        <f>AVERAGE(D56:D60)</f>
        <v>#DIV/0!</v>
      </c>
      <c r="E61" s="29" t="e">
        <f t="shared" ref="E61:I61" si="14">AVERAGE(E56:E60)</f>
        <v>#DIV/0!</v>
      </c>
      <c r="F61" s="29" t="e">
        <f t="shared" si="14"/>
        <v>#DIV/0!</v>
      </c>
      <c r="G61" s="29" t="e">
        <f t="shared" si="14"/>
        <v>#DIV/0!</v>
      </c>
      <c r="H61" s="29" t="e">
        <f t="shared" si="14"/>
        <v>#DIV/0!</v>
      </c>
      <c r="I61" s="29" t="e">
        <f t="shared" si="14"/>
        <v>#DIV/0!</v>
      </c>
    </row>
    <row r="62" spans="1:9" ht="14.5" thickBot="1">
      <c r="A62" s="33" t="s">
        <v>87</v>
      </c>
      <c r="B62" s="39"/>
      <c r="C62" s="39"/>
      <c r="D62" s="34" t="e">
        <f>STDEV(D56:D60)</f>
        <v>#DIV/0!</v>
      </c>
      <c r="E62" s="34" t="e">
        <f t="shared" ref="E62:I62" si="15">STDEV(E56:E60)</f>
        <v>#DIV/0!</v>
      </c>
      <c r="F62" s="34" t="e">
        <f t="shared" si="15"/>
        <v>#DIV/0!</v>
      </c>
      <c r="G62" s="34" t="e">
        <f t="shared" si="15"/>
        <v>#DIV/0!</v>
      </c>
      <c r="H62" s="34" t="e">
        <f t="shared" si="15"/>
        <v>#DIV/0!</v>
      </c>
      <c r="I62" s="34" t="e">
        <f t="shared" si="15"/>
        <v>#DIV/0!</v>
      </c>
    </row>
    <row r="63" spans="1:9" ht="14.5" thickBot="1">
      <c r="A63" s="37"/>
    </row>
    <row r="64" spans="1:9" ht="28">
      <c r="A64" s="30" t="s">
        <v>104</v>
      </c>
      <c r="B64" s="31" t="s">
        <v>26</v>
      </c>
      <c r="C64" s="31" t="s">
        <v>25</v>
      </c>
      <c r="D64" s="31" t="s">
        <v>36</v>
      </c>
      <c r="E64" s="31" t="s">
        <v>42</v>
      </c>
      <c r="F64" s="31" t="s">
        <v>24</v>
      </c>
      <c r="G64" s="31" t="s">
        <v>21</v>
      </c>
      <c r="H64" s="31" t="s">
        <v>22</v>
      </c>
      <c r="I64" s="31" t="s">
        <v>23</v>
      </c>
    </row>
    <row r="65" spans="1:9">
      <c r="A65" s="32">
        <v>1</v>
      </c>
      <c r="B65" s="38"/>
      <c r="C65" s="38"/>
      <c r="D65" s="29"/>
      <c r="E65" s="29"/>
      <c r="F65" s="29"/>
      <c r="G65" s="29"/>
      <c r="H65" s="29"/>
      <c r="I65" s="29"/>
    </row>
    <row r="66" spans="1:9">
      <c r="A66" s="32">
        <v>2</v>
      </c>
      <c r="B66" s="38"/>
      <c r="C66" s="38"/>
      <c r="D66" s="29"/>
      <c r="E66" s="29"/>
      <c r="F66" s="29"/>
      <c r="G66" s="29"/>
      <c r="H66" s="29"/>
      <c r="I66" s="29"/>
    </row>
    <row r="67" spans="1:9">
      <c r="A67" s="32">
        <v>3</v>
      </c>
      <c r="B67" s="38"/>
      <c r="C67" s="38"/>
      <c r="D67" s="29"/>
      <c r="E67" s="29"/>
      <c r="F67" s="29"/>
      <c r="G67" s="29"/>
      <c r="H67" s="29"/>
      <c r="I67" s="29"/>
    </row>
    <row r="68" spans="1:9">
      <c r="A68" s="32">
        <v>4</v>
      </c>
      <c r="B68" s="38"/>
      <c r="C68" s="38"/>
      <c r="D68" s="29"/>
      <c r="E68" s="29"/>
      <c r="F68" s="29"/>
      <c r="G68" s="29"/>
      <c r="H68" s="29"/>
      <c r="I68" s="29"/>
    </row>
    <row r="69" spans="1:9">
      <c r="A69" s="32">
        <v>5</v>
      </c>
      <c r="B69" s="38"/>
      <c r="C69" s="38"/>
      <c r="D69" s="29"/>
      <c r="E69" s="29"/>
      <c r="F69" s="29"/>
      <c r="G69" s="29"/>
      <c r="H69" s="29"/>
      <c r="I69" s="29"/>
    </row>
    <row r="70" spans="1:9">
      <c r="A70" s="32" t="s">
        <v>97</v>
      </c>
      <c r="B70" s="38"/>
      <c r="C70" s="38"/>
      <c r="D70" s="29" t="e">
        <f>AVERAGE(D65:D69)</f>
        <v>#DIV/0!</v>
      </c>
      <c r="E70" s="29" t="e">
        <f t="shared" ref="E70:I70" si="16">AVERAGE(E65:E69)</f>
        <v>#DIV/0!</v>
      </c>
      <c r="F70" s="29" t="e">
        <f t="shared" si="16"/>
        <v>#DIV/0!</v>
      </c>
      <c r="G70" s="29" t="e">
        <f t="shared" si="16"/>
        <v>#DIV/0!</v>
      </c>
      <c r="H70" s="29" t="e">
        <f t="shared" si="16"/>
        <v>#DIV/0!</v>
      </c>
      <c r="I70" s="29" t="e">
        <f t="shared" si="16"/>
        <v>#DIV/0!</v>
      </c>
    </row>
    <row r="71" spans="1:9" ht="14.5" thickBot="1">
      <c r="A71" s="33" t="s">
        <v>87</v>
      </c>
      <c r="B71" s="39"/>
      <c r="C71" s="39"/>
      <c r="D71" s="34" t="e">
        <f>STDEV(D65:D69)</f>
        <v>#DIV/0!</v>
      </c>
      <c r="E71" s="34" t="e">
        <f t="shared" ref="E71:I71" si="17">STDEV(E65:E69)</f>
        <v>#DIV/0!</v>
      </c>
      <c r="F71" s="34" t="e">
        <f t="shared" si="17"/>
        <v>#DIV/0!</v>
      </c>
      <c r="G71" s="34" t="e">
        <f t="shared" si="17"/>
        <v>#DIV/0!</v>
      </c>
      <c r="H71" s="34" t="e">
        <f t="shared" si="17"/>
        <v>#DIV/0!</v>
      </c>
      <c r="I71" s="34" t="e">
        <f t="shared" si="17"/>
        <v>#DIV/0!</v>
      </c>
    </row>
    <row r="72" spans="1:9">
      <c r="A72" s="37"/>
    </row>
    <row r="73" spans="1:9" ht="14.5" thickBot="1">
      <c r="A73" s="37" t="s">
        <v>103</v>
      </c>
    </row>
    <row r="74" spans="1:9" ht="28">
      <c r="A74" s="36" t="s">
        <v>97</v>
      </c>
      <c r="B74" s="41" t="s">
        <v>110</v>
      </c>
      <c r="C74" s="40" t="s">
        <v>111</v>
      </c>
      <c r="D74" s="35" t="s">
        <v>112</v>
      </c>
      <c r="E74" s="35" t="s">
        <v>113</v>
      </c>
      <c r="F74" s="35" t="s">
        <v>114</v>
      </c>
      <c r="G74" s="35" t="s">
        <v>115</v>
      </c>
      <c r="H74" s="35" t="s">
        <v>116</v>
      </c>
      <c r="I74" s="35" t="s">
        <v>117</v>
      </c>
    </row>
    <row r="75" spans="1:9">
      <c r="A75" s="32" t="s">
        <v>10</v>
      </c>
      <c r="B75" s="29" t="e">
        <f t="shared" ref="B75" si="18">B7</f>
        <v>#DIV/0!</v>
      </c>
      <c r="C75" s="29" t="e">
        <f>C7</f>
        <v>#DIV/0!</v>
      </c>
      <c r="D75" s="29" t="e">
        <f>D7</f>
        <v>#DIV/0!</v>
      </c>
      <c r="E75" s="29" t="e">
        <f t="shared" ref="E75:I75" si="19">E7</f>
        <v>#DIV/0!</v>
      </c>
      <c r="F75" s="29" t="e">
        <f t="shared" si="19"/>
        <v>#DIV/0!</v>
      </c>
      <c r="G75" s="29" t="e">
        <f t="shared" si="19"/>
        <v>#DIV/0!</v>
      </c>
      <c r="H75" s="29" t="e">
        <f t="shared" si="19"/>
        <v>#DIV/0!</v>
      </c>
      <c r="I75" s="29" t="e">
        <f t="shared" si="19"/>
        <v>#DIV/0!</v>
      </c>
    </row>
    <row r="76" spans="1:9">
      <c r="A76" s="32" t="s">
        <v>2</v>
      </c>
      <c r="B76" s="29">
        <f t="shared" ref="B76:C76" si="20">B16</f>
        <v>0</v>
      </c>
      <c r="C76" s="29">
        <f t="shared" si="20"/>
        <v>0</v>
      </c>
      <c r="D76" s="29" t="e">
        <f>D16</f>
        <v>#DIV/0!</v>
      </c>
      <c r="E76" s="29" t="e">
        <f t="shared" ref="E76:I76" si="21">E16</f>
        <v>#DIV/0!</v>
      </c>
      <c r="F76" s="29" t="e">
        <f t="shared" si="21"/>
        <v>#DIV/0!</v>
      </c>
      <c r="G76" s="29" t="e">
        <f t="shared" si="21"/>
        <v>#DIV/0!</v>
      </c>
      <c r="H76" s="29" t="e">
        <f t="shared" si="21"/>
        <v>#DIV/0!</v>
      </c>
      <c r="I76" s="29" t="e">
        <f t="shared" si="21"/>
        <v>#DIV/0!</v>
      </c>
    </row>
    <row r="77" spans="1:9">
      <c r="A77" s="32" t="s">
        <v>1</v>
      </c>
      <c r="B77" s="29">
        <f t="shared" ref="B77:C77" si="22">B25</f>
        <v>0</v>
      </c>
      <c r="C77" s="29">
        <f t="shared" si="22"/>
        <v>0</v>
      </c>
      <c r="D77" s="29" t="e">
        <f>D25</f>
        <v>#DIV/0!</v>
      </c>
      <c r="E77" s="29" t="e">
        <f t="shared" ref="E77:I77" si="23">E25</f>
        <v>#DIV/0!</v>
      </c>
      <c r="F77" s="29" t="e">
        <f t="shared" si="23"/>
        <v>#DIV/0!</v>
      </c>
      <c r="G77" s="29" t="e">
        <f t="shared" si="23"/>
        <v>#DIV/0!</v>
      </c>
      <c r="H77" s="29" t="e">
        <f t="shared" si="23"/>
        <v>#DIV/0!</v>
      </c>
      <c r="I77" s="29" t="e">
        <f t="shared" si="23"/>
        <v>#DIV/0!</v>
      </c>
    </row>
    <row r="78" spans="1:9">
      <c r="A78" s="32" t="s">
        <v>3</v>
      </c>
      <c r="B78" s="29">
        <f t="shared" ref="B78:C78" si="24">B34</f>
        <v>0</v>
      </c>
      <c r="C78" s="29">
        <f t="shared" si="24"/>
        <v>0</v>
      </c>
      <c r="D78" s="29" t="e">
        <f>D34</f>
        <v>#DIV/0!</v>
      </c>
      <c r="E78" s="29" t="e">
        <f t="shared" ref="E78:I78" si="25">E34</f>
        <v>#DIV/0!</v>
      </c>
      <c r="F78" s="29" t="e">
        <f t="shared" si="25"/>
        <v>#DIV/0!</v>
      </c>
      <c r="G78" s="29" t="e">
        <f t="shared" si="25"/>
        <v>#DIV/0!</v>
      </c>
      <c r="H78" s="29" t="e">
        <f t="shared" si="25"/>
        <v>#DIV/0!</v>
      </c>
      <c r="I78" s="29" t="e">
        <f t="shared" si="25"/>
        <v>#DIV/0!</v>
      </c>
    </row>
    <row r="79" spans="1:9">
      <c r="A79" s="32" t="s">
        <v>11</v>
      </c>
      <c r="B79" s="29">
        <f t="shared" ref="B79:C79" si="26">B43</f>
        <v>0</v>
      </c>
      <c r="C79" s="29">
        <f t="shared" si="26"/>
        <v>0</v>
      </c>
      <c r="D79" s="29" t="e">
        <f>D43</f>
        <v>#DIV/0!</v>
      </c>
      <c r="E79" s="29" t="e">
        <f t="shared" ref="E79:I79" si="27">E43</f>
        <v>#DIV/0!</v>
      </c>
      <c r="F79" s="29" t="e">
        <f t="shared" si="27"/>
        <v>#DIV/0!</v>
      </c>
      <c r="G79" s="29" t="e">
        <f t="shared" si="27"/>
        <v>#DIV/0!</v>
      </c>
      <c r="H79" s="29" t="e">
        <f t="shared" si="27"/>
        <v>#DIV/0!</v>
      </c>
      <c r="I79" s="29" t="e">
        <f t="shared" si="27"/>
        <v>#DIV/0!</v>
      </c>
    </row>
    <row r="80" spans="1:9">
      <c r="A80" s="32" t="s">
        <v>12</v>
      </c>
      <c r="B80" s="29">
        <f t="shared" ref="B80:C80" si="28">B52</f>
        <v>0</v>
      </c>
      <c r="C80" s="29">
        <f t="shared" si="28"/>
        <v>0</v>
      </c>
      <c r="D80" s="29" t="e">
        <f>D52</f>
        <v>#DIV/0!</v>
      </c>
      <c r="E80" s="29" t="e">
        <f t="shared" ref="E80:I80" si="29">E52</f>
        <v>#DIV/0!</v>
      </c>
      <c r="F80" s="29" t="e">
        <f t="shared" si="29"/>
        <v>#DIV/0!</v>
      </c>
      <c r="G80" s="29" t="e">
        <f t="shared" si="29"/>
        <v>#DIV/0!</v>
      </c>
      <c r="H80" s="29" t="e">
        <f t="shared" si="29"/>
        <v>#DIV/0!</v>
      </c>
      <c r="I80" s="29" t="e">
        <f t="shared" si="29"/>
        <v>#DIV/0!</v>
      </c>
    </row>
    <row r="81" spans="1:9">
      <c r="A81" s="32" t="s">
        <v>13</v>
      </c>
      <c r="B81" s="29">
        <f t="shared" ref="B81:C81" si="30">B61</f>
        <v>0</v>
      </c>
      <c r="C81" s="29">
        <f t="shared" si="30"/>
        <v>0</v>
      </c>
      <c r="D81" s="29" t="e">
        <f>D61</f>
        <v>#DIV/0!</v>
      </c>
      <c r="E81" s="29" t="e">
        <f t="shared" ref="E81:I81" si="31">E61</f>
        <v>#DIV/0!</v>
      </c>
      <c r="F81" s="29" t="e">
        <f t="shared" si="31"/>
        <v>#DIV/0!</v>
      </c>
      <c r="G81" s="29" t="e">
        <f t="shared" si="31"/>
        <v>#DIV/0!</v>
      </c>
      <c r="H81" s="29" t="e">
        <f t="shared" si="31"/>
        <v>#DIV/0!</v>
      </c>
      <c r="I81" s="29" t="e">
        <f t="shared" si="31"/>
        <v>#DIV/0!</v>
      </c>
    </row>
    <row r="82" spans="1:9" ht="14.5" thickBot="1">
      <c r="A82" s="33" t="s">
        <v>14</v>
      </c>
      <c r="B82" s="34">
        <f t="shared" ref="B82:C82" si="32">B70</f>
        <v>0</v>
      </c>
      <c r="C82" s="34">
        <f t="shared" si="32"/>
        <v>0</v>
      </c>
      <c r="D82" s="34" t="e">
        <f>D70</f>
        <v>#DIV/0!</v>
      </c>
      <c r="E82" s="34" t="e">
        <f t="shared" ref="E82:I82" si="33">E70</f>
        <v>#DIV/0!</v>
      </c>
      <c r="F82" s="34" t="e">
        <f t="shared" si="33"/>
        <v>#DIV/0!</v>
      </c>
      <c r="G82" s="34" t="e">
        <f t="shared" si="33"/>
        <v>#DIV/0!</v>
      </c>
      <c r="H82" s="34" t="e">
        <f t="shared" si="33"/>
        <v>#DIV/0!</v>
      </c>
      <c r="I82" s="34" t="e">
        <f t="shared" si="33"/>
        <v>#DIV/0!</v>
      </c>
    </row>
    <row r="83" spans="1:9">
      <c r="A83" s="37"/>
      <c r="B83" s="42"/>
    </row>
    <row r="84" spans="1:9" ht="14.5" thickBot="1">
      <c r="A84" s="37"/>
      <c r="B84" s="42"/>
    </row>
    <row r="85" spans="1:9" ht="28">
      <c r="A85" s="36" t="s">
        <v>105</v>
      </c>
      <c r="B85" s="41" t="s">
        <v>110</v>
      </c>
      <c r="C85" s="40" t="s">
        <v>111</v>
      </c>
      <c r="D85" s="35" t="s">
        <v>112</v>
      </c>
      <c r="E85" s="35" t="s">
        <v>113</v>
      </c>
      <c r="F85" s="35" t="s">
        <v>114</v>
      </c>
      <c r="G85" s="35" t="s">
        <v>115</v>
      </c>
      <c r="H85" s="35" t="s">
        <v>116</v>
      </c>
      <c r="I85" s="35" t="s">
        <v>117</v>
      </c>
    </row>
    <row r="86" spans="1:9">
      <c r="A86" s="32" t="s">
        <v>10</v>
      </c>
      <c r="B86" s="29" t="e">
        <f t="shared" ref="B86:C86" si="34">B8</f>
        <v>#DIV/0!</v>
      </c>
      <c r="C86" s="29" t="e">
        <f t="shared" si="34"/>
        <v>#DIV/0!</v>
      </c>
      <c r="D86" s="29" t="e">
        <f>D8</f>
        <v>#DIV/0!</v>
      </c>
      <c r="E86" s="29" t="e">
        <f t="shared" ref="E86:I86" si="35">E8</f>
        <v>#DIV/0!</v>
      </c>
      <c r="F86" s="29" t="e">
        <f t="shared" si="35"/>
        <v>#DIV/0!</v>
      </c>
      <c r="G86" s="29" t="e">
        <f t="shared" si="35"/>
        <v>#DIV/0!</v>
      </c>
      <c r="H86" s="29" t="e">
        <f t="shared" si="35"/>
        <v>#DIV/0!</v>
      </c>
      <c r="I86" s="29" t="e">
        <f t="shared" si="35"/>
        <v>#DIV/0!</v>
      </c>
    </row>
    <row r="87" spans="1:9">
      <c r="A87" s="32" t="s">
        <v>2</v>
      </c>
      <c r="B87" s="29">
        <f t="shared" ref="B87:C87" si="36">B17</f>
        <v>0</v>
      </c>
      <c r="C87" s="29">
        <f t="shared" si="36"/>
        <v>0</v>
      </c>
      <c r="D87" s="29" t="e">
        <f>D17</f>
        <v>#DIV/0!</v>
      </c>
      <c r="E87" s="29" t="e">
        <f t="shared" ref="E87:I87" si="37">E17</f>
        <v>#DIV/0!</v>
      </c>
      <c r="F87" s="29" t="e">
        <f t="shared" si="37"/>
        <v>#DIV/0!</v>
      </c>
      <c r="G87" s="29" t="e">
        <f t="shared" si="37"/>
        <v>#DIV/0!</v>
      </c>
      <c r="H87" s="29" t="e">
        <f t="shared" si="37"/>
        <v>#DIV/0!</v>
      </c>
      <c r="I87" s="29" t="e">
        <f t="shared" si="37"/>
        <v>#DIV/0!</v>
      </c>
    </row>
    <row r="88" spans="1:9">
      <c r="A88" s="32" t="s">
        <v>1</v>
      </c>
      <c r="B88" s="29">
        <f t="shared" ref="B88:C88" si="38">B25</f>
        <v>0</v>
      </c>
      <c r="C88" s="29">
        <f t="shared" si="38"/>
        <v>0</v>
      </c>
      <c r="D88" s="29" t="e">
        <f>D25</f>
        <v>#DIV/0!</v>
      </c>
      <c r="E88" s="29" t="e">
        <f t="shared" ref="E88:I88" si="39">E25</f>
        <v>#DIV/0!</v>
      </c>
      <c r="F88" s="29" t="e">
        <f t="shared" si="39"/>
        <v>#DIV/0!</v>
      </c>
      <c r="G88" s="29" t="e">
        <f t="shared" si="39"/>
        <v>#DIV/0!</v>
      </c>
      <c r="H88" s="29" t="e">
        <f t="shared" si="39"/>
        <v>#DIV/0!</v>
      </c>
      <c r="I88" s="29" t="e">
        <f t="shared" si="39"/>
        <v>#DIV/0!</v>
      </c>
    </row>
    <row r="89" spans="1:9">
      <c r="A89" s="32" t="s">
        <v>3</v>
      </c>
      <c r="B89" s="29">
        <f t="shared" ref="B89:C89" si="40">B35</f>
        <v>0</v>
      </c>
      <c r="C89" s="29">
        <f t="shared" si="40"/>
        <v>0</v>
      </c>
      <c r="D89" s="29" t="e">
        <f>D35</f>
        <v>#DIV/0!</v>
      </c>
      <c r="E89" s="29" t="e">
        <f t="shared" ref="E89:I89" si="41">E35</f>
        <v>#DIV/0!</v>
      </c>
      <c r="F89" s="29" t="e">
        <f t="shared" si="41"/>
        <v>#DIV/0!</v>
      </c>
      <c r="G89" s="29" t="e">
        <f t="shared" si="41"/>
        <v>#DIV/0!</v>
      </c>
      <c r="H89" s="29" t="e">
        <f t="shared" si="41"/>
        <v>#DIV/0!</v>
      </c>
      <c r="I89" s="29" t="e">
        <f t="shared" si="41"/>
        <v>#DIV/0!</v>
      </c>
    </row>
    <row r="90" spans="1:9">
      <c r="A90" s="32" t="s">
        <v>11</v>
      </c>
      <c r="B90" s="29">
        <f t="shared" ref="B90:C90" si="42">B44</f>
        <v>0</v>
      </c>
      <c r="C90" s="29">
        <f t="shared" si="42"/>
        <v>0</v>
      </c>
      <c r="D90" s="29" t="e">
        <f>D44</f>
        <v>#DIV/0!</v>
      </c>
      <c r="E90" s="29" t="e">
        <f t="shared" ref="E90:I90" si="43">E44</f>
        <v>#DIV/0!</v>
      </c>
      <c r="F90" s="29" t="e">
        <f t="shared" si="43"/>
        <v>#DIV/0!</v>
      </c>
      <c r="G90" s="29" t="e">
        <f t="shared" si="43"/>
        <v>#DIV/0!</v>
      </c>
      <c r="H90" s="29" t="e">
        <f t="shared" si="43"/>
        <v>#DIV/0!</v>
      </c>
      <c r="I90" s="29" t="e">
        <f t="shared" si="43"/>
        <v>#DIV/0!</v>
      </c>
    </row>
    <row r="91" spans="1:9">
      <c r="A91" s="32" t="s">
        <v>12</v>
      </c>
      <c r="B91" s="29">
        <f t="shared" ref="B91:C91" si="44">B53</f>
        <v>0</v>
      </c>
      <c r="C91" s="29">
        <f t="shared" si="44"/>
        <v>0</v>
      </c>
      <c r="D91" s="29" t="e">
        <f>D53</f>
        <v>#DIV/0!</v>
      </c>
      <c r="E91" s="29" t="e">
        <f t="shared" ref="E91:I91" si="45">E53</f>
        <v>#DIV/0!</v>
      </c>
      <c r="F91" s="29" t="e">
        <f t="shared" si="45"/>
        <v>#DIV/0!</v>
      </c>
      <c r="G91" s="29" t="e">
        <f t="shared" si="45"/>
        <v>#DIV/0!</v>
      </c>
      <c r="H91" s="29" t="e">
        <f t="shared" si="45"/>
        <v>#DIV/0!</v>
      </c>
      <c r="I91" s="29" t="e">
        <f t="shared" si="45"/>
        <v>#DIV/0!</v>
      </c>
    </row>
    <row r="92" spans="1:9">
      <c r="A92" s="32" t="s">
        <v>13</v>
      </c>
      <c r="B92" s="29">
        <f t="shared" ref="B92:C92" si="46">B62</f>
        <v>0</v>
      </c>
      <c r="C92" s="29">
        <f t="shared" si="46"/>
        <v>0</v>
      </c>
      <c r="D92" s="29" t="e">
        <f>D62</f>
        <v>#DIV/0!</v>
      </c>
      <c r="E92" s="29" t="e">
        <f t="shared" ref="E92:I92" si="47">E62</f>
        <v>#DIV/0!</v>
      </c>
      <c r="F92" s="29" t="e">
        <f t="shared" si="47"/>
        <v>#DIV/0!</v>
      </c>
      <c r="G92" s="29" t="e">
        <f t="shared" si="47"/>
        <v>#DIV/0!</v>
      </c>
      <c r="H92" s="29" t="e">
        <f t="shared" si="47"/>
        <v>#DIV/0!</v>
      </c>
      <c r="I92" s="29" t="e">
        <f t="shared" si="47"/>
        <v>#DIV/0!</v>
      </c>
    </row>
    <row r="93" spans="1:9" ht="14.5" thickBot="1">
      <c r="A93" s="33" t="s">
        <v>14</v>
      </c>
      <c r="B93" s="34">
        <f t="shared" ref="B93:C93" si="48">B71</f>
        <v>0</v>
      </c>
      <c r="C93" s="34">
        <f t="shared" si="48"/>
        <v>0</v>
      </c>
      <c r="D93" s="34" t="e">
        <f>D71</f>
        <v>#DIV/0!</v>
      </c>
      <c r="E93" s="34" t="e">
        <f t="shared" ref="E93:I93" si="49">E71</f>
        <v>#DIV/0!</v>
      </c>
      <c r="F93" s="34" t="e">
        <f t="shared" si="49"/>
        <v>#DIV/0!</v>
      </c>
      <c r="G93" s="34" t="e">
        <f t="shared" si="49"/>
        <v>#DIV/0!</v>
      </c>
      <c r="H93" s="34" t="e">
        <f t="shared" si="49"/>
        <v>#DIV/0!</v>
      </c>
      <c r="I93" s="34" t="e">
        <f t="shared" si="49"/>
        <v>#DIV/0!</v>
      </c>
    </row>
  </sheetData>
  <phoneticPr fontId="2" type="noConversion"/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931A-707A-4FE7-A403-F46015B46A90}">
  <dimension ref="A1:AG226"/>
  <sheetViews>
    <sheetView view="pageBreakPreview" topLeftCell="A221" zoomScale="70" zoomScaleNormal="55" zoomScaleSheetLayoutView="70" workbookViewId="0">
      <pane xSplit="1" topLeftCell="B1" activePane="topRight" state="frozen"/>
      <selection pane="topRight" activeCell="O243" sqref="O243"/>
    </sheetView>
  </sheetViews>
  <sheetFormatPr defaultRowHeight="14" outlineLevelRow="1"/>
  <cols>
    <col min="1" max="1" width="16.25" style="58" customWidth="1"/>
    <col min="2" max="2" width="8.58203125" style="48" customWidth="1"/>
    <col min="3" max="3" width="8.58203125" style="48" hidden="1" customWidth="1"/>
    <col min="4" max="5" width="8.58203125" style="46"/>
    <col min="6" max="6" width="8.58203125" style="48"/>
    <col min="7" max="8" width="8.58203125" style="48" customWidth="1"/>
    <col min="9" max="11" width="8.58203125" style="46"/>
    <col min="12" max="12" width="9.33203125" style="46" bestFit="1" customWidth="1"/>
    <col min="13" max="13" width="8.58203125" style="48" customWidth="1"/>
    <col min="14" max="14" width="8.58203125" style="46" customWidth="1"/>
    <col min="15" max="16" width="8.58203125" style="48" customWidth="1"/>
    <col min="17" max="17" width="8.58203125" style="46"/>
    <col min="18" max="18" width="8.58203125" style="48"/>
    <col min="19" max="19" width="8.58203125" style="48" customWidth="1"/>
    <col min="20" max="20" width="8.58203125" style="46"/>
    <col min="21" max="25" width="8.58203125" style="48" customWidth="1"/>
    <col min="26" max="29" width="8.58203125" style="28" customWidth="1"/>
    <col min="30" max="30" width="8.58203125" style="52" customWidth="1"/>
    <col min="31" max="31" width="8.58203125" style="28" customWidth="1"/>
    <col min="32" max="32" width="8" style="28" customWidth="1"/>
    <col min="33" max="33" width="8.58203125" style="55"/>
    <col min="34" max="40" width="10.83203125" customWidth="1"/>
  </cols>
  <sheetData>
    <row r="1" spans="1:33" s="27" customFormat="1" ht="54.65" customHeight="1" outlineLevel="1" thickBot="1">
      <c r="A1" s="115" t="s">
        <v>2</v>
      </c>
      <c r="B1" s="66" t="s">
        <v>88</v>
      </c>
      <c r="C1" s="66" t="s">
        <v>64</v>
      </c>
      <c r="D1" s="67" t="s">
        <v>89</v>
      </c>
      <c r="E1" s="67" t="s">
        <v>90</v>
      </c>
      <c r="F1" s="66" t="s">
        <v>91</v>
      </c>
      <c r="G1" s="66" t="s">
        <v>92</v>
      </c>
      <c r="H1" s="66" t="s">
        <v>65</v>
      </c>
      <c r="I1" s="67" t="s">
        <v>93</v>
      </c>
      <c r="J1" s="67" t="s">
        <v>94</v>
      </c>
      <c r="K1" s="67" t="s">
        <v>95</v>
      </c>
      <c r="L1" s="67" t="s">
        <v>85</v>
      </c>
      <c r="M1" s="66" t="s">
        <v>130</v>
      </c>
      <c r="N1" s="67" t="s">
        <v>138</v>
      </c>
      <c r="O1" s="66" t="s">
        <v>131</v>
      </c>
      <c r="P1" s="66" t="s">
        <v>132</v>
      </c>
      <c r="Q1" s="67" t="s">
        <v>139</v>
      </c>
      <c r="R1" s="66" t="s">
        <v>135</v>
      </c>
      <c r="S1" s="66" t="s">
        <v>136</v>
      </c>
      <c r="T1" s="67" t="s">
        <v>96</v>
      </c>
      <c r="U1" s="66" t="s">
        <v>137</v>
      </c>
      <c r="V1" s="263" t="s">
        <v>433</v>
      </c>
      <c r="W1" s="263" t="s">
        <v>434</v>
      </c>
      <c r="X1" s="263" t="s">
        <v>435</v>
      </c>
      <c r="Y1" s="264" t="s">
        <v>436</v>
      </c>
      <c r="Z1" s="65" t="s">
        <v>86</v>
      </c>
      <c r="AA1" s="65" t="s">
        <v>173</v>
      </c>
      <c r="AB1" s="65" t="s">
        <v>66</v>
      </c>
      <c r="AC1" s="65" t="s">
        <v>173</v>
      </c>
      <c r="AD1" s="65" t="s">
        <v>174</v>
      </c>
      <c r="AE1" s="65" t="s">
        <v>67</v>
      </c>
      <c r="AF1" s="65" t="s">
        <v>173</v>
      </c>
      <c r="AG1" s="179" t="s">
        <v>63</v>
      </c>
    </row>
    <row r="2" spans="1:33" outlineLevel="1">
      <c r="A2" s="116">
        <v>1</v>
      </c>
      <c r="B2" s="47">
        <v>36.369999999999997</v>
      </c>
      <c r="C2" s="47"/>
      <c r="D2" s="47">
        <v>25.77</v>
      </c>
      <c r="E2" s="47">
        <v>26.6</v>
      </c>
      <c r="F2" s="47">
        <v>0.51</v>
      </c>
      <c r="G2" s="47">
        <v>0.51</v>
      </c>
      <c r="H2" s="47">
        <v>36.44</v>
      </c>
      <c r="I2" s="47">
        <v>13.82</v>
      </c>
      <c r="J2" s="47">
        <v>10.97</v>
      </c>
      <c r="K2" s="47">
        <v>28.19</v>
      </c>
      <c r="L2" s="45">
        <v>208</v>
      </c>
      <c r="M2" s="47">
        <v>36.39</v>
      </c>
      <c r="N2" s="47">
        <v>8.7200000000000006</v>
      </c>
      <c r="O2" s="47">
        <v>0.13</v>
      </c>
      <c r="P2" s="47">
        <v>0.11</v>
      </c>
      <c r="Q2" s="47">
        <v>15.28</v>
      </c>
      <c r="R2" s="47">
        <v>0.25</v>
      </c>
      <c r="S2" s="47">
        <v>0.06</v>
      </c>
      <c r="T2" s="45">
        <v>335</v>
      </c>
      <c r="U2" s="47">
        <v>202.89</v>
      </c>
      <c r="V2" s="47">
        <v>36.799999999999997</v>
      </c>
      <c r="W2" s="47">
        <v>15.25</v>
      </c>
      <c r="X2" s="47">
        <v>0.16</v>
      </c>
      <c r="Y2" s="47">
        <v>0</v>
      </c>
      <c r="Z2" s="29">
        <v>22.59</v>
      </c>
      <c r="AA2" s="29">
        <v>0</v>
      </c>
      <c r="AB2" s="29">
        <v>16.59</v>
      </c>
      <c r="AC2" s="29">
        <v>0</v>
      </c>
      <c r="AD2" s="29">
        <v>9.1199999999999992</v>
      </c>
      <c r="AE2" s="29">
        <v>11.43</v>
      </c>
      <c r="AF2" s="29">
        <v>0</v>
      </c>
      <c r="AG2" s="253">
        <v>300</v>
      </c>
    </row>
    <row r="3" spans="1:33" outlineLevel="1">
      <c r="A3" s="116">
        <v>2</v>
      </c>
      <c r="B3" s="47">
        <v>36.26</v>
      </c>
      <c r="C3" s="47"/>
      <c r="D3" s="47">
        <v>25.2</v>
      </c>
      <c r="E3" s="47">
        <v>26.6</v>
      </c>
      <c r="F3" s="47">
        <v>0.25</v>
      </c>
      <c r="G3" s="47">
        <v>0.54</v>
      </c>
      <c r="H3" s="47">
        <v>36.409999999999997</v>
      </c>
      <c r="I3" s="47">
        <v>13.85</v>
      </c>
      <c r="J3" s="47">
        <v>9.82</v>
      </c>
      <c r="K3" s="47">
        <v>26.22</v>
      </c>
      <c r="L3" s="45">
        <v>206</v>
      </c>
      <c r="M3" s="47">
        <v>36.39</v>
      </c>
      <c r="N3" s="47">
        <v>7.57</v>
      </c>
      <c r="O3" s="47">
        <v>0.17</v>
      </c>
      <c r="P3" s="47">
        <v>0.06</v>
      </c>
      <c r="Q3" s="47">
        <v>13.57</v>
      </c>
      <c r="R3" s="47">
        <v>0.27</v>
      </c>
      <c r="S3" s="47">
        <v>0.04</v>
      </c>
      <c r="T3" s="45">
        <v>320.5</v>
      </c>
      <c r="U3" s="47">
        <v>202.77</v>
      </c>
      <c r="V3" s="47">
        <v>36.75</v>
      </c>
      <c r="W3" s="47">
        <v>18.09</v>
      </c>
      <c r="X3" s="47">
        <v>0.19</v>
      </c>
      <c r="Y3" s="47">
        <v>0</v>
      </c>
      <c r="Z3" s="29">
        <v>18.190000000000001</v>
      </c>
      <c r="AA3" s="29">
        <v>0</v>
      </c>
      <c r="AB3" s="29">
        <v>9.58</v>
      </c>
      <c r="AC3" s="29">
        <v>0</v>
      </c>
      <c r="AD3" s="29">
        <v>4.6500000000000004</v>
      </c>
      <c r="AE3" s="29">
        <v>7.39</v>
      </c>
      <c r="AF3" s="29">
        <v>0</v>
      </c>
      <c r="AG3" s="253">
        <v>300</v>
      </c>
    </row>
    <row r="4" spans="1:33" outlineLevel="1">
      <c r="A4" s="116">
        <v>3</v>
      </c>
      <c r="B4" s="47">
        <v>36.380000000000003</v>
      </c>
      <c r="C4" s="47"/>
      <c r="D4" s="47">
        <v>24.86</v>
      </c>
      <c r="E4" s="47">
        <v>25.17</v>
      </c>
      <c r="F4" s="47">
        <v>0.38</v>
      </c>
      <c r="G4" s="47">
        <v>0.56000000000000005</v>
      </c>
      <c r="H4" s="47">
        <v>36.479999999999997</v>
      </c>
      <c r="I4" s="47">
        <v>13.53</v>
      </c>
      <c r="J4" s="47">
        <v>10.84</v>
      </c>
      <c r="K4" s="47">
        <v>30.44</v>
      </c>
      <c r="L4" s="45">
        <v>199</v>
      </c>
      <c r="M4" s="47">
        <v>36.53</v>
      </c>
      <c r="N4" s="47">
        <v>9.09</v>
      </c>
      <c r="O4" s="47">
        <v>0.1</v>
      </c>
      <c r="P4" s="47">
        <v>0.03</v>
      </c>
      <c r="Q4" s="47">
        <v>13.16</v>
      </c>
      <c r="R4" s="47">
        <v>0.28999999999999998</v>
      </c>
      <c r="S4" s="47">
        <v>0.04</v>
      </c>
      <c r="T4" s="45">
        <v>317.5</v>
      </c>
      <c r="U4" s="47">
        <v>202.5</v>
      </c>
      <c r="V4" s="47">
        <v>36.71</v>
      </c>
      <c r="W4" s="47">
        <v>18.16</v>
      </c>
      <c r="X4" s="47">
        <v>0.16</v>
      </c>
      <c r="Y4" s="47">
        <v>0</v>
      </c>
      <c r="Z4" s="29">
        <v>16.53</v>
      </c>
      <c r="AA4" s="29">
        <v>0</v>
      </c>
      <c r="AB4" s="29">
        <v>8.18</v>
      </c>
      <c r="AC4" s="29">
        <v>0</v>
      </c>
      <c r="AD4" s="29">
        <v>7.36</v>
      </c>
      <c r="AE4" s="29">
        <v>6.14</v>
      </c>
      <c r="AF4" s="29">
        <v>0</v>
      </c>
      <c r="AG4" s="253">
        <v>300</v>
      </c>
    </row>
    <row r="5" spans="1:33" outlineLevel="1">
      <c r="A5" s="116">
        <v>4</v>
      </c>
      <c r="B5" s="47">
        <v>36.130000000000003</v>
      </c>
      <c r="C5" s="47"/>
      <c r="D5" s="47">
        <v>24.83</v>
      </c>
      <c r="E5" s="47">
        <v>26.04</v>
      </c>
      <c r="F5" s="47">
        <v>0.32</v>
      </c>
      <c r="G5" s="47">
        <v>0.55000000000000004</v>
      </c>
      <c r="H5" s="47">
        <v>36.28</v>
      </c>
      <c r="I5" s="47">
        <v>13.25</v>
      </c>
      <c r="J5" s="47">
        <v>9.7200000000000006</v>
      </c>
      <c r="K5" s="47">
        <v>32.880000000000003</v>
      </c>
      <c r="L5" s="45">
        <v>201</v>
      </c>
      <c r="M5" s="47">
        <v>36.340000000000003</v>
      </c>
      <c r="N5" s="47">
        <v>6.31</v>
      </c>
      <c r="O5" s="47">
        <v>0.15</v>
      </c>
      <c r="P5" s="47">
        <v>0.08</v>
      </c>
      <c r="Q5" s="47">
        <v>15.31</v>
      </c>
      <c r="R5" s="47">
        <v>0.27</v>
      </c>
      <c r="S5" s="47">
        <v>0.06</v>
      </c>
      <c r="T5" s="45">
        <v>315.5</v>
      </c>
      <c r="U5" s="47">
        <v>202.2</v>
      </c>
      <c r="V5" s="47">
        <v>36.65</v>
      </c>
      <c r="W5" s="47">
        <v>16.43</v>
      </c>
      <c r="X5" s="47">
        <v>0.16</v>
      </c>
      <c r="Y5" s="47">
        <v>0</v>
      </c>
      <c r="Z5" s="29">
        <v>14.62</v>
      </c>
      <c r="AA5" s="29">
        <v>0</v>
      </c>
      <c r="AB5" s="29">
        <v>7.24</v>
      </c>
      <c r="AC5" s="29">
        <v>0</v>
      </c>
      <c r="AD5" s="29">
        <v>8.4700000000000006</v>
      </c>
      <c r="AE5" s="29">
        <v>7.24</v>
      </c>
      <c r="AF5" s="29">
        <v>0</v>
      </c>
      <c r="AG5" s="253">
        <v>300</v>
      </c>
    </row>
    <row r="6" spans="1:33" outlineLevel="1">
      <c r="A6" s="116">
        <v>5</v>
      </c>
      <c r="B6" s="47">
        <v>36.369999999999997</v>
      </c>
      <c r="C6" s="47"/>
      <c r="D6" s="47">
        <v>24.64</v>
      </c>
      <c r="E6" s="47">
        <v>26.78</v>
      </c>
      <c r="F6" s="47">
        <v>0.15</v>
      </c>
      <c r="G6" s="47">
        <v>0.54</v>
      </c>
      <c r="H6" s="47"/>
      <c r="I6" s="45"/>
      <c r="J6" s="45"/>
      <c r="K6" s="45"/>
      <c r="L6" s="45"/>
      <c r="M6" s="47"/>
      <c r="N6" s="45"/>
      <c r="O6" s="47"/>
      <c r="P6" s="47"/>
      <c r="Q6" s="45"/>
      <c r="R6" s="47"/>
      <c r="S6" s="47"/>
      <c r="T6" s="45"/>
      <c r="U6" s="47"/>
      <c r="V6" s="47">
        <v>36.57</v>
      </c>
      <c r="W6" s="47">
        <v>16.5</v>
      </c>
      <c r="X6" s="47">
        <v>0.19</v>
      </c>
      <c r="Y6" s="47">
        <v>0</v>
      </c>
      <c r="Z6" s="29"/>
      <c r="AA6" s="29"/>
      <c r="AB6" s="29"/>
      <c r="AC6" s="29"/>
      <c r="AD6" s="29"/>
      <c r="AE6" s="29"/>
      <c r="AF6" s="29"/>
      <c r="AG6" s="253">
        <v>300</v>
      </c>
    </row>
    <row r="7" spans="1:33" outlineLevel="1">
      <c r="A7" s="124" t="s">
        <v>97</v>
      </c>
      <c r="B7" s="125">
        <f t="shared" ref="B7:AD7" si="0">AVERAGE(B2:B6)</f>
        <v>36.302</v>
      </c>
      <c r="C7" s="125" t="e">
        <f t="shared" si="0"/>
        <v>#DIV/0!</v>
      </c>
      <c r="D7" s="125">
        <f t="shared" si="0"/>
        <v>25.06</v>
      </c>
      <c r="E7" s="125">
        <f t="shared" si="0"/>
        <v>26.238</v>
      </c>
      <c r="F7" s="125">
        <f t="shared" si="0"/>
        <v>0.32200000000000001</v>
      </c>
      <c r="G7" s="125">
        <f t="shared" si="0"/>
        <v>0.54</v>
      </c>
      <c r="H7" s="125">
        <f t="shared" si="0"/>
        <v>36.402499999999996</v>
      </c>
      <c r="I7" s="125">
        <f t="shared" si="0"/>
        <v>13.612500000000001</v>
      </c>
      <c r="J7" s="125">
        <f t="shared" si="0"/>
        <v>10.3375</v>
      </c>
      <c r="K7" s="125">
        <f t="shared" si="0"/>
        <v>29.432499999999997</v>
      </c>
      <c r="L7" s="125">
        <f t="shared" si="0"/>
        <v>203.5</v>
      </c>
      <c r="M7" s="125">
        <f t="shared" si="0"/>
        <v>36.412500000000001</v>
      </c>
      <c r="N7" s="125">
        <f t="shared" si="0"/>
        <v>7.9224999999999994</v>
      </c>
      <c r="O7" s="125">
        <f t="shared" si="0"/>
        <v>0.13750000000000001</v>
      </c>
      <c r="P7" s="125">
        <f t="shared" si="0"/>
        <v>6.9999999999999993E-2</v>
      </c>
      <c r="Q7" s="125">
        <f t="shared" si="0"/>
        <v>14.330000000000002</v>
      </c>
      <c r="R7" s="125">
        <f t="shared" si="0"/>
        <v>0.27</v>
      </c>
      <c r="S7" s="125">
        <f t="shared" si="0"/>
        <v>0.05</v>
      </c>
      <c r="T7" s="125">
        <f t="shared" ref="T7:Y7" si="1">AVERAGE(T2:T6)</f>
        <v>322.125</v>
      </c>
      <c r="U7" s="125">
        <f t="shared" si="1"/>
        <v>202.58999999999997</v>
      </c>
      <c r="V7" s="125">
        <f t="shared" si="1"/>
        <v>36.695999999999998</v>
      </c>
      <c r="W7" s="125">
        <f t="shared" si="1"/>
        <v>16.886000000000003</v>
      </c>
      <c r="X7" s="125">
        <f t="shared" si="1"/>
        <v>0.17200000000000001</v>
      </c>
      <c r="Y7" s="125">
        <f t="shared" si="1"/>
        <v>0</v>
      </c>
      <c r="Z7" s="125">
        <f t="shared" si="0"/>
        <v>17.982500000000002</v>
      </c>
      <c r="AA7" s="125">
        <f t="shared" si="0"/>
        <v>0</v>
      </c>
      <c r="AB7" s="125">
        <f t="shared" si="0"/>
        <v>10.397500000000001</v>
      </c>
      <c r="AC7" s="125">
        <f t="shared" si="0"/>
        <v>0</v>
      </c>
      <c r="AD7" s="125">
        <f t="shared" si="0"/>
        <v>7.4</v>
      </c>
      <c r="AE7" s="125">
        <f t="shared" ref="AE7:AG7" si="2">AVERAGE(AE2:AE6)</f>
        <v>8.0500000000000007</v>
      </c>
      <c r="AF7" s="125">
        <f t="shared" si="2"/>
        <v>0</v>
      </c>
      <c r="AG7" s="125">
        <f t="shared" si="2"/>
        <v>300</v>
      </c>
    </row>
    <row r="8" spans="1:33" outlineLevel="1">
      <c r="A8" s="124" t="s">
        <v>87</v>
      </c>
      <c r="B8" s="125">
        <f t="shared" ref="B8:AD8" si="3">STDEV(B2:B6)</f>
        <v>0.10802777420645002</v>
      </c>
      <c r="C8" s="125" t="e">
        <f t="shared" si="3"/>
        <v>#DIV/0!</v>
      </c>
      <c r="D8" s="125">
        <f t="shared" si="3"/>
        <v>0.44525273721786363</v>
      </c>
      <c r="E8" s="125">
        <f t="shared" si="3"/>
        <v>0.65872604320764483</v>
      </c>
      <c r="F8" s="125">
        <f t="shared" si="3"/>
        <v>0.13553597308463894</v>
      </c>
      <c r="G8" s="125">
        <f t="shared" si="3"/>
        <v>1.8708286933869726E-2</v>
      </c>
      <c r="H8" s="125">
        <f t="shared" si="3"/>
        <v>8.6554414483989997E-2</v>
      </c>
      <c r="I8" s="125">
        <f t="shared" si="3"/>
        <v>0.28146935890075142</v>
      </c>
      <c r="J8" s="125">
        <f t="shared" si="3"/>
        <v>0.65870453669810602</v>
      </c>
      <c r="K8" s="125">
        <f t="shared" si="3"/>
        <v>2.8731095233793895</v>
      </c>
      <c r="L8" s="125">
        <f t="shared" si="3"/>
        <v>4.2031734043061642</v>
      </c>
      <c r="M8" s="125">
        <f t="shared" si="3"/>
        <v>8.1802607945386283E-2</v>
      </c>
      <c r="N8" s="125">
        <f t="shared" si="3"/>
        <v>1.2547874986095009</v>
      </c>
      <c r="O8" s="125">
        <f t="shared" si="3"/>
        <v>2.9860788111948179E-2</v>
      </c>
      <c r="P8" s="125">
        <f t="shared" si="3"/>
        <v>3.3665016461206947E-2</v>
      </c>
      <c r="Q8" s="125">
        <f t="shared" si="3"/>
        <v>1.126854027813718</v>
      </c>
      <c r="R8" s="125">
        <f t="shared" si="3"/>
        <v>1.6329931618554512E-2</v>
      </c>
      <c r="S8" s="125">
        <f t="shared" si="3"/>
        <v>1.154700538379248E-2</v>
      </c>
      <c r="T8" s="125">
        <f t="shared" ref="T8:Y8" si="4">STDEV(T2:T6)</f>
        <v>8.8258616198835416</v>
      </c>
      <c r="U8" s="125">
        <f t="shared" si="4"/>
        <v>0.30692018506445851</v>
      </c>
      <c r="V8" s="125">
        <f t="shared" si="4"/>
        <v>8.9330845736508471E-2</v>
      </c>
      <c r="W8" s="125">
        <f t="shared" si="4"/>
        <v>1.2355282271158357</v>
      </c>
      <c r="X8" s="125">
        <f t="shared" si="4"/>
        <v>1.6431676725154984E-2</v>
      </c>
      <c r="Y8" s="125">
        <f t="shared" si="4"/>
        <v>0</v>
      </c>
      <c r="Z8" s="125">
        <f t="shared" si="3"/>
        <v>3.4004056130604847</v>
      </c>
      <c r="AA8" s="125">
        <f t="shared" si="3"/>
        <v>0</v>
      </c>
      <c r="AB8" s="125">
        <f t="shared" si="3"/>
        <v>4.2388078119521584</v>
      </c>
      <c r="AC8" s="125">
        <f t="shared" si="3"/>
        <v>0</v>
      </c>
      <c r="AD8" s="125">
        <f t="shared" si="3"/>
        <v>1.9720885713713086</v>
      </c>
      <c r="AE8" s="125">
        <f t="shared" ref="AE8:AG8" si="5">STDEV(AE2:AE6)</f>
        <v>2.3212209430958235</v>
      </c>
      <c r="AF8" s="125">
        <f t="shared" si="5"/>
        <v>0</v>
      </c>
      <c r="AG8" s="125">
        <f t="shared" si="5"/>
        <v>0</v>
      </c>
    </row>
    <row r="9" spans="1:33" outlineLevel="1">
      <c r="A9" s="116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64"/>
      <c r="AE9" s="47"/>
      <c r="AF9" s="29"/>
      <c r="AG9" s="54"/>
    </row>
    <row r="10" spans="1:33" ht="42" outlineLevel="1">
      <c r="A10" s="115" t="s">
        <v>98</v>
      </c>
      <c r="B10" s="66" t="s">
        <v>88</v>
      </c>
      <c r="C10" s="66" t="s">
        <v>64</v>
      </c>
      <c r="D10" s="67" t="s">
        <v>89</v>
      </c>
      <c r="E10" s="67" t="s">
        <v>90</v>
      </c>
      <c r="F10" s="66" t="s">
        <v>91</v>
      </c>
      <c r="G10" s="66" t="s">
        <v>92</v>
      </c>
      <c r="H10" s="66" t="s">
        <v>65</v>
      </c>
      <c r="I10" s="67" t="s">
        <v>93</v>
      </c>
      <c r="J10" s="67" t="s">
        <v>94</v>
      </c>
      <c r="K10" s="67" t="s">
        <v>95</v>
      </c>
      <c r="L10" s="67" t="s">
        <v>85</v>
      </c>
      <c r="M10" s="66" t="s">
        <v>130</v>
      </c>
      <c r="N10" s="67" t="s">
        <v>138</v>
      </c>
      <c r="O10" s="66" t="s">
        <v>131</v>
      </c>
      <c r="P10" s="66" t="s">
        <v>132</v>
      </c>
      <c r="Q10" s="67" t="s">
        <v>139</v>
      </c>
      <c r="R10" s="66" t="s">
        <v>135</v>
      </c>
      <c r="S10" s="66" t="s">
        <v>136</v>
      </c>
      <c r="T10" s="67" t="s">
        <v>96</v>
      </c>
      <c r="U10" s="66" t="s">
        <v>137</v>
      </c>
      <c r="V10" s="66" t="str">
        <f>V1</f>
        <v>Surface Moisture重量</v>
      </c>
      <c r="W10" s="66" t="str">
        <f t="shared" ref="W10:Y10" si="6">W1</f>
        <v>Surface Moisture吸收时间</v>
      </c>
      <c r="X10" s="66" t="str">
        <f t="shared" si="6"/>
        <v>Surface Moisture回渗</v>
      </c>
      <c r="Y10" s="66" t="str">
        <f t="shared" si="6"/>
        <v>Run off</v>
      </c>
      <c r="Z10" s="65" t="s">
        <v>86</v>
      </c>
      <c r="AA10" s="65" t="s">
        <v>173</v>
      </c>
      <c r="AB10" s="65" t="s">
        <v>66</v>
      </c>
      <c r="AC10" s="65" t="s">
        <v>173</v>
      </c>
      <c r="AD10" s="65" t="s">
        <v>174</v>
      </c>
      <c r="AE10" s="65" t="s">
        <v>67</v>
      </c>
      <c r="AF10" s="65" t="s">
        <v>173</v>
      </c>
      <c r="AG10" s="179" t="s">
        <v>63</v>
      </c>
    </row>
    <row r="11" spans="1:33" outlineLevel="1">
      <c r="A11" s="116">
        <v>1</v>
      </c>
      <c r="B11" s="47">
        <v>35.799999999999997</v>
      </c>
      <c r="C11" s="47"/>
      <c r="D11" s="47">
        <v>26.42</v>
      </c>
      <c r="E11" s="47">
        <v>26.69</v>
      </c>
      <c r="F11" s="47">
        <v>0.59</v>
      </c>
      <c r="G11" s="47">
        <v>0.46</v>
      </c>
      <c r="H11" s="224">
        <v>35.61</v>
      </c>
      <c r="I11" s="224">
        <v>14.12</v>
      </c>
      <c r="J11" s="224">
        <v>10.14</v>
      </c>
      <c r="K11" s="224">
        <v>34.659999999999997</v>
      </c>
      <c r="L11" s="224">
        <v>198</v>
      </c>
      <c r="M11" s="224">
        <v>35.53</v>
      </c>
      <c r="N11" s="224">
        <v>6.87</v>
      </c>
      <c r="O11" s="224">
        <v>0.15</v>
      </c>
      <c r="P11" s="224">
        <v>0.04</v>
      </c>
      <c r="Q11" s="224">
        <v>14.75</v>
      </c>
      <c r="R11" s="224">
        <v>0.24</v>
      </c>
      <c r="S11" s="224">
        <v>0.01</v>
      </c>
      <c r="T11" s="45">
        <v>330.5</v>
      </c>
      <c r="U11" s="47">
        <v>201.27</v>
      </c>
      <c r="V11" s="47">
        <v>36.520000000000003</v>
      </c>
      <c r="W11" s="47">
        <v>16.309999999999999</v>
      </c>
      <c r="X11" s="47">
        <v>0.16</v>
      </c>
      <c r="Y11" s="47">
        <v>0.7</v>
      </c>
      <c r="Z11" s="29">
        <v>16.579999999999998</v>
      </c>
      <c r="AA11" s="29">
        <v>0</v>
      </c>
      <c r="AB11" s="260">
        <v>8.4499999999999993</v>
      </c>
      <c r="AC11" s="261">
        <v>0</v>
      </c>
      <c r="AD11" s="260">
        <v>11.38</v>
      </c>
      <c r="AE11" s="260">
        <v>5.66</v>
      </c>
      <c r="AF11" s="261">
        <v>0</v>
      </c>
      <c r="AG11" s="253">
        <v>160</v>
      </c>
    </row>
    <row r="12" spans="1:33" outlineLevel="1">
      <c r="A12" s="116">
        <v>2</v>
      </c>
      <c r="B12" s="47">
        <v>35.92</v>
      </c>
      <c r="C12" s="47"/>
      <c r="D12" s="47">
        <v>24.88</v>
      </c>
      <c r="E12" s="47">
        <v>24.93</v>
      </c>
      <c r="F12" s="47">
        <v>0.51</v>
      </c>
      <c r="G12" s="47">
        <v>0.5</v>
      </c>
      <c r="H12" s="224">
        <v>35.909999999999997</v>
      </c>
      <c r="I12" s="224">
        <v>12.87</v>
      </c>
      <c r="J12" s="224">
        <v>10.56</v>
      </c>
      <c r="K12" s="224">
        <v>33.69</v>
      </c>
      <c r="L12" s="224">
        <v>193</v>
      </c>
      <c r="M12" s="224">
        <v>35.69</v>
      </c>
      <c r="N12" s="224">
        <v>7.85</v>
      </c>
      <c r="O12" s="224">
        <v>0.15</v>
      </c>
      <c r="P12" s="224">
        <v>0.06</v>
      </c>
      <c r="Q12" s="224">
        <v>17.649999999999999</v>
      </c>
      <c r="R12" s="224">
        <v>0.24</v>
      </c>
      <c r="S12" s="224">
        <v>0.01</v>
      </c>
      <c r="T12" s="45">
        <v>318.5</v>
      </c>
      <c r="U12" s="47">
        <v>201.58</v>
      </c>
      <c r="V12" s="47">
        <v>36.08</v>
      </c>
      <c r="W12" s="47">
        <v>14.56</v>
      </c>
      <c r="X12" s="47">
        <v>0.19</v>
      </c>
      <c r="Y12" s="47">
        <v>0</v>
      </c>
      <c r="Z12" s="47">
        <v>17.2</v>
      </c>
      <c r="AA12" s="45">
        <v>0</v>
      </c>
      <c r="AB12" s="260">
        <v>8.09</v>
      </c>
      <c r="AC12" s="261">
        <v>0</v>
      </c>
      <c r="AD12" s="260">
        <v>12.36</v>
      </c>
      <c r="AE12" s="260">
        <v>5.95</v>
      </c>
      <c r="AF12" s="261">
        <v>0</v>
      </c>
      <c r="AG12" s="253">
        <v>249</v>
      </c>
    </row>
    <row r="13" spans="1:33" outlineLevel="1">
      <c r="A13" s="116">
        <v>3</v>
      </c>
      <c r="B13" s="47">
        <v>35.42</v>
      </c>
      <c r="C13" s="47"/>
      <c r="D13" s="47">
        <v>25.44</v>
      </c>
      <c r="E13" s="47">
        <v>26.17</v>
      </c>
      <c r="F13" s="47">
        <v>0.47</v>
      </c>
      <c r="G13" s="47">
        <v>0.54</v>
      </c>
      <c r="H13" s="224">
        <v>35.619999999999997</v>
      </c>
      <c r="I13" s="224">
        <v>13.44</v>
      </c>
      <c r="J13" s="224">
        <v>10.94</v>
      </c>
      <c r="K13" s="224">
        <v>33.44</v>
      </c>
      <c r="L13" s="224">
        <v>190</v>
      </c>
      <c r="M13" s="224">
        <v>35.6</v>
      </c>
      <c r="N13" s="224">
        <v>6.91</v>
      </c>
      <c r="O13" s="224">
        <v>0.18</v>
      </c>
      <c r="P13" s="224">
        <v>0.04</v>
      </c>
      <c r="Q13" s="224">
        <v>16.149999999999999</v>
      </c>
      <c r="R13" s="224">
        <v>0.26</v>
      </c>
      <c r="S13" s="224">
        <v>0.01</v>
      </c>
      <c r="T13" s="45">
        <v>316.5</v>
      </c>
      <c r="U13" s="47">
        <v>203.12</v>
      </c>
      <c r="V13" s="47">
        <v>36.31</v>
      </c>
      <c r="W13" s="47">
        <v>16.13</v>
      </c>
      <c r="X13" s="47">
        <v>0.18</v>
      </c>
      <c r="Y13" s="47">
        <v>0.55000000000000004</v>
      </c>
      <c r="Z13" s="262">
        <v>16.54</v>
      </c>
      <c r="AA13" s="45">
        <v>0</v>
      </c>
      <c r="AB13" s="260">
        <v>7.96</v>
      </c>
      <c r="AC13" s="261">
        <v>0</v>
      </c>
      <c r="AD13" s="260">
        <v>9.76</v>
      </c>
      <c r="AE13" s="260">
        <v>5.0199999999999996</v>
      </c>
      <c r="AF13" s="261">
        <v>0</v>
      </c>
      <c r="AG13" s="253">
        <v>174</v>
      </c>
    </row>
    <row r="14" spans="1:33" outlineLevel="1">
      <c r="A14" s="116">
        <v>4</v>
      </c>
      <c r="B14" s="47">
        <v>35.479999999999997</v>
      </c>
      <c r="C14" s="47"/>
      <c r="D14" s="47">
        <v>23.77</v>
      </c>
      <c r="E14" s="47">
        <v>24.65</v>
      </c>
      <c r="F14" s="47">
        <v>0.32</v>
      </c>
      <c r="G14" s="47">
        <v>0.55000000000000004</v>
      </c>
      <c r="H14" s="224">
        <v>35.29</v>
      </c>
      <c r="I14" s="224">
        <v>14.28</v>
      </c>
      <c r="J14" s="224">
        <v>11.23</v>
      </c>
      <c r="K14" s="224">
        <v>31.03</v>
      </c>
      <c r="L14" s="224">
        <v>204</v>
      </c>
      <c r="M14" s="224">
        <v>35.57</v>
      </c>
      <c r="N14" s="224">
        <v>8.44</v>
      </c>
      <c r="O14" s="224">
        <v>0.17</v>
      </c>
      <c r="P14" s="224">
        <v>0.01</v>
      </c>
      <c r="Q14" s="224">
        <v>14.84</v>
      </c>
      <c r="R14" s="224">
        <v>0.28999999999999998</v>
      </c>
      <c r="S14" s="224">
        <v>0.03</v>
      </c>
      <c r="T14" s="45">
        <v>318</v>
      </c>
      <c r="U14" s="47">
        <v>203.02</v>
      </c>
      <c r="V14" s="47">
        <v>36.43</v>
      </c>
      <c r="W14" s="47">
        <v>14.72</v>
      </c>
      <c r="X14" s="47">
        <v>0.17</v>
      </c>
      <c r="Y14" s="47">
        <v>0.46</v>
      </c>
      <c r="Z14" s="47">
        <v>13.68</v>
      </c>
      <c r="AA14" s="45">
        <v>0</v>
      </c>
      <c r="AB14" s="260">
        <v>7.38</v>
      </c>
      <c r="AC14" s="261">
        <v>0</v>
      </c>
      <c r="AD14" s="260">
        <v>12.3</v>
      </c>
      <c r="AE14" s="260">
        <v>6.03</v>
      </c>
      <c r="AF14" s="261">
        <v>0</v>
      </c>
      <c r="AG14" s="253">
        <v>136</v>
      </c>
    </row>
    <row r="15" spans="1:33" outlineLevel="1">
      <c r="A15" s="116">
        <v>5</v>
      </c>
      <c r="B15" s="47">
        <v>35.49</v>
      </c>
      <c r="C15" s="47"/>
      <c r="D15" s="47">
        <v>24.45</v>
      </c>
      <c r="E15" s="47">
        <v>26.48</v>
      </c>
      <c r="F15" s="47">
        <v>0.31</v>
      </c>
      <c r="G15" s="47">
        <v>0.54</v>
      </c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45"/>
      <c r="U15" s="47"/>
      <c r="V15" s="47">
        <v>35.950000000000003</v>
      </c>
      <c r="W15" s="47">
        <v>15.5</v>
      </c>
      <c r="X15" s="47">
        <v>0.17</v>
      </c>
      <c r="Y15" s="47">
        <v>0</v>
      </c>
      <c r="Z15" s="45"/>
      <c r="AA15" s="45"/>
      <c r="AB15" s="45"/>
      <c r="AC15" s="45"/>
      <c r="AD15" s="47"/>
      <c r="AE15" s="47"/>
      <c r="AF15" s="29"/>
      <c r="AG15" s="253">
        <v>153</v>
      </c>
    </row>
    <row r="16" spans="1:33" outlineLevel="1">
      <c r="A16" s="124" t="s">
        <v>97</v>
      </c>
      <c r="B16" s="125">
        <f t="shared" ref="B16:AG16" si="7">AVERAGE(B11:B15)</f>
        <v>35.622</v>
      </c>
      <c r="C16" s="125" t="e">
        <f t="shared" si="7"/>
        <v>#DIV/0!</v>
      </c>
      <c r="D16" s="125">
        <f t="shared" si="7"/>
        <v>24.991999999999997</v>
      </c>
      <c r="E16" s="125">
        <f t="shared" si="7"/>
        <v>25.783999999999999</v>
      </c>
      <c r="F16" s="125">
        <f t="shared" si="7"/>
        <v>0.44000000000000006</v>
      </c>
      <c r="G16" s="125">
        <f t="shared" si="7"/>
        <v>0.51800000000000002</v>
      </c>
      <c r="H16" s="125">
        <f t="shared" si="7"/>
        <v>35.607499999999995</v>
      </c>
      <c r="I16" s="125">
        <f t="shared" si="7"/>
        <v>13.6775</v>
      </c>
      <c r="J16" s="125">
        <f t="shared" si="7"/>
        <v>10.717500000000001</v>
      </c>
      <c r="K16" s="125">
        <f t="shared" si="7"/>
        <v>33.204999999999998</v>
      </c>
      <c r="L16" s="125">
        <f t="shared" si="7"/>
        <v>196.25</v>
      </c>
      <c r="M16" s="125">
        <f t="shared" si="7"/>
        <v>35.597499999999997</v>
      </c>
      <c r="N16" s="125">
        <f t="shared" si="7"/>
        <v>7.5175000000000001</v>
      </c>
      <c r="O16" s="125">
        <f t="shared" si="7"/>
        <v>0.16250000000000001</v>
      </c>
      <c r="P16" s="125">
        <f t="shared" si="7"/>
        <v>3.7500000000000006E-2</v>
      </c>
      <c r="Q16" s="125">
        <f t="shared" si="7"/>
        <v>15.8475</v>
      </c>
      <c r="R16" s="125">
        <f t="shared" si="7"/>
        <v>0.25750000000000001</v>
      </c>
      <c r="S16" s="125">
        <f t="shared" si="7"/>
        <v>1.4999999999999999E-2</v>
      </c>
      <c r="T16" s="125">
        <f t="shared" si="7"/>
        <v>320.875</v>
      </c>
      <c r="U16" s="125">
        <f t="shared" si="7"/>
        <v>202.2475</v>
      </c>
      <c r="V16" s="125">
        <f t="shared" ref="V16:Y16" si="8">AVERAGE(V11:V15)</f>
        <v>36.258000000000003</v>
      </c>
      <c r="W16" s="125">
        <f t="shared" si="8"/>
        <v>15.443999999999999</v>
      </c>
      <c r="X16" s="125">
        <f t="shared" si="8"/>
        <v>0.17400000000000002</v>
      </c>
      <c r="Y16" s="125">
        <f t="shared" si="8"/>
        <v>0.34199999999999997</v>
      </c>
      <c r="Z16" s="125">
        <f t="shared" si="7"/>
        <v>16</v>
      </c>
      <c r="AA16" s="125">
        <f t="shared" si="7"/>
        <v>0</v>
      </c>
      <c r="AB16" s="125">
        <f t="shared" si="7"/>
        <v>7.97</v>
      </c>
      <c r="AC16" s="125">
        <f t="shared" si="7"/>
        <v>0</v>
      </c>
      <c r="AD16" s="125">
        <f t="shared" si="7"/>
        <v>11.45</v>
      </c>
      <c r="AE16" s="125">
        <f t="shared" si="7"/>
        <v>5.665</v>
      </c>
      <c r="AF16" s="125">
        <f t="shared" si="7"/>
        <v>0</v>
      </c>
      <c r="AG16" s="125">
        <f t="shared" si="7"/>
        <v>174.4</v>
      </c>
    </row>
    <row r="17" spans="1:33" outlineLevel="1">
      <c r="A17" s="124" t="s">
        <v>87</v>
      </c>
      <c r="B17" s="125">
        <f t="shared" ref="B17:AG17" si="9">STDEV(B11:B15)</f>
        <v>0.22297981971469955</v>
      </c>
      <c r="C17" s="125" t="e">
        <f t="shared" si="9"/>
        <v>#DIV/0!</v>
      </c>
      <c r="D17" s="125">
        <f t="shared" si="9"/>
        <v>1.0049228826133885</v>
      </c>
      <c r="E17" s="125">
        <f t="shared" si="9"/>
        <v>0.93133237890669407</v>
      </c>
      <c r="F17" s="125">
        <f t="shared" si="9"/>
        <v>0.1220655561573369</v>
      </c>
      <c r="G17" s="125">
        <f t="shared" si="9"/>
        <v>3.7682887362833553E-2</v>
      </c>
      <c r="H17" s="125">
        <f t="shared" si="9"/>
        <v>0.25329495323304962</v>
      </c>
      <c r="I17" s="125">
        <f t="shared" si="9"/>
        <v>0.64994230513177087</v>
      </c>
      <c r="J17" s="125">
        <f t="shared" si="9"/>
        <v>0.47274905252857613</v>
      </c>
      <c r="K17" s="125">
        <f t="shared" si="9"/>
        <v>1.5425195838843215</v>
      </c>
      <c r="L17" s="125">
        <f t="shared" si="9"/>
        <v>6.1305247192498404</v>
      </c>
      <c r="M17" s="125">
        <f t="shared" si="9"/>
        <v>6.8007352543675792E-2</v>
      </c>
      <c r="N17" s="125">
        <f t="shared" si="9"/>
        <v>0.76373533810258265</v>
      </c>
      <c r="O17" s="125">
        <f t="shared" si="9"/>
        <v>1.5000000000000003E-2</v>
      </c>
      <c r="P17" s="125">
        <f t="shared" si="9"/>
        <v>2.0615528128088288E-2</v>
      </c>
      <c r="Q17" s="125">
        <f t="shared" si="9"/>
        <v>1.3613810389943484</v>
      </c>
      <c r="R17" s="125">
        <f t="shared" si="9"/>
        <v>2.3629078131263036E-2</v>
      </c>
      <c r="S17" s="125">
        <f t="shared" si="9"/>
        <v>1.0000000000000002E-2</v>
      </c>
      <c r="T17" s="125">
        <f t="shared" si="9"/>
        <v>6.472699076377129</v>
      </c>
      <c r="U17" s="125">
        <f t="shared" si="9"/>
        <v>0.95900556133249948</v>
      </c>
      <c r="V17" s="125">
        <f t="shared" ref="V17:Y17" si="10">STDEV(V11:V15)</f>
        <v>0.23847431727546711</v>
      </c>
      <c r="W17" s="125">
        <f t="shared" si="10"/>
        <v>0.79519180076255724</v>
      </c>
      <c r="X17" s="125">
        <f t="shared" si="10"/>
        <v>1.1401754250991377E-2</v>
      </c>
      <c r="Y17" s="125">
        <f t="shared" si="10"/>
        <v>0.32375916975430985</v>
      </c>
      <c r="Z17" s="125">
        <f t="shared" si="9"/>
        <v>1.5759018581963362</v>
      </c>
      <c r="AA17" s="125">
        <f t="shared" si="9"/>
        <v>0</v>
      </c>
      <c r="AB17" s="125">
        <f t="shared" si="9"/>
        <v>0.44459719597256397</v>
      </c>
      <c r="AC17" s="125">
        <f t="shared" si="9"/>
        <v>0</v>
      </c>
      <c r="AD17" s="125">
        <f t="shared" si="9"/>
        <v>1.2126554883120488</v>
      </c>
      <c r="AE17" s="125">
        <f t="shared" si="9"/>
        <v>0.45843938167075804</v>
      </c>
      <c r="AF17" s="125">
        <f t="shared" si="9"/>
        <v>0</v>
      </c>
      <c r="AG17" s="125">
        <f t="shared" si="9"/>
        <v>43.889634311531957</v>
      </c>
    </row>
    <row r="18" spans="1:33" outlineLevel="1">
      <c r="A18" s="11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29"/>
      <c r="AG18" s="54"/>
    </row>
    <row r="19" spans="1:33" ht="42" outlineLevel="1">
      <c r="A19" s="115" t="s">
        <v>345</v>
      </c>
      <c r="B19" s="66" t="s">
        <v>88</v>
      </c>
      <c r="C19" s="66" t="s">
        <v>64</v>
      </c>
      <c r="D19" s="67" t="s">
        <v>89</v>
      </c>
      <c r="E19" s="67" t="s">
        <v>90</v>
      </c>
      <c r="F19" s="66" t="s">
        <v>91</v>
      </c>
      <c r="G19" s="66" t="s">
        <v>92</v>
      </c>
      <c r="H19" s="66" t="s">
        <v>65</v>
      </c>
      <c r="I19" s="67" t="s">
        <v>93</v>
      </c>
      <c r="J19" s="67" t="s">
        <v>94</v>
      </c>
      <c r="K19" s="67" t="s">
        <v>95</v>
      </c>
      <c r="L19" s="67" t="s">
        <v>85</v>
      </c>
      <c r="M19" s="66" t="s">
        <v>130</v>
      </c>
      <c r="N19" s="67" t="s">
        <v>138</v>
      </c>
      <c r="O19" s="66" t="s">
        <v>131</v>
      </c>
      <c r="P19" s="66" t="s">
        <v>132</v>
      </c>
      <c r="Q19" s="67" t="s">
        <v>139</v>
      </c>
      <c r="R19" s="66" t="s">
        <v>135</v>
      </c>
      <c r="S19" s="66" t="s">
        <v>136</v>
      </c>
      <c r="T19" s="67" t="s">
        <v>96</v>
      </c>
      <c r="U19" s="66" t="s">
        <v>137</v>
      </c>
      <c r="V19" s="66" t="str">
        <f>V10</f>
        <v>Surface Moisture重量</v>
      </c>
      <c r="W19" s="66" t="str">
        <f t="shared" ref="W19:Y19" si="11">W10</f>
        <v>Surface Moisture吸收时间</v>
      </c>
      <c r="X19" s="66" t="str">
        <f t="shared" si="11"/>
        <v>Surface Moisture回渗</v>
      </c>
      <c r="Y19" s="66" t="str">
        <f t="shared" si="11"/>
        <v>Run off</v>
      </c>
      <c r="Z19" s="65" t="s">
        <v>86</v>
      </c>
      <c r="AA19" s="65" t="s">
        <v>173</v>
      </c>
      <c r="AB19" s="65" t="s">
        <v>66</v>
      </c>
      <c r="AC19" s="65" t="s">
        <v>173</v>
      </c>
      <c r="AD19" s="65" t="s">
        <v>174</v>
      </c>
      <c r="AE19" s="65" t="s">
        <v>67</v>
      </c>
      <c r="AF19" s="65" t="s">
        <v>173</v>
      </c>
      <c r="AG19" s="179" t="s">
        <v>63</v>
      </c>
    </row>
    <row r="20" spans="1:33" outlineLevel="1">
      <c r="A20" s="116">
        <v>1</v>
      </c>
      <c r="B20" s="47">
        <v>36.11</v>
      </c>
      <c r="C20" s="47"/>
      <c r="D20" s="47">
        <v>26.04</v>
      </c>
      <c r="E20" s="47">
        <v>28.48</v>
      </c>
      <c r="F20" s="47">
        <v>0.13</v>
      </c>
      <c r="G20" s="47">
        <v>0.47</v>
      </c>
      <c r="H20" s="47">
        <v>36.39</v>
      </c>
      <c r="I20" s="47">
        <v>14.16</v>
      </c>
      <c r="J20" s="47">
        <v>11.47</v>
      </c>
      <c r="K20" s="47">
        <v>30.21</v>
      </c>
      <c r="L20" s="45">
        <v>201</v>
      </c>
      <c r="M20" s="47">
        <v>35.97</v>
      </c>
      <c r="N20" s="47">
        <v>7.6</v>
      </c>
      <c r="O20" s="47">
        <v>0.17</v>
      </c>
      <c r="P20" s="47">
        <v>0.14000000000000001</v>
      </c>
      <c r="Q20" s="226">
        <v>15.06</v>
      </c>
      <c r="R20" s="47">
        <v>0.28999999999999998</v>
      </c>
      <c r="S20" s="47">
        <v>0.05</v>
      </c>
      <c r="T20" s="226">
        <v>341.5</v>
      </c>
      <c r="U20" s="47">
        <v>201.85</v>
      </c>
      <c r="V20" s="47">
        <v>35.840000000000003</v>
      </c>
      <c r="W20" s="47">
        <v>16.13</v>
      </c>
      <c r="X20" s="47">
        <v>0.15</v>
      </c>
      <c r="Y20" s="47">
        <v>0.74</v>
      </c>
      <c r="Z20" s="260">
        <v>14.97</v>
      </c>
      <c r="AA20" s="29">
        <v>0</v>
      </c>
      <c r="AB20" s="260">
        <v>7.87</v>
      </c>
      <c r="AC20" s="29">
        <v>0</v>
      </c>
      <c r="AD20" s="47">
        <v>12.23</v>
      </c>
      <c r="AE20" s="47">
        <v>5.48</v>
      </c>
      <c r="AF20" s="29">
        <v>0</v>
      </c>
      <c r="AG20" s="253">
        <v>230</v>
      </c>
    </row>
    <row r="21" spans="1:33" outlineLevel="1">
      <c r="A21" s="116">
        <v>2</v>
      </c>
      <c r="B21" s="47">
        <v>36.26</v>
      </c>
      <c r="C21" s="47"/>
      <c r="D21" s="47">
        <v>26.22</v>
      </c>
      <c r="E21" s="47">
        <v>29.4</v>
      </c>
      <c r="F21" s="47">
        <v>0.38</v>
      </c>
      <c r="G21" s="47">
        <v>0.49</v>
      </c>
      <c r="H21" s="47">
        <v>36.24</v>
      </c>
      <c r="I21" s="47">
        <v>14.47</v>
      </c>
      <c r="J21" s="47">
        <v>9.75</v>
      </c>
      <c r="K21" s="47">
        <v>28.84</v>
      </c>
      <c r="L21" s="45">
        <v>200</v>
      </c>
      <c r="M21" s="47">
        <v>36.049999999999997</v>
      </c>
      <c r="N21" s="47">
        <v>7.47</v>
      </c>
      <c r="O21" s="47">
        <v>0.19</v>
      </c>
      <c r="P21" s="47">
        <v>0.09</v>
      </c>
      <c r="Q21" s="226">
        <v>16.34</v>
      </c>
      <c r="R21" s="47">
        <v>0.28999999999999998</v>
      </c>
      <c r="S21" s="47">
        <v>0.09</v>
      </c>
      <c r="T21" s="226">
        <v>330.5</v>
      </c>
      <c r="U21" s="47">
        <v>203</v>
      </c>
      <c r="V21" s="47">
        <v>36.369999999999997</v>
      </c>
      <c r="W21" s="47">
        <v>16.62</v>
      </c>
      <c r="X21" s="47">
        <v>0.19</v>
      </c>
      <c r="Y21" s="47">
        <v>0</v>
      </c>
      <c r="Z21" s="260">
        <v>16.88</v>
      </c>
      <c r="AA21" s="45">
        <v>0</v>
      </c>
      <c r="AB21" s="260">
        <v>8.18</v>
      </c>
      <c r="AC21" s="45">
        <v>0</v>
      </c>
      <c r="AD21" s="47">
        <v>14.05</v>
      </c>
      <c r="AE21" s="47">
        <v>5.96</v>
      </c>
      <c r="AF21" s="29">
        <v>0</v>
      </c>
      <c r="AG21" s="253">
        <v>213</v>
      </c>
    </row>
    <row r="22" spans="1:33" outlineLevel="1">
      <c r="A22" s="116">
        <v>3</v>
      </c>
      <c r="B22" s="47">
        <v>36.119999999999997</v>
      </c>
      <c r="C22" s="47"/>
      <c r="D22" s="47">
        <v>24.57</v>
      </c>
      <c r="E22" s="47">
        <v>28.45</v>
      </c>
      <c r="F22" s="47">
        <v>0.52</v>
      </c>
      <c r="G22" s="47">
        <v>0.54</v>
      </c>
      <c r="H22" s="47">
        <v>35.85</v>
      </c>
      <c r="I22" s="47">
        <v>13.81</v>
      </c>
      <c r="J22" s="47">
        <v>11.88</v>
      </c>
      <c r="K22" s="47">
        <v>34.75</v>
      </c>
      <c r="L22" s="45">
        <v>212</v>
      </c>
      <c r="M22" s="47">
        <v>36.42</v>
      </c>
      <c r="N22" s="47">
        <v>9.2799999999999994</v>
      </c>
      <c r="O22" s="47">
        <v>0.14000000000000001</v>
      </c>
      <c r="P22" s="47">
        <v>0.04</v>
      </c>
      <c r="Q22" s="226">
        <v>13.48</v>
      </c>
      <c r="R22" s="47">
        <v>0.28999999999999998</v>
      </c>
      <c r="S22" s="47">
        <v>0.05</v>
      </c>
      <c r="T22" s="226">
        <v>331.5</v>
      </c>
      <c r="U22" s="47">
        <v>201.98</v>
      </c>
      <c r="V22" s="47">
        <v>36.229999999999997</v>
      </c>
      <c r="W22" s="47">
        <v>15.41</v>
      </c>
      <c r="X22" s="47">
        <v>0.16</v>
      </c>
      <c r="Y22" s="47">
        <v>0.28000000000000003</v>
      </c>
      <c r="Z22" s="260">
        <v>15.62</v>
      </c>
      <c r="AA22" s="45">
        <v>0</v>
      </c>
      <c r="AB22" s="260">
        <v>7.87</v>
      </c>
      <c r="AC22" s="45">
        <v>0</v>
      </c>
      <c r="AD22" s="47">
        <v>14.42</v>
      </c>
      <c r="AE22" s="47">
        <v>5.77</v>
      </c>
      <c r="AF22" s="29">
        <v>0</v>
      </c>
      <c r="AG22" s="253">
        <v>219</v>
      </c>
    </row>
    <row r="23" spans="1:33" outlineLevel="1">
      <c r="A23" s="116">
        <v>4</v>
      </c>
      <c r="B23" s="47">
        <v>35.85</v>
      </c>
      <c r="C23" s="47"/>
      <c r="D23" s="47">
        <v>24.54</v>
      </c>
      <c r="E23" s="47">
        <v>28.82</v>
      </c>
      <c r="F23" s="47">
        <v>0.35</v>
      </c>
      <c r="G23" s="47">
        <v>0.53</v>
      </c>
      <c r="H23" s="47">
        <v>35.76</v>
      </c>
      <c r="I23" s="47">
        <v>15.13</v>
      </c>
      <c r="J23" s="47">
        <v>10.85</v>
      </c>
      <c r="K23" s="47">
        <v>36.11</v>
      </c>
      <c r="L23" s="45">
        <v>203</v>
      </c>
      <c r="M23" s="47">
        <v>35.950000000000003</v>
      </c>
      <c r="N23" s="47">
        <v>8.25</v>
      </c>
      <c r="O23" s="47">
        <v>0.19</v>
      </c>
      <c r="P23" s="47">
        <v>0.08</v>
      </c>
      <c r="Q23" s="226">
        <v>15.09</v>
      </c>
      <c r="R23" s="47">
        <v>0.28999999999999998</v>
      </c>
      <c r="S23" s="47">
        <v>0.05</v>
      </c>
      <c r="T23" s="226">
        <v>327</v>
      </c>
      <c r="U23" s="47">
        <v>202.56</v>
      </c>
      <c r="V23" s="47">
        <v>36.47</v>
      </c>
      <c r="W23" s="47">
        <v>15.93</v>
      </c>
      <c r="X23" s="47">
        <v>0.16</v>
      </c>
      <c r="Y23" s="47">
        <v>0.11</v>
      </c>
      <c r="Z23" s="260">
        <v>18.3</v>
      </c>
      <c r="AA23" s="45">
        <v>0</v>
      </c>
      <c r="AB23" s="260">
        <v>8.6</v>
      </c>
      <c r="AC23" s="45">
        <v>0</v>
      </c>
      <c r="AD23" s="47">
        <v>15.01</v>
      </c>
      <c r="AE23" s="47">
        <v>6.05</v>
      </c>
      <c r="AF23" s="29">
        <v>0</v>
      </c>
      <c r="AG23" s="253">
        <v>300</v>
      </c>
    </row>
    <row r="24" spans="1:33" outlineLevel="1">
      <c r="A24" s="116">
        <v>5</v>
      </c>
      <c r="B24" s="47">
        <v>36.17</v>
      </c>
      <c r="C24" s="47"/>
      <c r="D24" s="47">
        <v>23.92</v>
      </c>
      <c r="E24" s="47">
        <v>26.4</v>
      </c>
      <c r="F24" s="47">
        <v>0.48</v>
      </c>
      <c r="G24" s="47">
        <v>0.54</v>
      </c>
      <c r="H24" s="47"/>
      <c r="I24" s="45"/>
      <c r="J24" s="45"/>
      <c r="K24" s="45"/>
      <c r="L24" s="45"/>
      <c r="M24" s="47"/>
      <c r="N24" s="45"/>
      <c r="O24" s="47"/>
      <c r="P24" s="47"/>
      <c r="Q24" s="45"/>
      <c r="R24" s="47"/>
      <c r="S24" s="47"/>
      <c r="T24" s="45"/>
      <c r="U24" s="47"/>
      <c r="V24" s="47">
        <v>36.4</v>
      </c>
      <c r="W24" s="47">
        <v>15.87</v>
      </c>
      <c r="X24" s="47">
        <v>0.17</v>
      </c>
      <c r="Y24" s="47">
        <v>0</v>
      </c>
      <c r="Z24" s="45"/>
      <c r="AA24" s="45"/>
      <c r="AB24" s="45"/>
      <c r="AC24" s="45"/>
      <c r="AD24" s="47"/>
      <c r="AE24" s="47"/>
      <c r="AF24" s="29"/>
      <c r="AG24" s="253">
        <v>226</v>
      </c>
    </row>
    <row r="25" spans="1:33" outlineLevel="1">
      <c r="A25" s="124" t="s">
        <v>97</v>
      </c>
      <c r="B25" s="125">
        <f t="shared" ref="B25:AG25" si="12">AVERAGE(B20:B24)</f>
        <v>36.101999999999997</v>
      </c>
      <c r="C25" s="125" t="e">
        <f t="shared" si="12"/>
        <v>#DIV/0!</v>
      </c>
      <c r="D25" s="125">
        <f t="shared" si="12"/>
        <v>25.058</v>
      </c>
      <c r="E25" s="125">
        <f t="shared" si="12"/>
        <v>28.310000000000002</v>
      </c>
      <c r="F25" s="125">
        <f t="shared" si="12"/>
        <v>0.372</v>
      </c>
      <c r="G25" s="125">
        <f t="shared" si="12"/>
        <v>0.51400000000000001</v>
      </c>
      <c r="H25" s="125">
        <f t="shared" si="12"/>
        <v>36.059999999999995</v>
      </c>
      <c r="I25" s="125">
        <f t="shared" si="12"/>
        <v>14.392500000000002</v>
      </c>
      <c r="J25" s="125">
        <f t="shared" si="12"/>
        <v>10.987500000000001</v>
      </c>
      <c r="K25" s="125">
        <f t="shared" si="12"/>
        <v>32.477499999999999</v>
      </c>
      <c r="L25" s="125">
        <f t="shared" si="12"/>
        <v>204</v>
      </c>
      <c r="M25" s="125">
        <f t="shared" si="12"/>
        <v>36.097499999999997</v>
      </c>
      <c r="N25" s="125">
        <f t="shared" si="12"/>
        <v>8.15</v>
      </c>
      <c r="O25" s="125">
        <f t="shared" si="12"/>
        <v>0.17249999999999999</v>
      </c>
      <c r="P25" s="125">
        <f t="shared" si="12"/>
        <v>8.7500000000000008E-2</v>
      </c>
      <c r="Q25" s="125">
        <f t="shared" si="12"/>
        <v>14.9925</v>
      </c>
      <c r="R25" s="125">
        <f t="shared" si="12"/>
        <v>0.28999999999999998</v>
      </c>
      <c r="S25" s="125">
        <f t="shared" si="12"/>
        <v>0.06</v>
      </c>
      <c r="T25" s="125">
        <f t="shared" si="12"/>
        <v>332.625</v>
      </c>
      <c r="U25" s="125">
        <f t="shared" si="12"/>
        <v>202.34750000000003</v>
      </c>
      <c r="V25" s="125">
        <f t="shared" ref="V25:Y25" si="13">AVERAGE(V20:V24)</f>
        <v>36.262</v>
      </c>
      <c r="W25" s="125">
        <f t="shared" si="13"/>
        <v>15.992000000000001</v>
      </c>
      <c r="X25" s="125">
        <f t="shared" si="13"/>
        <v>0.16600000000000001</v>
      </c>
      <c r="Y25" s="125">
        <f t="shared" si="13"/>
        <v>0.22600000000000003</v>
      </c>
      <c r="Z25" s="125">
        <f t="shared" si="12"/>
        <v>16.442499999999999</v>
      </c>
      <c r="AA25" s="125">
        <f t="shared" si="12"/>
        <v>0</v>
      </c>
      <c r="AB25" s="125">
        <f t="shared" si="12"/>
        <v>8.1300000000000008</v>
      </c>
      <c r="AC25" s="125">
        <f t="shared" si="12"/>
        <v>0</v>
      </c>
      <c r="AD25" s="125">
        <f t="shared" si="12"/>
        <v>13.9275</v>
      </c>
      <c r="AE25" s="125">
        <f t="shared" si="12"/>
        <v>5.8150000000000004</v>
      </c>
      <c r="AF25" s="125">
        <f t="shared" si="12"/>
        <v>0</v>
      </c>
      <c r="AG25" s="125">
        <f t="shared" si="12"/>
        <v>237.6</v>
      </c>
    </row>
    <row r="26" spans="1:33" outlineLevel="1">
      <c r="A26" s="124" t="s">
        <v>87</v>
      </c>
      <c r="B26" s="125">
        <f t="shared" ref="B26:AG26" si="14">STDEV(B20:B24)</f>
        <v>0.15287249589118276</v>
      </c>
      <c r="C26" s="125" t="e">
        <f t="shared" si="14"/>
        <v>#DIV/0!</v>
      </c>
      <c r="D26" s="125">
        <f t="shared" si="14"/>
        <v>1.0144062302647781</v>
      </c>
      <c r="E26" s="125">
        <f t="shared" si="14"/>
        <v>1.1341075786714419</v>
      </c>
      <c r="F26" s="125">
        <f t="shared" si="14"/>
        <v>0.15221695043588288</v>
      </c>
      <c r="G26" s="125">
        <f t="shared" si="14"/>
        <v>3.2093613071762457E-2</v>
      </c>
      <c r="H26" s="125">
        <f t="shared" si="14"/>
        <v>0.30298514815086325</v>
      </c>
      <c r="I26" s="125">
        <f t="shared" si="14"/>
        <v>0.56073612332361844</v>
      </c>
      <c r="J26" s="125">
        <f t="shared" si="14"/>
        <v>0.92730343829119244</v>
      </c>
      <c r="K26" s="125">
        <f t="shared" si="14"/>
        <v>3.4991558505826323</v>
      </c>
      <c r="L26" s="125">
        <f t="shared" si="14"/>
        <v>5.4772255750516612</v>
      </c>
      <c r="M26" s="125">
        <f t="shared" si="14"/>
        <v>0.2192981228069838</v>
      </c>
      <c r="N26" s="125">
        <f t="shared" si="14"/>
        <v>0.82700261990717605</v>
      </c>
      <c r="O26" s="125">
        <f t="shared" si="14"/>
        <v>2.362907813126321E-2</v>
      </c>
      <c r="P26" s="125">
        <f t="shared" si="14"/>
        <v>4.1129875597510204E-2</v>
      </c>
      <c r="Q26" s="125">
        <f t="shared" si="14"/>
        <v>1.1715338948006011</v>
      </c>
      <c r="R26" s="125">
        <f t="shared" si="14"/>
        <v>0</v>
      </c>
      <c r="S26" s="125">
        <f t="shared" si="14"/>
        <v>2.0000000000000011E-2</v>
      </c>
      <c r="T26" s="125">
        <f t="shared" si="14"/>
        <v>6.2232762004161977</v>
      </c>
      <c r="U26" s="125">
        <f t="shared" si="14"/>
        <v>0.533377602329411</v>
      </c>
      <c r="V26" s="125">
        <f t="shared" ref="V26:Y26" si="15">STDEV(V20:V24)</f>
        <v>0.25153528579505297</v>
      </c>
      <c r="W26" s="125">
        <f t="shared" si="15"/>
        <v>0.43899886104635882</v>
      </c>
      <c r="X26" s="125">
        <f t="shared" si="15"/>
        <v>1.5165750888103104E-2</v>
      </c>
      <c r="Y26" s="125">
        <f t="shared" si="15"/>
        <v>0.30932183886689923</v>
      </c>
      <c r="Z26" s="125">
        <f t="shared" si="14"/>
        <v>1.4704279422444793</v>
      </c>
      <c r="AA26" s="125">
        <f t="shared" si="14"/>
        <v>0</v>
      </c>
      <c r="AB26" s="125">
        <f t="shared" si="14"/>
        <v>0.34573593005838021</v>
      </c>
      <c r="AC26" s="125">
        <f t="shared" si="14"/>
        <v>0</v>
      </c>
      <c r="AD26" s="125">
        <f t="shared" si="14"/>
        <v>1.1987319689293903</v>
      </c>
      <c r="AE26" s="125">
        <f t="shared" si="14"/>
        <v>0.25199206336708285</v>
      </c>
      <c r="AF26" s="125">
        <f t="shared" si="14"/>
        <v>0</v>
      </c>
      <c r="AG26" s="125">
        <f t="shared" si="14"/>
        <v>35.486617195782451</v>
      </c>
    </row>
    <row r="27" spans="1:33" s="184" customFormat="1" outlineLevel="1">
      <c r="A27" s="18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</row>
    <row r="28" spans="1:33" s="184" customFormat="1" ht="42" outlineLevel="1">
      <c r="A28" s="115" t="s">
        <v>346</v>
      </c>
      <c r="B28" s="66" t="s">
        <v>88</v>
      </c>
      <c r="C28" s="66" t="s">
        <v>64</v>
      </c>
      <c r="D28" s="67" t="s">
        <v>89</v>
      </c>
      <c r="E28" s="67" t="s">
        <v>90</v>
      </c>
      <c r="F28" s="66" t="s">
        <v>91</v>
      </c>
      <c r="G28" s="66" t="s">
        <v>92</v>
      </c>
      <c r="H28" s="66" t="s">
        <v>65</v>
      </c>
      <c r="I28" s="67" t="s">
        <v>93</v>
      </c>
      <c r="J28" s="67" t="s">
        <v>94</v>
      </c>
      <c r="K28" s="67" t="s">
        <v>95</v>
      </c>
      <c r="L28" s="67" t="s">
        <v>85</v>
      </c>
      <c r="M28" s="66" t="s">
        <v>130</v>
      </c>
      <c r="N28" s="67" t="s">
        <v>138</v>
      </c>
      <c r="O28" s="66" t="s">
        <v>131</v>
      </c>
      <c r="P28" s="66" t="s">
        <v>132</v>
      </c>
      <c r="Q28" s="67" t="s">
        <v>139</v>
      </c>
      <c r="R28" s="66" t="s">
        <v>135</v>
      </c>
      <c r="S28" s="66" t="s">
        <v>136</v>
      </c>
      <c r="T28" s="67" t="s">
        <v>96</v>
      </c>
      <c r="U28" s="66" t="s">
        <v>137</v>
      </c>
      <c r="V28" s="66" t="s">
        <v>437</v>
      </c>
      <c r="W28" s="66" t="s">
        <v>438</v>
      </c>
      <c r="X28" s="66" t="s">
        <v>439</v>
      </c>
      <c r="Y28" s="66" t="s">
        <v>440</v>
      </c>
      <c r="Z28" s="65" t="s">
        <v>86</v>
      </c>
      <c r="AA28" s="65" t="s">
        <v>173</v>
      </c>
      <c r="AB28" s="65" t="s">
        <v>66</v>
      </c>
      <c r="AC28" s="65" t="s">
        <v>173</v>
      </c>
      <c r="AD28" s="65" t="s">
        <v>174</v>
      </c>
      <c r="AE28" s="65" t="s">
        <v>67</v>
      </c>
      <c r="AF28" s="65" t="s">
        <v>173</v>
      </c>
      <c r="AG28" s="179" t="s">
        <v>63</v>
      </c>
    </row>
    <row r="29" spans="1:33" s="184" customFormat="1" outlineLevel="1">
      <c r="A29" s="116">
        <v>1</v>
      </c>
      <c r="B29" s="47">
        <v>36.64</v>
      </c>
      <c r="C29" s="47"/>
      <c r="D29" s="47">
        <v>27.77</v>
      </c>
      <c r="E29" s="47">
        <v>29.48</v>
      </c>
      <c r="F29" s="47">
        <v>0.41</v>
      </c>
      <c r="G29" s="47">
        <v>0.46</v>
      </c>
      <c r="H29" s="47">
        <v>36.479999999999997</v>
      </c>
      <c r="I29" s="47">
        <v>14.35</v>
      </c>
      <c r="J29" s="47">
        <v>10.220000000000001</v>
      </c>
      <c r="K29" s="47">
        <v>38.22</v>
      </c>
      <c r="L29" s="45">
        <v>205</v>
      </c>
      <c r="M29" s="47">
        <v>36.39</v>
      </c>
      <c r="N29" s="226">
        <v>8.59</v>
      </c>
      <c r="O29" s="47">
        <v>0.19</v>
      </c>
      <c r="P29" s="47">
        <v>0.08</v>
      </c>
      <c r="Q29" s="226">
        <v>13.91</v>
      </c>
      <c r="R29" s="47">
        <v>0.3</v>
      </c>
      <c r="S29" s="47">
        <v>0.05</v>
      </c>
      <c r="T29" s="226">
        <v>324</v>
      </c>
      <c r="U29" s="47">
        <v>203.02</v>
      </c>
      <c r="V29" s="47">
        <v>36.049999999999997</v>
      </c>
      <c r="W29" s="47">
        <v>16.93</v>
      </c>
      <c r="X29" s="47">
        <v>0.17</v>
      </c>
      <c r="Y29" s="47">
        <v>0.36</v>
      </c>
      <c r="Z29" s="29">
        <v>15.2</v>
      </c>
      <c r="AA29" s="29">
        <v>0</v>
      </c>
      <c r="AB29" s="260">
        <v>8</v>
      </c>
      <c r="AC29" s="29">
        <v>0</v>
      </c>
      <c r="AD29" s="47">
        <v>11.82</v>
      </c>
      <c r="AE29" s="47">
        <v>5.66</v>
      </c>
      <c r="AF29" s="29">
        <v>0</v>
      </c>
      <c r="AG29" s="253">
        <v>300</v>
      </c>
    </row>
    <row r="30" spans="1:33" outlineLevel="1">
      <c r="A30" s="116">
        <v>2</v>
      </c>
      <c r="B30" s="47">
        <v>36.549999999999997</v>
      </c>
      <c r="C30" s="47"/>
      <c r="D30" s="47">
        <v>26.14</v>
      </c>
      <c r="E30" s="47">
        <v>29.45</v>
      </c>
      <c r="F30" s="47">
        <v>0.53</v>
      </c>
      <c r="G30" s="47">
        <v>0.49</v>
      </c>
      <c r="H30" s="47">
        <v>36.299999999999997</v>
      </c>
      <c r="I30" s="47">
        <v>15</v>
      </c>
      <c r="J30" s="47">
        <v>11.37</v>
      </c>
      <c r="K30" s="47">
        <v>37.880000000000003</v>
      </c>
      <c r="L30" s="45">
        <v>203</v>
      </c>
      <c r="M30" s="47">
        <v>36.44</v>
      </c>
      <c r="N30" s="29">
        <v>6.39</v>
      </c>
      <c r="O30" s="47">
        <v>0.19</v>
      </c>
      <c r="P30" s="47">
        <v>0.09</v>
      </c>
      <c r="Q30" s="226">
        <v>14.94</v>
      </c>
      <c r="R30" s="47">
        <v>0.32</v>
      </c>
      <c r="S30" s="47">
        <v>0.03</v>
      </c>
      <c r="T30" s="226">
        <v>331.5</v>
      </c>
      <c r="U30" s="47">
        <v>203.58</v>
      </c>
      <c r="V30" s="47">
        <v>36.299999999999997</v>
      </c>
      <c r="W30" s="47">
        <v>18.72</v>
      </c>
      <c r="X30" s="47">
        <v>0.17</v>
      </c>
      <c r="Y30" s="47">
        <v>0.86</v>
      </c>
      <c r="Z30" s="47">
        <v>18.22</v>
      </c>
      <c r="AA30" s="45">
        <v>0</v>
      </c>
      <c r="AB30" s="260">
        <v>7.71</v>
      </c>
      <c r="AC30" s="45">
        <v>0</v>
      </c>
      <c r="AD30" s="47">
        <v>15.02</v>
      </c>
      <c r="AE30" s="47">
        <v>5.91</v>
      </c>
      <c r="AF30" s="29">
        <v>0</v>
      </c>
      <c r="AG30" s="253">
        <v>300</v>
      </c>
    </row>
    <row r="31" spans="1:33" outlineLevel="1">
      <c r="A31" s="116">
        <v>3</v>
      </c>
      <c r="B31" s="47">
        <v>36.130000000000003</v>
      </c>
      <c r="C31" s="47"/>
      <c r="D31" s="47">
        <v>25.53</v>
      </c>
      <c r="E31" s="47">
        <v>28.64</v>
      </c>
      <c r="F31" s="47">
        <v>0.8</v>
      </c>
      <c r="G31" s="47">
        <v>0.51</v>
      </c>
      <c r="H31" s="47">
        <v>36.21</v>
      </c>
      <c r="I31" s="47">
        <v>14.53</v>
      </c>
      <c r="J31" s="47">
        <v>11.47</v>
      </c>
      <c r="K31" s="47">
        <v>40.82</v>
      </c>
      <c r="L31" s="45">
        <v>201</v>
      </c>
      <c r="M31" s="47">
        <v>36.6</v>
      </c>
      <c r="N31" s="29">
        <v>8.2799999999999994</v>
      </c>
      <c r="O31" s="47">
        <v>0.21</v>
      </c>
      <c r="P31" s="47">
        <v>0.12</v>
      </c>
      <c r="Q31" s="226">
        <v>13.94</v>
      </c>
      <c r="R31" s="47">
        <v>0.33</v>
      </c>
      <c r="S31" s="47">
        <v>7.0000000000000007E-2</v>
      </c>
      <c r="T31" s="226">
        <v>344</v>
      </c>
      <c r="U31" s="47">
        <v>203.58</v>
      </c>
      <c r="V31" s="47">
        <v>36.4</v>
      </c>
      <c r="W31" s="47">
        <v>17.440000000000001</v>
      </c>
      <c r="X31" s="47">
        <v>0.16</v>
      </c>
      <c r="Y31" s="47">
        <v>0.1</v>
      </c>
      <c r="Z31" s="47">
        <v>17.170000000000002</v>
      </c>
      <c r="AA31" s="45">
        <v>0</v>
      </c>
      <c r="AB31" s="260">
        <v>7.94</v>
      </c>
      <c r="AC31" s="45">
        <v>0</v>
      </c>
      <c r="AD31" s="47">
        <v>13.71</v>
      </c>
      <c r="AE31" s="47">
        <v>5.8</v>
      </c>
      <c r="AF31" s="29">
        <v>0</v>
      </c>
      <c r="AG31" s="253">
        <v>300</v>
      </c>
    </row>
    <row r="32" spans="1:33" outlineLevel="1">
      <c r="A32" s="116">
        <v>4</v>
      </c>
      <c r="B32" s="47">
        <v>36.46</v>
      </c>
      <c r="C32" s="47"/>
      <c r="D32" s="47">
        <v>25.68</v>
      </c>
      <c r="E32" s="47">
        <v>29.32</v>
      </c>
      <c r="F32" s="47">
        <v>0.19</v>
      </c>
      <c r="G32" s="47">
        <v>0.36</v>
      </c>
      <c r="H32" s="47">
        <v>36.26</v>
      </c>
      <c r="I32" s="47">
        <v>14.53</v>
      </c>
      <c r="J32" s="47">
        <v>10.81</v>
      </c>
      <c r="K32" s="47">
        <v>41.81</v>
      </c>
      <c r="L32" s="45">
        <v>211</v>
      </c>
      <c r="M32" s="47">
        <v>36.549999999999997</v>
      </c>
      <c r="N32" s="29">
        <v>7.81</v>
      </c>
      <c r="O32" s="47">
        <v>0.19</v>
      </c>
      <c r="P32" s="47">
        <v>0.11</v>
      </c>
      <c r="Q32" s="226">
        <v>15.93</v>
      </c>
      <c r="R32" s="47">
        <v>0.34</v>
      </c>
      <c r="S32" s="47">
        <v>7.0000000000000007E-2</v>
      </c>
      <c r="T32" s="226">
        <v>324.5</v>
      </c>
      <c r="U32" s="47">
        <v>203.19</v>
      </c>
      <c r="V32" s="47">
        <v>36.82</v>
      </c>
      <c r="W32" s="47">
        <v>18.5</v>
      </c>
      <c r="X32" s="47">
        <v>0.18</v>
      </c>
      <c r="Y32" s="47">
        <v>0.1</v>
      </c>
      <c r="Z32" s="47">
        <v>17.600000000000001</v>
      </c>
      <c r="AA32" s="45">
        <v>0</v>
      </c>
      <c r="AB32" s="260">
        <v>8.15</v>
      </c>
      <c r="AC32" s="45">
        <v>0</v>
      </c>
      <c r="AD32" s="47">
        <v>12.29</v>
      </c>
      <c r="AE32" s="47">
        <v>5.89</v>
      </c>
      <c r="AF32" s="29">
        <v>0</v>
      </c>
      <c r="AG32" s="253">
        <v>300</v>
      </c>
    </row>
    <row r="33" spans="1:33" outlineLevel="1">
      <c r="A33" s="116">
        <v>5</v>
      </c>
      <c r="B33" s="47">
        <v>36.76</v>
      </c>
      <c r="C33" s="47"/>
      <c r="D33" s="47">
        <v>23.2</v>
      </c>
      <c r="E33" s="47">
        <v>26.48</v>
      </c>
      <c r="F33" s="47">
        <v>0.53</v>
      </c>
      <c r="G33" s="47">
        <v>0.51</v>
      </c>
      <c r="H33" s="47"/>
      <c r="I33" s="45"/>
      <c r="J33" s="45"/>
      <c r="K33" s="45"/>
      <c r="L33" s="45"/>
      <c r="M33" s="47"/>
      <c r="N33" s="45"/>
      <c r="O33" s="47"/>
      <c r="P33" s="47"/>
      <c r="Q33" s="45"/>
      <c r="R33" s="47"/>
      <c r="S33" s="47"/>
      <c r="T33" s="45"/>
      <c r="U33" s="47"/>
      <c r="V33" s="47">
        <v>36</v>
      </c>
      <c r="W33" s="47">
        <v>16.63</v>
      </c>
      <c r="X33" s="47">
        <v>0.17</v>
      </c>
      <c r="Y33" s="47">
        <v>0.34</v>
      </c>
      <c r="Z33" s="45"/>
      <c r="AA33" s="45"/>
      <c r="AB33" s="45"/>
      <c r="AC33" s="45"/>
      <c r="AD33" s="47"/>
      <c r="AE33" s="47"/>
      <c r="AF33" s="29"/>
      <c r="AG33" s="253">
        <v>300</v>
      </c>
    </row>
    <row r="34" spans="1:33" outlineLevel="1">
      <c r="A34" s="124" t="s">
        <v>97</v>
      </c>
      <c r="B34" s="125">
        <f t="shared" ref="B34:AG34" si="16">AVERAGE(B29:B33)</f>
        <v>36.507999999999996</v>
      </c>
      <c r="C34" s="125" t="e">
        <f t="shared" si="16"/>
        <v>#DIV/0!</v>
      </c>
      <c r="D34" s="125">
        <f t="shared" si="16"/>
        <v>25.663999999999998</v>
      </c>
      <c r="E34" s="125">
        <f t="shared" si="16"/>
        <v>28.673999999999996</v>
      </c>
      <c r="F34" s="125">
        <f t="shared" si="16"/>
        <v>0.49199999999999999</v>
      </c>
      <c r="G34" s="125">
        <f t="shared" si="16"/>
        <v>0.46600000000000003</v>
      </c>
      <c r="H34" s="125">
        <f t="shared" si="16"/>
        <v>36.3125</v>
      </c>
      <c r="I34" s="125">
        <f t="shared" si="16"/>
        <v>14.602500000000001</v>
      </c>
      <c r="J34" s="125">
        <f t="shared" si="16"/>
        <v>10.967500000000001</v>
      </c>
      <c r="K34" s="125">
        <f t="shared" si="16"/>
        <v>39.682499999999997</v>
      </c>
      <c r="L34" s="125">
        <f t="shared" si="16"/>
        <v>205</v>
      </c>
      <c r="M34" s="125">
        <f t="shared" si="16"/>
        <v>36.495000000000005</v>
      </c>
      <c r="N34" s="125">
        <f t="shared" si="16"/>
        <v>7.7674999999999992</v>
      </c>
      <c r="O34" s="125">
        <f t="shared" si="16"/>
        <v>0.19500000000000001</v>
      </c>
      <c r="P34" s="125">
        <f t="shared" si="16"/>
        <v>9.9999999999999992E-2</v>
      </c>
      <c r="Q34" s="125">
        <f t="shared" si="16"/>
        <v>14.68</v>
      </c>
      <c r="R34" s="125">
        <f t="shared" si="16"/>
        <v>0.32250000000000001</v>
      </c>
      <c r="S34" s="125">
        <f t="shared" si="16"/>
        <v>5.5000000000000007E-2</v>
      </c>
      <c r="T34" s="125">
        <f t="shared" si="16"/>
        <v>331</v>
      </c>
      <c r="U34" s="125">
        <f t="shared" si="16"/>
        <v>203.34250000000003</v>
      </c>
      <c r="V34" s="125">
        <f t="shared" ref="V34:Y34" si="17">AVERAGE(V29:V33)</f>
        <v>36.314</v>
      </c>
      <c r="W34" s="125">
        <f t="shared" si="17"/>
        <v>17.643999999999998</v>
      </c>
      <c r="X34" s="125">
        <f t="shared" si="17"/>
        <v>0.16999999999999998</v>
      </c>
      <c r="Y34" s="125">
        <f t="shared" si="17"/>
        <v>0.35200000000000004</v>
      </c>
      <c r="Z34" s="125">
        <f t="shared" si="16"/>
        <v>17.047499999999999</v>
      </c>
      <c r="AA34" s="125">
        <f t="shared" si="16"/>
        <v>0</v>
      </c>
      <c r="AB34" s="125">
        <f t="shared" si="16"/>
        <v>7.9500000000000011</v>
      </c>
      <c r="AC34" s="125">
        <f t="shared" si="16"/>
        <v>0</v>
      </c>
      <c r="AD34" s="125">
        <f t="shared" si="16"/>
        <v>13.209999999999999</v>
      </c>
      <c r="AE34" s="125">
        <f t="shared" si="16"/>
        <v>5.8150000000000004</v>
      </c>
      <c r="AF34" s="125">
        <f t="shared" si="16"/>
        <v>0</v>
      </c>
      <c r="AG34" s="125">
        <f t="shared" si="16"/>
        <v>300</v>
      </c>
    </row>
    <row r="35" spans="1:33" outlineLevel="1">
      <c r="A35" s="124" t="s">
        <v>87</v>
      </c>
      <c r="B35" s="125">
        <f t="shared" ref="B35:AG35" si="18">STDEV(B29:B33)</f>
        <v>0.23868389137099139</v>
      </c>
      <c r="C35" s="125" t="e">
        <f t="shared" si="18"/>
        <v>#DIV/0!</v>
      </c>
      <c r="D35" s="125">
        <f t="shared" si="18"/>
        <v>1.6394602770424176</v>
      </c>
      <c r="E35" s="125">
        <f t="shared" si="18"/>
        <v>1.2731771282896969</v>
      </c>
      <c r="F35" s="125">
        <f t="shared" si="18"/>
        <v>0.22117866081518822</v>
      </c>
      <c r="G35" s="125">
        <f t="shared" si="18"/>
        <v>6.2689712074629381E-2</v>
      </c>
      <c r="H35" s="125">
        <f t="shared" si="18"/>
        <v>0.11757976016304712</v>
      </c>
      <c r="I35" s="125">
        <f t="shared" si="18"/>
        <v>0.27825348155953078</v>
      </c>
      <c r="J35" s="125">
        <f t="shared" si="18"/>
        <v>0.57679430186736969</v>
      </c>
      <c r="K35" s="125">
        <f t="shared" si="18"/>
        <v>1.9328799755804811</v>
      </c>
      <c r="L35" s="125">
        <f t="shared" si="18"/>
        <v>4.3204937989385739</v>
      </c>
      <c r="M35" s="125">
        <f t="shared" si="18"/>
        <v>9.6781540939720037E-2</v>
      </c>
      <c r="N35" s="125">
        <f t="shared" si="18"/>
        <v>0.97270670468201204</v>
      </c>
      <c r="O35" s="125">
        <f t="shared" si="18"/>
        <v>9.999999999999995E-3</v>
      </c>
      <c r="P35" s="125">
        <f t="shared" si="18"/>
        <v>1.8257418583505547E-2</v>
      </c>
      <c r="Q35" s="125">
        <f t="shared" si="18"/>
        <v>0.96100641690538846</v>
      </c>
      <c r="R35" s="125">
        <f t="shared" si="18"/>
        <v>1.7078251276599347E-2</v>
      </c>
      <c r="S35" s="125">
        <f t="shared" si="18"/>
        <v>1.9148542155126767E-2</v>
      </c>
      <c r="T35" s="125">
        <f t="shared" si="18"/>
        <v>9.3184404989962424</v>
      </c>
      <c r="U35" s="125">
        <f t="shared" si="18"/>
        <v>0.28288690319631626</v>
      </c>
      <c r="V35" s="125">
        <f t="shared" ref="V35:Y35" si="19">STDEV(V29:V33)</f>
        <v>0.32860310406324589</v>
      </c>
      <c r="W35" s="125">
        <f t="shared" si="19"/>
        <v>0.93141290521443809</v>
      </c>
      <c r="X35" s="125">
        <f t="shared" si="19"/>
        <v>7.0710678118654719E-3</v>
      </c>
      <c r="Y35" s="125">
        <f t="shared" si="19"/>
        <v>0.31035463586033307</v>
      </c>
      <c r="Z35" s="125">
        <f t="shared" si="18"/>
        <v>1.3048978248634389</v>
      </c>
      <c r="AA35" s="125">
        <f t="shared" si="18"/>
        <v>0</v>
      </c>
      <c r="AB35" s="125">
        <f t="shared" si="18"/>
        <v>0.18275666882497077</v>
      </c>
      <c r="AC35" s="125">
        <f t="shared" si="18"/>
        <v>0</v>
      </c>
      <c r="AD35" s="125">
        <f t="shared" si="18"/>
        <v>1.4496666283436801</v>
      </c>
      <c r="AE35" s="125">
        <f t="shared" si="18"/>
        <v>0.11387127235025807</v>
      </c>
      <c r="AF35" s="125">
        <f t="shared" si="18"/>
        <v>0</v>
      </c>
      <c r="AG35" s="125">
        <f t="shared" si="18"/>
        <v>0</v>
      </c>
    </row>
    <row r="36" spans="1:33" outlineLevel="1">
      <c r="A36" s="116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29"/>
      <c r="AG36" s="54"/>
    </row>
    <row r="37" spans="1:33" ht="42" outlineLevel="1">
      <c r="A37" s="115" t="s">
        <v>99</v>
      </c>
      <c r="B37" s="66" t="s">
        <v>88</v>
      </c>
      <c r="C37" s="66" t="s">
        <v>64</v>
      </c>
      <c r="D37" s="67" t="s">
        <v>89</v>
      </c>
      <c r="E37" s="67" t="s">
        <v>90</v>
      </c>
      <c r="F37" s="66" t="s">
        <v>91</v>
      </c>
      <c r="G37" s="66" t="s">
        <v>92</v>
      </c>
      <c r="H37" s="66" t="s">
        <v>65</v>
      </c>
      <c r="I37" s="67" t="s">
        <v>93</v>
      </c>
      <c r="J37" s="67" t="s">
        <v>94</v>
      </c>
      <c r="K37" s="67" t="s">
        <v>95</v>
      </c>
      <c r="L37" s="67" t="s">
        <v>85</v>
      </c>
      <c r="M37" s="66" t="s">
        <v>130</v>
      </c>
      <c r="N37" s="67" t="s">
        <v>138</v>
      </c>
      <c r="O37" s="66" t="s">
        <v>131</v>
      </c>
      <c r="P37" s="66" t="s">
        <v>132</v>
      </c>
      <c r="Q37" s="67" t="s">
        <v>139</v>
      </c>
      <c r="R37" s="66" t="s">
        <v>135</v>
      </c>
      <c r="S37" s="66" t="s">
        <v>136</v>
      </c>
      <c r="T37" s="67" t="s">
        <v>96</v>
      </c>
      <c r="U37" s="66" t="s">
        <v>137</v>
      </c>
      <c r="V37" s="66"/>
      <c r="W37" s="66"/>
      <c r="X37" s="66"/>
      <c r="Y37" s="66"/>
      <c r="Z37" s="65" t="s">
        <v>86</v>
      </c>
      <c r="AA37" s="65" t="s">
        <v>173</v>
      </c>
      <c r="AB37" s="65" t="s">
        <v>66</v>
      </c>
      <c r="AC37" s="65" t="s">
        <v>173</v>
      </c>
      <c r="AD37" s="65" t="s">
        <v>174</v>
      </c>
      <c r="AE37" s="65" t="s">
        <v>67</v>
      </c>
      <c r="AF37" s="65" t="s">
        <v>173</v>
      </c>
      <c r="AG37" s="179" t="s">
        <v>63</v>
      </c>
    </row>
    <row r="38" spans="1:33" outlineLevel="1">
      <c r="A38" s="116">
        <v>1</v>
      </c>
      <c r="B38" s="47">
        <v>36.96</v>
      </c>
      <c r="C38" s="47"/>
      <c r="D38" s="47">
        <v>27.9</v>
      </c>
      <c r="E38" s="47">
        <v>27.38</v>
      </c>
      <c r="F38" s="47">
        <v>0.87</v>
      </c>
      <c r="G38" s="47">
        <v>0.41</v>
      </c>
      <c r="H38" s="47">
        <v>37.17</v>
      </c>
      <c r="I38" s="47">
        <v>15.59</v>
      </c>
      <c r="J38" s="47">
        <v>13.82</v>
      </c>
      <c r="K38" s="47">
        <v>52.8</v>
      </c>
      <c r="L38" s="45">
        <v>244</v>
      </c>
      <c r="M38" s="47">
        <v>37.1</v>
      </c>
      <c r="N38" s="47">
        <v>10.66</v>
      </c>
      <c r="O38" s="47">
        <v>0.11</v>
      </c>
      <c r="P38" s="47">
        <v>0.02</v>
      </c>
      <c r="Q38" s="47">
        <v>15.09</v>
      </c>
      <c r="R38" s="47">
        <v>0.35</v>
      </c>
      <c r="S38" s="47">
        <v>0</v>
      </c>
      <c r="T38" s="47">
        <v>351</v>
      </c>
      <c r="U38" s="47">
        <v>205.22</v>
      </c>
      <c r="V38" s="47"/>
      <c r="W38" s="47"/>
      <c r="X38" s="47"/>
      <c r="Y38" s="47"/>
      <c r="Z38" s="47">
        <v>16.98</v>
      </c>
      <c r="AA38" s="45">
        <v>0</v>
      </c>
      <c r="AB38" s="47">
        <v>8.2200000000000006</v>
      </c>
      <c r="AC38" s="45">
        <v>0</v>
      </c>
      <c r="AD38" s="47">
        <v>13.03</v>
      </c>
      <c r="AE38" s="47">
        <v>5.46</v>
      </c>
      <c r="AF38" s="29">
        <v>0</v>
      </c>
      <c r="AG38" s="54"/>
    </row>
    <row r="39" spans="1:33" outlineLevel="1">
      <c r="A39" s="116">
        <v>2</v>
      </c>
      <c r="B39" s="47">
        <v>37.090000000000003</v>
      </c>
      <c r="C39" s="47"/>
      <c r="D39" s="47">
        <v>27.82</v>
      </c>
      <c r="E39" s="47">
        <v>29.43</v>
      </c>
      <c r="F39" s="47">
        <v>1.01</v>
      </c>
      <c r="G39" s="47">
        <v>0.44</v>
      </c>
      <c r="H39" s="47">
        <v>36.85</v>
      </c>
      <c r="I39" s="47">
        <v>16.47</v>
      </c>
      <c r="J39" s="47">
        <v>14.37</v>
      </c>
      <c r="K39" s="47">
        <v>53.81</v>
      </c>
      <c r="L39" s="45">
        <v>241</v>
      </c>
      <c r="M39" s="47">
        <v>37.03</v>
      </c>
      <c r="N39" s="47">
        <v>11.09</v>
      </c>
      <c r="O39" s="47">
        <v>0.17</v>
      </c>
      <c r="P39" s="47">
        <v>0.01</v>
      </c>
      <c r="Q39" s="47">
        <v>16.28</v>
      </c>
      <c r="R39" s="47">
        <v>0.3</v>
      </c>
      <c r="S39" s="47">
        <v>0</v>
      </c>
      <c r="T39" s="47">
        <v>343</v>
      </c>
      <c r="U39" s="47">
        <v>203.12</v>
      </c>
      <c r="V39" s="47"/>
      <c r="W39" s="47"/>
      <c r="X39" s="47"/>
      <c r="Y39" s="47"/>
      <c r="Z39" s="28">
        <v>15.2</v>
      </c>
      <c r="AA39" s="45">
        <v>0</v>
      </c>
      <c r="AB39" s="47">
        <v>7.74</v>
      </c>
      <c r="AC39" s="45">
        <v>0</v>
      </c>
      <c r="AD39" s="47">
        <v>13.32</v>
      </c>
      <c r="AE39" s="47">
        <v>5.37</v>
      </c>
      <c r="AF39" s="29">
        <v>0</v>
      </c>
      <c r="AG39" s="54"/>
    </row>
    <row r="40" spans="1:33" outlineLevel="1">
      <c r="A40" s="116">
        <v>3</v>
      </c>
      <c r="B40" s="47">
        <v>36.6</v>
      </c>
      <c r="C40" s="47"/>
      <c r="D40" s="47">
        <v>25.38</v>
      </c>
      <c r="E40" s="47">
        <v>27.89</v>
      </c>
      <c r="F40" s="47">
        <v>1.19</v>
      </c>
      <c r="G40" s="47">
        <v>0.48</v>
      </c>
      <c r="H40" s="47">
        <v>37.409999999999997</v>
      </c>
      <c r="I40" s="47">
        <v>16.59</v>
      </c>
      <c r="J40" s="47">
        <v>14.19</v>
      </c>
      <c r="K40" s="47">
        <v>55.25</v>
      </c>
      <c r="L40" s="45">
        <v>243</v>
      </c>
      <c r="M40" s="47">
        <v>36.67</v>
      </c>
      <c r="N40" s="47">
        <v>10</v>
      </c>
      <c r="O40" s="47">
        <v>0.15</v>
      </c>
      <c r="P40" s="47">
        <v>0</v>
      </c>
      <c r="Q40" s="47">
        <v>15.68</v>
      </c>
      <c r="R40" s="47">
        <v>0.28999999999999998</v>
      </c>
      <c r="S40" s="47">
        <v>0</v>
      </c>
      <c r="T40" s="47">
        <v>350</v>
      </c>
      <c r="U40" s="47">
        <v>202.6</v>
      </c>
      <c r="V40" s="47"/>
      <c r="W40" s="47"/>
      <c r="X40" s="47"/>
      <c r="Y40" s="47"/>
      <c r="Z40" s="47">
        <v>16.12</v>
      </c>
      <c r="AA40" s="45">
        <v>0</v>
      </c>
      <c r="AB40" s="47">
        <v>7.95</v>
      </c>
      <c r="AC40" s="45">
        <v>0</v>
      </c>
      <c r="AD40" s="47">
        <v>10.47</v>
      </c>
      <c r="AE40" s="47">
        <v>5.1100000000000003</v>
      </c>
      <c r="AF40" s="29">
        <v>0</v>
      </c>
      <c r="AG40" s="54"/>
    </row>
    <row r="41" spans="1:33" outlineLevel="1">
      <c r="A41" s="116">
        <v>4</v>
      </c>
      <c r="B41" s="47">
        <v>37.130000000000003</v>
      </c>
      <c r="C41" s="47"/>
      <c r="D41" s="47">
        <v>26.24</v>
      </c>
      <c r="E41" s="47">
        <v>27.2</v>
      </c>
      <c r="F41" s="47">
        <v>0.87</v>
      </c>
      <c r="G41" s="47">
        <v>0.48</v>
      </c>
      <c r="H41" s="47">
        <v>36.75</v>
      </c>
      <c r="I41" s="47">
        <v>15.75</v>
      </c>
      <c r="J41" s="47">
        <v>16.22</v>
      </c>
      <c r="K41" s="47">
        <v>49.53</v>
      </c>
      <c r="L41" s="45">
        <v>243</v>
      </c>
      <c r="M41" s="47">
        <v>36.83</v>
      </c>
      <c r="N41" s="47">
        <v>9.69</v>
      </c>
      <c r="O41" s="47">
        <v>0.15</v>
      </c>
      <c r="P41" s="47">
        <v>0.01</v>
      </c>
      <c r="Q41" s="47">
        <v>16.91</v>
      </c>
      <c r="R41" s="47">
        <v>0.32</v>
      </c>
      <c r="S41" s="47">
        <v>0</v>
      </c>
      <c r="T41" s="47">
        <v>353</v>
      </c>
      <c r="U41" s="47">
        <v>205.11</v>
      </c>
      <c r="V41" s="47"/>
      <c r="W41" s="47"/>
      <c r="X41" s="47"/>
      <c r="Y41" s="47"/>
      <c r="Z41" s="47">
        <v>13.37</v>
      </c>
      <c r="AA41" s="45">
        <v>0</v>
      </c>
      <c r="AB41" s="47">
        <v>8.0299999999999994</v>
      </c>
      <c r="AC41" s="45">
        <v>0</v>
      </c>
      <c r="AD41" s="47">
        <v>12.79</v>
      </c>
      <c r="AE41" s="47">
        <v>5.22</v>
      </c>
      <c r="AF41" s="29">
        <v>0</v>
      </c>
      <c r="AG41" s="54"/>
    </row>
    <row r="42" spans="1:33" outlineLevel="1">
      <c r="A42" s="116">
        <v>5</v>
      </c>
      <c r="B42" s="47">
        <v>37.22</v>
      </c>
      <c r="C42" s="47"/>
      <c r="D42" s="47">
        <v>25.23</v>
      </c>
      <c r="E42" s="47">
        <v>28.33</v>
      </c>
      <c r="F42" s="47">
        <v>1.01</v>
      </c>
      <c r="G42" s="47">
        <v>0.49</v>
      </c>
      <c r="H42" s="47">
        <v>37</v>
      </c>
      <c r="I42" s="47">
        <v>16.5</v>
      </c>
      <c r="J42" s="47">
        <v>16.18</v>
      </c>
      <c r="K42" s="47">
        <v>55.4</v>
      </c>
      <c r="L42" s="47">
        <v>237</v>
      </c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29"/>
      <c r="AG42" s="54"/>
    </row>
    <row r="43" spans="1:33" outlineLevel="1">
      <c r="A43" s="116" t="s">
        <v>97</v>
      </c>
      <c r="B43" s="47">
        <f t="shared" ref="B43:G43" si="20">AVERAGE(B38:B42)</f>
        <v>37</v>
      </c>
      <c r="C43" s="47" t="e">
        <f t="shared" si="20"/>
        <v>#DIV/0!</v>
      </c>
      <c r="D43" s="47">
        <f t="shared" si="20"/>
        <v>26.513999999999999</v>
      </c>
      <c r="E43" s="47">
        <f t="shared" si="20"/>
        <v>28.046000000000003</v>
      </c>
      <c r="F43" s="47">
        <f t="shared" si="20"/>
        <v>0.99</v>
      </c>
      <c r="G43" s="47">
        <f t="shared" si="20"/>
        <v>0.45999999999999996</v>
      </c>
      <c r="H43" s="47">
        <f>AVERAGE(H38:H42)</f>
        <v>37.036000000000001</v>
      </c>
      <c r="I43" s="47">
        <f>AVERAGE(I38:I42)</f>
        <v>16.18</v>
      </c>
      <c r="J43" s="47">
        <f t="shared" ref="J43:AF43" si="21">AVERAGE(J38:J42)</f>
        <v>14.956</v>
      </c>
      <c r="K43" s="47">
        <f t="shared" si="21"/>
        <v>53.358000000000004</v>
      </c>
      <c r="L43" s="47">
        <f t="shared" si="21"/>
        <v>241.6</v>
      </c>
      <c r="M43" s="47">
        <f t="shared" si="21"/>
        <v>36.907499999999999</v>
      </c>
      <c r="N43" s="47">
        <f t="shared" si="21"/>
        <v>10.36</v>
      </c>
      <c r="O43" s="47">
        <f t="shared" si="21"/>
        <v>0.14500000000000002</v>
      </c>
      <c r="P43" s="47">
        <f t="shared" si="21"/>
        <v>0.01</v>
      </c>
      <c r="Q43" s="47">
        <f t="shared" si="21"/>
        <v>15.989999999999998</v>
      </c>
      <c r="R43" s="47">
        <f t="shared" si="21"/>
        <v>0.315</v>
      </c>
      <c r="S43" s="47">
        <f t="shared" si="21"/>
        <v>0</v>
      </c>
      <c r="T43" s="47">
        <f t="shared" si="21"/>
        <v>349.25</v>
      </c>
      <c r="U43" s="47">
        <f t="shared" si="21"/>
        <v>204.01250000000002</v>
      </c>
      <c r="V43" s="47"/>
      <c r="W43" s="47"/>
      <c r="X43" s="47"/>
      <c r="Y43" s="47"/>
      <c r="Z43" s="47">
        <f t="shared" si="21"/>
        <v>15.417499999999999</v>
      </c>
      <c r="AA43" s="47">
        <f t="shared" si="21"/>
        <v>0</v>
      </c>
      <c r="AB43" s="47">
        <f t="shared" si="21"/>
        <v>7.9849999999999994</v>
      </c>
      <c r="AC43" s="47">
        <f t="shared" si="21"/>
        <v>0</v>
      </c>
      <c r="AD43" s="47">
        <f t="shared" si="21"/>
        <v>12.4025</v>
      </c>
      <c r="AE43" s="47">
        <f t="shared" si="21"/>
        <v>5.29</v>
      </c>
      <c r="AF43" s="47">
        <f t="shared" si="21"/>
        <v>0</v>
      </c>
      <c r="AG43" s="54"/>
    </row>
    <row r="44" spans="1:33" outlineLevel="1">
      <c r="A44" s="116" t="s">
        <v>87</v>
      </c>
      <c r="B44" s="47">
        <f t="shared" ref="B44:H44" si="22">STDEV(B38:B42)</f>
        <v>0.24238399287081622</v>
      </c>
      <c r="C44" s="47" t="e">
        <f t="shared" si="22"/>
        <v>#DIV/0!</v>
      </c>
      <c r="D44" s="47">
        <f t="shared" si="22"/>
        <v>1.2880527939490678</v>
      </c>
      <c r="E44" s="47">
        <f t="shared" si="22"/>
        <v>0.89158847009144315</v>
      </c>
      <c r="F44" s="47">
        <f t="shared" si="22"/>
        <v>0.1319090595827295</v>
      </c>
      <c r="G44" s="47">
        <f t="shared" si="22"/>
        <v>3.3911649915626341E-2</v>
      </c>
      <c r="H44" s="47">
        <f t="shared" si="22"/>
        <v>0.26244999523718671</v>
      </c>
      <c r="I44" s="47">
        <f>STDEV(I38:I42)</f>
        <v>0.47106262853255493</v>
      </c>
      <c r="J44" s="47">
        <f t="shared" ref="J44:AF44" si="23">STDEV(J38:J42)</f>
        <v>1.1528790049263622</v>
      </c>
      <c r="K44" s="47">
        <f t="shared" si="23"/>
        <v>2.3936729099858232</v>
      </c>
      <c r="L44" s="47">
        <f t="shared" si="23"/>
        <v>2.7928480087537881</v>
      </c>
      <c r="M44" s="47">
        <f t="shared" si="23"/>
        <v>0.19534158116830483</v>
      </c>
      <c r="N44" s="47">
        <f t="shared" si="23"/>
        <v>0.63282435688480476</v>
      </c>
      <c r="O44" s="47">
        <f t="shared" si="23"/>
        <v>2.5166114784235642E-2</v>
      </c>
      <c r="P44" s="47">
        <f t="shared" si="23"/>
        <v>8.1649658092772612E-3</v>
      </c>
      <c r="Q44" s="47">
        <f t="shared" si="23"/>
        <v>0.7824321056807424</v>
      </c>
      <c r="R44" s="47">
        <f t="shared" si="23"/>
        <v>2.6457513110645901E-2</v>
      </c>
      <c r="S44" s="47">
        <f t="shared" si="23"/>
        <v>0</v>
      </c>
      <c r="T44" s="47">
        <f t="shared" si="23"/>
        <v>4.349329450233296</v>
      </c>
      <c r="U44" s="47">
        <f t="shared" si="23"/>
        <v>1.3483662954355831</v>
      </c>
      <c r="V44" s="47"/>
      <c r="W44" s="47"/>
      <c r="X44" s="47"/>
      <c r="Y44" s="47"/>
      <c r="Z44" s="47">
        <f t="shared" si="23"/>
        <v>1.5464448475993797</v>
      </c>
      <c r="AA44" s="47">
        <f t="shared" si="23"/>
        <v>0</v>
      </c>
      <c r="AB44" s="47">
        <f t="shared" si="23"/>
        <v>0.198746069143518</v>
      </c>
      <c r="AC44" s="47">
        <f t="shared" si="23"/>
        <v>0</v>
      </c>
      <c r="AD44" s="47">
        <f t="shared" si="23"/>
        <v>1.3064296128507391</v>
      </c>
      <c r="AE44" s="47">
        <f t="shared" si="23"/>
        <v>0.15556349186104038</v>
      </c>
      <c r="AF44" s="47">
        <f t="shared" si="23"/>
        <v>0</v>
      </c>
      <c r="AG44" s="54"/>
    </row>
    <row r="45" spans="1:33" outlineLevel="1">
      <c r="A45" s="11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29"/>
      <c r="AG45" s="54"/>
    </row>
    <row r="46" spans="1:33" ht="42" outlineLevel="1">
      <c r="A46" s="115" t="s">
        <v>100</v>
      </c>
      <c r="B46" s="66" t="s">
        <v>88</v>
      </c>
      <c r="C46" s="66" t="s">
        <v>64</v>
      </c>
      <c r="D46" s="67" t="s">
        <v>89</v>
      </c>
      <c r="E46" s="67" t="s">
        <v>90</v>
      </c>
      <c r="F46" s="66" t="s">
        <v>91</v>
      </c>
      <c r="G46" s="66" t="s">
        <v>92</v>
      </c>
      <c r="H46" s="66" t="s">
        <v>65</v>
      </c>
      <c r="I46" s="67" t="s">
        <v>93</v>
      </c>
      <c r="J46" s="67" t="s">
        <v>94</v>
      </c>
      <c r="K46" s="67" t="s">
        <v>95</v>
      </c>
      <c r="L46" s="67" t="s">
        <v>85</v>
      </c>
      <c r="M46" s="66" t="s">
        <v>130</v>
      </c>
      <c r="N46" s="67" t="s">
        <v>133</v>
      </c>
      <c r="O46" s="66" t="s">
        <v>131</v>
      </c>
      <c r="P46" s="66" t="s">
        <v>132</v>
      </c>
      <c r="Q46" s="67" t="s">
        <v>134</v>
      </c>
      <c r="R46" s="66" t="s">
        <v>135</v>
      </c>
      <c r="S46" s="66" t="s">
        <v>136</v>
      </c>
      <c r="T46" s="67" t="s">
        <v>96</v>
      </c>
      <c r="U46" s="66" t="s">
        <v>137</v>
      </c>
      <c r="V46" s="66"/>
      <c r="W46" s="66"/>
      <c r="X46" s="66"/>
      <c r="Y46" s="66"/>
      <c r="Z46" s="65" t="s">
        <v>86</v>
      </c>
      <c r="AA46" s="65" t="s">
        <v>173</v>
      </c>
      <c r="AB46" s="65" t="s">
        <v>66</v>
      </c>
      <c r="AC46" s="65" t="s">
        <v>173</v>
      </c>
      <c r="AD46" s="65" t="s">
        <v>174</v>
      </c>
      <c r="AE46" s="65" t="s">
        <v>67</v>
      </c>
      <c r="AF46" s="65" t="s">
        <v>173</v>
      </c>
      <c r="AG46" s="179" t="s">
        <v>63</v>
      </c>
    </row>
    <row r="47" spans="1:33" outlineLevel="1">
      <c r="A47" s="116">
        <v>1</v>
      </c>
      <c r="B47" s="47"/>
      <c r="C47" s="47"/>
      <c r="D47" s="45"/>
      <c r="E47" s="45"/>
      <c r="F47" s="47"/>
      <c r="G47" s="47"/>
      <c r="H47" s="47"/>
      <c r="I47" s="45"/>
      <c r="J47" s="45"/>
      <c r="K47" s="45"/>
      <c r="L47" s="45"/>
      <c r="M47" s="47"/>
      <c r="N47" s="45"/>
      <c r="O47" s="47"/>
      <c r="P47" s="47"/>
      <c r="Q47" s="45"/>
      <c r="R47" s="47"/>
      <c r="S47" s="47"/>
      <c r="T47" s="45"/>
      <c r="U47" s="47"/>
      <c r="V47" s="47"/>
      <c r="W47" s="47"/>
      <c r="X47" s="47"/>
      <c r="Y47" s="47"/>
      <c r="Z47" s="29"/>
      <c r="AA47" s="29"/>
      <c r="AB47" s="29"/>
      <c r="AC47" s="29"/>
      <c r="AD47" s="47"/>
      <c r="AE47" s="47"/>
      <c r="AF47" s="29"/>
      <c r="AG47" s="54"/>
    </row>
    <row r="48" spans="1:33" outlineLevel="1">
      <c r="A48" s="116">
        <v>2</v>
      </c>
      <c r="B48" s="47"/>
      <c r="C48" s="47"/>
      <c r="D48" s="45"/>
      <c r="E48" s="45"/>
      <c r="F48" s="47"/>
      <c r="G48" s="47"/>
      <c r="H48" s="47"/>
      <c r="I48" s="45"/>
      <c r="J48" s="45"/>
      <c r="K48" s="45"/>
      <c r="L48" s="45"/>
      <c r="M48" s="47"/>
      <c r="N48" s="45"/>
      <c r="O48" s="47"/>
      <c r="P48" s="47"/>
      <c r="Q48" s="45"/>
      <c r="R48" s="47"/>
      <c r="S48" s="47"/>
      <c r="T48" s="45"/>
      <c r="U48" s="47"/>
      <c r="V48" s="47"/>
      <c r="W48" s="47"/>
      <c r="X48" s="47"/>
      <c r="Y48" s="47"/>
      <c r="Z48" s="29"/>
      <c r="AA48" s="29"/>
      <c r="AB48" s="29"/>
      <c r="AC48" s="29"/>
      <c r="AD48" s="47"/>
      <c r="AE48" s="47"/>
      <c r="AF48" s="29"/>
      <c r="AG48" s="54"/>
    </row>
    <row r="49" spans="1:33" outlineLevel="1">
      <c r="A49" s="116">
        <v>3</v>
      </c>
      <c r="B49" s="47"/>
      <c r="C49" s="47"/>
      <c r="D49" s="45"/>
      <c r="E49" s="45"/>
      <c r="F49" s="47"/>
      <c r="G49" s="47"/>
      <c r="H49" s="47"/>
      <c r="I49" s="45"/>
      <c r="J49" s="45"/>
      <c r="K49" s="45"/>
      <c r="L49" s="45"/>
      <c r="M49" s="47"/>
      <c r="N49" s="45"/>
      <c r="O49" s="47"/>
      <c r="P49" s="47"/>
      <c r="Q49" s="45"/>
      <c r="R49" s="47"/>
      <c r="S49" s="47"/>
      <c r="T49" s="45"/>
      <c r="U49" s="47"/>
      <c r="V49" s="47"/>
      <c r="W49" s="47"/>
      <c r="X49" s="47"/>
      <c r="Y49" s="47"/>
      <c r="Z49" s="29"/>
      <c r="AA49" s="29"/>
      <c r="AB49" s="29"/>
      <c r="AC49" s="29"/>
      <c r="AD49" s="47"/>
      <c r="AE49" s="47"/>
      <c r="AF49" s="29"/>
      <c r="AG49" s="54"/>
    </row>
    <row r="50" spans="1:33" outlineLevel="1">
      <c r="A50" s="116">
        <v>4</v>
      </c>
      <c r="B50" s="47"/>
      <c r="C50" s="47"/>
      <c r="D50" s="45"/>
      <c r="E50" s="45"/>
      <c r="F50" s="47"/>
      <c r="G50" s="47"/>
      <c r="H50" s="47"/>
      <c r="I50" s="45"/>
      <c r="J50" s="45"/>
      <c r="K50" s="45"/>
      <c r="L50" s="45"/>
      <c r="M50" s="47"/>
      <c r="N50" s="45"/>
      <c r="O50" s="47"/>
      <c r="P50" s="47"/>
      <c r="Q50" s="45"/>
      <c r="R50" s="47"/>
      <c r="S50" s="47"/>
      <c r="T50" s="45"/>
      <c r="U50" s="47"/>
      <c r="V50" s="47"/>
      <c r="W50" s="47"/>
      <c r="X50" s="47"/>
      <c r="Y50" s="47"/>
      <c r="Z50" s="29"/>
      <c r="AA50" s="29"/>
      <c r="AB50" s="29"/>
      <c r="AC50" s="29"/>
      <c r="AD50" s="47"/>
      <c r="AE50" s="47"/>
      <c r="AF50" s="29"/>
      <c r="AG50" s="54"/>
    </row>
    <row r="51" spans="1:33" outlineLevel="1">
      <c r="A51" s="116">
        <v>5</v>
      </c>
      <c r="B51" s="47"/>
      <c r="C51" s="47"/>
      <c r="D51" s="45"/>
      <c r="E51" s="45"/>
      <c r="F51" s="47"/>
      <c r="G51" s="47"/>
      <c r="H51" s="47"/>
      <c r="I51" s="45"/>
      <c r="J51" s="45"/>
      <c r="K51" s="45"/>
      <c r="L51" s="45"/>
      <c r="M51" s="47"/>
      <c r="N51" s="45"/>
      <c r="O51" s="47"/>
      <c r="P51" s="47"/>
      <c r="Q51" s="45"/>
      <c r="R51" s="47"/>
      <c r="S51" s="47"/>
      <c r="T51" s="45"/>
      <c r="U51" s="47"/>
      <c r="V51" s="47"/>
      <c r="W51" s="47"/>
      <c r="X51" s="47"/>
      <c r="Y51" s="47"/>
      <c r="Z51" s="29"/>
      <c r="AA51" s="29"/>
      <c r="AB51" s="29"/>
      <c r="AC51" s="29"/>
      <c r="AD51" s="29"/>
      <c r="AE51" s="29"/>
      <c r="AF51" s="29"/>
      <c r="AG51" s="29"/>
    </row>
    <row r="52" spans="1:33" outlineLevel="1">
      <c r="A52" s="124" t="s">
        <v>97</v>
      </c>
      <c r="B52" s="125" t="e">
        <f t="shared" ref="B52:M52" si="24">AVERAGE(B47:B51)</f>
        <v>#DIV/0!</v>
      </c>
      <c r="C52" s="125" t="e">
        <f t="shared" si="24"/>
        <v>#DIV/0!</v>
      </c>
      <c r="D52" s="127" t="e">
        <f t="shared" si="24"/>
        <v>#DIV/0!</v>
      </c>
      <c r="E52" s="127" t="e">
        <f t="shared" si="24"/>
        <v>#DIV/0!</v>
      </c>
      <c r="F52" s="125" t="e">
        <f t="shared" si="24"/>
        <v>#DIV/0!</v>
      </c>
      <c r="G52" s="125" t="e">
        <f t="shared" si="24"/>
        <v>#DIV/0!</v>
      </c>
      <c r="H52" s="125" t="e">
        <f t="shared" si="24"/>
        <v>#DIV/0!</v>
      </c>
      <c r="I52" s="127" t="e">
        <f t="shared" si="24"/>
        <v>#DIV/0!</v>
      </c>
      <c r="J52" s="127" t="e">
        <f t="shared" si="24"/>
        <v>#DIV/0!</v>
      </c>
      <c r="K52" s="127" t="e">
        <f t="shared" si="24"/>
        <v>#DIV/0!</v>
      </c>
      <c r="L52" s="127" t="e">
        <f t="shared" si="24"/>
        <v>#DIV/0!</v>
      </c>
      <c r="M52" s="125" t="e">
        <f t="shared" si="24"/>
        <v>#DIV/0!</v>
      </c>
      <c r="N52" s="125" t="e">
        <f t="shared" ref="N52:U52" si="25">AVERAGE(N47:N51)</f>
        <v>#DIV/0!</v>
      </c>
      <c r="O52" s="125" t="e">
        <f t="shared" si="25"/>
        <v>#DIV/0!</v>
      </c>
      <c r="P52" s="125" t="e">
        <f t="shared" si="25"/>
        <v>#DIV/0!</v>
      </c>
      <c r="Q52" s="125" t="e">
        <f t="shared" si="25"/>
        <v>#DIV/0!</v>
      </c>
      <c r="R52" s="125" t="e">
        <f t="shared" si="25"/>
        <v>#DIV/0!</v>
      </c>
      <c r="S52" s="125" t="e">
        <f t="shared" si="25"/>
        <v>#DIV/0!</v>
      </c>
      <c r="T52" s="125" t="e">
        <f t="shared" si="25"/>
        <v>#DIV/0!</v>
      </c>
      <c r="U52" s="125" t="e">
        <f t="shared" si="25"/>
        <v>#DIV/0!</v>
      </c>
      <c r="V52" s="125"/>
      <c r="W52" s="125"/>
      <c r="X52" s="125"/>
      <c r="Y52" s="125"/>
      <c r="Z52" s="126" t="e">
        <f>AVERAGE(Z47:Z51)</f>
        <v>#DIV/0!</v>
      </c>
      <c r="AA52" s="126" t="e">
        <f>AVERAGE(AA47:AA51)</f>
        <v>#DIV/0!</v>
      </c>
      <c r="AB52" s="126" t="e">
        <f>AVERAGE(AB47:AB51)</f>
        <v>#DIV/0!</v>
      </c>
      <c r="AC52" s="126" t="e">
        <f>AVERAGE(AC47:AC51)</f>
        <v>#DIV/0!</v>
      </c>
      <c r="AD52" s="126" t="e">
        <f t="shared" ref="AD52:AG52" si="26">AVERAGE(AD47:AD51)</f>
        <v>#DIV/0!</v>
      </c>
      <c r="AE52" s="126" t="e">
        <f t="shared" si="26"/>
        <v>#DIV/0!</v>
      </c>
      <c r="AF52" s="126" t="e">
        <f t="shared" si="26"/>
        <v>#DIV/0!</v>
      </c>
      <c r="AG52" s="126" t="e">
        <f t="shared" si="26"/>
        <v>#DIV/0!</v>
      </c>
    </row>
    <row r="53" spans="1:33" outlineLevel="1">
      <c r="A53" s="124" t="s">
        <v>87</v>
      </c>
      <c r="B53" s="125" t="e">
        <f t="shared" ref="B53:M53" si="27">STDEV(B47:B51)</f>
        <v>#DIV/0!</v>
      </c>
      <c r="C53" s="125" t="e">
        <f t="shared" si="27"/>
        <v>#DIV/0!</v>
      </c>
      <c r="D53" s="127" t="e">
        <f t="shared" si="27"/>
        <v>#DIV/0!</v>
      </c>
      <c r="E53" s="127" t="e">
        <f t="shared" si="27"/>
        <v>#DIV/0!</v>
      </c>
      <c r="F53" s="125" t="e">
        <f t="shared" si="27"/>
        <v>#DIV/0!</v>
      </c>
      <c r="G53" s="125" t="e">
        <f t="shared" si="27"/>
        <v>#DIV/0!</v>
      </c>
      <c r="H53" s="125" t="e">
        <f t="shared" si="27"/>
        <v>#DIV/0!</v>
      </c>
      <c r="I53" s="127" t="e">
        <f t="shared" si="27"/>
        <v>#DIV/0!</v>
      </c>
      <c r="J53" s="127" t="e">
        <f t="shared" si="27"/>
        <v>#DIV/0!</v>
      </c>
      <c r="K53" s="127" t="e">
        <f t="shared" si="27"/>
        <v>#DIV/0!</v>
      </c>
      <c r="L53" s="127" t="e">
        <f t="shared" si="27"/>
        <v>#DIV/0!</v>
      </c>
      <c r="M53" s="125" t="e">
        <f t="shared" si="27"/>
        <v>#DIV/0!</v>
      </c>
      <c r="N53" s="125" t="e">
        <f t="shared" ref="N53:U53" si="28">STDEV(N47:N51)</f>
        <v>#DIV/0!</v>
      </c>
      <c r="O53" s="125" t="e">
        <f t="shared" si="28"/>
        <v>#DIV/0!</v>
      </c>
      <c r="P53" s="125" t="e">
        <f t="shared" si="28"/>
        <v>#DIV/0!</v>
      </c>
      <c r="Q53" s="125" t="e">
        <f t="shared" si="28"/>
        <v>#DIV/0!</v>
      </c>
      <c r="R53" s="125" t="e">
        <f t="shared" si="28"/>
        <v>#DIV/0!</v>
      </c>
      <c r="S53" s="125" t="e">
        <f t="shared" si="28"/>
        <v>#DIV/0!</v>
      </c>
      <c r="T53" s="125" t="e">
        <f t="shared" si="28"/>
        <v>#DIV/0!</v>
      </c>
      <c r="U53" s="125" t="e">
        <f t="shared" si="28"/>
        <v>#DIV/0!</v>
      </c>
      <c r="V53" s="125"/>
      <c r="W53" s="125"/>
      <c r="X53" s="125"/>
      <c r="Y53" s="125"/>
      <c r="Z53" s="126" t="e">
        <f>STDEV(Z47:Z51)</f>
        <v>#DIV/0!</v>
      </c>
      <c r="AA53" s="126" t="e">
        <f>STDEV(AA47:AA51)</f>
        <v>#DIV/0!</v>
      </c>
      <c r="AB53" s="126" t="e">
        <f>STDEV(AB47:AB51)</f>
        <v>#DIV/0!</v>
      </c>
      <c r="AC53" s="126" t="e">
        <f>STDEV(AC47:AC51)</f>
        <v>#DIV/0!</v>
      </c>
      <c r="AD53" s="126" t="e">
        <f t="shared" ref="AD53:AG53" si="29">STDEV(AD47:AD51)</f>
        <v>#DIV/0!</v>
      </c>
      <c r="AE53" s="126" t="e">
        <f t="shared" si="29"/>
        <v>#DIV/0!</v>
      </c>
      <c r="AF53" s="126" t="e">
        <f t="shared" si="29"/>
        <v>#DIV/0!</v>
      </c>
      <c r="AG53" s="126" t="e">
        <f t="shared" si="29"/>
        <v>#DIV/0!</v>
      </c>
    </row>
    <row r="54" spans="1:33" outlineLevel="1">
      <c r="A54" s="116"/>
      <c r="B54" s="47"/>
      <c r="C54" s="47"/>
      <c r="D54" s="45"/>
      <c r="E54" s="45"/>
      <c r="F54" s="47"/>
      <c r="G54" s="47"/>
      <c r="H54" s="47"/>
      <c r="I54" s="45"/>
      <c r="J54" s="45"/>
      <c r="K54" s="45"/>
      <c r="L54" s="45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29"/>
      <c r="AA54" s="29"/>
      <c r="AB54" s="29"/>
      <c r="AC54" s="29"/>
      <c r="AD54" s="47"/>
      <c r="AE54" s="47"/>
      <c r="AF54" s="29"/>
      <c r="AG54" s="54"/>
    </row>
    <row r="55" spans="1:33" ht="42" outlineLevel="1">
      <c r="A55" s="115" t="s">
        <v>101</v>
      </c>
      <c r="B55" s="66" t="s">
        <v>88</v>
      </c>
      <c r="C55" s="66" t="s">
        <v>64</v>
      </c>
      <c r="D55" s="67" t="s">
        <v>89</v>
      </c>
      <c r="E55" s="67" t="s">
        <v>90</v>
      </c>
      <c r="F55" s="66" t="s">
        <v>91</v>
      </c>
      <c r="G55" s="66" t="s">
        <v>92</v>
      </c>
      <c r="H55" s="66" t="s">
        <v>65</v>
      </c>
      <c r="I55" s="67" t="s">
        <v>93</v>
      </c>
      <c r="J55" s="67" t="s">
        <v>94</v>
      </c>
      <c r="K55" s="67" t="s">
        <v>95</v>
      </c>
      <c r="L55" s="67" t="s">
        <v>85</v>
      </c>
      <c r="M55" s="66" t="s">
        <v>130</v>
      </c>
      <c r="N55" s="67" t="s">
        <v>133</v>
      </c>
      <c r="O55" s="66" t="s">
        <v>131</v>
      </c>
      <c r="P55" s="66" t="s">
        <v>132</v>
      </c>
      <c r="Q55" s="67" t="s">
        <v>134</v>
      </c>
      <c r="R55" s="66" t="s">
        <v>135</v>
      </c>
      <c r="S55" s="66" t="s">
        <v>136</v>
      </c>
      <c r="T55" s="67" t="s">
        <v>96</v>
      </c>
      <c r="U55" s="66" t="s">
        <v>137</v>
      </c>
      <c r="V55" s="66"/>
      <c r="W55" s="66"/>
      <c r="X55" s="66"/>
      <c r="Y55" s="66"/>
      <c r="Z55" s="65" t="s">
        <v>86</v>
      </c>
      <c r="AA55" s="65" t="s">
        <v>173</v>
      </c>
      <c r="AB55" s="65" t="s">
        <v>66</v>
      </c>
      <c r="AC55" s="65" t="s">
        <v>173</v>
      </c>
      <c r="AD55" s="65" t="s">
        <v>174</v>
      </c>
      <c r="AE55" s="65" t="s">
        <v>67</v>
      </c>
      <c r="AF55" s="65" t="s">
        <v>173</v>
      </c>
      <c r="AG55" s="179" t="s">
        <v>63</v>
      </c>
    </row>
    <row r="56" spans="1:33" outlineLevel="1">
      <c r="A56" s="116">
        <v>1</v>
      </c>
      <c r="B56" s="47">
        <v>36.47</v>
      </c>
      <c r="C56" s="47"/>
      <c r="D56" s="47">
        <v>26.85</v>
      </c>
      <c r="E56" s="47">
        <v>29.16</v>
      </c>
      <c r="F56" s="47">
        <v>0.2</v>
      </c>
      <c r="G56" s="47">
        <v>0.44</v>
      </c>
      <c r="H56" s="47">
        <v>36.200000000000003</v>
      </c>
      <c r="I56" s="47">
        <v>14.4</v>
      </c>
      <c r="J56" s="47">
        <v>10.19</v>
      </c>
      <c r="K56" s="47">
        <v>28</v>
      </c>
      <c r="L56" s="45">
        <v>206</v>
      </c>
      <c r="M56" s="47">
        <v>36.65</v>
      </c>
      <c r="N56" s="47">
        <v>9.18</v>
      </c>
      <c r="O56" s="47">
        <v>0.12</v>
      </c>
      <c r="P56" s="47">
        <v>0.04</v>
      </c>
      <c r="Q56" s="47">
        <v>17.12</v>
      </c>
      <c r="R56" s="47">
        <v>0.37</v>
      </c>
      <c r="S56" s="47">
        <v>0.09</v>
      </c>
      <c r="T56" s="45">
        <v>326.5</v>
      </c>
      <c r="U56" s="47">
        <v>204.5</v>
      </c>
      <c r="V56" s="47"/>
      <c r="W56" s="47"/>
      <c r="X56" s="47"/>
      <c r="Y56" s="47"/>
      <c r="Z56" s="29">
        <v>18.989999999999998</v>
      </c>
      <c r="AA56" s="29">
        <v>0</v>
      </c>
      <c r="AB56" s="29">
        <v>8.01</v>
      </c>
      <c r="AC56" s="29">
        <v>0</v>
      </c>
      <c r="AD56" s="47">
        <v>6.52</v>
      </c>
      <c r="AE56" s="47">
        <v>6.27</v>
      </c>
      <c r="AF56" s="29">
        <v>0</v>
      </c>
      <c r="AG56" s="54"/>
    </row>
    <row r="57" spans="1:33" outlineLevel="1">
      <c r="A57" s="116">
        <v>2</v>
      </c>
      <c r="B57" s="47">
        <v>36.630000000000003</v>
      </c>
      <c r="C57" s="47"/>
      <c r="D57" s="47">
        <v>26.53</v>
      </c>
      <c r="E57" s="47">
        <v>31.39</v>
      </c>
      <c r="F57" s="47">
        <v>0.64</v>
      </c>
      <c r="G57" s="47">
        <v>0.46</v>
      </c>
      <c r="H57" s="47">
        <v>36.380000000000003</v>
      </c>
      <c r="I57" s="47">
        <v>14.62</v>
      </c>
      <c r="J57" s="47">
        <v>9.9600000000000009</v>
      </c>
      <c r="K57" s="47">
        <v>29.54</v>
      </c>
      <c r="L57" s="45">
        <v>214</v>
      </c>
      <c r="M57" s="47">
        <v>36.409999999999997</v>
      </c>
      <c r="N57" s="47">
        <v>8.1300000000000008</v>
      </c>
      <c r="O57" s="47">
        <v>0.15</v>
      </c>
      <c r="P57" s="47">
        <v>0.03</v>
      </c>
      <c r="Q57" s="47">
        <v>18.850000000000001</v>
      </c>
      <c r="R57" s="47">
        <v>0.4</v>
      </c>
      <c r="S57" s="47">
        <v>0.05</v>
      </c>
      <c r="T57" s="45">
        <v>339</v>
      </c>
      <c r="U57" s="47">
        <v>203.98</v>
      </c>
      <c r="V57" s="47"/>
      <c r="W57" s="47"/>
      <c r="X57" s="47"/>
      <c r="Y57" s="47"/>
      <c r="Z57" s="29">
        <v>19.13</v>
      </c>
      <c r="AA57" s="29">
        <v>0</v>
      </c>
      <c r="AB57" s="29">
        <v>9.34</v>
      </c>
      <c r="AC57" s="29">
        <v>0</v>
      </c>
      <c r="AD57" s="47">
        <v>11.2</v>
      </c>
      <c r="AE57" s="47">
        <v>6.41</v>
      </c>
      <c r="AF57" s="29">
        <v>0</v>
      </c>
      <c r="AG57" s="54"/>
    </row>
    <row r="58" spans="1:33" outlineLevel="1">
      <c r="A58" s="116">
        <v>3</v>
      </c>
      <c r="B58" s="47">
        <v>36.090000000000003</v>
      </c>
      <c r="C58" s="47"/>
      <c r="D58" s="47">
        <v>25.37</v>
      </c>
      <c r="E58" s="47">
        <v>29.44</v>
      </c>
      <c r="F58" s="47">
        <v>0.42</v>
      </c>
      <c r="G58" s="47">
        <v>0.49</v>
      </c>
      <c r="H58" s="47">
        <v>36.5</v>
      </c>
      <c r="I58" s="47">
        <v>15.87</v>
      </c>
      <c r="J58" s="47">
        <v>10.25</v>
      </c>
      <c r="K58" s="47">
        <v>30.32</v>
      </c>
      <c r="L58" s="45">
        <v>209</v>
      </c>
      <c r="M58" s="47">
        <v>36.47</v>
      </c>
      <c r="N58" s="47">
        <v>8.69</v>
      </c>
      <c r="O58" s="47">
        <v>0.11</v>
      </c>
      <c r="P58" s="47">
        <v>0.04</v>
      </c>
      <c r="Q58" s="47">
        <v>17.22</v>
      </c>
      <c r="R58" s="47">
        <v>0.39</v>
      </c>
      <c r="S58" s="47">
        <v>0.06</v>
      </c>
      <c r="T58" s="45">
        <v>338.5</v>
      </c>
      <c r="U58" s="47">
        <v>204.53</v>
      </c>
      <c r="V58" s="47"/>
      <c r="W58" s="47"/>
      <c r="X58" s="47"/>
      <c r="Y58" s="47"/>
      <c r="Z58" s="29">
        <v>17.07</v>
      </c>
      <c r="AA58" s="29">
        <v>0</v>
      </c>
      <c r="AB58" s="29">
        <v>9.2100000000000009</v>
      </c>
      <c r="AC58" s="29">
        <v>0</v>
      </c>
      <c r="AD58" s="47">
        <v>11.82</v>
      </c>
      <c r="AE58" s="47">
        <v>6.21</v>
      </c>
      <c r="AF58" s="29">
        <v>0</v>
      </c>
      <c r="AG58" s="54"/>
    </row>
    <row r="59" spans="1:33" outlineLevel="1">
      <c r="A59" s="116">
        <v>4</v>
      </c>
      <c r="B59" s="47">
        <v>36.58</v>
      </c>
      <c r="C59" s="47"/>
      <c r="D59" s="47">
        <v>24.78</v>
      </c>
      <c r="E59" s="47">
        <v>29.44</v>
      </c>
      <c r="F59" s="47">
        <v>0.36</v>
      </c>
      <c r="G59" s="47">
        <v>0.5</v>
      </c>
      <c r="H59" s="47">
        <v>36.26</v>
      </c>
      <c r="I59" s="47">
        <v>14.75</v>
      </c>
      <c r="J59" s="47">
        <v>10.85</v>
      </c>
      <c r="K59" s="47">
        <v>31.31</v>
      </c>
      <c r="L59" s="45">
        <v>211</v>
      </c>
      <c r="M59" s="47">
        <v>36.08</v>
      </c>
      <c r="N59" s="47">
        <v>8.19</v>
      </c>
      <c r="O59" s="47">
        <v>0.18</v>
      </c>
      <c r="P59" s="47">
        <v>0.05</v>
      </c>
      <c r="Q59" s="47">
        <v>18.12</v>
      </c>
      <c r="R59" s="47">
        <v>0.4</v>
      </c>
      <c r="S59" s="47">
        <v>0.04</v>
      </c>
      <c r="T59" s="45">
        <v>336</v>
      </c>
      <c r="U59" s="47">
        <v>204.09</v>
      </c>
      <c r="V59" s="47"/>
      <c r="W59" s="47"/>
      <c r="X59" s="47"/>
      <c r="Y59" s="47"/>
      <c r="Z59" s="29">
        <v>15.89</v>
      </c>
      <c r="AA59" s="29">
        <v>0</v>
      </c>
      <c r="AB59" s="29">
        <v>7.69</v>
      </c>
      <c r="AC59" s="29">
        <v>0</v>
      </c>
      <c r="AD59" s="47">
        <v>10.77</v>
      </c>
      <c r="AE59" s="47">
        <v>5.99</v>
      </c>
      <c r="AF59" s="29">
        <v>0</v>
      </c>
      <c r="AG59" s="54"/>
    </row>
    <row r="60" spans="1:33" outlineLevel="1">
      <c r="A60" s="116">
        <v>5</v>
      </c>
      <c r="B60" s="47">
        <v>36.159999999999997</v>
      </c>
      <c r="C60" s="47"/>
      <c r="D60" s="47">
        <v>24.04</v>
      </c>
      <c r="E60" s="47">
        <v>25.58</v>
      </c>
      <c r="F60" s="47">
        <v>0.5</v>
      </c>
      <c r="G60" s="47">
        <v>0.54</v>
      </c>
      <c r="H60" s="47"/>
      <c r="I60" s="45"/>
      <c r="J60" s="45"/>
      <c r="K60" s="45"/>
      <c r="L60" s="45"/>
      <c r="M60" s="47"/>
      <c r="N60" s="45"/>
      <c r="O60" s="47"/>
      <c r="P60" s="47"/>
      <c r="Q60" s="45"/>
      <c r="R60" s="47"/>
      <c r="S60" s="47"/>
      <c r="T60" s="45"/>
      <c r="U60" s="47"/>
      <c r="V60" s="47"/>
      <c r="W60" s="47"/>
      <c r="X60" s="47"/>
      <c r="Y60" s="47"/>
      <c r="Z60" s="29"/>
      <c r="AA60" s="29"/>
      <c r="AB60" s="29"/>
      <c r="AC60" s="29"/>
      <c r="AD60" s="29"/>
      <c r="AE60" s="29"/>
      <c r="AF60" s="29"/>
      <c r="AG60" s="29"/>
    </row>
    <row r="61" spans="1:33" s="249" customFormat="1" outlineLevel="1">
      <c r="A61" s="247" t="s">
        <v>97</v>
      </c>
      <c r="B61" s="248">
        <f t="shared" ref="B61:U61" si="30">AVERAGE(B56:B60)</f>
        <v>36.385999999999996</v>
      </c>
      <c r="C61" s="248" t="e">
        <f t="shared" si="30"/>
        <v>#DIV/0!</v>
      </c>
      <c r="D61" s="248">
        <f t="shared" si="30"/>
        <v>25.513999999999999</v>
      </c>
      <c r="E61" s="248">
        <f t="shared" si="30"/>
        <v>29.001999999999999</v>
      </c>
      <c r="F61" s="248">
        <f t="shared" si="30"/>
        <v>0.42400000000000004</v>
      </c>
      <c r="G61" s="248">
        <f t="shared" si="30"/>
        <v>0.48600000000000004</v>
      </c>
      <c r="H61" s="248">
        <f t="shared" si="30"/>
        <v>36.335000000000001</v>
      </c>
      <c r="I61" s="248">
        <f t="shared" si="30"/>
        <v>14.91</v>
      </c>
      <c r="J61" s="248">
        <f t="shared" si="30"/>
        <v>10.3125</v>
      </c>
      <c r="K61" s="248">
        <f t="shared" si="30"/>
        <v>29.7925</v>
      </c>
      <c r="L61" s="248">
        <f t="shared" si="30"/>
        <v>210</v>
      </c>
      <c r="M61" s="248">
        <f t="shared" si="30"/>
        <v>36.402500000000003</v>
      </c>
      <c r="N61" s="248">
        <f t="shared" si="30"/>
        <v>8.5474999999999994</v>
      </c>
      <c r="O61" s="248">
        <f t="shared" si="30"/>
        <v>0.14000000000000001</v>
      </c>
      <c r="P61" s="248">
        <f t="shared" si="30"/>
        <v>4.0000000000000008E-2</v>
      </c>
      <c r="Q61" s="248">
        <f t="shared" si="30"/>
        <v>17.827500000000001</v>
      </c>
      <c r="R61" s="248">
        <f t="shared" si="30"/>
        <v>0.39</v>
      </c>
      <c r="S61" s="248">
        <f t="shared" si="30"/>
        <v>6.0000000000000005E-2</v>
      </c>
      <c r="T61" s="248">
        <f t="shared" si="30"/>
        <v>335</v>
      </c>
      <c r="U61" s="248">
        <f t="shared" si="30"/>
        <v>204.27500000000001</v>
      </c>
      <c r="V61" s="248"/>
      <c r="W61" s="248"/>
      <c r="X61" s="248"/>
      <c r="Y61" s="248"/>
      <c r="Z61" s="248">
        <f>AVERAGE(Z56:Z60)</f>
        <v>17.77</v>
      </c>
      <c r="AA61" s="248">
        <f>AVERAGE(AA56:AA60)</f>
        <v>0</v>
      </c>
      <c r="AB61" s="248">
        <f>AVERAGE(AB56:AB60)</f>
        <v>8.5625</v>
      </c>
      <c r="AC61" s="248">
        <f>AVERAGE(AC56:AC60)</f>
        <v>0</v>
      </c>
      <c r="AD61" s="248">
        <f t="shared" ref="AD61:AG61" si="31">AVERAGE(AD56:AD60)</f>
        <v>10.077500000000001</v>
      </c>
      <c r="AE61" s="248">
        <f t="shared" si="31"/>
        <v>6.2200000000000006</v>
      </c>
      <c r="AF61" s="248">
        <f t="shared" si="31"/>
        <v>0</v>
      </c>
      <c r="AG61" s="248" t="e">
        <f t="shared" si="31"/>
        <v>#DIV/0!</v>
      </c>
    </row>
    <row r="62" spans="1:33" s="249" customFormat="1" outlineLevel="1">
      <c r="A62" s="247" t="s">
        <v>87</v>
      </c>
      <c r="B62" s="248">
        <f t="shared" ref="B62:U62" si="32">STDEV(B56:B60)</f>
        <v>0.24643457549621559</v>
      </c>
      <c r="C62" s="248" t="e">
        <f t="shared" si="32"/>
        <v>#DIV/0!</v>
      </c>
      <c r="D62" s="248">
        <f t="shared" si="32"/>
        <v>1.1778497357473074</v>
      </c>
      <c r="E62" s="248">
        <f t="shared" si="32"/>
        <v>2.1107628952584903</v>
      </c>
      <c r="F62" s="248">
        <f t="shared" si="32"/>
        <v>0.16334013591276328</v>
      </c>
      <c r="G62" s="248">
        <f t="shared" si="32"/>
        <v>3.84707681233427E-2</v>
      </c>
      <c r="H62" s="248">
        <f t="shared" si="32"/>
        <v>0.13304134695650041</v>
      </c>
      <c r="I62" s="248">
        <f t="shared" si="32"/>
        <v>0.65609958593697204</v>
      </c>
      <c r="J62" s="248">
        <f t="shared" si="32"/>
        <v>0.37950625818291811</v>
      </c>
      <c r="K62" s="248">
        <f t="shared" si="32"/>
        <v>1.3973635890490343</v>
      </c>
      <c r="L62" s="248">
        <f t="shared" si="32"/>
        <v>3.3665016461206929</v>
      </c>
      <c r="M62" s="248">
        <f t="shared" si="32"/>
        <v>0.23796008068581601</v>
      </c>
      <c r="N62" s="248">
        <f t="shared" si="32"/>
        <v>0.49073923829259841</v>
      </c>
      <c r="O62" s="248">
        <f t="shared" si="32"/>
        <v>3.1622776601683736E-2</v>
      </c>
      <c r="P62" s="248">
        <f t="shared" si="32"/>
        <v>8.1649658092772179E-3</v>
      </c>
      <c r="Q62" s="248">
        <f t="shared" si="32"/>
        <v>0.81663435310221166</v>
      </c>
      <c r="R62" s="248">
        <f t="shared" si="32"/>
        <v>1.4142135623730963E-2</v>
      </c>
      <c r="S62" s="248">
        <f t="shared" si="32"/>
        <v>2.1602468994692856E-2</v>
      </c>
      <c r="T62" s="248">
        <f t="shared" si="32"/>
        <v>5.8166427888717163</v>
      </c>
      <c r="U62" s="248">
        <f t="shared" si="32"/>
        <v>0.28101008285587981</v>
      </c>
      <c r="V62" s="248"/>
      <c r="W62" s="248"/>
      <c r="X62" s="248"/>
      <c r="Y62" s="248"/>
      <c r="Z62" s="248">
        <f>STDEV(Z56:Z60)</f>
        <v>1.5665673727399438</v>
      </c>
      <c r="AA62" s="248">
        <f>STDEV(AA56:AA60)</f>
        <v>0</v>
      </c>
      <c r="AB62" s="248">
        <f>STDEV(AB56:AB60)</f>
        <v>0.83472051210769549</v>
      </c>
      <c r="AC62" s="248">
        <f>STDEV(AC56:AC60)</f>
        <v>0</v>
      </c>
      <c r="AD62" s="248">
        <f t="shared" ref="AD62:AG62" si="33">STDEV(AD56:AD60)</f>
        <v>2.410509973705417</v>
      </c>
      <c r="AE62" s="248">
        <f t="shared" si="33"/>
        <v>0.17473789896108199</v>
      </c>
      <c r="AF62" s="248">
        <f t="shared" si="33"/>
        <v>0</v>
      </c>
      <c r="AG62" s="248" t="e">
        <f t="shared" si="33"/>
        <v>#DIV/0!</v>
      </c>
    </row>
    <row r="63" spans="1:33" outlineLevel="1">
      <c r="A63" s="116"/>
      <c r="B63" s="47"/>
      <c r="C63" s="47"/>
      <c r="D63" s="45"/>
      <c r="E63" s="45"/>
      <c r="F63" s="47"/>
      <c r="G63" s="47"/>
      <c r="H63" s="47"/>
      <c r="I63" s="45"/>
      <c r="J63" s="45"/>
      <c r="K63" s="45"/>
      <c r="L63" s="45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29"/>
      <c r="AA63" s="29"/>
      <c r="AB63" s="29"/>
      <c r="AC63" s="29"/>
      <c r="AD63" s="47"/>
      <c r="AE63" s="47"/>
      <c r="AF63" s="29"/>
      <c r="AG63" s="54"/>
    </row>
    <row r="64" spans="1:33" ht="42" outlineLevel="1">
      <c r="A64" s="115" t="s">
        <v>102</v>
      </c>
      <c r="B64" s="66" t="s">
        <v>88</v>
      </c>
      <c r="C64" s="66" t="s">
        <v>64</v>
      </c>
      <c r="D64" s="67" t="s">
        <v>89</v>
      </c>
      <c r="E64" s="67" t="s">
        <v>90</v>
      </c>
      <c r="F64" s="66" t="s">
        <v>91</v>
      </c>
      <c r="G64" s="66" t="s">
        <v>92</v>
      </c>
      <c r="H64" s="66" t="s">
        <v>65</v>
      </c>
      <c r="I64" s="67" t="s">
        <v>93</v>
      </c>
      <c r="J64" s="67" t="s">
        <v>94</v>
      </c>
      <c r="K64" s="67" t="s">
        <v>95</v>
      </c>
      <c r="L64" s="67" t="s">
        <v>85</v>
      </c>
      <c r="M64" s="66" t="s">
        <v>130</v>
      </c>
      <c r="N64" s="67" t="s">
        <v>133</v>
      </c>
      <c r="O64" s="66" t="s">
        <v>131</v>
      </c>
      <c r="P64" s="66" t="s">
        <v>132</v>
      </c>
      <c r="Q64" s="67" t="s">
        <v>134</v>
      </c>
      <c r="R64" s="66" t="s">
        <v>135</v>
      </c>
      <c r="S64" s="66" t="s">
        <v>136</v>
      </c>
      <c r="T64" s="67" t="s">
        <v>96</v>
      </c>
      <c r="U64" s="66" t="s">
        <v>137</v>
      </c>
      <c r="V64" s="66"/>
      <c r="W64" s="66"/>
      <c r="X64" s="66"/>
      <c r="Y64" s="66"/>
      <c r="Z64" s="65" t="s">
        <v>86</v>
      </c>
      <c r="AA64" s="65" t="s">
        <v>173</v>
      </c>
      <c r="AB64" s="65" t="s">
        <v>66</v>
      </c>
      <c r="AC64" s="65" t="s">
        <v>173</v>
      </c>
      <c r="AD64" s="65" t="s">
        <v>174</v>
      </c>
      <c r="AE64" s="65" t="s">
        <v>67</v>
      </c>
      <c r="AF64" s="65" t="s">
        <v>173</v>
      </c>
      <c r="AG64" s="179" t="s">
        <v>63</v>
      </c>
    </row>
    <row r="65" spans="1:33" outlineLevel="1">
      <c r="A65" s="116">
        <v>1</v>
      </c>
      <c r="B65" s="47">
        <v>36.64</v>
      </c>
      <c r="C65" s="47"/>
      <c r="D65" s="47">
        <v>26.68</v>
      </c>
      <c r="E65" s="47">
        <v>31</v>
      </c>
      <c r="F65" s="47">
        <v>0.48</v>
      </c>
      <c r="G65" s="47">
        <v>0.47</v>
      </c>
      <c r="H65" s="47">
        <v>36.49</v>
      </c>
      <c r="I65" s="47">
        <v>14.07</v>
      </c>
      <c r="J65" s="47">
        <v>11.35</v>
      </c>
      <c r="K65" s="47">
        <v>35.85</v>
      </c>
      <c r="L65" s="45">
        <v>215</v>
      </c>
      <c r="M65" s="47">
        <v>36.01</v>
      </c>
      <c r="N65" s="47">
        <v>8.9700000000000006</v>
      </c>
      <c r="O65" s="47">
        <v>0.23</v>
      </c>
      <c r="P65" s="47">
        <v>0.12</v>
      </c>
      <c r="Q65" s="45">
        <v>14.72</v>
      </c>
      <c r="R65" s="47">
        <v>0.28999999999999998</v>
      </c>
      <c r="S65" s="47">
        <v>0.04</v>
      </c>
      <c r="T65" s="45">
        <v>337.5</v>
      </c>
      <c r="U65" s="47">
        <v>203.34</v>
      </c>
      <c r="V65" s="47"/>
      <c r="W65" s="47"/>
      <c r="X65" s="47"/>
      <c r="Y65" s="47"/>
      <c r="Z65" s="29">
        <v>15.45</v>
      </c>
      <c r="AA65" s="29">
        <v>0</v>
      </c>
      <c r="AB65" s="29">
        <v>7.45</v>
      </c>
      <c r="AC65" s="29">
        <v>0</v>
      </c>
      <c r="AD65" s="47">
        <v>14.74</v>
      </c>
      <c r="AE65" s="47">
        <v>5.0999999999999996</v>
      </c>
      <c r="AF65" s="29">
        <v>0</v>
      </c>
      <c r="AG65" s="54"/>
    </row>
    <row r="66" spans="1:33" outlineLevel="1">
      <c r="A66" s="116">
        <v>2</v>
      </c>
      <c r="B66" s="47">
        <v>36.53</v>
      </c>
      <c r="C66" s="47"/>
      <c r="D66" s="47">
        <v>26.46</v>
      </c>
      <c r="E66" s="47">
        <v>29.79</v>
      </c>
      <c r="F66" s="47">
        <v>0.44</v>
      </c>
      <c r="G66" s="47">
        <v>0.53</v>
      </c>
      <c r="H66" s="47">
        <v>36.450000000000003</v>
      </c>
      <c r="I66" s="47">
        <v>14.56</v>
      </c>
      <c r="J66" s="47">
        <v>11.91</v>
      </c>
      <c r="K66" s="47">
        <v>42.9</v>
      </c>
      <c r="L66" s="45">
        <v>212</v>
      </c>
      <c r="M66" s="47">
        <v>36.090000000000003</v>
      </c>
      <c r="N66" s="47">
        <v>8.7799999999999994</v>
      </c>
      <c r="O66" s="47">
        <v>0.23</v>
      </c>
      <c r="P66" s="47">
        <v>7.0000000000000007E-2</v>
      </c>
      <c r="Q66" s="45">
        <v>13.48</v>
      </c>
      <c r="R66" s="47">
        <v>0.28999999999999998</v>
      </c>
      <c r="S66" s="47">
        <v>0.04</v>
      </c>
      <c r="T66" s="45">
        <v>301.5</v>
      </c>
      <c r="U66" s="47">
        <v>203.74</v>
      </c>
      <c r="V66" s="47"/>
      <c r="W66" s="47"/>
      <c r="X66" s="47"/>
      <c r="Y66" s="47"/>
      <c r="Z66" s="29">
        <v>14.07</v>
      </c>
      <c r="AA66" s="29">
        <v>0</v>
      </c>
      <c r="AB66" s="260">
        <v>8.1</v>
      </c>
      <c r="AC66" s="29">
        <v>0</v>
      </c>
      <c r="AD66" s="47">
        <v>15.25</v>
      </c>
      <c r="AE66" s="47">
        <v>5.66</v>
      </c>
      <c r="AF66" s="29">
        <v>0</v>
      </c>
      <c r="AG66" s="54"/>
    </row>
    <row r="67" spans="1:33" outlineLevel="1">
      <c r="A67" s="116">
        <v>3</v>
      </c>
      <c r="B67" s="47">
        <v>36.5</v>
      </c>
      <c r="C67" s="47"/>
      <c r="D67" s="47">
        <v>25.63</v>
      </c>
      <c r="E67" s="47">
        <v>30.27</v>
      </c>
      <c r="F67" s="47">
        <v>0.5</v>
      </c>
      <c r="G67" s="47">
        <v>0.53</v>
      </c>
      <c r="H67" s="47">
        <v>36.659999999999997</v>
      </c>
      <c r="I67" s="47">
        <v>14.41</v>
      </c>
      <c r="J67" s="47">
        <v>11.69</v>
      </c>
      <c r="K67" s="47">
        <v>40.93</v>
      </c>
      <c r="L67" s="45">
        <v>215</v>
      </c>
      <c r="M67" s="47">
        <v>36.729999999999997</v>
      </c>
      <c r="N67" s="47">
        <v>7.75</v>
      </c>
      <c r="O67" s="47">
        <v>0.22</v>
      </c>
      <c r="P67" s="47">
        <v>0.11</v>
      </c>
      <c r="Q67" s="45">
        <v>15.15</v>
      </c>
      <c r="R67" s="47">
        <v>0.35</v>
      </c>
      <c r="S67" s="47">
        <v>0.05</v>
      </c>
      <c r="T67" s="45">
        <v>332.5</v>
      </c>
      <c r="U67" s="47">
        <v>203.55</v>
      </c>
      <c r="V67" s="47"/>
      <c r="W67" s="47"/>
      <c r="X67" s="47"/>
      <c r="Y67" s="47"/>
      <c r="Z67" s="29">
        <v>14.55</v>
      </c>
      <c r="AA67" s="29">
        <v>0</v>
      </c>
      <c r="AB67" s="260">
        <v>8.3000000000000007</v>
      </c>
      <c r="AC67" s="29">
        <v>0</v>
      </c>
      <c r="AD67" s="47">
        <v>15.68</v>
      </c>
      <c r="AE67" s="47">
        <v>5.55</v>
      </c>
      <c r="AF67" s="29">
        <v>0</v>
      </c>
      <c r="AG67" s="54"/>
    </row>
    <row r="68" spans="1:33" outlineLevel="1">
      <c r="A68" s="116">
        <v>4</v>
      </c>
      <c r="B68" s="47">
        <v>36.69</v>
      </c>
      <c r="C68" s="47"/>
      <c r="D68" s="47">
        <v>24.32</v>
      </c>
      <c r="E68" s="47">
        <v>28.89</v>
      </c>
      <c r="F68" s="47">
        <v>0.39</v>
      </c>
      <c r="G68" s="47">
        <v>0.55000000000000004</v>
      </c>
      <c r="H68" s="47">
        <v>36.75</v>
      </c>
      <c r="I68" s="47">
        <v>15.03</v>
      </c>
      <c r="J68" s="47">
        <v>10.78</v>
      </c>
      <c r="K68" s="47">
        <v>44.75</v>
      </c>
      <c r="L68" s="45">
        <v>202</v>
      </c>
      <c r="M68" s="47">
        <v>36.64</v>
      </c>
      <c r="N68" s="47">
        <v>7.94</v>
      </c>
      <c r="O68" s="47">
        <v>0.21</v>
      </c>
      <c r="P68" s="47">
        <v>0.14000000000000001</v>
      </c>
      <c r="Q68" s="45">
        <v>16.649999999999999</v>
      </c>
      <c r="R68" s="47">
        <v>0.35</v>
      </c>
      <c r="S68" s="47">
        <v>0.09</v>
      </c>
      <c r="T68" s="45">
        <v>326.5</v>
      </c>
      <c r="U68" s="47">
        <v>202.58</v>
      </c>
      <c r="V68" s="47"/>
      <c r="W68" s="47"/>
      <c r="X68" s="47"/>
      <c r="Y68" s="47"/>
      <c r="Z68" s="260">
        <v>15</v>
      </c>
      <c r="AA68" s="29">
        <v>0</v>
      </c>
      <c r="AB68" s="29">
        <v>7.94</v>
      </c>
      <c r="AC68" s="29">
        <v>0</v>
      </c>
      <c r="AD68" s="47">
        <v>14.58</v>
      </c>
      <c r="AE68" s="47">
        <v>5.93</v>
      </c>
      <c r="AF68" s="29">
        <v>0</v>
      </c>
      <c r="AG68" s="54"/>
    </row>
    <row r="69" spans="1:33" outlineLevel="1">
      <c r="A69" s="116">
        <v>5</v>
      </c>
      <c r="B69" s="47">
        <v>36.99</v>
      </c>
      <c r="C69" s="47"/>
      <c r="D69" s="47">
        <v>24.54</v>
      </c>
      <c r="E69" s="47">
        <v>30.01</v>
      </c>
      <c r="F69" s="47">
        <v>0.48</v>
      </c>
      <c r="G69" s="47">
        <v>0.53</v>
      </c>
      <c r="H69" s="47"/>
      <c r="I69" s="45"/>
      <c r="J69" s="45"/>
      <c r="K69" s="45"/>
      <c r="L69" s="45"/>
      <c r="M69" s="47"/>
      <c r="N69" s="45"/>
      <c r="O69" s="47"/>
      <c r="P69" s="47"/>
      <c r="Q69" s="45"/>
      <c r="R69" s="47"/>
      <c r="S69" s="47"/>
      <c r="T69" s="45"/>
      <c r="U69" s="47"/>
      <c r="V69" s="47"/>
      <c r="W69" s="47"/>
      <c r="X69" s="47"/>
      <c r="Y69" s="47"/>
      <c r="Z69" s="29"/>
      <c r="AA69" s="29"/>
      <c r="AB69" s="29"/>
      <c r="AC69" s="29"/>
      <c r="AD69" s="29"/>
      <c r="AE69" s="29"/>
      <c r="AF69" s="29"/>
      <c r="AG69" s="29"/>
    </row>
    <row r="70" spans="1:33" s="249" customFormat="1" outlineLevel="1">
      <c r="A70" s="247" t="s">
        <v>97</v>
      </c>
      <c r="B70" s="248">
        <f t="shared" ref="B70:U70" si="34">AVERAGE(B65:B69)</f>
        <v>36.67</v>
      </c>
      <c r="C70" s="248" t="e">
        <f t="shared" si="34"/>
        <v>#DIV/0!</v>
      </c>
      <c r="D70" s="248">
        <f t="shared" si="34"/>
        <v>25.526</v>
      </c>
      <c r="E70" s="248">
        <f t="shared" si="34"/>
        <v>29.992000000000001</v>
      </c>
      <c r="F70" s="248">
        <f t="shared" si="34"/>
        <v>0.45800000000000002</v>
      </c>
      <c r="G70" s="248">
        <f t="shared" si="34"/>
        <v>0.52200000000000002</v>
      </c>
      <c r="H70" s="248">
        <f t="shared" si="34"/>
        <v>36.587499999999999</v>
      </c>
      <c r="I70" s="248">
        <f t="shared" si="34"/>
        <v>14.517500000000002</v>
      </c>
      <c r="J70" s="248">
        <f t="shared" si="34"/>
        <v>11.432499999999999</v>
      </c>
      <c r="K70" s="248">
        <f t="shared" si="34"/>
        <v>41.107500000000002</v>
      </c>
      <c r="L70" s="248">
        <f t="shared" si="34"/>
        <v>211</v>
      </c>
      <c r="M70" s="248">
        <f t="shared" si="34"/>
        <v>36.367499999999993</v>
      </c>
      <c r="N70" s="248">
        <f t="shared" si="34"/>
        <v>8.36</v>
      </c>
      <c r="O70" s="248">
        <f t="shared" si="34"/>
        <v>0.2225</v>
      </c>
      <c r="P70" s="248">
        <f t="shared" si="34"/>
        <v>0.11</v>
      </c>
      <c r="Q70" s="248">
        <f t="shared" si="34"/>
        <v>15</v>
      </c>
      <c r="R70" s="248">
        <f t="shared" si="34"/>
        <v>0.31999999999999995</v>
      </c>
      <c r="S70" s="248">
        <f t="shared" si="34"/>
        <v>5.5E-2</v>
      </c>
      <c r="T70" s="248">
        <f t="shared" si="34"/>
        <v>324.5</v>
      </c>
      <c r="U70" s="248">
        <f t="shared" si="34"/>
        <v>203.30250000000004</v>
      </c>
      <c r="V70" s="248"/>
      <c r="W70" s="248"/>
      <c r="X70" s="248"/>
      <c r="Y70" s="248"/>
      <c r="Z70" s="248">
        <f>AVERAGE(Z65:Z69)</f>
        <v>14.7675</v>
      </c>
      <c r="AA70" s="248">
        <f>AVERAGE(AA65:AA69)</f>
        <v>0</v>
      </c>
      <c r="AB70" s="248">
        <f>AVERAGE(AB65:AB69)</f>
        <v>7.9475000000000007</v>
      </c>
      <c r="AC70" s="248">
        <f>AVERAGE(AC65:AC69)</f>
        <v>0</v>
      </c>
      <c r="AD70" s="248">
        <f t="shared" ref="AD70:AG70" si="35">AVERAGE(AD65:AD69)</f>
        <v>15.0625</v>
      </c>
      <c r="AE70" s="248">
        <f t="shared" si="35"/>
        <v>5.56</v>
      </c>
      <c r="AF70" s="248">
        <f t="shared" si="35"/>
        <v>0</v>
      </c>
      <c r="AG70" s="248" t="e">
        <f t="shared" si="35"/>
        <v>#DIV/0!</v>
      </c>
    </row>
    <row r="71" spans="1:33" s="249" customFormat="1" outlineLevel="1">
      <c r="A71" s="247" t="s">
        <v>87</v>
      </c>
      <c r="B71" s="248">
        <f t="shared" ref="B71:U71" si="36">STDEV(B65:B69)</f>
        <v>0.19506409203131214</v>
      </c>
      <c r="C71" s="248" t="e">
        <f t="shared" si="36"/>
        <v>#DIV/0!</v>
      </c>
      <c r="D71" s="248">
        <f t="shared" si="36"/>
        <v>1.0772093575531176</v>
      </c>
      <c r="E71" s="248">
        <f t="shared" si="36"/>
        <v>0.76630281220937702</v>
      </c>
      <c r="F71" s="248">
        <f t="shared" si="36"/>
        <v>4.3817804600413277E-2</v>
      </c>
      <c r="G71" s="248">
        <f t="shared" si="36"/>
        <v>3.0331501776206232E-2</v>
      </c>
      <c r="H71" s="248">
        <f t="shared" si="36"/>
        <v>0.14150971698084711</v>
      </c>
      <c r="I71" s="248">
        <f t="shared" si="36"/>
        <v>0.3984448937222474</v>
      </c>
      <c r="J71" s="248">
        <f t="shared" si="36"/>
        <v>0.49223131418741223</v>
      </c>
      <c r="K71" s="248">
        <f t="shared" si="36"/>
        <v>3.8363904476299933</v>
      </c>
      <c r="L71" s="248">
        <f t="shared" si="36"/>
        <v>6.164414002968976</v>
      </c>
      <c r="M71" s="248">
        <f t="shared" si="36"/>
        <v>0.36989863476363249</v>
      </c>
      <c r="N71" s="248">
        <f t="shared" si="36"/>
        <v>0.60470378423379045</v>
      </c>
      <c r="O71" s="248">
        <f t="shared" si="36"/>
        <v>9.5742710775633903E-3</v>
      </c>
      <c r="P71" s="248">
        <f t="shared" si="36"/>
        <v>2.943920288775952E-2</v>
      </c>
      <c r="Q71" s="248">
        <f t="shared" si="36"/>
        <v>1.3081539155109634</v>
      </c>
      <c r="R71" s="248">
        <f t="shared" si="36"/>
        <v>3.4641016151377546E-2</v>
      </c>
      <c r="S71" s="248">
        <f t="shared" si="36"/>
        <v>2.3804761428476168E-2</v>
      </c>
      <c r="T71" s="248">
        <f t="shared" si="36"/>
        <v>15.979153085609179</v>
      </c>
      <c r="U71" s="248">
        <f t="shared" si="36"/>
        <v>0.50861740696388402</v>
      </c>
      <c r="V71" s="248"/>
      <c r="W71" s="248"/>
      <c r="X71" s="248"/>
      <c r="Y71" s="248"/>
      <c r="Z71" s="248">
        <f>STDEV(Z65:Z69)</f>
        <v>0.59264238795415192</v>
      </c>
      <c r="AA71" s="248">
        <f>STDEV(AA65:AA69)</f>
        <v>0</v>
      </c>
      <c r="AB71" s="248">
        <f>STDEV(AB65:AB69)</f>
        <v>0.36289346462380212</v>
      </c>
      <c r="AC71" s="248">
        <f>STDEV(AC65:AC69)</f>
        <v>0</v>
      </c>
      <c r="AD71" s="248">
        <f t="shared" ref="AD71:AG71" si="37">STDEV(AD65:AD69)</f>
        <v>0.50109047752543301</v>
      </c>
      <c r="AE71" s="248">
        <f t="shared" si="37"/>
        <v>0.34573593005838049</v>
      </c>
      <c r="AF71" s="248">
        <f t="shared" si="37"/>
        <v>0</v>
      </c>
      <c r="AG71" s="248" t="e">
        <f t="shared" si="37"/>
        <v>#DIV/0!</v>
      </c>
    </row>
    <row r="72" spans="1:33" outlineLevel="1">
      <c r="A72" s="116"/>
      <c r="B72" s="47"/>
      <c r="C72" s="47"/>
      <c r="D72" s="45"/>
      <c r="E72" s="45"/>
      <c r="F72" s="47"/>
      <c r="G72" s="47"/>
      <c r="H72" s="47"/>
      <c r="I72" s="45"/>
      <c r="J72" s="45"/>
      <c r="K72" s="45"/>
      <c r="L72" s="45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29"/>
      <c r="AA72" s="29"/>
      <c r="AB72" s="29"/>
      <c r="AC72" s="29"/>
      <c r="AD72" s="47"/>
      <c r="AE72" s="47"/>
      <c r="AF72" s="29"/>
      <c r="AG72" s="54"/>
    </row>
    <row r="73" spans="1:33" ht="42" outlineLevel="1">
      <c r="A73" s="115" t="s">
        <v>104</v>
      </c>
      <c r="B73" s="66" t="s">
        <v>88</v>
      </c>
      <c r="C73" s="66" t="s">
        <v>64</v>
      </c>
      <c r="D73" s="67" t="s">
        <v>89</v>
      </c>
      <c r="E73" s="67" t="s">
        <v>90</v>
      </c>
      <c r="F73" s="66" t="s">
        <v>91</v>
      </c>
      <c r="G73" s="66" t="s">
        <v>92</v>
      </c>
      <c r="H73" s="66" t="s">
        <v>65</v>
      </c>
      <c r="I73" s="67" t="s">
        <v>93</v>
      </c>
      <c r="J73" s="67" t="s">
        <v>94</v>
      </c>
      <c r="K73" s="67" t="s">
        <v>95</v>
      </c>
      <c r="L73" s="67" t="s">
        <v>85</v>
      </c>
      <c r="M73" s="66" t="s">
        <v>130</v>
      </c>
      <c r="N73" s="67" t="s">
        <v>133</v>
      </c>
      <c r="O73" s="66" t="s">
        <v>131</v>
      </c>
      <c r="P73" s="66" t="s">
        <v>132</v>
      </c>
      <c r="Q73" s="67" t="s">
        <v>134</v>
      </c>
      <c r="R73" s="66" t="s">
        <v>135</v>
      </c>
      <c r="S73" s="66" t="s">
        <v>136</v>
      </c>
      <c r="T73" s="67" t="s">
        <v>96</v>
      </c>
      <c r="U73" s="66" t="s">
        <v>137</v>
      </c>
      <c r="V73" s="66"/>
      <c r="W73" s="66"/>
      <c r="X73" s="66"/>
      <c r="Y73" s="66"/>
      <c r="Z73" s="65" t="s">
        <v>86</v>
      </c>
      <c r="AA73" s="65" t="s">
        <v>173</v>
      </c>
      <c r="AB73" s="65" t="s">
        <v>66</v>
      </c>
      <c r="AC73" s="65" t="s">
        <v>173</v>
      </c>
      <c r="AD73" s="65" t="s">
        <v>174</v>
      </c>
      <c r="AE73" s="65" t="s">
        <v>67</v>
      </c>
      <c r="AF73" s="65" t="s">
        <v>173</v>
      </c>
      <c r="AG73" s="179" t="s">
        <v>63</v>
      </c>
    </row>
    <row r="74" spans="1:33" outlineLevel="1">
      <c r="A74" s="116">
        <v>1</v>
      </c>
      <c r="B74" s="47">
        <v>36.35</v>
      </c>
      <c r="C74" s="47"/>
      <c r="D74" s="47">
        <v>24.98</v>
      </c>
      <c r="E74" s="47">
        <v>28.89</v>
      </c>
      <c r="F74" s="47">
        <v>0.46</v>
      </c>
      <c r="G74" s="47">
        <v>0.45</v>
      </c>
      <c r="H74" s="47">
        <v>36.32</v>
      </c>
      <c r="I74" s="47">
        <v>16.190000000000001</v>
      </c>
      <c r="J74" s="47">
        <v>12</v>
      </c>
      <c r="K74" s="47">
        <v>44.94</v>
      </c>
      <c r="L74" s="45">
        <v>206</v>
      </c>
      <c r="M74" s="47">
        <v>36.54</v>
      </c>
      <c r="N74" s="45">
        <v>8.5299999999999994</v>
      </c>
      <c r="O74" s="47">
        <v>0.13</v>
      </c>
      <c r="P74" s="47">
        <v>7.0000000000000007E-2</v>
      </c>
      <c r="Q74" s="45">
        <v>13.69</v>
      </c>
      <c r="R74" s="47">
        <v>0.32</v>
      </c>
      <c r="S74" s="29">
        <v>0.01</v>
      </c>
      <c r="T74" s="29">
        <v>331.5</v>
      </c>
      <c r="U74" s="29">
        <v>200.65</v>
      </c>
      <c r="V74" s="29"/>
      <c r="W74" s="29"/>
      <c r="X74" s="29"/>
      <c r="Y74" s="29"/>
      <c r="Z74" s="29">
        <v>11.38</v>
      </c>
      <c r="AA74" s="29">
        <v>0</v>
      </c>
      <c r="AB74" s="29">
        <v>6.99</v>
      </c>
      <c r="AC74" s="29">
        <v>0</v>
      </c>
      <c r="AD74" s="47">
        <v>10.77</v>
      </c>
      <c r="AE74" s="47">
        <v>5.3</v>
      </c>
      <c r="AF74" s="29">
        <v>0</v>
      </c>
      <c r="AG74" s="54"/>
    </row>
    <row r="75" spans="1:33" outlineLevel="1">
      <c r="A75" s="116">
        <v>2</v>
      </c>
      <c r="B75" s="47">
        <v>36.33</v>
      </c>
      <c r="C75" s="47"/>
      <c r="D75" s="47">
        <v>24.81</v>
      </c>
      <c r="E75" s="47">
        <v>28.7</v>
      </c>
      <c r="F75" s="47">
        <v>0.62</v>
      </c>
      <c r="G75" s="47">
        <v>0.48</v>
      </c>
      <c r="H75" s="47">
        <v>36.409999999999997</v>
      </c>
      <c r="I75" s="47">
        <v>13.56</v>
      </c>
      <c r="J75" s="47">
        <v>10.84</v>
      </c>
      <c r="K75" s="47">
        <v>46.47</v>
      </c>
      <c r="L75" s="45">
        <v>213</v>
      </c>
      <c r="M75" s="47">
        <v>36.46</v>
      </c>
      <c r="N75" s="45">
        <v>8.16</v>
      </c>
      <c r="O75" s="29">
        <v>0.18</v>
      </c>
      <c r="P75" s="29">
        <v>0.08</v>
      </c>
      <c r="Q75" s="29">
        <v>15.56</v>
      </c>
      <c r="R75" s="29">
        <v>0.37</v>
      </c>
      <c r="S75" s="29">
        <v>7.0000000000000007E-2</v>
      </c>
      <c r="T75" s="29">
        <v>313.5</v>
      </c>
      <c r="U75" s="29">
        <v>200.73</v>
      </c>
      <c r="V75" s="29"/>
      <c r="W75" s="29"/>
      <c r="X75" s="29"/>
      <c r="Y75" s="29"/>
      <c r="Z75" s="29">
        <v>12.72</v>
      </c>
      <c r="AA75" s="29">
        <v>0</v>
      </c>
      <c r="AB75" s="29">
        <v>6.59</v>
      </c>
      <c r="AC75" s="29">
        <v>0</v>
      </c>
      <c r="AD75" s="47">
        <v>15.11</v>
      </c>
      <c r="AE75" s="47">
        <v>4.93</v>
      </c>
      <c r="AF75" s="29">
        <v>0</v>
      </c>
      <c r="AG75" s="54"/>
    </row>
    <row r="76" spans="1:33" outlineLevel="1">
      <c r="A76" s="116">
        <v>3</v>
      </c>
      <c r="B76" s="47">
        <v>36.659999999999997</v>
      </c>
      <c r="C76" s="47"/>
      <c r="D76" s="47">
        <v>23.18</v>
      </c>
      <c r="E76" s="47">
        <v>27.28</v>
      </c>
      <c r="F76" s="47">
        <v>0.37</v>
      </c>
      <c r="G76" s="47">
        <v>0.49</v>
      </c>
      <c r="H76" s="47">
        <v>36.25</v>
      </c>
      <c r="I76" s="47">
        <v>14.16</v>
      </c>
      <c r="J76" s="47">
        <v>11.28</v>
      </c>
      <c r="K76" s="47">
        <v>45.53</v>
      </c>
      <c r="L76" s="45">
        <v>205</v>
      </c>
      <c r="M76" s="47">
        <v>36.11</v>
      </c>
      <c r="N76" s="29">
        <v>8.44</v>
      </c>
      <c r="O76" s="29">
        <v>0.19</v>
      </c>
      <c r="P76" s="29">
        <v>7.0000000000000007E-2</v>
      </c>
      <c r="Q76" s="29">
        <v>12.66</v>
      </c>
      <c r="R76" s="29">
        <v>0.38</v>
      </c>
      <c r="S76" s="29">
        <v>0.03</v>
      </c>
      <c r="T76" s="29">
        <v>333</v>
      </c>
      <c r="U76" s="29">
        <v>201.34</v>
      </c>
      <c r="V76" s="29"/>
      <c r="W76" s="29"/>
      <c r="X76" s="29"/>
      <c r="Y76" s="29"/>
      <c r="Z76" s="29">
        <v>9.8699999999999992</v>
      </c>
      <c r="AA76" s="29">
        <v>0</v>
      </c>
      <c r="AB76" s="29">
        <v>6.73</v>
      </c>
      <c r="AC76" s="29">
        <v>0.54</v>
      </c>
      <c r="AD76" s="47">
        <v>12.38</v>
      </c>
      <c r="AE76" s="47">
        <v>4.95</v>
      </c>
      <c r="AF76" s="29">
        <v>0</v>
      </c>
      <c r="AG76" s="54"/>
    </row>
    <row r="77" spans="1:33" outlineLevel="1">
      <c r="A77" s="116">
        <v>4</v>
      </c>
      <c r="B77" s="47">
        <v>35.82</v>
      </c>
      <c r="C77" s="47"/>
      <c r="D77" s="47">
        <v>24.8</v>
      </c>
      <c r="E77" s="47">
        <v>29.41</v>
      </c>
      <c r="F77" s="47">
        <v>0.42</v>
      </c>
      <c r="G77" s="47">
        <v>0.51</v>
      </c>
      <c r="H77" s="47">
        <v>35.92</v>
      </c>
      <c r="I77" s="47">
        <v>15.12</v>
      </c>
      <c r="J77" s="47">
        <v>12.28</v>
      </c>
      <c r="K77" s="47">
        <v>47</v>
      </c>
      <c r="L77" s="45">
        <v>215</v>
      </c>
      <c r="M77" s="47">
        <v>36.130000000000003</v>
      </c>
      <c r="N77" s="29">
        <v>8.3800000000000008</v>
      </c>
      <c r="O77" s="29">
        <v>0.18</v>
      </c>
      <c r="P77" s="29">
        <v>0.11</v>
      </c>
      <c r="Q77" s="29">
        <v>16.12</v>
      </c>
      <c r="R77" s="29">
        <v>0.34</v>
      </c>
      <c r="S77" s="29">
        <v>0.08</v>
      </c>
      <c r="T77" s="29">
        <v>331</v>
      </c>
      <c r="U77" s="29">
        <v>201.75</v>
      </c>
      <c r="V77" s="29"/>
      <c r="W77" s="29"/>
      <c r="X77" s="29"/>
      <c r="Y77" s="29"/>
      <c r="Z77" s="29">
        <v>12.43</v>
      </c>
      <c r="AA77" s="29">
        <v>0</v>
      </c>
      <c r="AB77" s="29">
        <v>7.27</v>
      </c>
      <c r="AC77" s="29">
        <v>0</v>
      </c>
      <c r="AD77" s="47">
        <v>9.57</v>
      </c>
      <c r="AE77" s="47">
        <v>5.77</v>
      </c>
      <c r="AF77" s="29">
        <v>0</v>
      </c>
      <c r="AG77" s="54"/>
    </row>
    <row r="78" spans="1:33" outlineLevel="1">
      <c r="A78" s="116">
        <v>5</v>
      </c>
      <c r="B78" s="47">
        <v>36.6</v>
      </c>
      <c r="C78" s="47"/>
      <c r="D78" s="47">
        <v>22.51</v>
      </c>
      <c r="E78" s="47">
        <v>25.23</v>
      </c>
      <c r="F78" s="47">
        <v>0.44</v>
      </c>
      <c r="G78" s="47">
        <v>0.52</v>
      </c>
      <c r="H78" s="47"/>
      <c r="I78" s="45"/>
      <c r="J78" s="45"/>
      <c r="K78" s="45"/>
      <c r="L78" s="45"/>
      <c r="M78" s="47"/>
      <c r="N78" s="45"/>
      <c r="O78" s="47"/>
      <c r="P78" s="47"/>
      <c r="Q78" s="45"/>
      <c r="R78" s="47"/>
      <c r="S78" s="47"/>
      <c r="T78" s="45"/>
      <c r="U78" s="47"/>
      <c r="V78" s="47"/>
      <c r="W78" s="47"/>
      <c r="X78" s="47"/>
      <c r="Y78" s="47"/>
      <c r="Z78" s="29"/>
      <c r="AA78" s="29"/>
      <c r="AB78" s="29"/>
      <c r="AC78" s="29"/>
      <c r="AD78" s="29"/>
      <c r="AE78" s="29"/>
      <c r="AF78" s="29"/>
      <c r="AG78" s="29"/>
    </row>
    <row r="79" spans="1:33" s="249" customFormat="1" outlineLevel="1">
      <c r="A79" s="247" t="s">
        <v>97</v>
      </c>
      <c r="B79" s="248">
        <f t="shared" ref="B79:U79" si="38">AVERAGE(B74:B78)</f>
        <v>36.351999999999997</v>
      </c>
      <c r="C79" s="248" t="e">
        <f t="shared" si="38"/>
        <v>#DIV/0!</v>
      </c>
      <c r="D79" s="248">
        <f t="shared" si="38"/>
        <v>24.056000000000001</v>
      </c>
      <c r="E79" s="248">
        <f t="shared" si="38"/>
        <v>27.901999999999997</v>
      </c>
      <c r="F79" s="248">
        <f t="shared" si="38"/>
        <v>0.46200000000000002</v>
      </c>
      <c r="G79" s="248">
        <f t="shared" si="38"/>
        <v>0.49000000000000005</v>
      </c>
      <c r="H79" s="248">
        <f t="shared" si="38"/>
        <v>36.224999999999994</v>
      </c>
      <c r="I79" s="248">
        <f t="shared" si="38"/>
        <v>14.757499999999999</v>
      </c>
      <c r="J79" s="248">
        <f t="shared" si="38"/>
        <v>11.6</v>
      </c>
      <c r="K79" s="248">
        <f t="shared" si="38"/>
        <v>45.984999999999999</v>
      </c>
      <c r="L79" s="248">
        <f t="shared" si="38"/>
        <v>209.75</v>
      </c>
      <c r="M79" s="248">
        <f t="shared" si="38"/>
        <v>36.31</v>
      </c>
      <c r="N79" s="248">
        <f t="shared" si="38"/>
        <v>8.3774999999999995</v>
      </c>
      <c r="O79" s="248">
        <f t="shared" si="38"/>
        <v>0.16999999999999998</v>
      </c>
      <c r="P79" s="248">
        <f t="shared" si="38"/>
        <v>8.2500000000000004E-2</v>
      </c>
      <c r="Q79" s="248">
        <f t="shared" si="38"/>
        <v>14.5075</v>
      </c>
      <c r="R79" s="248">
        <f t="shared" si="38"/>
        <v>0.35249999999999998</v>
      </c>
      <c r="S79" s="248">
        <f t="shared" si="38"/>
        <v>4.7500000000000001E-2</v>
      </c>
      <c r="T79" s="248">
        <f t="shared" si="38"/>
        <v>327.25</v>
      </c>
      <c r="U79" s="248">
        <f t="shared" si="38"/>
        <v>201.11750000000001</v>
      </c>
      <c r="V79" s="248"/>
      <c r="W79" s="248"/>
      <c r="X79" s="248"/>
      <c r="Y79" s="248"/>
      <c r="Z79" s="248">
        <f>AVERAGE(Z74:Z78)</f>
        <v>11.6</v>
      </c>
      <c r="AA79" s="248">
        <f>AVERAGE(AA74:AA78)</f>
        <v>0</v>
      </c>
      <c r="AB79" s="248">
        <f>AVERAGE(AB74:AB78)</f>
        <v>6.8950000000000005</v>
      </c>
      <c r="AC79" s="248">
        <f>AVERAGE(AC74:AC78)</f>
        <v>0.13500000000000001</v>
      </c>
      <c r="AD79" s="248">
        <f t="shared" ref="AD79:AG79" si="39">AVERAGE(AD74:AD78)</f>
        <v>11.9575</v>
      </c>
      <c r="AE79" s="248">
        <f t="shared" si="39"/>
        <v>5.2374999999999998</v>
      </c>
      <c r="AF79" s="248">
        <f t="shared" si="39"/>
        <v>0</v>
      </c>
      <c r="AG79" s="248" t="e">
        <f t="shared" si="39"/>
        <v>#DIV/0!</v>
      </c>
    </row>
    <row r="80" spans="1:33" s="249" customFormat="1" outlineLevel="1">
      <c r="A80" s="247" t="s">
        <v>87</v>
      </c>
      <c r="B80" s="248">
        <f t="shared" ref="B80:U80" si="40">STDEV(B74:B78)</f>
        <v>0.33161724924979341</v>
      </c>
      <c r="C80" s="248" t="e">
        <f t="shared" si="40"/>
        <v>#DIV/0!</v>
      </c>
      <c r="D80" s="248">
        <f t="shared" si="40"/>
        <v>1.1328415599720902</v>
      </c>
      <c r="E80" s="248">
        <f t="shared" si="40"/>
        <v>1.6891921145920612</v>
      </c>
      <c r="F80" s="248">
        <f t="shared" si="40"/>
        <v>9.4445751624940677E-2</v>
      </c>
      <c r="G80" s="248">
        <f t="shared" si="40"/>
        <v>2.738612787525831E-2</v>
      </c>
      <c r="H80" s="248">
        <f t="shared" si="40"/>
        <v>0.21361959960015978</v>
      </c>
      <c r="I80" s="248">
        <f t="shared" si="40"/>
        <v>1.151010425669551</v>
      </c>
      <c r="J80" s="248">
        <f t="shared" si="40"/>
        <v>0.65888795203231121</v>
      </c>
      <c r="K80" s="248">
        <f t="shared" si="40"/>
        <v>0.92457197304121985</v>
      </c>
      <c r="L80" s="248">
        <f t="shared" si="40"/>
        <v>4.9916597106239795</v>
      </c>
      <c r="M80" s="248">
        <f t="shared" si="40"/>
        <v>0.22196095752781927</v>
      </c>
      <c r="N80" s="248">
        <f t="shared" si="40"/>
        <v>0.15755951256588699</v>
      </c>
      <c r="O80" s="248">
        <f t="shared" si="40"/>
        <v>2.7080128015453335E-2</v>
      </c>
      <c r="P80" s="248">
        <f t="shared" si="40"/>
        <v>1.8929694486000907E-2</v>
      </c>
      <c r="Q80" s="248">
        <f t="shared" si="40"/>
        <v>1.6113632944394223</v>
      </c>
      <c r="R80" s="248">
        <f t="shared" si="40"/>
        <v>2.7537852736430505E-2</v>
      </c>
      <c r="S80" s="248">
        <f t="shared" si="40"/>
        <v>3.3040379335998356E-2</v>
      </c>
      <c r="T80" s="248">
        <f t="shared" si="40"/>
        <v>9.2059763197609836</v>
      </c>
      <c r="U80" s="248">
        <f t="shared" si="40"/>
        <v>0.52226270528665431</v>
      </c>
      <c r="V80" s="248"/>
      <c r="W80" s="248"/>
      <c r="X80" s="248"/>
      <c r="Y80" s="248"/>
      <c r="Z80" s="248">
        <f>STDEV(Z74:Z78)</f>
        <v>1.2890047840614614</v>
      </c>
      <c r="AA80" s="248">
        <f>STDEV(AA74:AA78)</f>
        <v>0</v>
      </c>
      <c r="AB80" s="248">
        <f>STDEV(AB74:AB78)</f>
        <v>0.29994443929945852</v>
      </c>
      <c r="AC80" s="248">
        <f>STDEV(AC74:AC78)</f>
        <v>0.27</v>
      </c>
      <c r="AD80" s="248">
        <f t="shared" ref="AD80:AG80" si="41">STDEV(AD74:AD78)</f>
        <v>2.3963218342562707</v>
      </c>
      <c r="AE80" s="248">
        <f t="shared" si="41"/>
        <v>0.3935627861811461</v>
      </c>
      <c r="AF80" s="248">
        <f t="shared" si="41"/>
        <v>0</v>
      </c>
      <c r="AG80" s="248" t="e">
        <f t="shared" si="41"/>
        <v>#DIV/0!</v>
      </c>
    </row>
    <row r="81" spans="1:33" outlineLevel="1">
      <c r="A81" s="116"/>
      <c r="B81" s="47"/>
      <c r="C81" s="47"/>
      <c r="D81" s="45"/>
      <c r="E81" s="45"/>
      <c r="F81" s="47"/>
      <c r="G81" s="47"/>
      <c r="H81" s="47"/>
      <c r="I81" s="45"/>
      <c r="J81" s="45"/>
      <c r="K81" s="45"/>
      <c r="L81" s="45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29"/>
      <c r="AA81" s="29"/>
      <c r="AB81" s="29"/>
      <c r="AC81" s="29"/>
      <c r="AD81" s="47"/>
      <c r="AE81" s="47"/>
      <c r="AF81" s="29"/>
      <c r="AG81" s="54"/>
    </row>
    <row r="82" spans="1:33" ht="42" outlineLevel="1">
      <c r="A82" s="115" t="s">
        <v>154</v>
      </c>
      <c r="B82" s="66" t="s">
        <v>88</v>
      </c>
      <c r="C82" s="66" t="s">
        <v>64</v>
      </c>
      <c r="D82" s="67" t="s">
        <v>89</v>
      </c>
      <c r="E82" s="67" t="s">
        <v>90</v>
      </c>
      <c r="F82" s="66" t="s">
        <v>91</v>
      </c>
      <c r="G82" s="66" t="s">
        <v>92</v>
      </c>
      <c r="H82" s="66" t="s">
        <v>65</v>
      </c>
      <c r="I82" s="67" t="s">
        <v>93</v>
      </c>
      <c r="J82" s="67" t="s">
        <v>94</v>
      </c>
      <c r="K82" s="67" t="s">
        <v>95</v>
      </c>
      <c r="L82" s="67" t="s">
        <v>85</v>
      </c>
      <c r="M82" s="66" t="s">
        <v>130</v>
      </c>
      <c r="N82" s="67" t="s">
        <v>133</v>
      </c>
      <c r="O82" s="66" t="s">
        <v>131</v>
      </c>
      <c r="P82" s="66" t="s">
        <v>132</v>
      </c>
      <c r="Q82" s="67" t="s">
        <v>134</v>
      </c>
      <c r="R82" s="66" t="s">
        <v>135</v>
      </c>
      <c r="S82" s="66" t="s">
        <v>136</v>
      </c>
      <c r="T82" s="67" t="s">
        <v>96</v>
      </c>
      <c r="U82" s="66" t="s">
        <v>137</v>
      </c>
      <c r="V82" s="66"/>
      <c r="W82" s="66"/>
      <c r="X82" s="66"/>
      <c r="Y82" s="66"/>
      <c r="Z82" s="65" t="s">
        <v>86</v>
      </c>
      <c r="AA82" s="65" t="s">
        <v>173</v>
      </c>
      <c r="AB82" s="65" t="s">
        <v>66</v>
      </c>
      <c r="AC82" s="65" t="s">
        <v>173</v>
      </c>
      <c r="AD82" s="65" t="s">
        <v>174</v>
      </c>
      <c r="AE82" s="65" t="s">
        <v>67</v>
      </c>
      <c r="AF82" s="65" t="s">
        <v>173</v>
      </c>
      <c r="AG82" s="179" t="s">
        <v>63</v>
      </c>
    </row>
    <row r="83" spans="1:33" outlineLevel="1">
      <c r="A83" s="116">
        <v>1</v>
      </c>
      <c r="B83" s="47">
        <v>36.35</v>
      </c>
      <c r="C83" s="47"/>
      <c r="D83" s="226">
        <v>25.49</v>
      </c>
      <c r="E83" s="29">
        <v>28.76</v>
      </c>
      <c r="F83" s="29">
        <v>0.35</v>
      </c>
      <c r="G83" s="29">
        <v>0.45</v>
      </c>
      <c r="H83" s="29">
        <v>36.200000000000003</v>
      </c>
      <c r="I83" s="29">
        <v>16.28</v>
      </c>
      <c r="J83" s="29">
        <v>10.19</v>
      </c>
      <c r="K83" s="29">
        <v>34.130000000000003</v>
      </c>
      <c r="L83" s="29">
        <v>223</v>
      </c>
      <c r="M83" s="29">
        <v>36.51</v>
      </c>
      <c r="N83" s="29">
        <v>9.59</v>
      </c>
      <c r="O83" s="29">
        <v>0.17</v>
      </c>
      <c r="P83" s="29">
        <v>0.05</v>
      </c>
      <c r="Q83" s="29">
        <v>14.25</v>
      </c>
      <c r="R83" s="29">
        <v>0.31</v>
      </c>
      <c r="S83" s="29">
        <v>0.01</v>
      </c>
      <c r="T83" s="29">
        <v>331</v>
      </c>
      <c r="U83" s="29">
        <v>203.52</v>
      </c>
      <c r="V83" s="29"/>
      <c r="W83" s="29"/>
      <c r="X83" s="29"/>
      <c r="Y83" s="29"/>
      <c r="Z83" s="29">
        <v>15.64</v>
      </c>
      <c r="AA83" s="29">
        <v>0</v>
      </c>
      <c r="AB83" s="29">
        <v>8.06</v>
      </c>
      <c r="AC83" s="29">
        <v>0</v>
      </c>
      <c r="AD83" s="47">
        <v>13.12</v>
      </c>
      <c r="AE83" s="47">
        <v>5.93</v>
      </c>
      <c r="AF83" s="29">
        <v>0</v>
      </c>
      <c r="AG83" s="54"/>
    </row>
    <row r="84" spans="1:33" outlineLevel="1">
      <c r="A84" s="116">
        <v>2</v>
      </c>
      <c r="B84" s="47">
        <v>36.17</v>
      </c>
      <c r="C84" s="47"/>
      <c r="D84" s="226">
        <v>24.78</v>
      </c>
      <c r="E84" s="29">
        <v>26.97</v>
      </c>
      <c r="F84" s="29">
        <v>0.46</v>
      </c>
      <c r="G84" s="29">
        <v>0.47</v>
      </c>
      <c r="H84" s="29">
        <v>35.92</v>
      </c>
      <c r="I84" s="29">
        <v>13.97</v>
      </c>
      <c r="J84" s="29">
        <v>9.6300000000000008</v>
      </c>
      <c r="K84" s="29">
        <v>37.53</v>
      </c>
      <c r="L84" s="29">
        <v>225</v>
      </c>
      <c r="M84" s="29">
        <v>36.07</v>
      </c>
      <c r="N84" s="29">
        <v>9.25</v>
      </c>
      <c r="O84" s="29">
        <v>0.19</v>
      </c>
      <c r="P84" s="29">
        <v>0.04</v>
      </c>
      <c r="Q84" s="29">
        <v>17.63</v>
      </c>
      <c r="R84" s="29">
        <v>0.37</v>
      </c>
      <c r="S84" s="29">
        <v>0.02</v>
      </c>
      <c r="T84" s="29">
        <v>333</v>
      </c>
      <c r="U84" s="29">
        <v>203.63</v>
      </c>
      <c r="V84" s="29"/>
      <c r="W84" s="29"/>
      <c r="X84" s="29"/>
      <c r="Y84" s="29"/>
      <c r="Z84" s="29">
        <v>10.18</v>
      </c>
      <c r="AA84" s="29">
        <v>0</v>
      </c>
      <c r="AB84" s="29">
        <v>7.72</v>
      </c>
      <c r="AC84" s="29">
        <v>0</v>
      </c>
      <c r="AD84" s="47">
        <v>6.28</v>
      </c>
      <c r="AE84" s="47">
        <v>5.81</v>
      </c>
      <c r="AF84" s="29">
        <v>0</v>
      </c>
      <c r="AG84" s="54"/>
    </row>
    <row r="85" spans="1:33" outlineLevel="1">
      <c r="A85" s="116">
        <v>3</v>
      </c>
      <c r="B85" s="47">
        <v>36.07</v>
      </c>
      <c r="C85" s="47"/>
      <c r="D85" s="226">
        <v>26.54</v>
      </c>
      <c r="E85" s="29">
        <v>29.14</v>
      </c>
      <c r="F85" s="29">
        <v>0.57999999999999996</v>
      </c>
      <c r="G85" s="29">
        <v>0.51</v>
      </c>
      <c r="H85" s="29">
        <v>36.119999999999997</v>
      </c>
      <c r="I85" s="29">
        <v>13.5</v>
      </c>
      <c r="J85" s="29">
        <v>10.31</v>
      </c>
      <c r="K85" s="29">
        <v>41.34</v>
      </c>
      <c r="L85" s="29">
        <v>220</v>
      </c>
      <c r="M85" s="29">
        <v>35.86</v>
      </c>
      <c r="N85" s="29">
        <v>9.06</v>
      </c>
      <c r="O85" s="29">
        <v>0.15</v>
      </c>
      <c r="P85" s="29">
        <v>0.05</v>
      </c>
      <c r="Q85" s="29">
        <v>14.75</v>
      </c>
      <c r="R85" s="29">
        <v>0.28999999999999998</v>
      </c>
      <c r="S85" s="29">
        <v>0.03</v>
      </c>
      <c r="T85" s="29">
        <v>339</v>
      </c>
      <c r="U85" s="29">
        <v>203.1</v>
      </c>
      <c r="V85" s="29"/>
      <c r="W85" s="29"/>
      <c r="X85" s="29"/>
      <c r="Y85" s="29"/>
      <c r="Z85" s="29">
        <v>12.46</v>
      </c>
      <c r="AA85" s="29">
        <v>0</v>
      </c>
      <c r="AB85" s="29">
        <v>6.91</v>
      </c>
      <c r="AC85" s="29">
        <v>0</v>
      </c>
      <c r="AD85" s="47">
        <v>12</v>
      </c>
      <c r="AE85" s="47">
        <v>5.0199999999999996</v>
      </c>
      <c r="AF85" s="29">
        <v>0</v>
      </c>
      <c r="AG85" s="54"/>
    </row>
    <row r="86" spans="1:33" outlineLevel="1">
      <c r="A86" s="116">
        <v>4</v>
      </c>
      <c r="B86" s="47">
        <v>36.19</v>
      </c>
      <c r="C86" s="47"/>
      <c r="D86" s="226">
        <v>23.57</v>
      </c>
      <c r="E86" s="29">
        <v>28.52</v>
      </c>
      <c r="F86" s="29">
        <v>0.63</v>
      </c>
      <c r="G86" s="29">
        <v>0.5</v>
      </c>
      <c r="H86" s="29">
        <v>36.68</v>
      </c>
      <c r="I86" s="29">
        <v>13.03</v>
      </c>
      <c r="J86" s="29">
        <v>9.6199999999999992</v>
      </c>
      <c r="K86" s="29">
        <v>32.97</v>
      </c>
      <c r="L86" s="29">
        <v>221</v>
      </c>
      <c r="M86" s="29">
        <v>36.380000000000003</v>
      </c>
      <c r="N86" s="29">
        <v>8.59</v>
      </c>
      <c r="O86" s="29">
        <v>0.19</v>
      </c>
      <c r="P86" s="29">
        <v>0.05</v>
      </c>
      <c r="Q86" s="29">
        <v>14.84</v>
      </c>
      <c r="R86" s="29">
        <v>0.31</v>
      </c>
      <c r="S86" s="29">
        <v>0.01</v>
      </c>
      <c r="T86" s="29">
        <v>332</v>
      </c>
      <c r="U86" s="29">
        <v>204.06</v>
      </c>
      <c r="V86" s="29"/>
      <c r="W86" s="29"/>
      <c r="X86" s="29"/>
      <c r="Y86" s="29"/>
      <c r="Z86" s="29">
        <v>11.37</v>
      </c>
      <c r="AA86" s="29">
        <v>1</v>
      </c>
      <c r="AB86" s="29">
        <v>6.71</v>
      </c>
      <c r="AC86" s="29">
        <v>0</v>
      </c>
      <c r="AD86" s="47">
        <v>13.13</v>
      </c>
      <c r="AE86" s="47">
        <v>4.99</v>
      </c>
      <c r="AF86" s="29">
        <v>0</v>
      </c>
      <c r="AG86" s="54"/>
    </row>
    <row r="87" spans="1:33" outlineLevel="1">
      <c r="A87" s="116">
        <v>5</v>
      </c>
      <c r="B87" s="47">
        <v>36.28</v>
      </c>
      <c r="C87" s="47"/>
      <c r="D87" s="226">
        <v>25.23</v>
      </c>
      <c r="E87" s="29">
        <v>29.39</v>
      </c>
      <c r="F87" s="29">
        <v>0.46</v>
      </c>
      <c r="G87" s="29">
        <v>0.5</v>
      </c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  <c r="AB87" s="29"/>
      <c r="AC87" s="29"/>
      <c r="AD87" s="29"/>
      <c r="AE87" s="29"/>
      <c r="AF87" s="29"/>
      <c r="AG87" s="29"/>
    </row>
    <row r="88" spans="1:33" outlineLevel="1">
      <c r="A88" s="124" t="s">
        <v>97</v>
      </c>
      <c r="B88" s="248">
        <f t="shared" ref="B88:U88" si="42">AVERAGE(B83:B87)</f>
        <v>36.212000000000003</v>
      </c>
      <c r="C88" s="248" t="e">
        <f t="shared" si="42"/>
        <v>#DIV/0!</v>
      </c>
      <c r="D88" s="248">
        <f t="shared" si="42"/>
        <v>25.122</v>
      </c>
      <c r="E88" s="248">
        <f t="shared" si="42"/>
        <v>28.556000000000001</v>
      </c>
      <c r="F88" s="248">
        <f t="shared" si="42"/>
        <v>0.496</v>
      </c>
      <c r="G88" s="248">
        <f t="shared" si="42"/>
        <v>0.48599999999999993</v>
      </c>
      <c r="H88" s="248">
        <f t="shared" si="42"/>
        <v>36.230000000000004</v>
      </c>
      <c r="I88" s="248">
        <f t="shared" si="42"/>
        <v>14.195</v>
      </c>
      <c r="J88" s="248">
        <f t="shared" si="42"/>
        <v>9.9375</v>
      </c>
      <c r="K88" s="248">
        <f t="shared" si="42"/>
        <v>36.4925</v>
      </c>
      <c r="L88" s="248">
        <f t="shared" si="42"/>
        <v>222.25</v>
      </c>
      <c r="M88" s="248">
        <f t="shared" si="42"/>
        <v>36.204999999999998</v>
      </c>
      <c r="N88" s="248">
        <f t="shared" si="42"/>
        <v>9.1224999999999987</v>
      </c>
      <c r="O88" s="248">
        <f t="shared" si="42"/>
        <v>0.17499999999999999</v>
      </c>
      <c r="P88" s="248">
        <f>AVERAGE(P83:P87)</f>
        <v>4.7500000000000001E-2</v>
      </c>
      <c r="Q88" s="248">
        <f t="shared" si="42"/>
        <v>15.3675</v>
      </c>
      <c r="R88" s="248">
        <f t="shared" si="42"/>
        <v>0.32</v>
      </c>
      <c r="S88" s="248">
        <f t="shared" si="42"/>
        <v>1.7499999999999998E-2</v>
      </c>
      <c r="T88" s="248">
        <f t="shared" si="42"/>
        <v>333.75</v>
      </c>
      <c r="U88" s="248">
        <f t="shared" si="42"/>
        <v>203.57749999999999</v>
      </c>
      <c r="V88" s="248"/>
      <c r="W88" s="248"/>
      <c r="X88" s="248"/>
      <c r="Y88" s="248"/>
      <c r="Z88" s="126">
        <f>AVERAGE(Z83:Z87)</f>
        <v>12.4125</v>
      </c>
      <c r="AA88" s="126">
        <f>AVERAGE(AA83:AA87)</f>
        <v>0.25</v>
      </c>
      <c r="AB88" s="126">
        <f>AVERAGE(AB83:AB87)</f>
        <v>7.3500000000000005</v>
      </c>
      <c r="AC88" s="126">
        <f>AVERAGE(AC83:AC87)</f>
        <v>0</v>
      </c>
      <c r="AD88" s="126">
        <f t="shared" ref="AD88:AG88" si="43">AVERAGE(AD83:AD87)</f>
        <v>11.1325</v>
      </c>
      <c r="AE88" s="126">
        <f t="shared" si="43"/>
        <v>5.4375</v>
      </c>
      <c r="AF88" s="126">
        <f t="shared" si="43"/>
        <v>0</v>
      </c>
      <c r="AG88" s="126" t="e">
        <f t="shared" si="43"/>
        <v>#DIV/0!</v>
      </c>
    </row>
    <row r="89" spans="1:33" outlineLevel="1">
      <c r="A89" s="124" t="s">
        <v>87</v>
      </c>
      <c r="B89" s="248">
        <f t="shared" ref="B89:U89" si="44">STDEV(B83:B87)</f>
        <v>0.1073312629199904</v>
      </c>
      <c r="C89" s="248" t="e">
        <f t="shared" si="44"/>
        <v>#DIV/0!</v>
      </c>
      <c r="D89" s="248">
        <f t="shared" si="44"/>
        <v>1.0820674655491673</v>
      </c>
      <c r="E89" s="248">
        <f t="shared" si="44"/>
        <v>0.94801371298098924</v>
      </c>
      <c r="F89" s="248">
        <f t="shared" si="44"/>
        <v>0.11058933040759411</v>
      </c>
      <c r="G89" s="248">
        <f t="shared" si="44"/>
        <v>2.5099800796022267E-2</v>
      </c>
      <c r="H89" s="248">
        <f t="shared" si="44"/>
        <v>0.32228351907391473</v>
      </c>
      <c r="I89" s="248">
        <f t="shared" si="44"/>
        <v>1.4420009246414056</v>
      </c>
      <c r="J89" s="248">
        <f t="shared" si="44"/>
        <v>0.36417715469260292</v>
      </c>
      <c r="K89" s="248">
        <f t="shared" si="44"/>
        <v>3.7666994836328542</v>
      </c>
      <c r="L89" s="248">
        <f t="shared" si="44"/>
        <v>2.2173557826083452</v>
      </c>
      <c r="M89" s="248">
        <f t="shared" si="44"/>
        <v>0.29490111336966274</v>
      </c>
      <c r="N89" s="248">
        <f t="shared" si="44"/>
        <v>0.41724293483133618</v>
      </c>
      <c r="O89" s="248">
        <f t="shared" si="44"/>
        <v>1.9148542155126767E-2</v>
      </c>
      <c r="P89" s="248">
        <f t="shared" si="44"/>
        <v>5.0000000000000018E-3</v>
      </c>
      <c r="Q89" s="248">
        <f t="shared" si="44"/>
        <v>1.5304982848732627</v>
      </c>
      <c r="R89" s="248">
        <f t="shared" si="44"/>
        <v>3.4641016151377553E-2</v>
      </c>
      <c r="S89" s="248">
        <f t="shared" si="44"/>
        <v>9.5742710775633868E-3</v>
      </c>
      <c r="T89" s="248">
        <f t="shared" si="44"/>
        <v>3.5939764421413041</v>
      </c>
      <c r="U89" s="248">
        <f t="shared" si="44"/>
        <v>0.39449334595148999</v>
      </c>
      <c r="V89" s="248"/>
      <c r="W89" s="248"/>
      <c r="X89" s="248"/>
      <c r="Y89" s="248"/>
      <c r="Z89" s="126">
        <f>STDEV(Z83:Z87)</f>
        <v>2.3444882170742498</v>
      </c>
      <c r="AA89" s="126">
        <f>STDEV(AA83:AA87)</f>
        <v>0.5</v>
      </c>
      <c r="AB89" s="126">
        <f>STDEV(AB83:AB87)</f>
        <v>0.64399792960329727</v>
      </c>
      <c r="AC89" s="126">
        <f>STDEV(AC83:AC87)</f>
        <v>0</v>
      </c>
      <c r="AD89" s="126">
        <f t="shared" ref="AD89:AG89" si="45">STDEV(AD83:AD87)</f>
        <v>3.2781842026748067</v>
      </c>
      <c r="AE89" s="126">
        <f t="shared" si="45"/>
        <v>0.50195451321143958</v>
      </c>
      <c r="AF89" s="126">
        <f t="shared" si="45"/>
        <v>0</v>
      </c>
      <c r="AG89" s="126" t="e">
        <f t="shared" si="45"/>
        <v>#DIV/0!</v>
      </c>
    </row>
    <row r="90" spans="1:33" outlineLevel="1">
      <c r="A90" s="116"/>
      <c r="B90" s="47"/>
      <c r="C90" s="47"/>
      <c r="D90" s="45"/>
      <c r="E90" s="45"/>
      <c r="F90" s="47"/>
      <c r="G90" s="47"/>
      <c r="H90" s="47"/>
      <c r="I90" s="45"/>
      <c r="J90" s="45"/>
      <c r="K90" s="45"/>
      <c r="L90" s="45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29"/>
      <c r="AA90" s="29"/>
      <c r="AB90" s="29"/>
      <c r="AC90" s="29"/>
      <c r="AD90" s="47"/>
      <c r="AE90" s="47"/>
      <c r="AF90" s="29"/>
      <c r="AG90" s="54"/>
    </row>
    <row r="91" spans="1:33" ht="42" outlineLevel="1">
      <c r="A91" s="115" t="s">
        <v>165</v>
      </c>
      <c r="B91" s="66" t="s">
        <v>88</v>
      </c>
      <c r="C91" s="66" t="s">
        <v>64</v>
      </c>
      <c r="D91" s="67" t="s">
        <v>89</v>
      </c>
      <c r="E91" s="67" t="s">
        <v>90</v>
      </c>
      <c r="F91" s="66" t="s">
        <v>91</v>
      </c>
      <c r="G91" s="66" t="s">
        <v>92</v>
      </c>
      <c r="H91" s="66" t="s">
        <v>65</v>
      </c>
      <c r="I91" s="67" t="s">
        <v>93</v>
      </c>
      <c r="J91" s="67" t="s">
        <v>94</v>
      </c>
      <c r="K91" s="67" t="s">
        <v>95</v>
      </c>
      <c r="L91" s="67" t="s">
        <v>85</v>
      </c>
      <c r="M91" s="66" t="s">
        <v>130</v>
      </c>
      <c r="N91" s="67" t="s">
        <v>133</v>
      </c>
      <c r="O91" s="66" t="s">
        <v>131</v>
      </c>
      <c r="P91" s="66" t="s">
        <v>132</v>
      </c>
      <c r="Q91" s="67" t="s">
        <v>134</v>
      </c>
      <c r="R91" s="66" t="s">
        <v>135</v>
      </c>
      <c r="S91" s="66" t="s">
        <v>136</v>
      </c>
      <c r="T91" s="67" t="s">
        <v>96</v>
      </c>
      <c r="U91" s="66" t="s">
        <v>137</v>
      </c>
      <c r="V91" s="66"/>
      <c r="W91" s="66"/>
      <c r="X91" s="66"/>
      <c r="Y91" s="66"/>
      <c r="Z91" s="65" t="s">
        <v>86</v>
      </c>
      <c r="AA91" s="65" t="s">
        <v>173</v>
      </c>
      <c r="AB91" s="65" t="s">
        <v>66</v>
      </c>
      <c r="AC91" s="65" t="s">
        <v>173</v>
      </c>
      <c r="AD91" s="65" t="s">
        <v>174</v>
      </c>
      <c r="AE91" s="65" t="s">
        <v>67</v>
      </c>
      <c r="AF91" s="65" t="s">
        <v>173</v>
      </c>
      <c r="AG91" s="179" t="s">
        <v>63</v>
      </c>
    </row>
    <row r="92" spans="1:33" outlineLevel="1">
      <c r="A92" s="116">
        <v>1</v>
      </c>
      <c r="B92" s="47">
        <v>36.35</v>
      </c>
      <c r="C92" s="242"/>
      <c r="D92" s="246">
        <v>23.92</v>
      </c>
      <c r="E92" s="38">
        <v>24.34</v>
      </c>
      <c r="F92" s="29">
        <v>2.14</v>
      </c>
      <c r="G92" s="29">
        <v>0.44</v>
      </c>
      <c r="H92" s="29">
        <v>36.049999999999997</v>
      </c>
      <c r="I92" s="29">
        <v>14.75</v>
      </c>
      <c r="J92" s="29">
        <v>9.75</v>
      </c>
      <c r="K92" s="29">
        <v>63.41</v>
      </c>
      <c r="L92" s="29">
        <v>220</v>
      </c>
      <c r="M92" s="29">
        <v>35.950000000000003</v>
      </c>
      <c r="N92" s="29">
        <v>8.4700000000000006</v>
      </c>
      <c r="O92" s="29">
        <v>0.14000000000000001</v>
      </c>
      <c r="P92" s="29">
        <v>7.0000000000000007E-2</v>
      </c>
      <c r="Q92" s="29">
        <v>13.03</v>
      </c>
      <c r="R92" s="29">
        <v>0.26</v>
      </c>
      <c r="S92" s="29">
        <v>0.01</v>
      </c>
      <c r="T92" s="29">
        <v>333.5</v>
      </c>
      <c r="U92" s="29">
        <v>203.05</v>
      </c>
      <c r="V92" s="29"/>
      <c r="W92" s="29"/>
      <c r="X92" s="29"/>
      <c r="Y92" s="29"/>
      <c r="Z92" s="29">
        <v>14.77</v>
      </c>
      <c r="AA92" s="29">
        <v>0</v>
      </c>
      <c r="AB92" s="266">
        <v>6.7</v>
      </c>
      <c r="AC92" s="29">
        <v>0</v>
      </c>
      <c r="AD92" s="47">
        <v>16.97</v>
      </c>
      <c r="AE92" s="47">
        <v>5.0999999999999996</v>
      </c>
      <c r="AF92" s="29">
        <v>0</v>
      </c>
      <c r="AG92" s="54"/>
    </row>
    <row r="93" spans="1:33" outlineLevel="1">
      <c r="A93" s="116">
        <v>2</v>
      </c>
      <c r="B93" s="47">
        <v>36.14</v>
      </c>
      <c r="C93" s="226"/>
      <c r="D93" s="226">
        <v>23.95</v>
      </c>
      <c r="E93" s="29">
        <v>23.01</v>
      </c>
      <c r="F93" s="29">
        <v>1.62</v>
      </c>
      <c r="G93" s="29">
        <v>0.44</v>
      </c>
      <c r="H93" s="29">
        <v>36.200000000000003</v>
      </c>
      <c r="I93" s="29">
        <v>12.56</v>
      </c>
      <c r="J93" s="29">
        <v>11.12</v>
      </c>
      <c r="K93" s="29">
        <v>58.94</v>
      </c>
      <c r="L93" s="29">
        <v>221</v>
      </c>
      <c r="M93" s="29">
        <v>36.479999999999997</v>
      </c>
      <c r="N93" s="29">
        <v>8.7200000000000006</v>
      </c>
      <c r="O93" s="29">
        <v>0.16</v>
      </c>
      <c r="P93" s="29">
        <v>0.04</v>
      </c>
      <c r="Q93" s="29">
        <v>12.18</v>
      </c>
      <c r="R93" s="29">
        <v>0.28999999999999998</v>
      </c>
      <c r="S93" s="29">
        <v>0.02</v>
      </c>
      <c r="T93" s="29">
        <v>318</v>
      </c>
      <c r="U93" s="29">
        <v>204.09</v>
      </c>
      <c r="V93" s="29"/>
      <c r="W93" s="29"/>
      <c r="X93" s="29"/>
      <c r="Y93" s="29"/>
      <c r="Z93" s="29">
        <v>14.95</v>
      </c>
      <c r="AA93" s="29">
        <v>0</v>
      </c>
      <c r="AB93" s="267">
        <v>7.67</v>
      </c>
      <c r="AC93" s="29">
        <v>0</v>
      </c>
      <c r="AD93" s="47">
        <v>16.53</v>
      </c>
      <c r="AE93" s="47">
        <v>5.0199999999999996</v>
      </c>
      <c r="AF93" s="29">
        <v>0</v>
      </c>
      <c r="AG93" s="54"/>
    </row>
    <row r="94" spans="1:33" outlineLevel="1">
      <c r="A94" s="116">
        <v>3</v>
      </c>
      <c r="B94" s="47">
        <v>36.130000000000003</v>
      </c>
      <c r="C94" s="226"/>
      <c r="D94" s="226">
        <v>22.55</v>
      </c>
      <c r="E94" s="29">
        <v>24.65</v>
      </c>
      <c r="F94" s="29">
        <v>1.21</v>
      </c>
      <c r="G94" s="29">
        <v>0.46</v>
      </c>
      <c r="H94" s="29">
        <v>35.79</v>
      </c>
      <c r="I94" s="29">
        <v>12.53</v>
      </c>
      <c r="J94" s="29">
        <v>11.04</v>
      </c>
      <c r="K94" s="29">
        <v>52.37</v>
      </c>
      <c r="L94" s="29">
        <v>217</v>
      </c>
      <c r="M94" s="29">
        <v>35.71</v>
      </c>
      <c r="N94" s="29">
        <v>8.75</v>
      </c>
      <c r="O94" s="29">
        <v>0.14000000000000001</v>
      </c>
      <c r="P94" s="29">
        <v>0.02</v>
      </c>
      <c r="Q94" s="29">
        <v>14.06</v>
      </c>
      <c r="R94" s="29">
        <v>0.28000000000000003</v>
      </c>
      <c r="S94" s="29">
        <v>0.03</v>
      </c>
      <c r="T94" s="29">
        <v>328.5</v>
      </c>
      <c r="U94" s="29">
        <v>202.91</v>
      </c>
      <c r="V94" s="29"/>
      <c r="W94" s="29"/>
      <c r="X94" s="29"/>
      <c r="Y94" s="29"/>
      <c r="Z94" s="29">
        <v>16.03</v>
      </c>
      <c r="AA94" s="29">
        <v>0</v>
      </c>
      <c r="AB94" s="267">
        <v>7.09</v>
      </c>
      <c r="AC94" s="29">
        <v>0</v>
      </c>
      <c r="AD94" s="47">
        <v>17.53</v>
      </c>
      <c r="AE94" s="47">
        <v>5.61</v>
      </c>
      <c r="AF94" s="29">
        <v>0</v>
      </c>
      <c r="AG94" s="54"/>
    </row>
    <row r="95" spans="1:33" outlineLevel="1">
      <c r="A95" s="116">
        <v>4</v>
      </c>
      <c r="B95" s="47">
        <v>36.369999999999997</v>
      </c>
      <c r="C95" s="226"/>
      <c r="D95" s="226">
        <v>22.43</v>
      </c>
      <c r="E95" s="29">
        <v>24.31</v>
      </c>
      <c r="F95" s="29">
        <v>1.4</v>
      </c>
      <c r="G95" s="29">
        <v>0.48</v>
      </c>
      <c r="H95" s="29">
        <v>36.31</v>
      </c>
      <c r="I95" s="29">
        <v>11.69</v>
      </c>
      <c r="J95" s="29">
        <v>9.2799999999999994</v>
      </c>
      <c r="K95" s="29">
        <v>55.37</v>
      </c>
      <c r="L95" s="29">
        <v>221</v>
      </c>
      <c r="M95" s="29">
        <v>36.24</v>
      </c>
      <c r="N95" s="29">
        <v>8.3699999999999992</v>
      </c>
      <c r="O95" s="29">
        <v>0.14000000000000001</v>
      </c>
      <c r="P95" s="29">
        <v>0.02</v>
      </c>
      <c r="Q95" s="29">
        <v>15.59</v>
      </c>
      <c r="R95" s="29">
        <v>0.35</v>
      </c>
      <c r="S95" s="29">
        <v>0.02</v>
      </c>
      <c r="T95" s="29">
        <v>320</v>
      </c>
      <c r="U95" s="29">
        <v>203.73</v>
      </c>
      <c r="V95" s="29"/>
      <c r="W95" s="29"/>
      <c r="X95" s="29"/>
      <c r="Y95" s="29"/>
      <c r="Z95" s="29">
        <v>12.44</v>
      </c>
      <c r="AA95" s="29">
        <v>0</v>
      </c>
      <c r="AB95" s="267">
        <v>7.42</v>
      </c>
      <c r="AC95" s="29">
        <v>0</v>
      </c>
      <c r="AD95" s="47">
        <v>14.92</v>
      </c>
      <c r="AE95" s="47">
        <v>5.26</v>
      </c>
      <c r="AF95" s="29">
        <v>0</v>
      </c>
      <c r="AG95" s="54"/>
    </row>
    <row r="96" spans="1:33" outlineLevel="1">
      <c r="A96" s="116">
        <v>5</v>
      </c>
      <c r="B96" s="47">
        <v>36.15</v>
      </c>
      <c r="C96" s="226"/>
      <c r="D96" s="226">
        <v>22.02</v>
      </c>
      <c r="E96" s="29">
        <v>24.5</v>
      </c>
      <c r="F96" s="29">
        <v>1.25</v>
      </c>
      <c r="G96" s="29">
        <v>0.53</v>
      </c>
      <c r="H96" s="226"/>
      <c r="I96" s="45"/>
      <c r="J96" s="45"/>
      <c r="K96" s="45"/>
      <c r="L96" s="45"/>
      <c r="M96" s="47"/>
      <c r="N96" s="45"/>
      <c r="O96" s="47"/>
      <c r="P96" s="47"/>
      <c r="Q96" s="45"/>
      <c r="R96" s="47"/>
      <c r="S96" s="47"/>
      <c r="T96" s="45"/>
      <c r="U96" s="47"/>
      <c r="V96" s="47"/>
      <c r="W96" s="47"/>
      <c r="X96" s="47"/>
      <c r="Y96" s="47"/>
      <c r="Z96" s="29"/>
      <c r="AA96" s="29"/>
      <c r="AB96" s="29"/>
      <c r="AC96" s="29"/>
      <c r="AD96" s="29"/>
      <c r="AE96" s="29"/>
      <c r="AF96" s="29"/>
      <c r="AG96" s="29"/>
    </row>
    <row r="97" spans="1:33" outlineLevel="1">
      <c r="A97" s="124" t="s">
        <v>97</v>
      </c>
      <c r="B97" s="125">
        <f t="shared" ref="B97:U97" si="46">AVERAGE(B92:B96)</f>
        <v>36.228000000000002</v>
      </c>
      <c r="C97" s="125" t="e">
        <f t="shared" si="46"/>
        <v>#DIV/0!</v>
      </c>
      <c r="D97" s="125">
        <f t="shared" si="46"/>
        <v>22.973999999999997</v>
      </c>
      <c r="E97" s="125">
        <f t="shared" si="46"/>
        <v>24.161999999999999</v>
      </c>
      <c r="F97" s="125">
        <f t="shared" si="46"/>
        <v>1.5240000000000002</v>
      </c>
      <c r="G97" s="125">
        <f t="shared" si="46"/>
        <v>0.47000000000000003</v>
      </c>
      <c r="H97" s="125">
        <f t="shared" si="46"/>
        <v>36.087499999999999</v>
      </c>
      <c r="I97" s="125">
        <f t="shared" si="46"/>
        <v>12.8825</v>
      </c>
      <c r="J97" s="125">
        <f t="shared" si="46"/>
        <v>10.297499999999999</v>
      </c>
      <c r="K97" s="125">
        <f t="shared" si="46"/>
        <v>57.522500000000001</v>
      </c>
      <c r="L97" s="125">
        <f t="shared" si="46"/>
        <v>219.75</v>
      </c>
      <c r="M97" s="125">
        <f t="shared" si="46"/>
        <v>36.095000000000006</v>
      </c>
      <c r="N97" s="125">
        <f t="shared" si="46"/>
        <v>8.5775000000000006</v>
      </c>
      <c r="O97" s="125">
        <f t="shared" si="46"/>
        <v>0.14500000000000002</v>
      </c>
      <c r="P97" s="125">
        <f t="shared" si="46"/>
        <v>3.7499999999999999E-2</v>
      </c>
      <c r="Q97" s="125">
        <f t="shared" si="46"/>
        <v>13.715</v>
      </c>
      <c r="R97" s="125">
        <f t="shared" si="46"/>
        <v>0.29500000000000004</v>
      </c>
      <c r="S97" s="125">
        <f t="shared" si="46"/>
        <v>0.02</v>
      </c>
      <c r="T97" s="125">
        <f t="shared" si="46"/>
        <v>325</v>
      </c>
      <c r="U97" s="125">
        <f t="shared" si="46"/>
        <v>203.44499999999999</v>
      </c>
      <c r="V97" s="125"/>
      <c r="W97" s="125"/>
      <c r="X97" s="125"/>
      <c r="Y97" s="125"/>
      <c r="Z97" s="126">
        <f>AVERAGE(Z92:Z96)</f>
        <v>14.547499999999999</v>
      </c>
      <c r="AA97" s="126">
        <f>AVERAGE(AA92:AA96)</f>
        <v>0</v>
      </c>
      <c r="AB97" s="126">
        <f>AVERAGE(AB92:AB96)</f>
        <v>7.2200000000000006</v>
      </c>
      <c r="AC97" s="126">
        <f>AVERAGE(AC92:AC96)</f>
        <v>0</v>
      </c>
      <c r="AD97" s="126">
        <f t="shared" ref="AD97:AG97" si="47">AVERAGE(AD92:AD96)</f>
        <v>16.487500000000001</v>
      </c>
      <c r="AE97" s="126">
        <f t="shared" si="47"/>
        <v>5.2475000000000005</v>
      </c>
      <c r="AF97" s="126">
        <f t="shared" si="47"/>
        <v>0</v>
      </c>
      <c r="AG97" s="126" t="e">
        <f t="shared" si="47"/>
        <v>#DIV/0!</v>
      </c>
    </row>
    <row r="98" spans="1:33" outlineLevel="1">
      <c r="A98" s="124" t="s">
        <v>87</v>
      </c>
      <c r="B98" s="125">
        <f t="shared" ref="B98:U98" si="48">STDEV(B92:B96)</f>
        <v>0.12091319200153394</v>
      </c>
      <c r="C98" s="125" t="e">
        <f t="shared" si="48"/>
        <v>#DIV/0!</v>
      </c>
      <c r="D98" s="125">
        <f t="shared" si="48"/>
        <v>0.89907174352217334</v>
      </c>
      <c r="E98" s="125">
        <f t="shared" si="48"/>
        <v>0.65823248172663018</v>
      </c>
      <c r="F98" s="125">
        <f t="shared" si="48"/>
        <v>0.38003947163419671</v>
      </c>
      <c r="G98" s="125">
        <f t="shared" si="48"/>
        <v>3.7416573867739424E-2</v>
      </c>
      <c r="H98" s="125">
        <f t="shared" si="48"/>
        <v>0.22514809940718455</v>
      </c>
      <c r="I98" s="125">
        <f t="shared" si="48"/>
        <v>1.3086729920037321</v>
      </c>
      <c r="J98" s="125">
        <f t="shared" si="48"/>
        <v>0.92427899828280546</v>
      </c>
      <c r="K98" s="125">
        <f t="shared" si="48"/>
        <v>4.7558201185494804</v>
      </c>
      <c r="L98" s="125">
        <f t="shared" si="48"/>
        <v>1.8929694486000912</v>
      </c>
      <c r="M98" s="125">
        <f t="shared" si="48"/>
        <v>0.33590673308722502</v>
      </c>
      <c r="N98" s="125">
        <f t="shared" si="48"/>
        <v>0.18679311193581735</v>
      </c>
      <c r="O98" s="125">
        <f t="shared" si="48"/>
        <v>9.9999999999999967E-3</v>
      </c>
      <c r="P98" s="125">
        <f t="shared" si="48"/>
        <v>2.362907813126305E-2</v>
      </c>
      <c r="Q98" s="125">
        <f t="shared" si="48"/>
        <v>1.4674354045976494</v>
      </c>
      <c r="R98" s="125">
        <f t="shared" si="48"/>
        <v>3.8729833462073947E-2</v>
      </c>
      <c r="S98" s="125">
        <f t="shared" si="48"/>
        <v>8.1649658092772578E-3</v>
      </c>
      <c r="T98" s="125">
        <f t="shared" si="48"/>
        <v>7.268654162452175</v>
      </c>
      <c r="U98" s="125">
        <f t="shared" si="48"/>
        <v>0.55961296148915673</v>
      </c>
      <c r="V98" s="125"/>
      <c r="W98" s="125"/>
      <c r="X98" s="125"/>
      <c r="Y98" s="125"/>
      <c r="Z98" s="126">
        <f>STDEV(Z92:Z96)</f>
        <v>1.5111667677658882</v>
      </c>
      <c r="AA98" s="126">
        <f>STDEV(AA92:AA96)</f>
        <v>0</v>
      </c>
      <c r="AB98" s="126">
        <f>STDEV(AB92:AB96)</f>
        <v>0.42023802778901376</v>
      </c>
      <c r="AC98" s="126">
        <f>STDEV(AC92:AC96)</f>
        <v>0</v>
      </c>
      <c r="AD98" s="126">
        <f t="shared" ref="AD98:AG98" si="49">STDEV(AD92:AD96)</f>
        <v>1.12227076352664</v>
      </c>
      <c r="AE98" s="126">
        <f t="shared" si="49"/>
        <v>0.26145426623662793</v>
      </c>
      <c r="AF98" s="126">
        <f t="shared" si="49"/>
        <v>0</v>
      </c>
      <c r="AG98" s="126" t="e">
        <f t="shared" si="49"/>
        <v>#DIV/0!</v>
      </c>
    </row>
    <row r="99" spans="1:33" ht="13.5" customHeight="1" outlineLevel="1">
      <c r="A99" s="116"/>
      <c r="B99" s="47"/>
      <c r="C99" s="47"/>
      <c r="D99" s="45"/>
      <c r="E99" s="45"/>
      <c r="F99" s="47"/>
      <c r="G99" s="47"/>
      <c r="H99" s="47"/>
      <c r="I99" s="45"/>
      <c r="J99" s="45"/>
      <c r="K99" s="45"/>
      <c r="L99" s="45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29"/>
      <c r="AA99" s="29"/>
      <c r="AB99" s="29"/>
      <c r="AC99" s="29"/>
      <c r="AD99" s="47"/>
      <c r="AE99" s="47"/>
      <c r="AF99" s="29"/>
      <c r="AG99" s="54"/>
    </row>
    <row r="100" spans="1:33" ht="42" outlineLevel="1">
      <c r="A100" s="115" t="s">
        <v>182</v>
      </c>
      <c r="B100" s="66" t="s">
        <v>88</v>
      </c>
      <c r="C100" s="66" t="s">
        <v>64</v>
      </c>
      <c r="D100" s="67" t="s">
        <v>89</v>
      </c>
      <c r="E100" s="67" t="s">
        <v>90</v>
      </c>
      <c r="F100" s="66" t="s">
        <v>91</v>
      </c>
      <c r="G100" s="66" t="s">
        <v>92</v>
      </c>
      <c r="H100" s="66" t="s">
        <v>65</v>
      </c>
      <c r="I100" s="67" t="s">
        <v>93</v>
      </c>
      <c r="J100" s="67" t="s">
        <v>94</v>
      </c>
      <c r="K100" s="67" t="s">
        <v>95</v>
      </c>
      <c r="L100" s="67" t="s">
        <v>85</v>
      </c>
      <c r="M100" s="66" t="s">
        <v>130</v>
      </c>
      <c r="N100" s="67" t="s">
        <v>133</v>
      </c>
      <c r="O100" s="66" t="s">
        <v>131</v>
      </c>
      <c r="P100" s="66" t="s">
        <v>132</v>
      </c>
      <c r="Q100" s="67" t="s">
        <v>134</v>
      </c>
      <c r="R100" s="66" t="s">
        <v>135</v>
      </c>
      <c r="S100" s="66" t="s">
        <v>136</v>
      </c>
      <c r="T100" s="67" t="s">
        <v>96</v>
      </c>
      <c r="U100" s="66" t="s">
        <v>137</v>
      </c>
      <c r="V100" s="66"/>
      <c r="W100" s="66"/>
      <c r="X100" s="66"/>
      <c r="Y100" s="66"/>
      <c r="Z100" s="65" t="s">
        <v>86</v>
      </c>
      <c r="AA100" s="65" t="s">
        <v>173</v>
      </c>
      <c r="AB100" s="65" t="s">
        <v>66</v>
      </c>
      <c r="AC100" s="65" t="s">
        <v>173</v>
      </c>
      <c r="AD100" s="65" t="s">
        <v>174</v>
      </c>
      <c r="AE100" s="65" t="s">
        <v>67</v>
      </c>
      <c r="AF100" s="65" t="s">
        <v>173</v>
      </c>
      <c r="AG100" s="179" t="s">
        <v>63</v>
      </c>
    </row>
    <row r="101" spans="1:33" outlineLevel="1">
      <c r="A101" s="116">
        <v>1</v>
      </c>
      <c r="B101" s="47">
        <v>36.4</v>
      </c>
      <c r="C101" s="47"/>
      <c r="D101" s="226">
        <v>28.55</v>
      </c>
      <c r="E101" s="226">
        <v>31.7</v>
      </c>
      <c r="F101" s="29">
        <v>0.16</v>
      </c>
      <c r="G101" s="29">
        <v>0.45</v>
      </c>
      <c r="H101" s="47">
        <v>36.1</v>
      </c>
      <c r="I101" s="47">
        <v>17.5</v>
      </c>
      <c r="J101" s="47">
        <v>17.09</v>
      </c>
      <c r="K101" s="47">
        <v>60.85</v>
      </c>
      <c r="L101" s="45">
        <v>200</v>
      </c>
      <c r="M101" s="47">
        <v>36.69</v>
      </c>
      <c r="N101" s="226">
        <v>10.34</v>
      </c>
      <c r="O101" s="29">
        <v>0.16</v>
      </c>
      <c r="P101" s="29">
        <v>0.01</v>
      </c>
      <c r="Q101" s="29">
        <v>15.59</v>
      </c>
      <c r="R101" s="29">
        <v>0.26</v>
      </c>
      <c r="S101" s="29">
        <v>0.01</v>
      </c>
      <c r="T101" s="29">
        <v>326.5</v>
      </c>
      <c r="U101" s="29">
        <v>203.59</v>
      </c>
      <c r="V101" s="29"/>
      <c r="W101" s="29"/>
      <c r="X101" s="29"/>
      <c r="Y101" s="29"/>
      <c r="Z101" s="29">
        <v>16.75</v>
      </c>
      <c r="AA101" s="29">
        <v>0</v>
      </c>
      <c r="AB101" s="267">
        <v>6.7</v>
      </c>
      <c r="AC101" s="29">
        <v>0</v>
      </c>
      <c r="AD101" s="47">
        <v>11.52</v>
      </c>
      <c r="AE101" s="47">
        <v>5.94</v>
      </c>
      <c r="AF101" s="29">
        <v>0</v>
      </c>
      <c r="AG101" s="54"/>
    </row>
    <row r="102" spans="1:33" outlineLevel="1">
      <c r="A102" s="116">
        <v>2</v>
      </c>
      <c r="B102" s="47">
        <v>36.35</v>
      </c>
      <c r="C102" s="47"/>
      <c r="D102" s="226">
        <v>27.25</v>
      </c>
      <c r="E102" s="226">
        <v>32.590000000000003</v>
      </c>
      <c r="F102" s="29">
        <v>0.36</v>
      </c>
      <c r="G102" s="29">
        <v>0.44</v>
      </c>
      <c r="H102" s="47">
        <v>36.24</v>
      </c>
      <c r="I102" s="47">
        <v>14.96</v>
      </c>
      <c r="J102" s="47">
        <v>15.34</v>
      </c>
      <c r="K102" s="47">
        <v>64.47</v>
      </c>
      <c r="L102" s="45">
        <v>205</v>
      </c>
      <c r="M102" s="47">
        <v>36.549999999999997</v>
      </c>
      <c r="N102" s="226">
        <v>9.56</v>
      </c>
      <c r="O102" s="29">
        <v>0.11</v>
      </c>
      <c r="P102" s="29">
        <v>0.01</v>
      </c>
      <c r="Q102" s="29">
        <v>16.53</v>
      </c>
      <c r="R102" s="29">
        <v>0.25</v>
      </c>
      <c r="S102" s="29">
        <v>0.01</v>
      </c>
      <c r="T102" s="29">
        <v>320</v>
      </c>
      <c r="U102" s="29">
        <v>203.67</v>
      </c>
      <c r="V102" s="29"/>
      <c r="W102" s="29"/>
      <c r="X102" s="29"/>
      <c r="Y102" s="29"/>
      <c r="Z102" s="29">
        <v>14.62</v>
      </c>
      <c r="AA102" s="29">
        <v>0</v>
      </c>
      <c r="AB102" s="267">
        <v>7.67</v>
      </c>
      <c r="AC102" s="29">
        <v>0</v>
      </c>
      <c r="AD102" s="47">
        <v>12.593</v>
      </c>
      <c r="AE102" s="47">
        <v>5.45</v>
      </c>
      <c r="AF102" s="29">
        <v>0</v>
      </c>
      <c r="AG102" s="54"/>
    </row>
    <row r="103" spans="1:33" outlineLevel="1">
      <c r="A103" s="116">
        <v>3</v>
      </c>
      <c r="B103" s="47">
        <v>36.53</v>
      </c>
      <c r="C103" s="47"/>
      <c r="D103" s="226">
        <v>26.56</v>
      </c>
      <c r="E103" s="226">
        <v>30.2</v>
      </c>
      <c r="F103" s="29">
        <v>0.19</v>
      </c>
      <c r="G103" s="29">
        <v>0.49</v>
      </c>
      <c r="H103" s="47">
        <v>36.42</v>
      </c>
      <c r="I103" s="47">
        <v>14.47</v>
      </c>
      <c r="J103" s="47">
        <v>13.66</v>
      </c>
      <c r="K103" s="47">
        <v>57.56</v>
      </c>
      <c r="L103" s="45">
        <v>198</v>
      </c>
      <c r="M103" s="47">
        <v>36.119999999999997</v>
      </c>
      <c r="N103" s="226">
        <v>9.3699999999999992</v>
      </c>
      <c r="O103" s="29">
        <v>0.13</v>
      </c>
      <c r="P103" s="29">
        <v>0</v>
      </c>
      <c r="Q103" s="29">
        <v>14.25</v>
      </c>
      <c r="R103" s="29">
        <v>0.25</v>
      </c>
      <c r="S103" s="29">
        <v>0</v>
      </c>
      <c r="T103" s="29">
        <v>323</v>
      </c>
      <c r="U103" s="29">
        <v>203.29</v>
      </c>
      <c r="V103" s="29"/>
      <c r="W103" s="29"/>
      <c r="X103" s="29"/>
      <c r="Y103" s="29"/>
      <c r="Z103" s="29">
        <v>13.48</v>
      </c>
      <c r="AA103" s="29">
        <v>0</v>
      </c>
      <c r="AB103" s="267">
        <v>7.09</v>
      </c>
      <c r="AC103" s="29">
        <v>0</v>
      </c>
      <c r="AD103" s="47">
        <v>19.12</v>
      </c>
      <c r="AE103" s="47">
        <v>5.57</v>
      </c>
      <c r="AF103" s="29">
        <v>0</v>
      </c>
      <c r="AG103" s="54"/>
    </row>
    <row r="104" spans="1:33" outlineLevel="1">
      <c r="A104" s="116">
        <v>4</v>
      </c>
      <c r="B104" s="47">
        <v>36.71</v>
      </c>
      <c r="C104" s="47"/>
      <c r="D104" s="226">
        <v>25.62</v>
      </c>
      <c r="E104" s="226">
        <v>32.61</v>
      </c>
      <c r="F104" s="29">
        <v>0.13</v>
      </c>
      <c r="G104" s="29">
        <v>0.5</v>
      </c>
      <c r="H104" s="47">
        <v>36.479999999999997</v>
      </c>
      <c r="I104" s="47">
        <v>14.19</v>
      </c>
      <c r="J104" s="47">
        <v>13.35</v>
      </c>
      <c r="K104" s="47">
        <v>56.59</v>
      </c>
      <c r="L104" s="45">
        <v>203</v>
      </c>
      <c r="M104" s="47">
        <v>36.409999999999997</v>
      </c>
      <c r="N104" s="226">
        <v>9.31</v>
      </c>
      <c r="O104" s="29">
        <v>0.14000000000000001</v>
      </c>
      <c r="P104" s="29">
        <v>0</v>
      </c>
      <c r="Q104" s="29">
        <v>17.350000000000001</v>
      </c>
      <c r="R104" s="29">
        <v>0.26</v>
      </c>
      <c r="S104" s="29">
        <v>0</v>
      </c>
      <c r="T104" s="29">
        <v>329</v>
      </c>
      <c r="U104" s="29">
        <v>203.11</v>
      </c>
      <c r="V104" s="29"/>
      <c r="W104" s="29"/>
      <c r="X104" s="29"/>
      <c r="Y104" s="29"/>
      <c r="Z104" s="29">
        <v>16.77</v>
      </c>
      <c r="AA104" s="29">
        <v>0</v>
      </c>
      <c r="AB104" s="267">
        <v>7.42</v>
      </c>
      <c r="AC104" s="29">
        <v>0</v>
      </c>
      <c r="AD104" s="47">
        <v>10.59</v>
      </c>
      <c r="AE104" s="47">
        <v>5.21</v>
      </c>
      <c r="AF104" s="29">
        <v>0</v>
      </c>
      <c r="AG104" s="54"/>
    </row>
    <row r="105" spans="1:33" outlineLevel="1">
      <c r="A105" s="116">
        <v>5</v>
      </c>
      <c r="B105" s="47">
        <v>36.380000000000003</v>
      </c>
      <c r="C105" s="47"/>
      <c r="D105" s="226">
        <v>24.65</v>
      </c>
      <c r="E105" s="226">
        <v>28.58</v>
      </c>
      <c r="F105" s="29">
        <v>0.25</v>
      </c>
      <c r="G105" s="29">
        <v>0.5</v>
      </c>
      <c r="H105" s="47"/>
      <c r="I105" s="45"/>
      <c r="J105" s="45"/>
      <c r="K105" s="45"/>
      <c r="L105" s="45"/>
      <c r="M105" s="47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9"/>
      <c r="AA105" s="29"/>
      <c r="AB105" s="29"/>
      <c r="AC105" s="29"/>
      <c r="AD105" s="29"/>
      <c r="AE105" s="29"/>
      <c r="AF105" s="29"/>
      <c r="AG105" s="29"/>
    </row>
    <row r="106" spans="1:33" outlineLevel="1">
      <c r="A106" s="124" t="s">
        <v>97</v>
      </c>
      <c r="B106" s="125">
        <f t="shared" ref="B106:U106" si="50">AVERAGE(B101:B105)</f>
        <v>36.474000000000004</v>
      </c>
      <c r="C106" s="125" t="e">
        <f t="shared" si="50"/>
        <v>#DIV/0!</v>
      </c>
      <c r="D106" s="125">
        <f t="shared" si="50"/>
        <v>26.526</v>
      </c>
      <c r="E106" s="125">
        <f t="shared" si="50"/>
        <v>31.136000000000003</v>
      </c>
      <c r="F106" s="125">
        <f t="shared" si="50"/>
        <v>0.21799999999999997</v>
      </c>
      <c r="G106" s="125">
        <f t="shared" si="50"/>
        <v>0.47599999999999998</v>
      </c>
      <c r="H106" s="125">
        <f t="shared" si="50"/>
        <v>36.31</v>
      </c>
      <c r="I106" s="125">
        <f t="shared" si="50"/>
        <v>15.28</v>
      </c>
      <c r="J106" s="125">
        <f t="shared" si="50"/>
        <v>14.860000000000001</v>
      </c>
      <c r="K106" s="125">
        <f t="shared" si="50"/>
        <v>59.8675</v>
      </c>
      <c r="L106" s="125">
        <f t="shared" si="50"/>
        <v>201.5</v>
      </c>
      <c r="M106" s="125">
        <f t="shared" si="50"/>
        <v>36.442499999999995</v>
      </c>
      <c r="N106" s="125">
        <f t="shared" si="50"/>
        <v>9.6449999999999996</v>
      </c>
      <c r="O106" s="125">
        <f t="shared" si="50"/>
        <v>0.13500000000000001</v>
      </c>
      <c r="P106" s="125">
        <f t="shared" si="50"/>
        <v>5.0000000000000001E-3</v>
      </c>
      <c r="Q106" s="125">
        <f t="shared" si="50"/>
        <v>15.930000000000001</v>
      </c>
      <c r="R106" s="125">
        <f t="shared" si="50"/>
        <v>0.255</v>
      </c>
      <c r="S106" s="125">
        <f t="shared" si="50"/>
        <v>5.0000000000000001E-3</v>
      </c>
      <c r="T106" s="125">
        <f t="shared" si="50"/>
        <v>324.625</v>
      </c>
      <c r="U106" s="125">
        <f t="shared" si="50"/>
        <v>203.41499999999999</v>
      </c>
      <c r="V106" s="125"/>
      <c r="W106" s="125"/>
      <c r="X106" s="125"/>
      <c r="Y106" s="125"/>
      <c r="Z106" s="126">
        <f>AVERAGE(Z101:Z105)</f>
        <v>15.404999999999998</v>
      </c>
      <c r="AA106" s="126">
        <f>AVERAGE(AA101:AA105)</f>
        <v>0</v>
      </c>
      <c r="AB106" s="126">
        <f>AVERAGE(AB101:AB105)</f>
        <v>7.2200000000000006</v>
      </c>
      <c r="AC106" s="126">
        <f>AVERAGE(AC101:AC105)</f>
        <v>0</v>
      </c>
      <c r="AD106" s="126">
        <f t="shared" ref="AD106:AG106" si="51">AVERAGE(AD101:AD105)</f>
        <v>13.455750000000002</v>
      </c>
      <c r="AE106" s="126">
        <f t="shared" si="51"/>
        <v>5.5425000000000004</v>
      </c>
      <c r="AF106" s="126">
        <f t="shared" si="51"/>
        <v>0</v>
      </c>
      <c r="AG106" s="126" t="e">
        <f t="shared" si="51"/>
        <v>#DIV/0!</v>
      </c>
    </row>
    <row r="107" spans="1:33" outlineLevel="1">
      <c r="A107" s="124" t="s">
        <v>87</v>
      </c>
      <c r="B107" s="125">
        <f t="shared" ref="B107:U107" si="52">STDEV(B101:B105)</f>
        <v>0.14876155417311279</v>
      </c>
      <c r="C107" s="125" t="e">
        <f t="shared" si="52"/>
        <v>#DIV/0!</v>
      </c>
      <c r="D107" s="125">
        <f t="shared" si="52"/>
        <v>1.4968400048101338</v>
      </c>
      <c r="E107" s="125">
        <f t="shared" si="52"/>
        <v>1.7330695312075637</v>
      </c>
      <c r="F107" s="125">
        <f t="shared" si="52"/>
        <v>9.0939540355117324E-2</v>
      </c>
      <c r="G107" s="125">
        <f t="shared" si="52"/>
        <v>2.8809720581775864E-2</v>
      </c>
      <c r="H107" s="125">
        <f t="shared" si="52"/>
        <v>0.17320508075688623</v>
      </c>
      <c r="I107" s="125">
        <f t="shared" si="52"/>
        <v>1.5138251770487459</v>
      </c>
      <c r="J107" s="125">
        <f t="shared" si="52"/>
        <v>1.724664218526782</v>
      </c>
      <c r="K107" s="125">
        <f t="shared" si="52"/>
        <v>3.5690743431128822</v>
      </c>
      <c r="L107" s="125">
        <f t="shared" si="52"/>
        <v>3.1091263510296048</v>
      </c>
      <c r="M107" s="125">
        <f t="shared" si="52"/>
        <v>0.24349880218733461</v>
      </c>
      <c r="N107" s="125">
        <f t="shared" si="52"/>
        <v>0.47542963026438856</v>
      </c>
      <c r="O107" s="125">
        <f t="shared" si="52"/>
        <v>2.0816659994661292E-2</v>
      </c>
      <c r="P107" s="125">
        <f t="shared" si="52"/>
        <v>5.773502691896258E-3</v>
      </c>
      <c r="Q107" s="125">
        <f t="shared" si="52"/>
        <v>1.3309645625134685</v>
      </c>
      <c r="R107" s="125">
        <f t="shared" si="52"/>
        <v>5.7735026918962632E-3</v>
      </c>
      <c r="S107" s="125">
        <f t="shared" si="52"/>
        <v>5.773502691896258E-3</v>
      </c>
      <c r="T107" s="125">
        <f t="shared" si="52"/>
        <v>3.9449334595148748</v>
      </c>
      <c r="U107" s="125">
        <f t="shared" si="52"/>
        <v>0.26095976701399043</v>
      </c>
      <c r="V107" s="125"/>
      <c r="W107" s="125"/>
      <c r="X107" s="125"/>
      <c r="Y107" s="125"/>
      <c r="Z107" s="126">
        <f>STDEV(Z101:Z105)</f>
        <v>1.6323908845616601</v>
      </c>
      <c r="AA107" s="126">
        <f>STDEV(AA101:AA105)</f>
        <v>0</v>
      </c>
      <c r="AB107" s="126">
        <f>STDEV(AB101:AB105)</f>
        <v>0.42023802778901376</v>
      </c>
      <c r="AC107" s="126">
        <f>STDEV(AC101:AC105)</f>
        <v>0</v>
      </c>
      <c r="AD107" s="126">
        <f t="shared" ref="AD107:AG107" si="53">STDEV(AD101:AD105)</f>
        <v>3.863837330513102</v>
      </c>
      <c r="AE107" s="126">
        <f t="shared" si="53"/>
        <v>0.3043435558706642</v>
      </c>
      <c r="AF107" s="126">
        <f t="shared" si="53"/>
        <v>0</v>
      </c>
      <c r="AG107" s="126" t="e">
        <f t="shared" si="53"/>
        <v>#DIV/0!</v>
      </c>
    </row>
    <row r="108" spans="1:33" outlineLevel="1">
      <c r="A108" s="116"/>
      <c r="B108" s="47"/>
      <c r="C108" s="47"/>
      <c r="D108" s="45"/>
      <c r="E108" s="45"/>
      <c r="F108" s="47"/>
      <c r="G108" s="47"/>
      <c r="H108" s="47"/>
      <c r="I108" s="45"/>
      <c r="J108" s="45"/>
      <c r="K108" s="45"/>
      <c r="L108" s="45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29"/>
      <c r="AA108" s="29"/>
      <c r="AB108" s="29"/>
      <c r="AC108" s="29"/>
      <c r="AD108" s="47"/>
      <c r="AE108" s="47"/>
      <c r="AF108" s="29"/>
      <c r="AG108" s="54"/>
    </row>
    <row r="109" spans="1:33" ht="42" outlineLevel="1">
      <c r="A109" s="115" t="s">
        <v>336</v>
      </c>
      <c r="B109" s="66" t="s">
        <v>88</v>
      </c>
      <c r="C109" s="66" t="s">
        <v>64</v>
      </c>
      <c r="D109" s="67" t="s">
        <v>89</v>
      </c>
      <c r="E109" s="67" t="s">
        <v>90</v>
      </c>
      <c r="F109" s="66" t="s">
        <v>91</v>
      </c>
      <c r="G109" s="66" t="s">
        <v>92</v>
      </c>
      <c r="H109" s="66" t="s">
        <v>65</v>
      </c>
      <c r="I109" s="67" t="s">
        <v>93</v>
      </c>
      <c r="J109" s="67" t="s">
        <v>94</v>
      </c>
      <c r="K109" s="67" t="s">
        <v>95</v>
      </c>
      <c r="L109" s="67" t="s">
        <v>85</v>
      </c>
      <c r="M109" s="66" t="s">
        <v>130</v>
      </c>
      <c r="N109" s="67" t="s">
        <v>133</v>
      </c>
      <c r="O109" s="66" t="s">
        <v>131</v>
      </c>
      <c r="P109" s="66" t="s">
        <v>132</v>
      </c>
      <c r="Q109" s="67" t="s">
        <v>134</v>
      </c>
      <c r="R109" s="66" t="s">
        <v>135</v>
      </c>
      <c r="S109" s="66" t="s">
        <v>136</v>
      </c>
      <c r="T109" s="67" t="s">
        <v>96</v>
      </c>
      <c r="U109" s="66" t="s">
        <v>137</v>
      </c>
      <c r="V109" s="66"/>
      <c r="W109" s="66"/>
      <c r="X109" s="66"/>
      <c r="Y109" s="66"/>
      <c r="Z109" s="65" t="s">
        <v>86</v>
      </c>
      <c r="AA109" s="65" t="s">
        <v>173</v>
      </c>
      <c r="AB109" s="65" t="s">
        <v>66</v>
      </c>
      <c r="AC109" s="65" t="s">
        <v>173</v>
      </c>
      <c r="AD109" s="65" t="s">
        <v>174</v>
      </c>
      <c r="AE109" s="65" t="s">
        <v>67</v>
      </c>
      <c r="AF109" s="65" t="s">
        <v>173</v>
      </c>
      <c r="AG109" s="179" t="s">
        <v>63</v>
      </c>
    </row>
    <row r="110" spans="1:33" outlineLevel="1">
      <c r="A110" s="116">
        <v>1</v>
      </c>
      <c r="B110" s="47">
        <v>35.869999999999997</v>
      </c>
      <c r="C110" s="47"/>
      <c r="D110" s="226">
        <v>28.25</v>
      </c>
      <c r="E110" s="29">
        <v>42.92</v>
      </c>
      <c r="F110" s="29">
        <v>1.68</v>
      </c>
      <c r="G110" s="29">
        <v>0.38</v>
      </c>
      <c r="H110" s="47">
        <v>35.24</v>
      </c>
      <c r="I110" s="47">
        <v>20.46</v>
      </c>
      <c r="J110" s="47">
        <v>28.63</v>
      </c>
      <c r="K110" s="47">
        <v>138.13</v>
      </c>
      <c r="L110" s="45">
        <v>200</v>
      </c>
      <c r="M110" s="226">
        <v>35.270000000000003</v>
      </c>
      <c r="N110" s="29">
        <v>8.3800000000000008</v>
      </c>
      <c r="O110" s="29">
        <v>0.13</v>
      </c>
      <c r="P110" s="29">
        <v>0.01</v>
      </c>
      <c r="Q110" s="29">
        <v>14.41</v>
      </c>
      <c r="R110" s="29">
        <v>0.27</v>
      </c>
      <c r="S110" s="29">
        <v>0</v>
      </c>
      <c r="T110" s="29">
        <v>326.5</v>
      </c>
      <c r="U110" s="29">
        <v>202</v>
      </c>
      <c r="V110" s="29"/>
      <c r="W110" s="29"/>
      <c r="X110" s="29"/>
      <c r="Y110" s="29"/>
      <c r="Z110" s="29"/>
      <c r="AA110" s="29"/>
      <c r="AB110" s="29"/>
      <c r="AC110" s="29"/>
      <c r="AD110" s="47"/>
      <c r="AE110" s="47"/>
      <c r="AF110" s="29"/>
      <c r="AG110" s="54"/>
    </row>
    <row r="111" spans="1:33" outlineLevel="1">
      <c r="A111" s="116">
        <v>2</v>
      </c>
      <c r="B111" s="47">
        <v>35.36</v>
      </c>
      <c r="C111" s="47"/>
      <c r="D111" s="226">
        <v>27.75</v>
      </c>
      <c r="E111" s="29">
        <v>41.39</v>
      </c>
      <c r="F111" s="29">
        <v>1.68</v>
      </c>
      <c r="G111" s="29">
        <v>0.46</v>
      </c>
      <c r="H111" s="47">
        <v>35.49</v>
      </c>
      <c r="I111" s="47">
        <v>15.69</v>
      </c>
      <c r="J111" s="47">
        <v>24.59</v>
      </c>
      <c r="K111" s="47">
        <v>126.91</v>
      </c>
      <c r="L111" s="45">
        <v>198</v>
      </c>
      <c r="M111" s="226">
        <v>34.82</v>
      </c>
      <c r="N111" s="29">
        <v>8.31</v>
      </c>
      <c r="O111" s="29">
        <v>0.11</v>
      </c>
      <c r="P111" s="29">
        <v>0</v>
      </c>
      <c r="Q111" s="29">
        <v>15.31</v>
      </c>
      <c r="R111" s="29">
        <v>0.26</v>
      </c>
      <c r="S111" s="29">
        <v>0</v>
      </c>
      <c r="T111" s="29">
        <v>329.5</v>
      </c>
      <c r="U111" s="29">
        <v>201.63</v>
      </c>
      <c r="V111" s="29"/>
      <c r="W111" s="29"/>
      <c r="X111" s="29"/>
      <c r="Y111" s="29"/>
      <c r="Z111" s="29"/>
      <c r="AA111" s="29"/>
      <c r="AB111" s="29"/>
      <c r="AC111" s="29"/>
      <c r="AD111" s="47"/>
      <c r="AE111" s="47"/>
      <c r="AF111" s="29"/>
      <c r="AG111" s="54"/>
    </row>
    <row r="112" spans="1:33" outlineLevel="1">
      <c r="A112" s="116">
        <v>3</v>
      </c>
      <c r="B112" s="47">
        <v>35.57</v>
      </c>
      <c r="C112" s="47"/>
      <c r="D112" s="226">
        <v>26.5</v>
      </c>
      <c r="E112" s="29">
        <v>38.36</v>
      </c>
      <c r="F112" s="29">
        <v>1.29</v>
      </c>
      <c r="G112" s="29">
        <v>0.43</v>
      </c>
      <c r="H112" s="47">
        <v>34.799999999999997</v>
      </c>
      <c r="I112" s="47">
        <v>17.97</v>
      </c>
      <c r="J112" s="47">
        <v>26.41</v>
      </c>
      <c r="K112" s="47">
        <v>131.04</v>
      </c>
      <c r="L112" s="45">
        <v>195</v>
      </c>
      <c r="M112" s="47">
        <v>35.340000000000003</v>
      </c>
      <c r="N112" s="45">
        <v>8.59</v>
      </c>
      <c r="O112" s="47">
        <v>0.13</v>
      </c>
      <c r="P112" s="47">
        <v>0.01</v>
      </c>
      <c r="Q112" s="45">
        <v>14.09</v>
      </c>
      <c r="R112" s="47">
        <v>0.25</v>
      </c>
      <c r="S112" s="47">
        <v>0</v>
      </c>
      <c r="T112" s="45">
        <v>333.5</v>
      </c>
      <c r="U112" s="47">
        <v>201.63</v>
      </c>
      <c r="V112" s="47"/>
      <c r="W112" s="47"/>
      <c r="X112" s="47"/>
      <c r="Y112" s="47"/>
      <c r="Z112" s="29"/>
      <c r="AA112" s="29"/>
      <c r="AB112" s="29"/>
      <c r="AC112" s="29"/>
      <c r="AD112" s="47"/>
      <c r="AE112" s="47"/>
      <c r="AF112" s="29"/>
      <c r="AG112" s="54"/>
    </row>
    <row r="113" spans="1:33" outlineLevel="1">
      <c r="A113" s="116">
        <v>4</v>
      </c>
      <c r="B113" s="47">
        <v>35.21</v>
      </c>
      <c r="C113" s="47"/>
      <c r="D113" s="226">
        <v>26.26</v>
      </c>
      <c r="E113" s="29">
        <v>37.869999999999997</v>
      </c>
      <c r="F113" s="29">
        <v>0.98</v>
      </c>
      <c r="G113" s="29">
        <v>0.51</v>
      </c>
      <c r="H113" s="47">
        <v>35.299999999999997</v>
      </c>
      <c r="I113" s="47">
        <v>16.75</v>
      </c>
      <c r="J113" s="47">
        <v>20.63</v>
      </c>
      <c r="K113" s="47">
        <v>127.63</v>
      </c>
      <c r="L113" s="45">
        <v>200</v>
      </c>
      <c r="M113" s="47">
        <v>35.04</v>
      </c>
      <c r="N113" s="45">
        <v>8.94</v>
      </c>
      <c r="O113" s="47">
        <v>0.15</v>
      </c>
      <c r="P113" s="47">
        <v>0.01</v>
      </c>
      <c r="Q113" s="45">
        <v>16.809999999999999</v>
      </c>
      <c r="R113" s="47">
        <v>0.34</v>
      </c>
      <c r="S113" s="47">
        <v>0</v>
      </c>
      <c r="T113" s="45">
        <v>331.5</v>
      </c>
      <c r="U113" s="47">
        <v>201.82</v>
      </c>
      <c r="V113" s="47"/>
      <c r="W113" s="47"/>
      <c r="X113" s="47"/>
      <c r="Y113" s="47"/>
      <c r="Z113" s="29"/>
      <c r="AA113" s="29"/>
      <c r="AB113" s="29"/>
      <c r="AC113" s="29"/>
      <c r="AD113" s="47"/>
      <c r="AE113" s="47"/>
      <c r="AF113" s="29"/>
      <c r="AG113" s="54"/>
    </row>
    <row r="114" spans="1:33" outlineLevel="1">
      <c r="A114" s="116">
        <v>5</v>
      </c>
      <c r="B114" s="47">
        <v>35.57</v>
      </c>
      <c r="C114" s="47"/>
      <c r="D114" s="226">
        <v>25.48</v>
      </c>
      <c r="E114" s="29">
        <v>34.200000000000003</v>
      </c>
      <c r="F114" s="29">
        <v>0.75</v>
      </c>
      <c r="G114" s="29">
        <v>0.5</v>
      </c>
      <c r="H114" s="47"/>
      <c r="I114" s="45"/>
      <c r="J114" s="45"/>
      <c r="K114" s="45"/>
      <c r="L114" s="45"/>
      <c r="M114" s="47"/>
      <c r="N114" s="45"/>
      <c r="O114" s="47"/>
      <c r="P114" s="47"/>
      <c r="Q114" s="45"/>
      <c r="R114" s="47"/>
      <c r="S114" s="47"/>
      <c r="T114" s="45"/>
      <c r="U114" s="47"/>
      <c r="V114" s="47"/>
      <c r="W114" s="47"/>
      <c r="X114" s="47"/>
      <c r="Y114" s="47"/>
      <c r="Z114" s="29"/>
      <c r="AA114" s="29"/>
      <c r="AB114" s="29"/>
      <c r="AC114" s="29"/>
      <c r="AD114" s="29"/>
      <c r="AE114" s="29"/>
      <c r="AF114" s="29"/>
      <c r="AG114" s="29"/>
    </row>
    <row r="115" spans="1:33" outlineLevel="1">
      <c r="A115" s="124" t="s">
        <v>97</v>
      </c>
      <c r="B115" s="125">
        <f t="shared" ref="B115:U115" si="54">AVERAGE(B110:B114)</f>
        <v>35.515999999999998</v>
      </c>
      <c r="C115" s="125" t="e">
        <f t="shared" si="54"/>
        <v>#DIV/0!</v>
      </c>
      <c r="D115" s="125">
        <f t="shared" si="54"/>
        <v>26.848000000000003</v>
      </c>
      <c r="E115" s="125">
        <f t="shared" si="54"/>
        <v>38.948</v>
      </c>
      <c r="F115" s="125">
        <f t="shared" si="54"/>
        <v>1.2760000000000002</v>
      </c>
      <c r="G115" s="125">
        <f t="shared" si="54"/>
        <v>0.45600000000000007</v>
      </c>
      <c r="H115" s="125">
        <f t="shared" si="54"/>
        <v>35.207499999999996</v>
      </c>
      <c r="I115" s="125">
        <f t="shared" si="54"/>
        <v>17.717500000000001</v>
      </c>
      <c r="J115" s="125">
        <f t="shared" si="54"/>
        <v>25.064999999999998</v>
      </c>
      <c r="K115" s="125">
        <f t="shared" si="54"/>
        <v>130.92749999999998</v>
      </c>
      <c r="L115" s="125">
        <f t="shared" si="54"/>
        <v>198.25</v>
      </c>
      <c r="M115" s="125">
        <f t="shared" si="54"/>
        <v>35.1175</v>
      </c>
      <c r="N115" s="125">
        <f t="shared" si="54"/>
        <v>8.5549999999999997</v>
      </c>
      <c r="O115" s="125">
        <f t="shared" si="54"/>
        <v>0.13</v>
      </c>
      <c r="P115" s="125">
        <f t="shared" si="54"/>
        <v>7.4999999999999997E-3</v>
      </c>
      <c r="Q115" s="125">
        <f t="shared" si="54"/>
        <v>15.155000000000001</v>
      </c>
      <c r="R115" s="125">
        <f t="shared" si="54"/>
        <v>0.28000000000000003</v>
      </c>
      <c r="S115" s="125">
        <f t="shared" si="54"/>
        <v>0</v>
      </c>
      <c r="T115" s="125">
        <f t="shared" si="54"/>
        <v>330.25</v>
      </c>
      <c r="U115" s="125">
        <f t="shared" si="54"/>
        <v>201.76999999999998</v>
      </c>
      <c r="V115" s="125"/>
      <c r="W115" s="125"/>
      <c r="X115" s="125"/>
      <c r="Y115" s="125"/>
      <c r="Z115" s="126" t="e">
        <f>AVERAGE(Z110:Z114)</f>
        <v>#DIV/0!</v>
      </c>
      <c r="AA115" s="126" t="e">
        <f>AVERAGE(AA110:AA114)</f>
        <v>#DIV/0!</v>
      </c>
      <c r="AB115" s="126" t="e">
        <f>AVERAGE(AB110:AB114)</f>
        <v>#DIV/0!</v>
      </c>
      <c r="AC115" s="126" t="e">
        <f>AVERAGE(AC110:AC114)</f>
        <v>#DIV/0!</v>
      </c>
      <c r="AD115" s="126" t="e">
        <f t="shared" ref="AD115:AG115" si="55">AVERAGE(AD110:AD114)</f>
        <v>#DIV/0!</v>
      </c>
      <c r="AE115" s="126" t="e">
        <f t="shared" si="55"/>
        <v>#DIV/0!</v>
      </c>
      <c r="AF115" s="126" t="e">
        <f t="shared" si="55"/>
        <v>#DIV/0!</v>
      </c>
      <c r="AG115" s="126" t="e">
        <f t="shared" si="55"/>
        <v>#DIV/0!</v>
      </c>
    </row>
    <row r="116" spans="1:33" outlineLevel="1">
      <c r="A116" s="124" t="s">
        <v>87</v>
      </c>
      <c r="B116" s="125">
        <f t="shared" ref="B116:U116" si="56">STDEV(B110:B114)</f>
        <v>0.24955961211702402</v>
      </c>
      <c r="C116" s="125" t="e">
        <f t="shared" si="56"/>
        <v>#DIV/0!</v>
      </c>
      <c r="D116" s="125">
        <f t="shared" si="56"/>
        <v>1.1310923923358336</v>
      </c>
      <c r="E116" s="125">
        <f t="shared" si="56"/>
        <v>3.3834701121777324</v>
      </c>
      <c r="F116" s="125">
        <f t="shared" si="56"/>
        <v>0.41560798837365914</v>
      </c>
      <c r="G116" s="125">
        <f t="shared" si="56"/>
        <v>5.3197744313081018E-2</v>
      </c>
      <c r="H116" s="125">
        <f t="shared" si="56"/>
        <v>0.29181900783419562</v>
      </c>
      <c r="I116" s="125">
        <f t="shared" si="56"/>
        <v>2.0519807503970409</v>
      </c>
      <c r="J116" s="125">
        <f t="shared" si="56"/>
        <v>3.3868913967432444</v>
      </c>
      <c r="K116" s="125">
        <f t="shared" si="56"/>
        <v>5.128432996539976</v>
      </c>
      <c r="L116" s="125">
        <f t="shared" si="56"/>
        <v>2.3629078131263039</v>
      </c>
      <c r="M116" s="125">
        <f t="shared" si="56"/>
        <v>0.23613202521753407</v>
      </c>
      <c r="N116" s="125">
        <f t="shared" si="56"/>
        <v>0.28290163190291606</v>
      </c>
      <c r="O116" s="125">
        <f t="shared" si="56"/>
        <v>1.632993161855447E-2</v>
      </c>
      <c r="P116" s="125">
        <f t="shared" si="56"/>
        <v>5.000000000000001E-3</v>
      </c>
      <c r="Q116" s="125">
        <f t="shared" si="56"/>
        <v>1.2182364302548165</v>
      </c>
      <c r="R116" s="125">
        <f t="shared" si="56"/>
        <v>4.0824829046386318E-2</v>
      </c>
      <c r="S116" s="125">
        <f t="shared" si="56"/>
        <v>0</v>
      </c>
      <c r="T116" s="125">
        <f t="shared" si="56"/>
        <v>2.9860788111948193</v>
      </c>
      <c r="U116" s="125">
        <f t="shared" si="56"/>
        <v>0.17757627469156445</v>
      </c>
      <c r="V116" s="125"/>
      <c r="W116" s="125"/>
      <c r="X116" s="125"/>
      <c r="Y116" s="125"/>
      <c r="Z116" s="126" t="e">
        <f>STDEV(Z110:Z114)</f>
        <v>#DIV/0!</v>
      </c>
      <c r="AA116" s="126" t="e">
        <f>STDEV(AA110:AA114)</f>
        <v>#DIV/0!</v>
      </c>
      <c r="AB116" s="126" t="e">
        <f>STDEV(AB110:AB114)</f>
        <v>#DIV/0!</v>
      </c>
      <c r="AC116" s="126" t="e">
        <f>STDEV(AC110:AC114)</f>
        <v>#DIV/0!</v>
      </c>
      <c r="AD116" s="126" t="e">
        <f t="shared" ref="AD116:AG116" si="57">STDEV(AD110:AD114)</f>
        <v>#DIV/0!</v>
      </c>
      <c r="AE116" s="126" t="e">
        <f t="shared" si="57"/>
        <v>#DIV/0!</v>
      </c>
      <c r="AF116" s="126" t="e">
        <f t="shared" si="57"/>
        <v>#DIV/0!</v>
      </c>
      <c r="AG116" s="126" t="e">
        <f t="shared" si="57"/>
        <v>#DIV/0!</v>
      </c>
    </row>
    <row r="117" spans="1:33" outlineLevel="1">
      <c r="A117" s="116"/>
      <c r="B117" s="47"/>
      <c r="C117" s="47"/>
      <c r="D117" s="125"/>
      <c r="E117" s="125"/>
      <c r="F117" s="125"/>
      <c r="G117" s="125"/>
      <c r="H117" s="125"/>
      <c r="I117" s="125"/>
      <c r="J117" s="125"/>
      <c r="K117" s="125"/>
      <c r="L117" s="125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29"/>
      <c r="AA117" s="29"/>
      <c r="AB117" s="29"/>
      <c r="AC117" s="29"/>
      <c r="AD117" s="47"/>
      <c r="AE117" s="47"/>
      <c r="AF117" s="29"/>
      <c r="AG117" s="54"/>
    </row>
    <row r="118" spans="1:33" ht="42" outlineLevel="1">
      <c r="A118" s="115" t="s">
        <v>337</v>
      </c>
      <c r="B118" s="66" t="s">
        <v>88</v>
      </c>
      <c r="C118" s="66" t="s">
        <v>64</v>
      </c>
      <c r="D118" s="67" t="s">
        <v>89</v>
      </c>
      <c r="E118" s="67" t="s">
        <v>90</v>
      </c>
      <c r="F118" s="66" t="s">
        <v>91</v>
      </c>
      <c r="G118" s="66" t="s">
        <v>92</v>
      </c>
      <c r="H118" s="66" t="s">
        <v>65</v>
      </c>
      <c r="I118" s="67" t="s">
        <v>93</v>
      </c>
      <c r="J118" s="67" t="s">
        <v>94</v>
      </c>
      <c r="K118" s="67" t="s">
        <v>95</v>
      </c>
      <c r="L118" s="67" t="s">
        <v>85</v>
      </c>
      <c r="M118" s="66" t="s">
        <v>130</v>
      </c>
      <c r="N118" s="67" t="s">
        <v>133</v>
      </c>
      <c r="O118" s="66" t="s">
        <v>131</v>
      </c>
      <c r="P118" s="66" t="s">
        <v>132</v>
      </c>
      <c r="Q118" s="67" t="s">
        <v>134</v>
      </c>
      <c r="R118" s="66" t="s">
        <v>135</v>
      </c>
      <c r="S118" s="66" t="s">
        <v>136</v>
      </c>
      <c r="T118" s="67" t="s">
        <v>96</v>
      </c>
      <c r="U118" s="66" t="s">
        <v>137</v>
      </c>
      <c r="V118" s="66"/>
      <c r="W118" s="66"/>
      <c r="X118" s="66"/>
      <c r="Y118" s="66"/>
      <c r="Z118" s="65" t="s">
        <v>86</v>
      </c>
      <c r="AA118" s="65" t="s">
        <v>173</v>
      </c>
      <c r="AB118" s="65" t="s">
        <v>66</v>
      </c>
      <c r="AC118" s="65" t="s">
        <v>173</v>
      </c>
      <c r="AD118" s="65" t="s">
        <v>174</v>
      </c>
      <c r="AE118" s="65" t="s">
        <v>67</v>
      </c>
      <c r="AF118" s="65" t="s">
        <v>173</v>
      </c>
      <c r="AG118" s="179" t="s">
        <v>63</v>
      </c>
    </row>
    <row r="119" spans="1:33" outlineLevel="1">
      <c r="A119" s="116">
        <v>1</v>
      </c>
      <c r="B119" s="29">
        <v>36.4</v>
      </c>
      <c r="C119" s="226"/>
      <c r="D119" s="29">
        <v>23.63</v>
      </c>
      <c r="E119" s="29">
        <v>25.22</v>
      </c>
      <c r="F119" s="29">
        <v>0.38</v>
      </c>
      <c r="G119" s="29">
        <v>0.44</v>
      </c>
      <c r="H119" s="47">
        <v>36.08</v>
      </c>
      <c r="I119" s="47">
        <v>15.6</v>
      </c>
      <c r="J119" s="47">
        <v>14.06</v>
      </c>
      <c r="K119" s="47">
        <v>49.53</v>
      </c>
      <c r="L119" s="45">
        <v>208</v>
      </c>
      <c r="M119" s="47">
        <v>36.46</v>
      </c>
      <c r="N119" s="45">
        <v>8.82</v>
      </c>
      <c r="O119" s="47">
        <v>0.14000000000000001</v>
      </c>
      <c r="P119" s="47">
        <v>0.01</v>
      </c>
      <c r="Q119" s="45">
        <v>12.53</v>
      </c>
      <c r="R119" s="47">
        <v>0.27</v>
      </c>
      <c r="S119" s="47">
        <v>0.01</v>
      </c>
      <c r="T119" s="45">
        <v>353.5</v>
      </c>
      <c r="U119" s="47">
        <v>202.79</v>
      </c>
      <c r="V119" s="47"/>
      <c r="W119" s="47"/>
      <c r="X119" s="47"/>
      <c r="Y119" s="47"/>
      <c r="Z119" s="260">
        <v>16.399999999999999</v>
      </c>
      <c r="AA119" s="29">
        <v>0</v>
      </c>
      <c r="AB119" s="29">
        <v>7.14</v>
      </c>
      <c r="AC119" s="29">
        <v>0</v>
      </c>
      <c r="AD119" s="47">
        <v>12</v>
      </c>
      <c r="AE119" s="47">
        <v>5.05</v>
      </c>
      <c r="AF119" s="29">
        <v>0</v>
      </c>
      <c r="AG119" s="54"/>
    </row>
    <row r="120" spans="1:33" outlineLevel="1">
      <c r="A120" s="116">
        <v>2</v>
      </c>
      <c r="B120" s="29">
        <v>36.35</v>
      </c>
      <c r="C120" s="226"/>
      <c r="D120" s="29">
        <v>23.69</v>
      </c>
      <c r="E120" s="29">
        <v>25.84</v>
      </c>
      <c r="F120" s="29">
        <v>0.43</v>
      </c>
      <c r="G120" s="29">
        <v>0.48</v>
      </c>
      <c r="H120" s="47">
        <v>36.409999999999997</v>
      </c>
      <c r="I120" s="47">
        <v>13.53</v>
      </c>
      <c r="J120" s="47">
        <v>11.13</v>
      </c>
      <c r="K120" s="47">
        <v>47.97</v>
      </c>
      <c r="L120" s="45">
        <v>210</v>
      </c>
      <c r="M120" s="47">
        <v>36.26</v>
      </c>
      <c r="N120" s="45">
        <v>8.4700000000000006</v>
      </c>
      <c r="O120" s="47">
        <v>0.14000000000000001</v>
      </c>
      <c r="P120" s="47">
        <v>0.02</v>
      </c>
      <c r="Q120" s="45">
        <v>13.6</v>
      </c>
      <c r="R120" s="47">
        <v>0.28999999999999998</v>
      </c>
      <c r="S120" s="47">
        <v>0.01</v>
      </c>
      <c r="T120" s="45">
        <v>358</v>
      </c>
      <c r="U120" s="47">
        <v>202.82</v>
      </c>
      <c r="V120" s="47"/>
      <c r="W120" s="47"/>
      <c r="X120" s="47"/>
      <c r="Y120" s="47"/>
      <c r="Z120" s="29">
        <v>17.059999999999999</v>
      </c>
      <c r="AA120" s="29">
        <v>0</v>
      </c>
      <c r="AB120" s="29">
        <v>7.28</v>
      </c>
      <c r="AC120" s="29">
        <v>0</v>
      </c>
      <c r="AD120" s="47">
        <v>10.11</v>
      </c>
      <c r="AE120" s="47">
        <v>5.75</v>
      </c>
      <c r="AF120" s="29">
        <v>0</v>
      </c>
      <c r="AG120" s="54"/>
    </row>
    <row r="121" spans="1:33" outlineLevel="1">
      <c r="A121" s="116">
        <v>3</v>
      </c>
      <c r="B121" s="29">
        <v>36.47</v>
      </c>
      <c r="C121" s="226"/>
      <c r="D121" s="29">
        <v>22.69</v>
      </c>
      <c r="E121" s="29">
        <v>25.28</v>
      </c>
      <c r="F121" s="29">
        <v>0.36</v>
      </c>
      <c r="G121" s="29">
        <v>0.46</v>
      </c>
      <c r="H121" s="47">
        <v>36.22</v>
      </c>
      <c r="I121" s="47">
        <v>13.87</v>
      </c>
      <c r="J121" s="47">
        <v>11.03</v>
      </c>
      <c r="K121" s="47">
        <v>53.81</v>
      </c>
      <c r="L121" s="45">
        <v>212</v>
      </c>
      <c r="M121" s="47">
        <v>36.729999999999997</v>
      </c>
      <c r="N121" s="45">
        <v>9.43</v>
      </c>
      <c r="O121" s="47">
        <v>0.14000000000000001</v>
      </c>
      <c r="P121" s="47">
        <v>0.01</v>
      </c>
      <c r="Q121" s="45">
        <v>13.88</v>
      </c>
      <c r="R121" s="47">
        <v>0.27</v>
      </c>
      <c r="S121" s="47">
        <v>0.02</v>
      </c>
      <c r="T121" s="45">
        <v>358.5</v>
      </c>
      <c r="U121" s="47">
        <v>203.62</v>
      </c>
      <c r="V121" s="47"/>
      <c r="W121" s="47"/>
      <c r="X121" s="47"/>
      <c r="Y121" s="47"/>
      <c r="Z121" s="29">
        <v>14.49</v>
      </c>
      <c r="AA121" s="29">
        <v>0</v>
      </c>
      <c r="AB121" s="29">
        <v>7.38</v>
      </c>
      <c r="AC121" s="29">
        <v>0</v>
      </c>
      <c r="AD121" s="47">
        <v>15.15</v>
      </c>
      <c r="AE121" s="47">
        <v>5.37</v>
      </c>
      <c r="AF121" s="29">
        <v>0</v>
      </c>
      <c r="AG121" s="54"/>
    </row>
    <row r="122" spans="1:33" outlineLevel="1">
      <c r="A122" s="116">
        <v>4</v>
      </c>
      <c r="B122" s="29">
        <v>36.700000000000003</v>
      </c>
      <c r="C122" s="226"/>
      <c r="D122" s="29">
        <v>22.64</v>
      </c>
      <c r="E122" s="29">
        <v>23.38</v>
      </c>
      <c r="F122" s="29">
        <v>0.61</v>
      </c>
      <c r="G122" s="29">
        <v>0.52</v>
      </c>
      <c r="H122" s="47">
        <v>36.619999999999997</v>
      </c>
      <c r="I122" s="47">
        <v>13.5</v>
      </c>
      <c r="J122" s="47">
        <v>12</v>
      </c>
      <c r="K122" s="47">
        <v>47.03</v>
      </c>
      <c r="L122" s="45">
        <v>210</v>
      </c>
      <c r="M122" s="47">
        <v>36.56</v>
      </c>
      <c r="N122" s="45">
        <v>8.94</v>
      </c>
      <c r="O122" s="47">
        <v>0.14000000000000001</v>
      </c>
      <c r="P122" s="47">
        <v>0.01</v>
      </c>
      <c r="Q122" s="45">
        <v>14.28</v>
      </c>
      <c r="R122" s="47">
        <v>0.28999999999999998</v>
      </c>
      <c r="S122" s="47">
        <v>0.01</v>
      </c>
      <c r="T122" s="45">
        <v>349</v>
      </c>
      <c r="U122" s="47">
        <v>203.6</v>
      </c>
      <c r="V122" s="47"/>
      <c r="W122" s="47"/>
      <c r="X122" s="47"/>
      <c r="Y122" s="47"/>
      <c r="Z122" s="29">
        <v>15.11</v>
      </c>
      <c r="AA122" s="29">
        <v>0</v>
      </c>
      <c r="AB122" s="29">
        <v>7.53</v>
      </c>
      <c r="AC122" s="29">
        <v>0</v>
      </c>
      <c r="AD122" s="47">
        <v>10.4</v>
      </c>
      <c r="AE122" s="47">
        <v>5.57</v>
      </c>
      <c r="AF122" s="29">
        <v>0</v>
      </c>
      <c r="AG122" s="54"/>
    </row>
    <row r="123" spans="1:33" outlineLevel="1">
      <c r="A123" s="116">
        <v>5</v>
      </c>
      <c r="B123" s="29">
        <v>36.479999999999997</v>
      </c>
      <c r="C123" s="226"/>
      <c r="D123" s="29">
        <v>22.22</v>
      </c>
      <c r="E123" s="29">
        <v>22.38</v>
      </c>
      <c r="F123" s="29">
        <v>0.57999999999999996</v>
      </c>
      <c r="G123" s="29">
        <v>0.46</v>
      </c>
      <c r="H123" s="47"/>
      <c r="I123" s="45"/>
      <c r="J123" s="45"/>
      <c r="K123" s="45"/>
      <c r="L123" s="45"/>
      <c r="M123" s="47"/>
      <c r="N123" s="45"/>
      <c r="O123" s="47"/>
      <c r="P123" s="47"/>
      <c r="Q123" s="45"/>
      <c r="R123" s="47"/>
      <c r="S123" s="47"/>
      <c r="T123" s="45"/>
      <c r="U123" s="47"/>
      <c r="V123" s="47"/>
      <c r="W123" s="47"/>
      <c r="X123" s="47"/>
      <c r="Y123" s="47"/>
      <c r="Z123" s="29"/>
      <c r="AA123" s="29"/>
      <c r="AB123" s="29"/>
      <c r="AC123" s="29"/>
      <c r="AD123" s="29"/>
      <c r="AE123" s="29"/>
      <c r="AF123" s="29"/>
      <c r="AG123" s="29"/>
    </row>
    <row r="124" spans="1:33" outlineLevel="1">
      <c r="A124" s="124" t="s">
        <v>97</v>
      </c>
      <c r="B124" s="125">
        <f t="shared" ref="B124:U124" si="58">AVERAGE(B119:B123)</f>
        <v>36.480000000000004</v>
      </c>
      <c r="C124" s="125" t="e">
        <f t="shared" si="58"/>
        <v>#DIV/0!</v>
      </c>
      <c r="D124" s="125">
        <f t="shared" si="58"/>
        <v>22.974</v>
      </c>
      <c r="E124" s="125">
        <f t="shared" si="58"/>
        <v>24.419999999999998</v>
      </c>
      <c r="F124" s="125">
        <f t="shared" si="58"/>
        <v>0.47199999999999998</v>
      </c>
      <c r="G124" s="125">
        <f t="shared" si="58"/>
        <v>0.47199999999999998</v>
      </c>
      <c r="H124" s="125">
        <f t="shared" si="58"/>
        <v>36.332499999999996</v>
      </c>
      <c r="I124" s="125">
        <f t="shared" si="58"/>
        <v>14.125</v>
      </c>
      <c r="J124" s="125">
        <f t="shared" si="58"/>
        <v>12.055</v>
      </c>
      <c r="K124" s="125">
        <f t="shared" si="58"/>
        <v>49.585000000000001</v>
      </c>
      <c r="L124" s="125">
        <f t="shared" si="58"/>
        <v>210</v>
      </c>
      <c r="M124" s="125">
        <f t="shared" si="58"/>
        <v>36.502499999999998</v>
      </c>
      <c r="N124" s="125">
        <f t="shared" si="58"/>
        <v>8.9149999999999991</v>
      </c>
      <c r="O124" s="125">
        <f t="shared" si="58"/>
        <v>0.14000000000000001</v>
      </c>
      <c r="P124" s="125">
        <f t="shared" si="58"/>
        <v>1.2500000000000001E-2</v>
      </c>
      <c r="Q124" s="125">
        <f t="shared" si="58"/>
        <v>13.5725</v>
      </c>
      <c r="R124" s="125">
        <f t="shared" si="58"/>
        <v>0.28000000000000003</v>
      </c>
      <c r="S124" s="125">
        <f t="shared" si="58"/>
        <v>1.2500000000000001E-2</v>
      </c>
      <c r="T124" s="125">
        <f t="shared" si="58"/>
        <v>354.75</v>
      </c>
      <c r="U124" s="125">
        <f t="shared" si="58"/>
        <v>203.20750000000001</v>
      </c>
      <c r="V124" s="125"/>
      <c r="W124" s="125"/>
      <c r="X124" s="125"/>
      <c r="Y124" s="125"/>
      <c r="Z124" s="125">
        <f>AVERAGE(Z119:Z123)</f>
        <v>15.764999999999999</v>
      </c>
      <c r="AA124" s="125">
        <f>AVERAGE(AA119:AA123)</f>
        <v>0</v>
      </c>
      <c r="AB124" s="125">
        <f>AVERAGE(AB119:AB123)</f>
        <v>7.3325000000000005</v>
      </c>
      <c r="AC124" s="125">
        <f>AVERAGE(AC119:AC123)</f>
        <v>0</v>
      </c>
      <c r="AD124" s="125">
        <f t="shared" ref="AD124:AG124" si="59">AVERAGE(AD119:AD123)</f>
        <v>11.914999999999999</v>
      </c>
      <c r="AE124" s="125">
        <f t="shared" si="59"/>
        <v>5.4350000000000005</v>
      </c>
      <c r="AF124" s="125">
        <f t="shared" si="59"/>
        <v>0</v>
      </c>
      <c r="AG124" s="125" t="e">
        <f t="shared" si="59"/>
        <v>#DIV/0!</v>
      </c>
    </row>
    <row r="125" spans="1:33" outlineLevel="1">
      <c r="A125" s="124" t="s">
        <v>87</v>
      </c>
      <c r="B125" s="125">
        <f t="shared" ref="B125:U125" si="60">STDEV(B119:B123)</f>
        <v>0.13397761006974368</v>
      </c>
      <c r="C125" s="125" t="e">
        <f t="shared" si="60"/>
        <v>#DIV/0!</v>
      </c>
      <c r="D125" s="125">
        <f t="shared" si="60"/>
        <v>0.65263312818152308</v>
      </c>
      <c r="E125" s="125">
        <f t="shared" si="60"/>
        <v>1.4696258027130584</v>
      </c>
      <c r="F125" s="125">
        <f t="shared" si="60"/>
        <v>0.11562871615649829</v>
      </c>
      <c r="G125" s="125">
        <f t="shared" si="60"/>
        <v>3.03315017762062E-2</v>
      </c>
      <c r="H125" s="125">
        <f t="shared" si="60"/>
        <v>0.23457408211479738</v>
      </c>
      <c r="I125" s="125">
        <f t="shared" si="60"/>
        <v>0.99754699137434122</v>
      </c>
      <c r="J125" s="125">
        <f t="shared" si="60"/>
        <v>1.4058567968798732</v>
      </c>
      <c r="K125" s="125">
        <f t="shared" si="60"/>
        <v>2.999438836404793</v>
      </c>
      <c r="L125" s="125">
        <f t="shared" si="60"/>
        <v>1.6329931618554521</v>
      </c>
      <c r="M125" s="125">
        <f t="shared" si="60"/>
        <v>0.19636275953788498</v>
      </c>
      <c r="N125" s="125">
        <f t="shared" si="60"/>
        <v>0.39703064533274135</v>
      </c>
      <c r="O125" s="125">
        <f t="shared" si="60"/>
        <v>0</v>
      </c>
      <c r="P125" s="125">
        <f t="shared" si="60"/>
        <v>4.9999999999999992E-3</v>
      </c>
      <c r="Q125" s="125">
        <f t="shared" si="60"/>
        <v>0.74892701023976083</v>
      </c>
      <c r="R125" s="125">
        <f t="shared" si="60"/>
        <v>1.1547005383792493E-2</v>
      </c>
      <c r="S125" s="125">
        <f t="shared" si="60"/>
        <v>4.9999999999999992E-3</v>
      </c>
      <c r="T125" s="125">
        <f t="shared" si="60"/>
        <v>4.4440972086577943</v>
      </c>
      <c r="U125" s="125">
        <f t="shared" si="60"/>
        <v>0.46500000000000402</v>
      </c>
      <c r="V125" s="125"/>
      <c r="W125" s="125"/>
      <c r="X125" s="125"/>
      <c r="Y125" s="125"/>
      <c r="Z125" s="125">
        <f>STDEV(Z119:Z123)</f>
        <v>1.1740102214205796</v>
      </c>
      <c r="AA125" s="125">
        <f>STDEV(AA119:AA123)</f>
        <v>0</v>
      </c>
      <c r="AB125" s="125">
        <f>STDEV(AB119:AB123)</f>
        <v>0.16439282222773616</v>
      </c>
      <c r="AC125" s="125">
        <f>STDEV(AC119:AC123)</f>
        <v>0</v>
      </c>
      <c r="AD125" s="125">
        <f t="shared" ref="AD125:AG125" si="61">STDEV(AD119:AD123)</f>
        <v>2.3112550703027153</v>
      </c>
      <c r="AE125" s="125">
        <f t="shared" si="61"/>
        <v>0.2999444392994588</v>
      </c>
      <c r="AF125" s="125">
        <f t="shared" si="61"/>
        <v>0</v>
      </c>
      <c r="AG125" s="125" t="e">
        <f t="shared" si="61"/>
        <v>#DIV/0!</v>
      </c>
    </row>
    <row r="126" spans="1:33" outlineLevel="1">
      <c r="A126" s="116"/>
      <c r="B126" s="47"/>
      <c r="C126" s="47"/>
      <c r="D126" s="45"/>
      <c r="E126" s="45"/>
      <c r="F126" s="47"/>
      <c r="G126" s="47"/>
      <c r="H126" s="47"/>
      <c r="I126" s="45"/>
      <c r="J126" s="45"/>
      <c r="K126" s="45"/>
      <c r="L126" s="45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29"/>
      <c r="AA126" s="29"/>
      <c r="AB126" s="29"/>
      <c r="AC126" s="29"/>
      <c r="AD126" s="47"/>
      <c r="AE126" s="47"/>
      <c r="AF126" s="29"/>
      <c r="AG126" s="54"/>
    </row>
    <row r="127" spans="1:33" ht="42" outlineLevel="1">
      <c r="A127" s="115" t="s">
        <v>338</v>
      </c>
      <c r="B127" s="66" t="s">
        <v>88</v>
      </c>
      <c r="C127" s="66" t="s">
        <v>64</v>
      </c>
      <c r="D127" s="67" t="s">
        <v>89</v>
      </c>
      <c r="E127" s="67" t="s">
        <v>90</v>
      </c>
      <c r="F127" s="66" t="s">
        <v>91</v>
      </c>
      <c r="G127" s="66" t="s">
        <v>92</v>
      </c>
      <c r="H127" s="66" t="s">
        <v>65</v>
      </c>
      <c r="I127" s="67" t="s">
        <v>93</v>
      </c>
      <c r="J127" s="67" t="s">
        <v>94</v>
      </c>
      <c r="K127" s="67" t="s">
        <v>95</v>
      </c>
      <c r="L127" s="67" t="s">
        <v>85</v>
      </c>
      <c r="M127" s="66" t="s">
        <v>130</v>
      </c>
      <c r="N127" s="67" t="s">
        <v>133</v>
      </c>
      <c r="O127" s="66" t="s">
        <v>131</v>
      </c>
      <c r="P127" s="66" t="s">
        <v>132</v>
      </c>
      <c r="Q127" s="67" t="s">
        <v>134</v>
      </c>
      <c r="R127" s="66" t="s">
        <v>135</v>
      </c>
      <c r="S127" s="66" t="s">
        <v>136</v>
      </c>
      <c r="T127" s="67" t="s">
        <v>96</v>
      </c>
      <c r="U127" s="66" t="s">
        <v>137</v>
      </c>
      <c r="V127" s="66"/>
      <c r="W127" s="66"/>
      <c r="X127" s="66"/>
      <c r="Y127" s="66"/>
      <c r="Z127" s="65" t="s">
        <v>86</v>
      </c>
      <c r="AA127" s="65" t="s">
        <v>173</v>
      </c>
      <c r="AB127" s="65" t="s">
        <v>66</v>
      </c>
      <c r="AC127" s="65" t="s">
        <v>173</v>
      </c>
      <c r="AD127" s="65" t="s">
        <v>174</v>
      </c>
      <c r="AE127" s="65" t="s">
        <v>67</v>
      </c>
      <c r="AF127" s="65" t="s">
        <v>173</v>
      </c>
      <c r="AG127" s="179" t="s">
        <v>63</v>
      </c>
    </row>
    <row r="128" spans="1:33" outlineLevel="1">
      <c r="A128" s="116">
        <v>1</v>
      </c>
      <c r="B128" s="47">
        <v>36.130000000000003</v>
      </c>
      <c r="C128" s="47"/>
      <c r="D128" s="45">
        <v>24.66</v>
      </c>
      <c r="E128" s="45">
        <v>36.49</v>
      </c>
      <c r="F128" s="47">
        <v>0.45</v>
      </c>
      <c r="G128" s="47">
        <v>0.34</v>
      </c>
      <c r="H128" s="47">
        <v>35.93</v>
      </c>
      <c r="I128" s="45">
        <v>14.78</v>
      </c>
      <c r="J128" s="45">
        <v>14.97</v>
      </c>
      <c r="K128" s="45">
        <v>75.72</v>
      </c>
      <c r="L128" s="45">
        <v>210</v>
      </c>
      <c r="M128" s="47">
        <v>35.880000000000003</v>
      </c>
      <c r="N128" s="45">
        <v>8.4700000000000006</v>
      </c>
      <c r="O128" s="47">
        <v>0.15</v>
      </c>
      <c r="P128" s="47">
        <v>0</v>
      </c>
      <c r="Q128" s="45">
        <v>14.4</v>
      </c>
      <c r="R128" s="47">
        <v>0.28000000000000003</v>
      </c>
      <c r="S128" s="47">
        <v>0.02</v>
      </c>
      <c r="T128" s="45">
        <v>349</v>
      </c>
      <c r="U128" s="47">
        <v>202.05</v>
      </c>
      <c r="V128" s="47"/>
      <c r="W128" s="47"/>
      <c r="X128" s="47"/>
      <c r="Y128" s="47"/>
      <c r="Z128" s="47">
        <v>15.44</v>
      </c>
      <c r="AA128" s="45">
        <v>0</v>
      </c>
      <c r="AB128" s="47">
        <v>7.16</v>
      </c>
      <c r="AC128" s="29">
        <v>0</v>
      </c>
      <c r="AD128" s="47">
        <v>8.2799999999999994</v>
      </c>
      <c r="AE128" s="47">
        <v>5.83</v>
      </c>
      <c r="AF128" s="29">
        <v>0</v>
      </c>
      <c r="AG128" s="54"/>
    </row>
    <row r="129" spans="1:33" outlineLevel="1">
      <c r="A129" s="116">
        <v>2</v>
      </c>
      <c r="B129" s="47">
        <v>35.520000000000003</v>
      </c>
      <c r="C129" s="47"/>
      <c r="D129" s="45">
        <v>25.34</v>
      </c>
      <c r="E129" s="45">
        <v>27.65</v>
      </c>
      <c r="F129" s="47">
        <v>0.52</v>
      </c>
      <c r="G129" s="47">
        <v>0.38</v>
      </c>
      <c r="H129" s="47">
        <v>36.06</v>
      </c>
      <c r="I129" s="45">
        <v>14</v>
      </c>
      <c r="J129" s="45">
        <v>11.06</v>
      </c>
      <c r="K129" s="45">
        <v>62.68</v>
      </c>
      <c r="L129" s="45">
        <v>216</v>
      </c>
      <c r="M129" s="47">
        <v>35.590000000000003</v>
      </c>
      <c r="N129" s="45">
        <v>7.66</v>
      </c>
      <c r="O129" s="47">
        <v>0.13</v>
      </c>
      <c r="P129" s="47">
        <v>0</v>
      </c>
      <c r="Q129" s="45">
        <v>13.37</v>
      </c>
      <c r="R129" s="47">
        <v>0.26</v>
      </c>
      <c r="S129" s="47">
        <v>0.01</v>
      </c>
      <c r="T129" s="45">
        <v>348.5</v>
      </c>
      <c r="U129" s="47">
        <v>202.42</v>
      </c>
      <c r="V129" s="47"/>
      <c r="W129" s="47"/>
      <c r="X129" s="47"/>
      <c r="Y129" s="47"/>
      <c r="Z129" s="47">
        <v>15.43</v>
      </c>
      <c r="AA129" s="45">
        <v>0</v>
      </c>
      <c r="AB129" s="47">
        <v>8.1199999999999992</v>
      </c>
      <c r="AC129" s="29">
        <v>0</v>
      </c>
      <c r="AD129" s="47">
        <v>11.61</v>
      </c>
      <c r="AE129" s="47">
        <v>5.81</v>
      </c>
      <c r="AF129" s="29">
        <v>0</v>
      </c>
      <c r="AG129" s="54"/>
    </row>
    <row r="130" spans="1:33" outlineLevel="1">
      <c r="A130" s="116">
        <v>3</v>
      </c>
      <c r="B130" s="47">
        <v>35.93</v>
      </c>
      <c r="C130" s="47"/>
      <c r="D130" s="45">
        <v>24.36</v>
      </c>
      <c r="E130" s="45">
        <v>26.94</v>
      </c>
      <c r="F130" s="47">
        <v>0.49</v>
      </c>
      <c r="G130" s="47">
        <v>0.32</v>
      </c>
      <c r="H130" s="47">
        <v>36.04</v>
      </c>
      <c r="I130" s="45">
        <v>15.53</v>
      </c>
      <c r="J130" s="45">
        <v>13.34</v>
      </c>
      <c r="K130" s="45">
        <v>57.19</v>
      </c>
      <c r="L130" s="45">
        <v>212</v>
      </c>
      <c r="M130" s="47">
        <v>35.67</v>
      </c>
      <c r="N130" s="45">
        <v>9.1</v>
      </c>
      <c r="O130" s="47">
        <v>0.15</v>
      </c>
      <c r="P130" s="47">
        <v>0</v>
      </c>
      <c r="Q130" s="45">
        <v>15.87</v>
      </c>
      <c r="R130" s="47">
        <v>0.28999999999999998</v>
      </c>
      <c r="S130" s="47">
        <v>0.01</v>
      </c>
      <c r="T130" s="45">
        <v>345.5</v>
      </c>
      <c r="U130" s="47">
        <v>202.82</v>
      </c>
      <c r="V130" s="47"/>
      <c r="W130" s="47"/>
      <c r="X130" s="47"/>
      <c r="Y130" s="47"/>
      <c r="Z130" s="29">
        <v>13.51</v>
      </c>
      <c r="AA130" s="29">
        <v>0</v>
      </c>
      <c r="AB130" s="29">
        <v>6.83</v>
      </c>
      <c r="AC130" s="29">
        <v>0</v>
      </c>
      <c r="AD130" s="47">
        <v>8.7799999999999994</v>
      </c>
      <c r="AE130" s="47">
        <v>5.23</v>
      </c>
      <c r="AF130" s="29">
        <v>0</v>
      </c>
      <c r="AG130" s="54"/>
    </row>
    <row r="131" spans="1:33" outlineLevel="1">
      <c r="A131" s="116">
        <v>4</v>
      </c>
      <c r="B131" s="47">
        <v>35.909999999999997</v>
      </c>
      <c r="C131" s="47"/>
      <c r="D131" s="45">
        <v>24.19</v>
      </c>
      <c r="E131" s="45">
        <v>28.07</v>
      </c>
      <c r="F131" s="47">
        <v>0.48</v>
      </c>
      <c r="G131" s="47">
        <v>0.39</v>
      </c>
      <c r="H131" s="47">
        <v>36.17</v>
      </c>
      <c r="I131" s="45">
        <v>14.34</v>
      </c>
      <c r="J131" s="45">
        <v>10.72</v>
      </c>
      <c r="K131" s="45">
        <v>60.18</v>
      </c>
      <c r="L131" s="45">
        <v>214</v>
      </c>
      <c r="M131" s="47">
        <v>36.119999999999997</v>
      </c>
      <c r="N131" s="45">
        <v>8.41</v>
      </c>
      <c r="O131" s="47">
        <v>0.15</v>
      </c>
      <c r="P131" s="47">
        <v>0</v>
      </c>
      <c r="Q131" s="45">
        <v>15.19</v>
      </c>
      <c r="R131" s="47">
        <v>0.24</v>
      </c>
      <c r="S131" s="47">
        <v>0.01</v>
      </c>
      <c r="T131" s="45">
        <v>356</v>
      </c>
      <c r="U131" s="47">
        <v>202.11</v>
      </c>
      <c r="V131" s="47"/>
      <c r="W131" s="47"/>
      <c r="X131" s="47"/>
      <c r="Y131" s="47"/>
      <c r="Z131" s="29">
        <v>14.29</v>
      </c>
      <c r="AA131" s="29">
        <v>0</v>
      </c>
      <c r="AB131" s="29">
        <v>6.87</v>
      </c>
      <c r="AC131" s="29">
        <v>0</v>
      </c>
      <c r="AD131" s="47">
        <v>11.79</v>
      </c>
      <c r="AE131" s="47">
        <v>5.94</v>
      </c>
      <c r="AF131" s="29">
        <v>0</v>
      </c>
      <c r="AG131" s="54"/>
    </row>
    <row r="132" spans="1:33" outlineLevel="1">
      <c r="A132" s="116">
        <v>5</v>
      </c>
      <c r="B132" s="47">
        <v>36.299999999999997</v>
      </c>
      <c r="C132" s="47"/>
      <c r="D132" s="45">
        <v>23.05</v>
      </c>
      <c r="E132" s="45">
        <v>25.41</v>
      </c>
      <c r="F132" s="47">
        <v>0.5</v>
      </c>
      <c r="G132" s="47">
        <v>0.38</v>
      </c>
      <c r="H132" s="47"/>
      <c r="I132" s="45"/>
      <c r="J132" s="45"/>
      <c r="K132" s="45"/>
      <c r="L132" s="45"/>
      <c r="M132" s="47"/>
      <c r="N132" s="45"/>
      <c r="O132" s="47"/>
      <c r="P132" s="47"/>
      <c r="Q132" s="45"/>
      <c r="R132" s="47"/>
      <c r="S132" s="47"/>
      <c r="T132" s="45"/>
      <c r="U132" s="47"/>
      <c r="V132" s="47"/>
      <c r="W132" s="47"/>
      <c r="X132" s="47"/>
      <c r="Y132" s="47"/>
      <c r="Z132" s="29"/>
      <c r="AA132" s="29"/>
      <c r="AB132" s="29"/>
      <c r="AC132" s="29"/>
      <c r="AD132" s="29"/>
      <c r="AE132" s="29"/>
      <c r="AF132" s="29"/>
      <c r="AG132" s="29"/>
    </row>
    <row r="133" spans="1:33" outlineLevel="1">
      <c r="A133" s="124" t="s">
        <v>97</v>
      </c>
      <c r="B133" s="125">
        <f t="shared" ref="B133:U133" si="62">AVERAGE(B128:B132)</f>
        <v>35.958000000000006</v>
      </c>
      <c r="C133" s="125" t="e">
        <f t="shared" si="62"/>
        <v>#DIV/0!</v>
      </c>
      <c r="D133" s="125">
        <f t="shared" si="62"/>
        <v>24.32</v>
      </c>
      <c r="E133" s="125">
        <f t="shared" si="62"/>
        <v>28.911999999999999</v>
      </c>
      <c r="F133" s="125">
        <f t="shared" si="62"/>
        <v>0.48799999999999999</v>
      </c>
      <c r="G133" s="125">
        <f t="shared" si="62"/>
        <v>0.36199999999999999</v>
      </c>
      <c r="H133" s="125">
        <f t="shared" si="62"/>
        <v>36.049999999999997</v>
      </c>
      <c r="I133" s="125">
        <f t="shared" si="62"/>
        <v>14.662500000000001</v>
      </c>
      <c r="J133" s="125">
        <f t="shared" si="62"/>
        <v>12.522500000000001</v>
      </c>
      <c r="K133" s="125">
        <f t="shared" si="62"/>
        <v>63.942500000000003</v>
      </c>
      <c r="L133" s="125">
        <f t="shared" si="62"/>
        <v>213</v>
      </c>
      <c r="M133" s="125">
        <f t="shared" si="62"/>
        <v>35.814999999999998</v>
      </c>
      <c r="N133" s="125">
        <f t="shared" si="62"/>
        <v>8.41</v>
      </c>
      <c r="O133" s="125">
        <f t="shared" si="62"/>
        <v>0.14500000000000002</v>
      </c>
      <c r="P133" s="125">
        <f t="shared" si="62"/>
        <v>0</v>
      </c>
      <c r="Q133" s="125">
        <f t="shared" si="62"/>
        <v>14.7075</v>
      </c>
      <c r="R133" s="125">
        <f t="shared" si="62"/>
        <v>0.26750000000000002</v>
      </c>
      <c r="S133" s="125">
        <f t="shared" si="62"/>
        <v>1.2500000000000001E-2</v>
      </c>
      <c r="T133" s="125">
        <f t="shared" si="62"/>
        <v>349.75</v>
      </c>
      <c r="U133" s="125">
        <f t="shared" si="62"/>
        <v>202.35</v>
      </c>
      <c r="V133" s="125"/>
      <c r="W133" s="125"/>
      <c r="X133" s="125"/>
      <c r="Y133" s="125"/>
      <c r="Z133" s="125">
        <f>AVERAGE(Z128:Z132)</f>
        <v>14.667499999999999</v>
      </c>
      <c r="AA133" s="125">
        <f>AVERAGE(AA128:AA132)</f>
        <v>0</v>
      </c>
      <c r="AB133" s="125">
        <f>AVERAGE(AB128:AB132)</f>
        <v>7.2450000000000001</v>
      </c>
      <c r="AC133" s="125">
        <f>AVERAGE(AC128:AC132)</f>
        <v>0</v>
      </c>
      <c r="AD133" s="125">
        <f t="shared" ref="AD133:AG133" si="63">AVERAGE(AD128:AD132)</f>
        <v>10.115</v>
      </c>
      <c r="AE133" s="125">
        <f t="shared" si="63"/>
        <v>5.7025000000000006</v>
      </c>
      <c r="AF133" s="125">
        <f t="shared" si="63"/>
        <v>0</v>
      </c>
      <c r="AG133" s="125" t="e">
        <f t="shared" si="63"/>
        <v>#DIV/0!</v>
      </c>
    </row>
    <row r="134" spans="1:33" outlineLevel="1">
      <c r="A134" s="124" t="s">
        <v>87</v>
      </c>
      <c r="B134" s="125">
        <f t="shared" ref="B134:U134" si="64">STDEV(B128:B132)</f>
        <v>0.29218145047213234</v>
      </c>
      <c r="C134" s="125" t="e">
        <f t="shared" si="64"/>
        <v>#DIV/0!</v>
      </c>
      <c r="D134" s="125">
        <f t="shared" si="64"/>
        <v>0.83477541890019691</v>
      </c>
      <c r="E134" s="125">
        <f t="shared" si="64"/>
        <v>4.3554701238787272</v>
      </c>
      <c r="F134" s="125">
        <f t="shared" si="64"/>
        <v>2.5884358211089573E-2</v>
      </c>
      <c r="G134" s="125">
        <f t="shared" si="64"/>
        <v>3.03315017762062E-2</v>
      </c>
      <c r="H134" s="125">
        <f t="shared" si="64"/>
        <v>9.8319208025018423E-2</v>
      </c>
      <c r="I134" s="125">
        <f t="shared" si="64"/>
        <v>0.66062470435187304</v>
      </c>
      <c r="J134" s="125">
        <f t="shared" si="64"/>
        <v>2.0038691740397283</v>
      </c>
      <c r="K134" s="125">
        <f t="shared" si="64"/>
        <v>8.1661103552017273</v>
      </c>
      <c r="L134" s="125">
        <f t="shared" si="64"/>
        <v>2.5819888974716112</v>
      </c>
      <c r="M134" s="125">
        <f t="shared" si="64"/>
        <v>0.23727621035409116</v>
      </c>
      <c r="N134" s="125">
        <f t="shared" si="64"/>
        <v>0.58940648113165484</v>
      </c>
      <c r="O134" s="125">
        <f t="shared" si="64"/>
        <v>9.999999999999995E-3</v>
      </c>
      <c r="P134" s="125">
        <f t="shared" si="64"/>
        <v>0</v>
      </c>
      <c r="Q134" s="125">
        <f t="shared" si="64"/>
        <v>1.0751240238533724</v>
      </c>
      <c r="R134" s="125">
        <f t="shared" si="64"/>
        <v>2.2173557826083452E-2</v>
      </c>
      <c r="S134" s="125">
        <f t="shared" si="64"/>
        <v>4.9999999999999992E-3</v>
      </c>
      <c r="T134" s="125">
        <f t="shared" si="64"/>
        <v>4.4440972086577943</v>
      </c>
      <c r="U134" s="125">
        <f t="shared" si="64"/>
        <v>0.35279833710869374</v>
      </c>
      <c r="V134" s="125"/>
      <c r="W134" s="125"/>
      <c r="X134" s="125"/>
      <c r="Y134" s="125"/>
      <c r="Z134" s="125">
        <f>STDEV(Z128:Z132)</f>
        <v>0.94171386312403826</v>
      </c>
      <c r="AA134" s="125">
        <f>STDEV(AA128:AA132)</f>
        <v>0</v>
      </c>
      <c r="AB134" s="125">
        <f>STDEV(AB128:AB132)</f>
        <v>0.60158124970780091</v>
      </c>
      <c r="AC134" s="125">
        <f>STDEV(AC128:AC132)</f>
        <v>0</v>
      </c>
      <c r="AD134" s="125">
        <f t="shared" ref="AD134:AG134" si="65">STDEV(AD128:AD132)</f>
        <v>1.8430138360847896</v>
      </c>
      <c r="AE134" s="125">
        <f t="shared" si="65"/>
        <v>0.32014319712695222</v>
      </c>
      <c r="AF134" s="125">
        <f t="shared" si="65"/>
        <v>0</v>
      </c>
      <c r="AG134" s="125" t="e">
        <f t="shared" si="65"/>
        <v>#DIV/0!</v>
      </c>
    </row>
    <row r="135" spans="1:33" s="184" customFormat="1" outlineLevel="1">
      <c r="A135" s="183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250"/>
      <c r="AA135" s="250"/>
      <c r="AB135" s="250"/>
      <c r="AC135" s="250"/>
      <c r="AD135" s="64"/>
      <c r="AE135" s="64"/>
      <c r="AF135" s="250"/>
      <c r="AG135" s="251"/>
    </row>
    <row r="136" spans="1:33" ht="42" outlineLevel="1">
      <c r="A136" s="115" t="s">
        <v>443</v>
      </c>
      <c r="B136" s="66" t="s">
        <v>88</v>
      </c>
      <c r="C136" s="66" t="s">
        <v>64</v>
      </c>
      <c r="D136" s="67" t="s">
        <v>89</v>
      </c>
      <c r="E136" s="67" t="s">
        <v>90</v>
      </c>
      <c r="F136" s="66" t="s">
        <v>91</v>
      </c>
      <c r="G136" s="66" t="s">
        <v>92</v>
      </c>
      <c r="H136" s="66" t="s">
        <v>65</v>
      </c>
      <c r="I136" s="67" t="s">
        <v>93</v>
      </c>
      <c r="J136" s="67" t="s">
        <v>94</v>
      </c>
      <c r="K136" s="67" t="s">
        <v>95</v>
      </c>
      <c r="L136" s="67" t="s">
        <v>85</v>
      </c>
      <c r="M136" s="66" t="s">
        <v>130</v>
      </c>
      <c r="N136" s="67" t="s">
        <v>133</v>
      </c>
      <c r="O136" s="66" t="s">
        <v>131</v>
      </c>
      <c r="P136" s="66" t="s">
        <v>132</v>
      </c>
      <c r="Q136" s="67" t="s">
        <v>134</v>
      </c>
      <c r="R136" s="66" t="s">
        <v>135</v>
      </c>
      <c r="S136" s="66" t="s">
        <v>136</v>
      </c>
      <c r="T136" s="67" t="s">
        <v>96</v>
      </c>
      <c r="U136" s="66" t="s">
        <v>137</v>
      </c>
      <c r="V136" s="66"/>
      <c r="W136" s="66"/>
      <c r="X136" s="66"/>
      <c r="Y136" s="66"/>
      <c r="Z136" s="65" t="s">
        <v>86</v>
      </c>
      <c r="AA136" s="65" t="s">
        <v>173</v>
      </c>
      <c r="AB136" s="65" t="s">
        <v>66</v>
      </c>
      <c r="AC136" s="65" t="s">
        <v>173</v>
      </c>
      <c r="AD136" s="65" t="s">
        <v>174</v>
      </c>
      <c r="AE136" s="65" t="s">
        <v>67</v>
      </c>
      <c r="AF136" s="65" t="s">
        <v>173</v>
      </c>
      <c r="AG136" s="179" t="s">
        <v>63</v>
      </c>
    </row>
    <row r="137" spans="1:33" outlineLevel="1">
      <c r="A137" s="116">
        <v>1</v>
      </c>
      <c r="B137" s="47">
        <v>36.299999999999997</v>
      </c>
      <c r="C137" s="47"/>
      <c r="D137" s="45">
        <v>25.14</v>
      </c>
      <c r="E137" s="45">
        <v>24.33</v>
      </c>
      <c r="F137" s="47">
        <v>0.46</v>
      </c>
      <c r="G137" s="47">
        <v>0.67</v>
      </c>
      <c r="H137" s="47">
        <v>35.81</v>
      </c>
      <c r="I137" s="45">
        <v>17.22</v>
      </c>
      <c r="J137" s="45">
        <v>14.63</v>
      </c>
      <c r="K137" s="45">
        <v>64.430000000000007</v>
      </c>
      <c r="L137" s="45">
        <v>221</v>
      </c>
      <c r="M137" s="47">
        <v>36.049999999999997</v>
      </c>
      <c r="N137" s="45">
        <v>9.4</v>
      </c>
      <c r="O137" s="29">
        <v>0.14000000000000001</v>
      </c>
      <c r="P137" s="29">
        <v>0</v>
      </c>
      <c r="Q137" s="29">
        <v>17.03</v>
      </c>
      <c r="R137" s="29">
        <v>0.28999999999999998</v>
      </c>
      <c r="S137" s="29">
        <v>0.01</v>
      </c>
      <c r="T137" s="29">
        <v>349.5</v>
      </c>
      <c r="U137" s="29">
        <v>202.37</v>
      </c>
      <c r="V137" s="29"/>
      <c r="W137" s="29"/>
      <c r="X137" s="29"/>
      <c r="Y137" s="29"/>
      <c r="Z137" s="260">
        <v>13.8</v>
      </c>
      <c r="AA137" s="29">
        <v>0</v>
      </c>
      <c r="AB137" s="29">
        <v>7.16</v>
      </c>
      <c r="AC137" s="29">
        <v>0</v>
      </c>
      <c r="AD137" s="47">
        <v>14.2</v>
      </c>
      <c r="AE137" s="47">
        <v>6.65</v>
      </c>
      <c r="AF137" s="29">
        <v>0</v>
      </c>
      <c r="AG137" s="54"/>
    </row>
    <row r="138" spans="1:33" outlineLevel="1">
      <c r="A138" s="116">
        <v>2</v>
      </c>
      <c r="B138" s="47">
        <v>36.340000000000003</v>
      </c>
      <c r="C138" s="47"/>
      <c r="D138" s="45">
        <v>24.21</v>
      </c>
      <c r="E138" s="45">
        <v>23.74</v>
      </c>
      <c r="F138" s="47">
        <v>0.45</v>
      </c>
      <c r="G138" s="47">
        <v>0.59</v>
      </c>
      <c r="H138" s="47">
        <v>36.24</v>
      </c>
      <c r="I138" s="45">
        <v>14.35</v>
      </c>
      <c r="J138" s="45">
        <v>10.85</v>
      </c>
      <c r="K138" s="45">
        <v>57.56</v>
      </c>
      <c r="L138" s="45">
        <v>220</v>
      </c>
      <c r="M138" s="47">
        <v>36.11</v>
      </c>
      <c r="N138" s="45">
        <v>9.2200000000000006</v>
      </c>
      <c r="O138" s="29">
        <v>0.16</v>
      </c>
      <c r="P138" s="29">
        <v>0.02</v>
      </c>
      <c r="Q138" s="29">
        <v>18.03</v>
      </c>
      <c r="R138" s="29">
        <v>0.32</v>
      </c>
      <c r="S138" s="29">
        <v>0.01</v>
      </c>
      <c r="T138" s="29">
        <v>350.5</v>
      </c>
      <c r="U138" s="29">
        <v>200.9</v>
      </c>
      <c r="V138" s="29"/>
      <c r="W138" s="29"/>
      <c r="X138" s="29"/>
      <c r="Y138" s="29"/>
      <c r="Z138" s="260">
        <v>13.2</v>
      </c>
      <c r="AA138" s="29">
        <v>0</v>
      </c>
      <c r="AB138" s="29">
        <v>6.83</v>
      </c>
      <c r="AC138" s="29">
        <v>0</v>
      </c>
      <c r="AD138" s="47">
        <v>14.09</v>
      </c>
      <c r="AE138" s="47">
        <v>5.78</v>
      </c>
      <c r="AF138" s="29">
        <v>0</v>
      </c>
      <c r="AG138" s="54"/>
    </row>
    <row r="139" spans="1:33" outlineLevel="1">
      <c r="A139" s="116">
        <v>3</v>
      </c>
      <c r="B139" s="47">
        <v>36.119999999999997</v>
      </c>
      <c r="C139" s="47"/>
      <c r="D139" s="45">
        <v>24.27</v>
      </c>
      <c r="E139" s="45">
        <v>26.19</v>
      </c>
      <c r="F139" s="47">
        <v>0.54</v>
      </c>
      <c r="G139" s="47">
        <v>0.67</v>
      </c>
      <c r="H139" s="47">
        <v>36.29</v>
      </c>
      <c r="I139" s="45">
        <v>12.72</v>
      </c>
      <c r="J139" s="45">
        <v>10.4</v>
      </c>
      <c r="K139" s="45">
        <v>51.59</v>
      </c>
      <c r="L139" s="45">
        <v>218</v>
      </c>
      <c r="M139" s="47">
        <v>36.29</v>
      </c>
      <c r="N139" s="45">
        <v>10.5</v>
      </c>
      <c r="O139" s="29">
        <v>0.14000000000000001</v>
      </c>
      <c r="P139" s="29">
        <v>0.01</v>
      </c>
      <c r="Q139" s="29">
        <v>18.13</v>
      </c>
      <c r="R139" s="29">
        <v>0.31</v>
      </c>
      <c r="S139" s="29">
        <v>0.01</v>
      </c>
      <c r="T139" s="29">
        <v>342.5</v>
      </c>
      <c r="U139" s="29">
        <v>202.37</v>
      </c>
      <c r="V139" s="29"/>
      <c r="W139" s="29"/>
      <c r="X139" s="29"/>
      <c r="Y139" s="29"/>
      <c r="Z139" s="29">
        <v>13.19</v>
      </c>
      <c r="AA139" s="29">
        <v>0</v>
      </c>
      <c r="AB139" s="29">
        <v>8.0500000000000007</v>
      </c>
      <c r="AC139" s="29">
        <v>0</v>
      </c>
      <c r="AD139" s="47">
        <v>13.78</v>
      </c>
      <c r="AE139" s="47">
        <v>5.72</v>
      </c>
      <c r="AF139" s="29">
        <v>0</v>
      </c>
      <c r="AG139" s="54"/>
    </row>
    <row r="140" spans="1:33" outlineLevel="1">
      <c r="A140" s="116">
        <v>4</v>
      </c>
      <c r="B140" s="47">
        <v>36.450000000000003</v>
      </c>
      <c r="C140" s="47"/>
      <c r="D140" s="45">
        <v>23.41</v>
      </c>
      <c r="E140" s="45">
        <v>25.25</v>
      </c>
      <c r="F140" s="47">
        <v>0.54</v>
      </c>
      <c r="G140" s="47">
        <v>0.57999999999999996</v>
      </c>
      <c r="H140" s="47">
        <v>36.11</v>
      </c>
      <c r="I140" s="45">
        <v>13.16</v>
      </c>
      <c r="J140" s="45">
        <v>11.12</v>
      </c>
      <c r="K140" s="45">
        <v>56.75</v>
      </c>
      <c r="L140" s="45">
        <v>220</v>
      </c>
      <c r="M140" s="47">
        <v>36.4</v>
      </c>
      <c r="N140" s="45">
        <v>9.68</v>
      </c>
      <c r="O140" s="29">
        <v>0.15</v>
      </c>
      <c r="P140" s="29">
        <v>0.03</v>
      </c>
      <c r="Q140" s="29">
        <v>18.53</v>
      </c>
      <c r="R140" s="29">
        <v>0.35</v>
      </c>
      <c r="S140" s="29">
        <v>0.01</v>
      </c>
      <c r="T140" s="29">
        <v>346</v>
      </c>
      <c r="U140" s="29">
        <v>202.53</v>
      </c>
      <c r="V140" s="29"/>
      <c r="W140" s="29"/>
      <c r="X140" s="29"/>
      <c r="Y140" s="29"/>
      <c r="Z140" s="29">
        <v>15.34</v>
      </c>
      <c r="AA140" s="29">
        <v>0</v>
      </c>
      <c r="AB140" s="29">
        <v>7.83</v>
      </c>
      <c r="AC140" s="29">
        <v>0</v>
      </c>
      <c r="AD140" s="47">
        <v>14.18</v>
      </c>
      <c r="AE140" s="47">
        <v>6.05</v>
      </c>
      <c r="AF140" s="29">
        <v>0</v>
      </c>
      <c r="AG140" s="54"/>
    </row>
    <row r="141" spans="1:33" outlineLevel="1">
      <c r="A141" s="116">
        <v>5</v>
      </c>
      <c r="B141" s="47">
        <v>36.5</v>
      </c>
      <c r="C141" s="47"/>
      <c r="D141" s="45">
        <v>23.45</v>
      </c>
      <c r="E141" s="45">
        <v>25.63</v>
      </c>
      <c r="F141" s="47">
        <v>0.51</v>
      </c>
      <c r="G141" s="47">
        <v>0.74</v>
      </c>
      <c r="H141" s="47"/>
      <c r="I141" s="45"/>
      <c r="J141" s="45"/>
      <c r="K141" s="45"/>
      <c r="L141" s="45"/>
      <c r="M141" s="47"/>
      <c r="N141" s="45"/>
      <c r="O141" s="47"/>
      <c r="P141" s="47"/>
      <c r="Q141" s="45"/>
      <c r="R141" s="47"/>
      <c r="S141" s="47"/>
      <c r="T141" s="45"/>
      <c r="U141" s="47"/>
      <c r="V141" s="47"/>
      <c r="W141" s="47"/>
      <c r="X141" s="47"/>
      <c r="Y141" s="47"/>
      <c r="Z141" s="29"/>
      <c r="AA141" s="29"/>
      <c r="AB141" s="29"/>
      <c r="AC141" s="29"/>
      <c r="AD141" s="29"/>
      <c r="AE141" s="29"/>
      <c r="AF141" s="29"/>
      <c r="AG141" s="29"/>
    </row>
    <row r="142" spans="1:33" outlineLevel="1">
      <c r="A142" s="124" t="s">
        <v>97</v>
      </c>
      <c r="B142" s="125">
        <f t="shared" ref="B142:U142" si="66">AVERAGE(B137:B141)</f>
        <v>36.341999999999999</v>
      </c>
      <c r="C142" s="125" t="e">
        <f t="shared" si="66"/>
        <v>#DIV/0!</v>
      </c>
      <c r="D142" s="127">
        <f t="shared" si="66"/>
        <v>24.096</v>
      </c>
      <c r="E142" s="127">
        <f t="shared" si="66"/>
        <v>25.027999999999999</v>
      </c>
      <c r="F142" s="125">
        <f t="shared" si="66"/>
        <v>0.5</v>
      </c>
      <c r="G142" s="125">
        <f t="shared" si="66"/>
        <v>0.65</v>
      </c>
      <c r="H142" s="125">
        <f t="shared" si="66"/>
        <v>36.112499999999997</v>
      </c>
      <c r="I142" s="127">
        <f t="shared" si="66"/>
        <v>14.362500000000001</v>
      </c>
      <c r="J142" s="127">
        <f t="shared" si="66"/>
        <v>11.75</v>
      </c>
      <c r="K142" s="127">
        <f t="shared" si="66"/>
        <v>57.582500000000003</v>
      </c>
      <c r="L142" s="127">
        <f t="shared" si="66"/>
        <v>219.75</v>
      </c>
      <c r="M142" s="125">
        <f t="shared" si="66"/>
        <v>36.212499999999999</v>
      </c>
      <c r="N142" s="125">
        <f t="shared" si="66"/>
        <v>9.6999999999999993</v>
      </c>
      <c r="O142" s="125">
        <f t="shared" si="66"/>
        <v>0.14750000000000002</v>
      </c>
      <c r="P142" s="125">
        <f t="shared" si="66"/>
        <v>1.4999999999999999E-2</v>
      </c>
      <c r="Q142" s="125">
        <f t="shared" si="66"/>
        <v>17.93</v>
      </c>
      <c r="R142" s="125">
        <f t="shared" si="66"/>
        <v>0.3175</v>
      </c>
      <c r="S142" s="125">
        <f t="shared" si="66"/>
        <v>0.01</v>
      </c>
      <c r="T142" s="125">
        <f t="shared" si="66"/>
        <v>347.125</v>
      </c>
      <c r="U142" s="125">
        <f t="shared" si="66"/>
        <v>202.04249999999999</v>
      </c>
      <c r="V142" s="125"/>
      <c r="W142" s="125"/>
      <c r="X142" s="125"/>
      <c r="Y142" s="125"/>
      <c r="Z142" s="125">
        <f>AVERAGE(Z137:Z141)</f>
        <v>13.8825</v>
      </c>
      <c r="AA142" s="125">
        <f>AVERAGE(AA137:AA141)</f>
        <v>0</v>
      </c>
      <c r="AB142" s="125">
        <f>AVERAGE(AB137:AB141)</f>
        <v>7.4674999999999994</v>
      </c>
      <c r="AC142" s="125">
        <f>AVERAGE(AC137:AC141)</f>
        <v>0</v>
      </c>
      <c r="AD142" s="125">
        <f t="shared" ref="AD142:AG142" si="67">AVERAGE(AD137:AD141)</f>
        <v>14.0625</v>
      </c>
      <c r="AE142" s="125">
        <f t="shared" si="67"/>
        <v>6.05</v>
      </c>
      <c r="AF142" s="125">
        <f t="shared" si="67"/>
        <v>0</v>
      </c>
      <c r="AG142" s="125" t="e">
        <f t="shared" si="67"/>
        <v>#DIV/0!</v>
      </c>
    </row>
    <row r="143" spans="1:33" outlineLevel="1">
      <c r="A143" s="124" t="s">
        <v>87</v>
      </c>
      <c r="B143" s="125">
        <f t="shared" ref="B143:U143" si="68">STDEV(B137:B141)</f>
        <v>0.14805404418657564</v>
      </c>
      <c r="C143" s="125" t="e">
        <f t="shared" si="68"/>
        <v>#DIV/0!</v>
      </c>
      <c r="D143" s="127">
        <f t="shared" si="68"/>
        <v>0.71083050018974314</v>
      </c>
      <c r="E143" s="127">
        <f t="shared" si="68"/>
        <v>0.98844322042290422</v>
      </c>
      <c r="F143" s="125">
        <f t="shared" si="68"/>
        <v>4.3011626335213139E-2</v>
      </c>
      <c r="G143" s="125">
        <f t="shared" si="68"/>
        <v>6.5954529791364624E-2</v>
      </c>
      <c r="H143" s="125">
        <f t="shared" si="68"/>
        <v>0.2154646142641515</v>
      </c>
      <c r="I143" s="127">
        <f t="shared" si="68"/>
        <v>2.0256089619338216</v>
      </c>
      <c r="J143" s="127">
        <f t="shared" si="68"/>
        <v>1.9428329830430617</v>
      </c>
      <c r="K143" s="127">
        <f t="shared" si="68"/>
        <v>5.2754739123608614</v>
      </c>
      <c r="L143" s="127">
        <f t="shared" si="68"/>
        <v>1.2583057392117916</v>
      </c>
      <c r="M143" s="125">
        <f t="shared" si="68"/>
        <v>0.16132265804901716</v>
      </c>
      <c r="N143" s="125">
        <f t="shared" si="68"/>
        <v>0.56592107812544534</v>
      </c>
      <c r="O143" s="125">
        <f t="shared" si="68"/>
        <v>9.5742710775633746E-3</v>
      </c>
      <c r="P143" s="125">
        <f t="shared" si="68"/>
        <v>1.2909944487358056E-2</v>
      </c>
      <c r="Q143" s="125">
        <f t="shared" si="68"/>
        <v>0.63770421565696611</v>
      </c>
      <c r="R143" s="125">
        <f t="shared" si="68"/>
        <v>2.4999999999999994E-2</v>
      </c>
      <c r="S143" s="125">
        <f t="shared" si="68"/>
        <v>0</v>
      </c>
      <c r="T143" s="125">
        <f t="shared" si="68"/>
        <v>3.6371921404658658</v>
      </c>
      <c r="U143" s="125">
        <f t="shared" si="68"/>
        <v>0.76539205639985441</v>
      </c>
      <c r="V143" s="125"/>
      <c r="W143" s="125"/>
      <c r="X143" s="125"/>
      <c r="Y143" s="125"/>
      <c r="Z143" s="125">
        <f>STDEV(Z137:Z141)</f>
        <v>1.0126656243137055</v>
      </c>
      <c r="AA143" s="125">
        <f>STDEV(AA137:AA141)</f>
        <v>0</v>
      </c>
      <c r="AB143" s="125">
        <f>STDEV(AB137:AB141)</f>
        <v>0.56911480974111617</v>
      </c>
      <c r="AC143" s="125">
        <f>STDEV(AC137:AC141)</f>
        <v>0</v>
      </c>
      <c r="AD143" s="125">
        <f t="shared" ref="AD143:AG143" si="69">STDEV(AD137:AD141)</f>
        <v>0.19431503630273536</v>
      </c>
      <c r="AE143" s="125">
        <f t="shared" si="69"/>
        <v>0.42497058721751579</v>
      </c>
      <c r="AF143" s="125">
        <f t="shared" si="69"/>
        <v>0</v>
      </c>
      <c r="AG143" s="125" t="e">
        <f t="shared" si="69"/>
        <v>#DIV/0!</v>
      </c>
    </row>
    <row r="144" spans="1:33" outlineLevel="1">
      <c r="A144" s="116"/>
      <c r="B144" s="47"/>
      <c r="C144" s="47"/>
      <c r="D144" s="45"/>
      <c r="E144" s="45"/>
      <c r="F144" s="47"/>
      <c r="G144" s="47"/>
      <c r="H144" s="47"/>
      <c r="I144" s="45"/>
      <c r="J144" s="45"/>
      <c r="K144" s="45"/>
      <c r="L144" s="45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29"/>
      <c r="AA144" s="29"/>
      <c r="AB144" s="29"/>
      <c r="AC144" s="29"/>
      <c r="AD144" s="47"/>
      <c r="AE144" s="47"/>
      <c r="AF144" s="29"/>
      <c r="AG144" s="54"/>
    </row>
    <row r="145" spans="1:33" ht="42" outlineLevel="1">
      <c r="A145" s="115" t="s">
        <v>442</v>
      </c>
      <c r="B145" s="66" t="s">
        <v>88</v>
      </c>
      <c r="C145" s="66" t="s">
        <v>64</v>
      </c>
      <c r="D145" s="67" t="s">
        <v>89</v>
      </c>
      <c r="E145" s="67" t="s">
        <v>90</v>
      </c>
      <c r="F145" s="66" t="s">
        <v>91</v>
      </c>
      <c r="G145" s="66" t="s">
        <v>92</v>
      </c>
      <c r="H145" s="66" t="s">
        <v>65</v>
      </c>
      <c r="I145" s="67" t="s">
        <v>93</v>
      </c>
      <c r="J145" s="67" t="s">
        <v>94</v>
      </c>
      <c r="K145" s="67" t="s">
        <v>95</v>
      </c>
      <c r="L145" s="67" t="s">
        <v>85</v>
      </c>
      <c r="M145" s="66" t="s">
        <v>130</v>
      </c>
      <c r="N145" s="67" t="s">
        <v>133</v>
      </c>
      <c r="O145" s="66" t="s">
        <v>131</v>
      </c>
      <c r="P145" s="66" t="s">
        <v>132</v>
      </c>
      <c r="Q145" s="67" t="s">
        <v>134</v>
      </c>
      <c r="R145" s="66" t="s">
        <v>135</v>
      </c>
      <c r="S145" s="66" t="s">
        <v>136</v>
      </c>
      <c r="T145" s="67" t="s">
        <v>96</v>
      </c>
      <c r="U145" s="66" t="s">
        <v>137</v>
      </c>
      <c r="V145" s="66"/>
      <c r="W145" s="66"/>
      <c r="X145" s="66"/>
      <c r="Y145" s="66"/>
      <c r="Z145" s="65" t="s">
        <v>86</v>
      </c>
      <c r="AA145" s="65" t="s">
        <v>173</v>
      </c>
      <c r="AB145" s="65" t="s">
        <v>66</v>
      </c>
      <c r="AC145" s="65" t="s">
        <v>173</v>
      </c>
      <c r="AD145" s="65" t="s">
        <v>174</v>
      </c>
      <c r="AE145" s="65" t="s">
        <v>67</v>
      </c>
      <c r="AF145" s="65" t="s">
        <v>173</v>
      </c>
      <c r="AG145" s="179" t="s">
        <v>63</v>
      </c>
    </row>
    <row r="146" spans="1:33" outlineLevel="1">
      <c r="A146" s="116">
        <v>1</v>
      </c>
      <c r="B146" s="47">
        <v>36.61</v>
      </c>
      <c r="C146" s="47"/>
      <c r="D146" s="47">
        <v>26.15</v>
      </c>
      <c r="E146" s="47">
        <v>26.83</v>
      </c>
      <c r="F146" s="47">
        <v>0.71</v>
      </c>
      <c r="G146" s="47">
        <v>0.43</v>
      </c>
      <c r="H146" s="47">
        <v>36.58</v>
      </c>
      <c r="I146" s="47">
        <v>16.12</v>
      </c>
      <c r="J146" s="47">
        <v>13.09</v>
      </c>
      <c r="K146" s="47">
        <v>62.37</v>
      </c>
      <c r="L146" s="45">
        <v>206</v>
      </c>
      <c r="M146" s="47">
        <v>36.61</v>
      </c>
      <c r="N146" s="29">
        <v>10</v>
      </c>
      <c r="O146" s="29">
        <v>0.15</v>
      </c>
      <c r="P146" s="29">
        <v>0.04</v>
      </c>
      <c r="Q146" s="29">
        <v>17.91</v>
      </c>
      <c r="R146" s="29">
        <v>0.46</v>
      </c>
      <c r="S146" s="29">
        <v>0.01</v>
      </c>
      <c r="T146" s="29">
        <v>351.5</v>
      </c>
      <c r="U146" s="29">
        <v>203.95</v>
      </c>
      <c r="V146" s="47"/>
      <c r="W146" s="47"/>
      <c r="X146" s="47"/>
      <c r="Y146" s="47"/>
      <c r="Z146" s="29"/>
      <c r="AA146" s="29"/>
      <c r="AB146" s="29"/>
      <c r="AC146" s="29"/>
      <c r="AD146" s="47"/>
      <c r="AE146" s="47"/>
      <c r="AF146" s="29"/>
      <c r="AG146" s="54"/>
    </row>
    <row r="147" spans="1:33" outlineLevel="1">
      <c r="A147" s="116">
        <v>2</v>
      </c>
      <c r="B147" s="47">
        <v>36.44</v>
      </c>
      <c r="C147" s="47"/>
      <c r="D147" s="47">
        <v>25.77</v>
      </c>
      <c r="E147" s="47">
        <v>28.87</v>
      </c>
      <c r="F147" s="47">
        <v>0.71</v>
      </c>
      <c r="G147" s="47">
        <v>0.45</v>
      </c>
      <c r="H147" s="47">
        <v>36.369999999999997</v>
      </c>
      <c r="I147" s="47">
        <v>17.59</v>
      </c>
      <c r="J147" s="47">
        <v>10.25</v>
      </c>
      <c r="K147" s="47">
        <v>57.06</v>
      </c>
      <c r="L147" s="45">
        <v>208</v>
      </c>
      <c r="M147" s="47">
        <v>36.68</v>
      </c>
      <c r="N147" s="29">
        <v>8.8699999999999992</v>
      </c>
      <c r="O147" s="29">
        <v>0.18</v>
      </c>
      <c r="P147" s="29">
        <v>0</v>
      </c>
      <c r="Q147" s="29">
        <v>19.5</v>
      </c>
      <c r="R147" s="29">
        <v>0.43</v>
      </c>
      <c r="S147" s="29">
        <v>0.02</v>
      </c>
      <c r="T147" s="29">
        <v>354</v>
      </c>
      <c r="U147" s="29">
        <v>203.63</v>
      </c>
      <c r="V147" s="47"/>
      <c r="W147" s="47"/>
      <c r="X147" s="47"/>
      <c r="Y147" s="47"/>
      <c r="Z147" s="29"/>
      <c r="AA147" s="29"/>
      <c r="AB147" s="29"/>
      <c r="AC147" s="29"/>
      <c r="AD147" s="47"/>
      <c r="AE147" s="47"/>
      <c r="AF147" s="29"/>
      <c r="AG147" s="54"/>
    </row>
    <row r="148" spans="1:33" outlineLevel="1">
      <c r="A148" s="116">
        <v>3</v>
      </c>
      <c r="B148" s="47">
        <v>36.4</v>
      </c>
      <c r="C148" s="47"/>
      <c r="D148" s="47">
        <v>25.5</v>
      </c>
      <c r="E148" s="47">
        <v>29.7</v>
      </c>
      <c r="F148" s="47">
        <v>1.03</v>
      </c>
      <c r="G148" s="47">
        <v>0.44</v>
      </c>
      <c r="H148" s="47">
        <v>36.51</v>
      </c>
      <c r="I148" s="47">
        <v>15.81</v>
      </c>
      <c r="J148" s="47">
        <v>13.94</v>
      </c>
      <c r="K148" s="47">
        <v>63.78</v>
      </c>
      <c r="L148" s="45">
        <v>210</v>
      </c>
      <c r="M148" s="47">
        <v>36.130000000000003</v>
      </c>
      <c r="N148" s="29">
        <v>9.5</v>
      </c>
      <c r="O148" s="29">
        <v>0.15</v>
      </c>
      <c r="P148" s="29">
        <v>0.01</v>
      </c>
      <c r="Q148" s="29">
        <v>19.5</v>
      </c>
      <c r="R148" s="29">
        <v>0.36</v>
      </c>
      <c r="S148" s="29">
        <v>0.02</v>
      </c>
      <c r="T148" s="29">
        <v>351</v>
      </c>
      <c r="U148" s="29">
        <v>203.87</v>
      </c>
      <c r="V148" s="47"/>
      <c r="W148" s="47"/>
      <c r="X148" s="47"/>
      <c r="Y148" s="47"/>
      <c r="Z148" s="29"/>
      <c r="AA148" s="29"/>
      <c r="AB148" s="29"/>
      <c r="AC148" s="29"/>
      <c r="AD148" s="47"/>
      <c r="AE148" s="47"/>
      <c r="AF148" s="29"/>
      <c r="AG148" s="54"/>
    </row>
    <row r="149" spans="1:33" outlineLevel="1">
      <c r="A149" s="116">
        <v>4</v>
      </c>
      <c r="B149" s="47">
        <v>36.51</v>
      </c>
      <c r="C149" s="47"/>
      <c r="D149" s="47">
        <v>24.11</v>
      </c>
      <c r="E149" s="47">
        <v>29.2</v>
      </c>
      <c r="F149" s="47">
        <v>0.94</v>
      </c>
      <c r="G149" s="47">
        <v>0.46</v>
      </c>
      <c r="H149" s="47">
        <v>36.72</v>
      </c>
      <c r="I149" s="47">
        <v>16.75</v>
      </c>
      <c r="J149" s="47">
        <v>13.03</v>
      </c>
      <c r="K149" s="47">
        <v>59.87</v>
      </c>
      <c r="L149" s="265">
        <v>210.5</v>
      </c>
      <c r="M149" s="47">
        <v>36.270000000000003</v>
      </c>
      <c r="N149" s="29">
        <v>10.38</v>
      </c>
      <c r="O149" s="29">
        <v>0.16</v>
      </c>
      <c r="P149" s="29">
        <v>0.02</v>
      </c>
      <c r="Q149" s="29">
        <v>19.440000000000001</v>
      </c>
      <c r="R149" s="29">
        <v>0.33</v>
      </c>
      <c r="S149" s="29">
        <v>0.01</v>
      </c>
      <c r="T149" s="29">
        <v>348</v>
      </c>
      <c r="U149" s="29">
        <v>219.2</v>
      </c>
      <c r="V149" s="47"/>
      <c r="W149" s="47"/>
      <c r="X149" s="47"/>
      <c r="Y149" s="47"/>
      <c r="Z149" s="29"/>
      <c r="AA149" s="29"/>
      <c r="AB149" s="29"/>
      <c r="AC149" s="29"/>
      <c r="AD149" s="47"/>
      <c r="AE149" s="47"/>
      <c r="AF149" s="29"/>
      <c r="AG149" s="54"/>
    </row>
    <row r="150" spans="1:33" outlineLevel="1">
      <c r="A150" s="116">
        <v>5</v>
      </c>
      <c r="B150" s="47">
        <v>36.57</v>
      </c>
      <c r="C150" s="47"/>
      <c r="D150" s="47">
        <v>26.62</v>
      </c>
      <c r="E150" s="47">
        <v>31.25</v>
      </c>
      <c r="F150" s="47">
        <v>1.33</v>
      </c>
      <c r="G150" s="47">
        <v>0.47</v>
      </c>
      <c r="H150" s="47"/>
      <c r="I150" s="45"/>
      <c r="J150" s="45"/>
      <c r="K150" s="45"/>
      <c r="L150" s="45"/>
      <c r="M150" s="47"/>
      <c r="N150" s="45"/>
      <c r="O150" s="47"/>
      <c r="P150" s="47"/>
      <c r="Q150" s="45"/>
      <c r="R150" s="47"/>
      <c r="S150" s="47"/>
      <c r="T150" s="45"/>
      <c r="U150" s="47"/>
      <c r="V150" s="47"/>
      <c r="W150" s="47"/>
      <c r="X150" s="47"/>
      <c r="Y150" s="47"/>
      <c r="Z150" s="29"/>
      <c r="AA150" s="29"/>
      <c r="AB150" s="29"/>
      <c r="AC150" s="29"/>
      <c r="AD150" s="47"/>
      <c r="AE150" s="47"/>
      <c r="AF150" s="29"/>
      <c r="AG150" s="54"/>
    </row>
    <row r="151" spans="1:33" outlineLevel="1">
      <c r="A151" s="124" t="s">
        <v>97</v>
      </c>
      <c r="B151" s="125">
        <f>AVERAGE(B146:B150)</f>
        <v>36.505999999999993</v>
      </c>
      <c r="C151" s="125" t="e">
        <f t="shared" ref="C151:U151" si="70">AVERAGE(C146:C150)</f>
        <v>#DIV/0!</v>
      </c>
      <c r="D151" s="125">
        <f t="shared" si="70"/>
        <v>25.630000000000003</v>
      </c>
      <c r="E151" s="125">
        <f t="shared" si="70"/>
        <v>29.170000000000005</v>
      </c>
      <c r="F151" s="125">
        <f t="shared" si="70"/>
        <v>0.94400000000000017</v>
      </c>
      <c r="G151" s="125">
        <f t="shared" si="70"/>
        <v>0.45</v>
      </c>
      <c r="H151" s="125">
        <f t="shared" si="70"/>
        <v>36.544999999999995</v>
      </c>
      <c r="I151" s="125">
        <f t="shared" si="70"/>
        <v>16.567500000000003</v>
      </c>
      <c r="J151" s="125">
        <f t="shared" si="70"/>
        <v>12.577500000000001</v>
      </c>
      <c r="K151" s="125">
        <f t="shared" si="70"/>
        <v>60.77</v>
      </c>
      <c r="L151" s="125">
        <f t="shared" si="70"/>
        <v>208.625</v>
      </c>
      <c r="M151" s="125">
        <f t="shared" si="70"/>
        <v>36.422499999999999</v>
      </c>
      <c r="N151" s="125">
        <f t="shared" si="70"/>
        <v>9.6875</v>
      </c>
      <c r="O151" s="125">
        <f t="shared" si="70"/>
        <v>0.16</v>
      </c>
      <c r="P151" s="125">
        <f t="shared" si="70"/>
        <v>1.7500000000000002E-2</v>
      </c>
      <c r="Q151" s="125">
        <f t="shared" si="70"/>
        <v>19.087499999999999</v>
      </c>
      <c r="R151" s="125">
        <f t="shared" si="70"/>
        <v>0.39500000000000002</v>
      </c>
      <c r="S151" s="125">
        <f t="shared" si="70"/>
        <v>1.5000000000000001E-2</v>
      </c>
      <c r="T151" s="125">
        <f t="shared" si="70"/>
        <v>351.125</v>
      </c>
      <c r="U151" s="125">
        <f t="shared" si="70"/>
        <v>207.66250000000002</v>
      </c>
      <c r="V151" s="47"/>
      <c r="W151" s="47"/>
      <c r="X151" s="47"/>
      <c r="Y151" s="47"/>
      <c r="Z151" s="29"/>
      <c r="AA151" s="29"/>
      <c r="AB151" s="29"/>
      <c r="AC151" s="29"/>
      <c r="AD151" s="47"/>
      <c r="AE151" s="47"/>
      <c r="AF151" s="29"/>
      <c r="AG151" s="54"/>
    </row>
    <row r="152" spans="1:33" outlineLevel="1">
      <c r="A152" s="124" t="s">
        <v>87</v>
      </c>
      <c r="B152" s="125">
        <f t="shared" ref="B152:U152" si="71">STDEV(B146:B150)</f>
        <v>8.7349871207690555E-2</v>
      </c>
      <c r="C152" s="125" t="e">
        <f t="shared" si="71"/>
        <v>#DIV/0!</v>
      </c>
      <c r="D152" s="125">
        <f t="shared" si="71"/>
        <v>0.94834065609357932</v>
      </c>
      <c r="E152" s="125">
        <f t="shared" si="71"/>
        <v>1.5948197390300891</v>
      </c>
      <c r="F152" s="125">
        <f t="shared" si="71"/>
        <v>0.25783715791173245</v>
      </c>
      <c r="G152" s="125">
        <f t="shared" si="71"/>
        <v>1.5811388300841892E-2</v>
      </c>
      <c r="H152" s="125">
        <f t="shared" si="71"/>
        <v>0.14571661996262988</v>
      </c>
      <c r="I152" s="125">
        <f t="shared" si="71"/>
        <v>0.78589121384578364</v>
      </c>
      <c r="J152" s="125">
        <f t="shared" si="71"/>
        <v>1.6063493808425684</v>
      </c>
      <c r="K152" s="125">
        <f t="shared" si="71"/>
        <v>2.9548942451465154</v>
      </c>
      <c r="L152" s="125">
        <f t="shared" si="71"/>
        <v>2.056493779875511</v>
      </c>
      <c r="M152" s="125">
        <f t="shared" si="71"/>
        <v>0.26474830814693745</v>
      </c>
      <c r="N152" s="125">
        <f t="shared" si="71"/>
        <v>0.65336947178963567</v>
      </c>
      <c r="O152" s="125">
        <f t="shared" si="71"/>
        <v>1.4142135623730951E-2</v>
      </c>
      <c r="P152" s="125">
        <f t="shared" si="71"/>
        <v>1.7078251276599333E-2</v>
      </c>
      <c r="Q152" s="125">
        <f t="shared" si="71"/>
        <v>0.78550938886814092</v>
      </c>
      <c r="R152" s="125">
        <f t="shared" si="71"/>
        <v>6.0277137733416829E-2</v>
      </c>
      <c r="S152" s="125">
        <f t="shared" si="71"/>
        <v>5.7735026918962528E-3</v>
      </c>
      <c r="T152" s="125">
        <f t="shared" si="71"/>
        <v>2.462214450449026</v>
      </c>
      <c r="U152" s="125">
        <f t="shared" si="71"/>
        <v>7.6928684507145935</v>
      </c>
      <c r="V152" s="47"/>
      <c r="W152" s="47"/>
      <c r="X152" s="47"/>
      <c r="Y152" s="47"/>
      <c r="Z152" s="29"/>
      <c r="AA152" s="29"/>
      <c r="AB152" s="29"/>
      <c r="AC152" s="29"/>
      <c r="AD152" s="47"/>
      <c r="AE152" s="47"/>
      <c r="AF152" s="29"/>
      <c r="AG152" s="54"/>
    </row>
    <row r="153" spans="1:33" outlineLevel="1">
      <c r="A153" s="116"/>
      <c r="B153" s="47"/>
      <c r="C153" s="47"/>
      <c r="D153" s="45"/>
      <c r="E153" s="45"/>
      <c r="F153" s="47"/>
      <c r="G153" s="47"/>
      <c r="H153" s="47"/>
      <c r="I153" s="45"/>
      <c r="J153" s="45"/>
      <c r="K153" s="45"/>
      <c r="L153" s="45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29"/>
      <c r="AA153" s="29"/>
      <c r="AB153" s="29"/>
      <c r="AC153" s="29"/>
      <c r="AD153" s="47"/>
      <c r="AE153" s="47"/>
      <c r="AF153" s="29"/>
      <c r="AG153" s="54"/>
    </row>
    <row r="154" spans="1:33" ht="42" outlineLevel="1">
      <c r="A154" s="115" t="s">
        <v>339</v>
      </c>
      <c r="B154" s="66" t="s">
        <v>88</v>
      </c>
      <c r="C154" s="66" t="s">
        <v>64</v>
      </c>
      <c r="D154" s="67" t="s">
        <v>89</v>
      </c>
      <c r="E154" s="67" t="s">
        <v>90</v>
      </c>
      <c r="F154" s="66" t="s">
        <v>91</v>
      </c>
      <c r="G154" s="66" t="s">
        <v>92</v>
      </c>
      <c r="H154" s="66" t="s">
        <v>65</v>
      </c>
      <c r="I154" s="67" t="s">
        <v>93</v>
      </c>
      <c r="J154" s="67" t="s">
        <v>94</v>
      </c>
      <c r="K154" s="67" t="s">
        <v>95</v>
      </c>
      <c r="L154" s="67" t="s">
        <v>85</v>
      </c>
      <c r="M154" s="66" t="s">
        <v>130</v>
      </c>
      <c r="N154" s="67" t="s">
        <v>133</v>
      </c>
      <c r="O154" s="66" t="s">
        <v>131</v>
      </c>
      <c r="P154" s="66" t="s">
        <v>132</v>
      </c>
      <c r="Q154" s="67" t="s">
        <v>134</v>
      </c>
      <c r="R154" s="66" t="s">
        <v>135</v>
      </c>
      <c r="S154" s="66" t="s">
        <v>136</v>
      </c>
      <c r="T154" s="67" t="s">
        <v>96</v>
      </c>
      <c r="U154" s="66" t="s">
        <v>137</v>
      </c>
      <c r="V154" s="66"/>
      <c r="W154" s="66"/>
      <c r="X154" s="66"/>
      <c r="Y154" s="66"/>
      <c r="Z154" s="65" t="s">
        <v>86</v>
      </c>
      <c r="AA154" s="65" t="s">
        <v>173</v>
      </c>
      <c r="AB154" s="65" t="s">
        <v>66</v>
      </c>
      <c r="AC154" s="65" t="s">
        <v>173</v>
      </c>
      <c r="AD154" s="65" t="s">
        <v>174</v>
      </c>
      <c r="AE154" s="65" t="s">
        <v>67</v>
      </c>
      <c r="AF154" s="65" t="s">
        <v>173</v>
      </c>
      <c r="AG154" s="179" t="s">
        <v>63</v>
      </c>
    </row>
    <row r="155" spans="1:33" outlineLevel="1">
      <c r="A155" s="116">
        <v>1</v>
      </c>
      <c r="B155" s="47">
        <v>36.21</v>
      </c>
      <c r="C155" s="47"/>
      <c r="D155" s="45">
        <v>28.09</v>
      </c>
      <c r="E155" s="45">
        <v>30.12</v>
      </c>
      <c r="F155" s="47">
        <v>0.5</v>
      </c>
      <c r="G155" s="47">
        <v>0.34</v>
      </c>
      <c r="H155" s="47">
        <v>36.24</v>
      </c>
      <c r="I155" s="45">
        <v>17.84</v>
      </c>
      <c r="J155" s="45">
        <v>16.440000000000001</v>
      </c>
      <c r="K155" s="45">
        <v>67.849999999999994</v>
      </c>
      <c r="L155" s="45">
        <v>228</v>
      </c>
      <c r="M155" s="47">
        <v>36.01</v>
      </c>
      <c r="N155" s="29">
        <v>8.9700000000000006</v>
      </c>
      <c r="O155" s="29">
        <v>0.13</v>
      </c>
      <c r="P155" s="29">
        <v>0.01</v>
      </c>
      <c r="Q155" s="29">
        <v>17.559999999999999</v>
      </c>
      <c r="R155" s="29">
        <v>0.24</v>
      </c>
      <c r="S155" s="29">
        <v>0</v>
      </c>
      <c r="T155" s="29">
        <v>366</v>
      </c>
      <c r="U155" s="29">
        <v>202.4</v>
      </c>
      <c r="V155" s="29"/>
      <c r="W155" s="29"/>
      <c r="X155" s="29"/>
      <c r="Y155" s="29"/>
      <c r="Z155" s="29">
        <v>17.66</v>
      </c>
      <c r="AA155" s="29">
        <v>0</v>
      </c>
      <c r="AB155" s="29">
        <v>8.5399999999999991</v>
      </c>
      <c r="AC155" s="29">
        <v>0</v>
      </c>
      <c r="AD155" s="47">
        <v>10.29</v>
      </c>
      <c r="AE155" s="47">
        <v>6.18</v>
      </c>
      <c r="AF155" s="29">
        <v>0</v>
      </c>
      <c r="AG155" s="54"/>
    </row>
    <row r="156" spans="1:33" outlineLevel="1">
      <c r="A156" s="116">
        <v>2</v>
      </c>
      <c r="B156" s="47">
        <v>35.700000000000003</v>
      </c>
      <c r="C156" s="47"/>
      <c r="D156" s="45">
        <v>27.29</v>
      </c>
      <c r="E156" s="45">
        <v>36.42</v>
      </c>
      <c r="F156" s="47">
        <v>0.5</v>
      </c>
      <c r="G156" s="47">
        <v>0.18</v>
      </c>
      <c r="H156" s="47">
        <v>35.67</v>
      </c>
      <c r="I156" s="45">
        <v>15.41</v>
      </c>
      <c r="J156" s="45">
        <v>15.09</v>
      </c>
      <c r="K156" s="45">
        <v>65.59</v>
      </c>
      <c r="L156" s="45">
        <v>230</v>
      </c>
      <c r="M156" s="29">
        <v>35.79</v>
      </c>
      <c r="N156" s="29">
        <v>9.34</v>
      </c>
      <c r="O156" s="29">
        <v>0.16</v>
      </c>
      <c r="P156" s="29">
        <v>0</v>
      </c>
      <c r="Q156" s="29">
        <v>18.03</v>
      </c>
      <c r="R156" s="29">
        <v>0.27</v>
      </c>
      <c r="S156" s="29">
        <v>0</v>
      </c>
      <c r="T156" s="29">
        <v>336.5</v>
      </c>
      <c r="U156" s="29">
        <v>202.25</v>
      </c>
      <c r="V156" s="29"/>
      <c r="W156" s="29"/>
      <c r="X156" s="29"/>
      <c r="Y156" s="29"/>
      <c r="Z156" s="29">
        <v>16.93</v>
      </c>
      <c r="AA156" s="29">
        <v>0</v>
      </c>
      <c r="AB156" s="29">
        <v>8.42</v>
      </c>
      <c r="AC156" s="29">
        <v>0</v>
      </c>
      <c r="AD156" s="47">
        <v>6.56</v>
      </c>
      <c r="AE156" s="47">
        <v>6.22</v>
      </c>
      <c r="AF156" s="29">
        <v>0</v>
      </c>
      <c r="AG156" s="54"/>
    </row>
    <row r="157" spans="1:33" outlineLevel="1">
      <c r="A157" s="116">
        <v>3</v>
      </c>
      <c r="B157" s="47">
        <v>35.9</v>
      </c>
      <c r="C157" s="47"/>
      <c r="D157" s="45">
        <v>27.08</v>
      </c>
      <c r="E157" s="45">
        <v>33.630000000000003</v>
      </c>
      <c r="F157" s="47">
        <v>0.52</v>
      </c>
      <c r="G157" s="47">
        <v>0.28999999999999998</v>
      </c>
      <c r="H157" s="47">
        <v>36.119999999999997</v>
      </c>
      <c r="I157" s="45">
        <v>17.84</v>
      </c>
      <c r="J157" s="45">
        <v>18.66</v>
      </c>
      <c r="K157" s="45">
        <v>71.53</v>
      </c>
      <c r="L157" s="45">
        <v>230</v>
      </c>
      <c r="M157" s="29">
        <v>36.200000000000003</v>
      </c>
      <c r="N157" s="29">
        <v>10.16</v>
      </c>
      <c r="O157" s="29">
        <v>0.16</v>
      </c>
      <c r="P157" s="29">
        <v>0.02</v>
      </c>
      <c r="Q157" s="29">
        <v>16.91</v>
      </c>
      <c r="R157" s="29">
        <v>0.23</v>
      </c>
      <c r="S157" s="29">
        <v>0</v>
      </c>
      <c r="T157" s="29">
        <v>352</v>
      </c>
      <c r="U157" s="29">
        <v>201.53</v>
      </c>
      <c r="V157" s="29"/>
      <c r="W157" s="29"/>
      <c r="X157" s="29"/>
      <c r="Y157" s="29"/>
      <c r="Z157" s="29">
        <v>17.260000000000002</v>
      </c>
      <c r="AA157" s="29">
        <v>0</v>
      </c>
      <c r="AB157" s="29">
        <v>9.09</v>
      </c>
      <c r="AC157" s="29">
        <v>0</v>
      </c>
      <c r="AD157" s="47">
        <v>9</v>
      </c>
      <c r="AE157" s="47">
        <v>6.48</v>
      </c>
      <c r="AF157" s="29">
        <v>0</v>
      </c>
      <c r="AG157" s="54"/>
    </row>
    <row r="158" spans="1:33" outlineLevel="1">
      <c r="A158" s="116">
        <v>4</v>
      </c>
      <c r="B158" s="47">
        <v>35.96</v>
      </c>
      <c r="C158" s="47"/>
      <c r="D158" s="45">
        <v>25.88</v>
      </c>
      <c r="E158" s="45">
        <v>34.51</v>
      </c>
      <c r="F158" s="47">
        <v>0.51</v>
      </c>
      <c r="G158" s="47">
        <v>0.28999999999999998</v>
      </c>
      <c r="H158" s="47">
        <v>36.11</v>
      </c>
      <c r="I158" s="45">
        <v>15.75</v>
      </c>
      <c r="J158" s="45">
        <v>16</v>
      </c>
      <c r="K158" s="45">
        <v>61.53</v>
      </c>
      <c r="L158" s="45">
        <v>235</v>
      </c>
      <c r="M158" s="29">
        <v>35.880000000000003</v>
      </c>
      <c r="N158" s="29">
        <v>9.2799999999999994</v>
      </c>
      <c r="O158" s="29">
        <v>0.15</v>
      </c>
      <c r="P158" s="29">
        <v>0</v>
      </c>
      <c r="Q158" s="29">
        <v>20.37</v>
      </c>
      <c r="R158" s="29">
        <v>0.23</v>
      </c>
      <c r="S158" s="29">
        <v>0</v>
      </c>
      <c r="T158" s="29">
        <v>350.5</v>
      </c>
      <c r="U158" s="29">
        <v>202.36</v>
      </c>
      <c r="V158" s="29"/>
      <c r="W158" s="29"/>
      <c r="X158" s="29"/>
      <c r="Y158" s="29"/>
      <c r="Z158" s="29">
        <v>16.77</v>
      </c>
      <c r="AA158" s="29">
        <v>0</v>
      </c>
      <c r="AB158" s="29">
        <v>8.36</v>
      </c>
      <c r="AC158" s="29">
        <v>0</v>
      </c>
      <c r="AD158" s="47">
        <v>10.35</v>
      </c>
      <c r="AE158" s="47">
        <v>6.71</v>
      </c>
      <c r="AF158" s="29">
        <v>0</v>
      </c>
      <c r="AG158" s="54"/>
    </row>
    <row r="159" spans="1:33" outlineLevel="1">
      <c r="A159" s="116">
        <v>5</v>
      </c>
      <c r="B159" s="47">
        <v>35.97</v>
      </c>
      <c r="C159" s="47"/>
      <c r="D159" s="45">
        <v>26.08</v>
      </c>
      <c r="E159" s="45">
        <v>32.68</v>
      </c>
      <c r="F159" s="47">
        <v>0.53</v>
      </c>
      <c r="G159" s="47">
        <v>0.28000000000000003</v>
      </c>
      <c r="H159" s="47"/>
      <c r="I159" s="45"/>
      <c r="J159" s="45"/>
      <c r="K159" s="45"/>
      <c r="L159" s="45"/>
      <c r="M159" s="47"/>
      <c r="N159" s="45"/>
      <c r="O159" s="47"/>
      <c r="P159" s="47"/>
      <c r="Q159" s="45"/>
      <c r="R159" s="47"/>
      <c r="S159" s="47"/>
      <c r="T159" s="45"/>
      <c r="U159" s="47"/>
      <c r="V159" s="47"/>
      <c r="W159" s="47"/>
      <c r="X159" s="47"/>
      <c r="Y159" s="47"/>
      <c r="Z159" s="29"/>
      <c r="AA159" s="29"/>
      <c r="AB159" s="29"/>
      <c r="AC159" s="29"/>
      <c r="AD159" s="47"/>
      <c r="AE159" s="47"/>
      <c r="AF159" s="29"/>
      <c r="AG159" s="54"/>
    </row>
    <row r="160" spans="1:33" outlineLevel="1">
      <c r="A160" s="124" t="s">
        <v>97</v>
      </c>
      <c r="B160" s="125">
        <f t="shared" ref="B160:M160" si="72">AVERAGE(B155:B159)</f>
        <v>35.948</v>
      </c>
      <c r="C160" s="125" t="e">
        <f t="shared" si="72"/>
        <v>#DIV/0!</v>
      </c>
      <c r="D160" s="125">
        <f t="shared" si="72"/>
        <v>26.883999999999997</v>
      </c>
      <c r="E160" s="125">
        <f t="shared" si="72"/>
        <v>33.472000000000001</v>
      </c>
      <c r="F160" s="125">
        <f t="shared" si="72"/>
        <v>0.51200000000000012</v>
      </c>
      <c r="G160" s="125">
        <f t="shared" si="72"/>
        <v>0.27600000000000002</v>
      </c>
      <c r="H160" s="125">
        <f t="shared" si="72"/>
        <v>36.034999999999997</v>
      </c>
      <c r="I160" s="125">
        <f t="shared" si="72"/>
        <v>16.71</v>
      </c>
      <c r="J160" s="125">
        <f t="shared" si="72"/>
        <v>16.547499999999999</v>
      </c>
      <c r="K160" s="125">
        <f t="shared" si="72"/>
        <v>66.625</v>
      </c>
      <c r="L160" s="125">
        <f t="shared" si="72"/>
        <v>230.75</v>
      </c>
      <c r="M160" s="125">
        <f t="shared" si="72"/>
        <v>35.97</v>
      </c>
      <c r="N160" s="125">
        <f t="shared" ref="N160:U160" si="73">AVERAGE(N155:N159)</f>
        <v>9.4375</v>
      </c>
      <c r="O160" s="125">
        <f t="shared" si="73"/>
        <v>0.15000000000000002</v>
      </c>
      <c r="P160" s="125">
        <f>AVERAGE(P155:P159)</f>
        <v>7.4999999999999997E-3</v>
      </c>
      <c r="Q160" s="125">
        <f t="shared" si="73"/>
        <v>18.217500000000001</v>
      </c>
      <c r="R160" s="125">
        <f t="shared" si="73"/>
        <v>0.24249999999999999</v>
      </c>
      <c r="S160" s="125">
        <f>AVERAGE(S155:S159)</f>
        <v>0</v>
      </c>
      <c r="T160" s="125">
        <f t="shared" si="73"/>
        <v>351.25</v>
      </c>
      <c r="U160" s="125">
        <f t="shared" si="73"/>
        <v>202.13499999999999</v>
      </c>
      <c r="V160" s="125"/>
      <c r="W160" s="125"/>
      <c r="X160" s="125"/>
      <c r="Y160" s="125"/>
      <c r="Z160" s="125">
        <f>AVERAGE(Z155:Z159)</f>
        <v>17.155000000000001</v>
      </c>
      <c r="AA160" s="125">
        <f>AVERAGE(AA155:AA159)</f>
        <v>0</v>
      </c>
      <c r="AB160" s="125">
        <f>AVERAGE(AB155:AB159)</f>
        <v>8.6024999999999991</v>
      </c>
      <c r="AC160" s="125">
        <f>AVERAGE(AC155:AC159)</f>
        <v>0</v>
      </c>
      <c r="AD160" s="125">
        <f t="shared" ref="AD160:AG160" si="74">AVERAGE(AD155:AD159)</f>
        <v>9.0499999999999989</v>
      </c>
      <c r="AE160" s="125">
        <f t="shared" si="74"/>
        <v>6.3975</v>
      </c>
      <c r="AF160" s="126">
        <f t="shared" si="74"/>
        <v>0</v>
      </c>
      <c r="AG160" s="126" t="e">
        <f t="shared" si="74"/>
        <v>#DIV/0!</v>
      </c>
    </row>
    <row r="161" spans="1:33" outlineLevel="1">
      <c r="A161" s="124" t="s">
        <v>87</v>
      </c>
      <c r="B161" s="125">
        <f t="shared" ref="B161:M161" si="75">STDEV(B155:B159)</f>
        <v>0.18240065789354976</v>
      </c>
      <c r="C161" s="125" t="e">
        <f t="shared" si="75"/>
        <v>#DIV/0!</v>
      </c>
      <c r="D161" s="125">
        <f t="shared" si="75"/>
        <v>0.90996153764870791</v>
      </c>
      <c r="E161" s="125">
        <f t="shared" si="75"/>
        <v>2.3268154202686553</v>
      </c>
      <c r="F161" s="125">
        <f t="shared" si="75"/>
        <v>1.3038404810405311E-2</v>
      </c>
      <c r="G161" s="125">
        <f t="shared" si="75"/>
        <v>5.8566201857385307E-2</v>
      </c>
      <c r="H161" s="125">
        <f t="shared" si="75"/>
        <v>0.25039968051097766</v>
      </c>
      <c r="I161" s="125">
        <f t="shared" si="75"/>
        <v>1.312173768980313</v>
      </c>
      <c r="J161" s="125">
        <f t="shared" si="75"/>
        <v>1.5163855050744848</v>
      </c>
      <c r="K161" s="125">
        <f t="shared" si="75"/>
        <v>4.1868803024049619</v>
      </c>
      <c r="L161" s="125">
        <f t="shared" si="75"/>
        <v>2.9860788111948193</v>
      </c>
      <c r="M161" s="125">
        <f t="shared" si="75"/>
        <v>0.1779513042005228</v>
      </c>
      <c r="N161" s="125">
        <f t="shared" ref="N161:U161" si="76">STDEV(N155:N159)</f>
        <v>0.50822403196490684</v>
      </c>
      <c r="O161" s="125">
        <f t="shared" si="76"/>
        <v>1.4142135623730951E-2</v>
      </c>
      <c r="P161" s="125">
        <f>STDEV(P155:P159)</f>
        <v>9.5742710775633816E-3</v>
      </c>
      <c r="Q161" s="125">
        <f t="shared" si="76"/>
        <v>1.5066823376766147</v>
      </c>
      <c r="R161" s="125">
        <f t="shared" si="76"/>
        <v>1.8929694486000917E-2</v>
      </c>
      <c r="S161" s="125">
        <f>STDEV(S155:S159)</f>
        <v>0</v>
      </c>
      <c r="T161" s="125">
        <f t="shared" si="76"/>
        <v>12.058883309273154</v>
      </c>
      <c r="U161" s="125">
        <f t="shared" si="76"/>
        <v>0.40828911325187522</v>
      </c>
      <c r="V161" s="125"/>
      <c r="W161" s="125"/>
      <c r="X161" s="125"/>
      <c r="Y161" s="125"/>
      <c r="Z161" s="125">
        <f>STDEV(Z155:Z159)</f>
        <v>0.39365805804869153</v>
      </c>
      <c r="AA161" s="125">
        <f>STDEV(AA155:AA159)</f>
        <v>0</v>
      </c>
      <c r="AB161" s="125">
        <f>STDEV(AB155:AB159)</f>
        <v>0.33350412291304599</v>
      </c>
      <c r="AC161" s="125">
        <f>STDEV(AC155:AC159)</f>
        <v>0</v>
      </c>
      <c r="AD161" s="125">
        <f t="shared" ref="AD161:AG161" si="77">STDEV(AD155:AD159)</f>
        <v>1.7729636206081678</v>
      </c>
      <c r="AE161" s="125">
        <f t="shared" si="77"/>
        <v>0.24716728478232458</v>
      </c>
      <c r="AF161" s="126">
        <f t="shared" si="77"/>
        <v>0</v>
      </c>
      <c r="AG161" s="126" t="e">
        <f t="shared" si="77"/>
        <v>#DIV/0!</v>
      </c>
    </row>
    <row r="162" spans="1:33" s="184" customFormat="1" outlineLevel="1">
      <c r="A162" s="183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250"/>
      <c r="AA162" s="250"/>
      <c r="AB162" s="250"/>
      <c r="AC162" s="250"/>
      <c r="AD162" s="64"/>
      <c r="AE162" s="64"/>
      <c r="AF162" s="250"/>
      <c r="AG162" s="251"/>
    </row>
    <row r="163" spans="1:33" ht="42" outlineLevel="1">
      <c r="A163" s="115" t="s">
        <v>425</v>
      </c>
      <c r="B163" s="66" t="s">
        <v>88</v>
      </c>
      <c r="C163" s="66" t="s">
        <v>64</v>
      </c>
      <c r="D163" s="67" t="s">
        <v>89</v>
      </c>
      <c r="E163" s="67" t="s">
        <v>90</v>
      </c>
      <c r="F163" s="66" t="s">
        <v>91</v>
      </c>
      <c r="G163" s="66" t="s">
        <v>92</v>
      </c>
      <c r="H163" s="66" t="s">
        <v>65</v>
      </c>
      <c r="I163" s="67" t="s">
        <v>93</v>
      </c>
      <c r="J163" s="67" t="s">
        <v>94</v>
      </c>
      <c r="K163" s="67" t="s">
        <v>95</v>
      </c>
      <c r="L163" s="67" t="s">
        <v>85</v>
      </c>
      <c r="M163" s="66" t="s">
        <v>130</v>
      </c>
      <c r="N163" s="67" t="s">
        <v>133</v>
      </c>
      <c r="O163" s="66" t="s">
        <v>131</v>
      </c>
      <c r="P163" s="66" t="s">
        <v>132</v>
      </c>
      <c r="Q163" s="67" t="s">
        <v>134</v>
      </c>
      <c r="R163" s="66" t="s">
        <v>135</v>
      </c>
      <c r="S163" s="66" t="s">
        <v>136</v>
      </c>
      <c r="T163" s="67" t="s">
        <v>96</v>
      </c>
      <c r="U163" s="66" t="s">
        <v>137</v>
      </c>
      <c r="V163" s="66"/>
      <c r="W163" s="66"/>
      <c r="X163" s="66"/>
      <c r="Y163" s="66"/>
      <c r="Z163" s="65" t="s">
        <v>86</v>
      </c>
      <c r="AA163" s="65" t="s">
        <v>173</v>
      </c>
      <c r="AB163" s="65" t="s">
        <v>66</v>
      </c>
      <c r="AC163" s="65" t="s">
        <v>173</v>
      </c>
      <c r="AD163" s="65" t="s">
        <v>174</v>
      </c>
      <c r="AE163" s="65" t="s">
        <v>67</v>
      </c>
      <c r="AF163" s="65" t="s">
        <v>173</v>
      </c>
      <c r="AG163" s="179" t="s">
        <v>63</v>
      </c>
    </row>
    <row r="164" spans="1:33" outlineLevel="1">
      <c r="A164" s="116">
        <v>1</v>
      </c>
      <c r="B164" s="47">
        <v>34.14</v>
      </c>
      <c r="C164" s="47"/>
      <c r="D164" s="45">
        <v>28.22</v>
      </c>
      <c r="E164" s="45">
        <v>34.799999999999997</v>
      </c>
      <c r="F164" s="47">
        <v>0.48</v>
      </c>
      <c r="G164" s="47">
        <v>0.22</v>
      </c>
      <c r="H164" s="47">
        <v>35.57</v>
      </c>
      <c r="I164" s="45">
        <v>16.46</v>
      </c>
      <c r="J164" s="45">
        <v>18.690000000000001</v>
      </c>
      <c r="K164" s="45">
        <v>82.5</v>
      </c>
      <c r="L164" s="45">
        <v>220</v>
      </c>
      <c r="M164" s="29">
        <v>36.21</v>
      </c>
      <c r="N164" s="29">
        <v>10.47</v>
      </c>
      <c r="O164" s="29">
        <v>0.15</v>
      </c>
      <c r="P164" s="29">
        <v>0.04</v>
      </c>
      <c r="Q164" s="29">
        <v>25.9</v>
      </c>
      <c r="R164" s="29">
        <v>0.24</v>
      </c>
      <c r="S164" s="29">
        <v>0</v>
      </c>
      <c r="T164" s="29">
        <v>319.5</v>
      </c>
      <c r="U164" s="29">
        <v>203.25</v>
      </c>
      <c r="V164" s="29"/>
      <c r="W164" s="29"/>
      <c r="X164" s="29"/>
      <c r="Y164" s="29"/>
      <c r="Z164" s="29">
        <v>19.14</v>
      </c>
      <c r="AA164" s="29">
        <v>0</v>
      </c>
      <c r="AB164" s="29">
        <v>10.06</v>
      </c>
      <c r="AC164" s="29">
        <v>0</v>
      </c>
      <c r="AD164" s="47">
        <v>10.41</v>
      </c>
      <c r="AE164" s="47">
        <v>5.66</v>
      </c>
      <c r="AF164" s="29">
        <v>0</v>
      </c>
      <c r="AG164" s="54"/>
    </row>
    <row r="165" spans="1:33" outlineLevel="1">
      <c r="A165" s="116">
        <v>2</v>
      </c>
      <c r="B165" s="47">
        <v>35.659999999999997</v>
      </c>
      <c r="C165" s="47"/>
      <c r="D165" s="45">
        <v>23.67</v>
      </c>
      <c r="E165" s="45">
        <v>33.76</v>
      </c>
      <c r="F165" s="47">
        <v>0.55000000000000004</v>
      </c>
      <c r="G165" s="47">
        <v>0.26</v>
      </c>
      <c r="H165" s="47">
        <v>35.840000000000003</v>
      </c>
      <c r="I165" s="45">
        <v>13.96</v>
      </c>
      <c r="J165" s="45">
        <v>15.34</v>
      </c>
      <c r="K165" s="45">
        <v>64.900000000000006</v>
      </c>
      <c r="L165" s="45">
        <v>219</v>
      </c>
      <c r="M165" s="29">
        <v>35.9</v>
      </c>
      <c r="N165" s="29">
        <v>10.38</v>
      </c>
      <c r="O165" s="29">
        <v>0.12</v>
      </c>
      <c r="P165" s="29">
        <v>0.01</v>
      </c>
      <c r="Q165" s="29">
        <v>22.37</v>
      </c>
      <c r="R165" s="29">
        <v>0.25</v>
      </c>
      <c r="S165" s="29">
        <v>0</v>
      </c>
      <c r="T165" s="29">
        <v>333.5</v>
      </c>
      <c r="U165" s="29">
        <v>202.81</v>
      </c>
      <c r="V165" s="29"/>
      <c r="W165" s="29"/>
      <c r="X165" s="29"/>
      <c r="Y165" s="29"/>
      <c r="Z165" s="29">
        <v>16.05</v>
      </c>
      <c r="AA165" s="29">
        <v>0</v>
      </c>
      <c r="AB165" s="29">
        <v>10.199999999999999</v>
      </c>
      <c r="AC165" s="29">
        <v>0</v>
      </c>
      <c r="AD165" s="47" t="s">
        <v>441</v>
      </c>
      <c r="AE165" s="47">
        <v>5.91</v>
      </c>
      <c r="AF165" s="29">
        <v>0</v>
      </c>
      <c r="AG165" s="54"/>
    </row>
    <row r="166" spans="1:33" outlineLevel="1">
      <c r="A166" s="116">
        <v>3</v>
      </c>
      <c r="B166" s="47">
        <v>35.94</v>
      </c>
      <c r="C166" s="47"/>
      <c r="D166" s="45">
        <v>24.33</v>
      </c>
      <c r="E166" s="45">
        <v>34.43</v>
      </c>
      <c r="F166" s="47">
        <v>0.55000000000000004</v>
      </c>
      <c r="G166" s="47">
        <v>0.13</v>
      </c>
      <c r="H166" s="47">
        <v>36.11</v>
      </c>
      <c r="I166" s="45">
        <v>14.6</v>
      </c>
      <c r="J166" s="45">
        <v>14.5</v>
      </c>
      <c r="K166" s="45">
        <v>68.41</v>
      </c>
      <c r="L166" s="45">
        <v>220</v>
      </c>
      <c r="M166" s="29">
        <v>36.33</v>
      </c>
      <c r="N166" s="29">
        <v>11.06</v>
      </c>
      <c r="O166" s="29">
        <v>0.14000000000000001</v>
      </c>
      <c r="P166" s="29">
        <v>0.01</v>
      </c>
      <c r="Q166" s="29">
        <v>24.16</v>
      </c>
      <c r="R166" s="29">
        <v>0.23</v>
      </c>
      <c r="S166" s="29">
        <v>0</v>
      </c>
      <c r="T166" s="29">
        <v>335.5</v>
      </c>
      <c r="U166" s="29">
        <v>203.02</v>
      </c>
      <c r="V166" s="29"/>
      <c r="W166" s="29"/>
      <c r="X166" s="29"/>
      <c r="Y166" s="29"/>
      <c r="Z166" s="29">
        <v>19.38</v>
      </c>
      <c r="AA166" s="29">
        <v>0</v>
      </c>
      <c r="AB166" s="29">
        <v>10.48</v>
      </c>
      <c r="AC166" s="29">
        <v>0</v>
      </c>
      <c r="AD166" s="47">
        <v>9.07</v>
      </c>
      <c r="AE166" s="47">
        <v>6.84</v>
      </c>
      <c r="AF166" s="29">
        <v>0</v>
      </c>
      <c r="AG166" s="54"/>
    </row>
    <row r="167" spans="1:33" outlineLevel="1">
      <c r="A167" s="116">
        <v>4</v>
      </c>
      <c r="B167" s="47">
        <v>36</v>
      </c>
      <c r="C167" s="47"/>
      <c r="D167" s="45">
        <v>25.42</v>
      </c>
      <c r="E167" s="45">
        <v>34.369999999999997</v>
      </c>
      <c r="F167" s="47">
        <v>0.55000000000000004</v>
      </c>
      <c r="G167" s="47">
        <v>0.23</v>
      </c>
      <c r="H167" s="47">
        <v>36.22</v>
      </c>
      <c r="I167" s="45">
        <v>14.44</v>
      </c>
      <c r="J167" s="45">
        <v>17.440000000000001</v>
      </c>
      <c r="K167" s="45">
        <v>67.97</v>
      </c>
      <c r="L167" s="45">
        <v>223</v>
      </c>
      <c r="M167" s="29">
        <v>36.340000000000003</v>
      </c>
      <c r="N167" s="29">
        <v>10.029999999999999</v>
      </c>
      <c r="O167" s="29">
        <v>0.13</v>
      </c>
      <c r="P167" s="29">
        <v>0</v>
      </c>
      <c r="Q167" s="29">
        <v>27.32</v>
      </c>
      <c r="R167" s="29">
        <v>0.24</v>
      </c>
      <c r="S167" s="29">
        <v>0</v>
      </c>
      <c r="T167" s="29">
        <v>313</v>
      </c>
      <c r="U167" s="29">
        <v>203.42</v>
      </c>
      <c r="V167" s="29"/>
      <c r="W167" s="29"/>
      <c r="X167" s="29"/>
      <c r="Y167" s="29"/>
      <c r="Z167" s="29">
        <v>15.34</v>
      </c>
      <c r="AA167" s="29">
        <v>0</v>
      </c>
      <c r="AB167" s="29">
        <v>9.5299999999999994</v>
      </c>
      <c r="AC167" s="29">
        <v>0</v>
      </c>
      <c r="AD167" s="47">
        <v>11.66</v>
      </c>
      <c r="AE167" s="47">
        <v>6.21</v>
      </c>
      <c r="AF167" s="29">
        <v>0</v>
      </c>
      <c r="AG167" s="54"/>
    </row>
    <row r="168" spans="1:33" outlineLevel="1">
      <c r="A168" s="116">
        <v>5</v>
      </c>
      <c r="B168" s="47">
        <v>36.299999999999997</v>
      </c>
      <c r="C168" s="47"/>
      <c r="D168" s="45">
        <v>23.77</v>
      </c>
      <c r="E168" s="45">
        <v>31.04</v>
      </c>
      <c r="F168" s="47">
        <v>0.51</v>
      </c>
      <c r="G168" s="47">
        <v>0.17</v>
      </c>
      <c r="H168" s="47"/>
      <c r="I168" s="45"/>
      <c r="J168" s="45"/>
      <c r="K168" s="45"/>
      <c r="L168" s="45"/>
      <c r="M168" s="47"/>
      <c r="N168" s="45"/>
      <c r="O168" s="47"/>
      <c r="P168" s="47"/>
      <c r="Q168" s="45"/>
      <c r="R168" s="47"/>
      <c r="S168" s="47"/>
      <c r="T168" s="45"/>
      <c r="U168" s="47"/>
      <c r="V168" s="47"/>
      <c r="W168" s="47"/>
      <c r="X168" s="47"/>
      <c r="Y168" s="47"/>
      <c r="Z168" s="29"/>
      <c r="AA168" s="29"/>
      <c r="AB168" s="29"/>
      <c r="AC168" s="29"/>
      <c r="AD168" s="47"/>
      <c r="AE168" s="47"/>
      <c r="AF168" s="29"/>
      <c r="AG168" s="54"/>
    </row>
    <row r="169" spans="1:33" outlineLevel="1">
      <c r="A169" s="124" t="s">
        <v>97</v>
      </c>
      <c r="B169" s="125">
        <f>AVERAGE(B164:B168)</f>
        <v>35.608000000000004</v>
      </c>
      <c r="C169" s="125" t="e">
        <f t="shared" ref="C169:AG169" si="78">AVERAGE(C164:C168)</f>
        <v>#DIV/0!</v>
      </c>
      <c r="D169" s="125">
        <f t="shared" si="78"/>
        <v>25.082000000000001</v>
      </c>
      <c r="E169" s="125">
        <f t="shared" si="78"/>
        <v>33.68</v>
      </c>
      <c r="F169" s="125">
        <f t="shared" si="78"/>
        <v>0.52799999999999991</v>
      </c>
      <c r="G169" s="125">
        <f t="shared" si="78"/>
        <v>0.20200000000000001</v>
      </c>
      <c r="H169" s="125">
        <f t="shared" si="78"/>
        <v>35.935000000000002</v>
      </c>
      <c r="I169" s="125">
        <f t="shared" si="78"/>
        <v>14.865</v>
      </c>
      <c r="J169" s="125">
        <f t="shared" si="78"/>
        <v>16.4925</v>
      </c>
      <c r="K169" s="125">
        <f t="shared" si="78"/>
        <v>70.944999999999993</v>
      </c>
      <c r="L169" s="125">
        <f t="shared" si="78"/>
        <v>220.5</v>
      </c>
      <c r="M169" s="125">
        <f t="shared" si="78"/>
        <v>36.195</v>
      </c>
      <c r="N169" s="125">
        <f t="shared" si="78"/>
        <v>10.485000000000001</v>
      </c>
      <c r="O169" s="125">
        <f t="shared" si="78"/>
        <v>0.13500000000000001</v>
      </c>
      <c r="P169" s="125">
        <f t="shared" si="78"/>
        <v>1.5000000000000001E-2</v>
      </c>
      <c r="Q169" s="125">
        <f t="shared" si="78"/>
        <v>24.9375</v>
      </c>
      <c r="R169" s="125">
        <f t="shared" si="78"/>
        <v>0.24</v>
      </c>
      <c r="S169" s="125">
        <f t="shared" si="78"/>
        <v>0</v>
      </c>
      <c r="T169" s="125">
        <f t="shared" si="78"/>
        <v>325.375</v>
      </c>
      <c r="U169" s="125">
        <f t="shared" si="78"/>
        <v>203.125</v>
      </c>
      <c r="V169" s="125"/>
      <c r="W169" s="125"/>
      <c r="X169" s="125"/>
      <c r="Y169" s="125"/>
      <c r="Z169" s="125">
        <f t="shared" si="78"/>
        <v>17.477499999999999</v>
      </c>
      <c r="AA169" s="125">
        <f t="shared" si="78"/>
        <v>0</v>
      </c>
      <c r="AB169" s="125">
        <f t="shared" si="78"/>
        <v>10.067499999999999</v>
      </c>
      <c r="AC169" s="125">
        <f t="shared" si="78"/>
        <v>0</v>
      </c>
      <c r="AD169" s="125">
        <f t="shared" si="78"/>
        <v>10.38</v>
      </c>
      <c r="AE169" s="125">
        <f t="shared" si="78"/>
        <v>6.1550000000000002</v>
      </c>
      <c r="AF169" s="125">
        <f t="shared" si="78"/>
        <v>0</v>
      </c>
      <c r="AG169" s="125" t="e">
        <f t="shared" si="78"/>
        <v>#DIV/0!</v>
      </c>
    </row>
    <row r="170" spans="1:33" outlineLevel="1">
      <c r="A170" s="124" t="s">
        <v>87</v>
      </c>
      <c r="B170" s="125">
        <f>STDEV(B164:B168)</f>
        <v>0.85153978180704992</v>
      </c>
      <c r="C170" s="125" t="e">
        <f t="shared" ref="C170:AG170" si="79">STDEV(C164:C168)</f>
        <v>#DIV/0!</v>
      </c>
      <c r="D170" s="125">
        <f t="shared" si="79"/>
        <v>1.886920772051651</v>
      </c>
      <c r="E170" s="125">
        <f t="shared" si="79"/>
        <v>1.5222516217761106</v>
      </c>
      <c r="F170" s="125">
        <f t="shared" si="79"/>
        <v>3.1937438845342656E-2</v>
      </c>
      <c r="G170" s="125">
        <f t="shared" si="79"/>
        <v>5.1672042731055308E-2</v>
      </c>
      <c r="H170" s="125">
        <f t="shared" si="79"/>
        <v>0.29103264421710401</v>
      </c>
      <c r="I170" s="125">
        <f t="shared" si="79"/>
        <v>1.097557895207963</v>
      </c>
      <c r="J170" s="125">
        <f t="shared" si="79"/>
        <v>1.9170354717636304</v>
      </c>
      <c r="K170" s="125">
        <f t="shared" si="79"/>
        <v>7.8599597115167619</v>
      </c>
      <c r="L170" s="125">
        <f t="shared" si="79"/>
        <v>1.7320508075688772</v>
      </c>
      <c r="M170" s="125">
        <f t="shared" si="79"/>
        <v>0.20534523775015365</v>
      </c>
      <c r="N170" s="125">
        <f t="shared" si="79"/>
        <v>0.42774603056798433</v>
      </c>
      <c r="O170" s="125">
        <f t="shared" si="79"/>
        <v>1.2909944487358058E-2</v>
      </c>
      <c r="P170" s="125">
        <f t="shared" si="79"/>
        <v>1.7320508075688773E-2</v>
      </c>
      <c r="Q170" s="125">
        <f t="shared" si="79"/>
        <v>2.1447047193805795</v>
      </c>
      <c r="R170" s="125">
        <f t="shared" si="79"/>
        <v>8.164965809277256E-3</v>
      </c>
      <c r="S170" s="125">
        <f t="shared" si="79"/>
        <v>0</v>
      </c>
      <c r="T170" s="125">
        <f t="shared" si="79"/>
        <v>10.896291418031488</v>
      </c>
      <c r="U170" s="125">
        <f t="shared" si="79"/>
        <v>0.26639569566091531</v>
      </c>
      <c r="V170" s="125"/>
      <c r="W170" s="125"/>
      <c r="X170" s="125"/>
      <c r="Y170" s="125"/>
      <c r="Z170" s="125">
        <f t="shared" si="79"/>
        <v>2.0808712117764467</v>
      </c>
      <c r="AA170" s="125">
        <f t="shared" si="79"/>
        <v>0</v>
      </c>
      <c r="AB170" s="125">
        <f t="shared" si="79"/>
        <v>0.39861217576319335</v>
      </c>
      <c r="AC170" s="125">
        <f t="shared" si="79"/>
        <v>0</v>
      </c>
      <c r="AD170" s="125">
        <f t="shared" si="79"/>
        <v>1.2952605915413375</v>
      </c>
      <c r="AE170" s="125">
        <f t="shared" si="79"/>
        <v>0.50901866370497639</v>
      </c>
      <c r="AF170" s="125">
        <f t="shared" si="79"/>
        <v>0</v>
      </c>
      <c r="AG170" s="125" t="e">
        <f t="shared" si="79"/>
        <v>#DIV/0!</v>
      </c>
    </row>
    <row r="171" spans="1:33" outlineLevel="1">
      <c r="A171" s="116"/>
      <c r="B171" s="47"/>
      <c r="C171" s="47"/>
      <c r="D171" s="45"/>
      <c r="E171" s="45"/>
      <c r="F171" s="47"/>
      <c r="G171" s="47"/>
      <c r="H171" s="47"/>
      <c r="I171" s="45"/>
      <c r="J171" s="45"/>
      <c r="K171" s="45"/>
      <c r="L171" s="45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29"/>
      <c r="AA171" s="29"/>
      <c r="AB171" s="29"/>
      <c r="AC171" s="29"/>
      <c r="AD171" s="47"/>
      <c r="AE171" s="47"/>
      <c r="AF171" s="29"/>
      <c r="AG171" s="54"/>
    </row>
    <row r="172" spans="1:33" ht="42" outlineLevel="1">
      <c r="A172" s="115" t="s">
        <v>289</v>
      </c>
      <c r="B172" s="66" t="s">
        <v>88</v>
      </c>
      <c r="C172" s="66" t="s">
        <v>64</v>
      </c>
      <c r="D172" s="67" t="s">
        <v>89</v>
      </c>
      <c r="E172" s="67" t="s">
        <v>90</v>
      </c>
      <c r="F172" s="66" t="s">
        <v>91</v>
      </c>
      <c r="G172" s="66" t="s">
        <v>92</v>
      </c>
      <c r="H172" s="66" t="s">
        <v>65</v>
      </c>
      <c r="I172" s="67" t="s">
        <v>93</v>
      </c>
      <c r="J172" s="67" t="s">
        <v>94</v>
      </c>
      <c r="K172" s="67" t="s">
        <v>95</v>
      </c>
      <c r="L172" s="67" t="s">
        <v>85</v>
      </c>
      <c r="M172" s="66" t="s">
        <v>130</v>
      </c>
      <c r="N172" s="67" t="s">
        <v>133</v>
      </c>
      <c r="O172" s="66" t="s">
        <v>131</v>
      </c>
      <c r="P172" s="66" t="s">
        <v>132</v>
      </c>
      <c r="Q172" s="67" t="s">
        <v>134</v>
      </c>
      <c r="R172" s="66" t="s">
        <v>135</v>
      </c>
      <c r="S172" s="66" t="s">
        <v>136</v>
      </c>
      <c r="T172" s="67" t="s">
        <v>96</v>
      </c>
      <c r="U172" s="66" t="s">
        <v>137</v>
      </c>
      <c r="V172" s="66"/>
      <c r="W172" s="66"/>
      <c r="X172" s="66"/>
      <c r="Y172" s="66"/>
      <c r="Z172" s="65" t="s">
        <v>86</v>
      </c>
      <c r="AA172" s="65" t="s">
        <v>173</v>
      </c>
      <c r="AB172" s="65" t="s">
        <v>66</v>
      </c>
      <c r="AC172" s="65" t="s">
        <v>173</v>
      </c>
      <c r="AD172" s="65" t="s">
        <v>174</v>
      </c>
      <c r="AE172" s="65" t="s">
        <v>67</v>
      </c>
      <c r="AF172" s="65" t="s">
        <v>173</v>
      </c>
      <c r="AG172" s="179" t="s">
        <v>63</v>
      </c>
    </row>
    <row r="173" spans="1:33" outlineLevel="1">
      <c r="A173" s="116">
        <v>1</v>
      </c>
      <c r="B173" s="47">
        <v>36.06</v>
      </c>
      <c r="C173" s="47"/>
      <c r="D173" s="45">
        <v>24.82</v>
      </c>
      <c r="E173" s="45">
        <v>29.55</v>
      </c>
      <c r="F173" s="47">
        <v>0.47</v>
      </c>
      <c r="G173" s="47">
        <v>0.55000000000000004</v>
      </c>
      <c r="H173" s="47">
        <v>36.229999999999997</v>
      </c>
      <c r="I173" s="45">
        <v>19.75</v>
      </c>
      <c r="J173" s="45">
        <v>22.85</v>
      </c>
      <c r="K173" s="45">
        <v>85.4</v>
      </c>
      <c r="L173" s="45">
        <v>224</v>
      </c>
      <c r="M173" s="29">
        <v>36.31</v>
      </c>
      <c r="N173" s="29">
        <v>9.25</v>
      </c>
      <c r="O173" s="29">
        <v>0.12</v>
      </c>
      <c r="P173" s="29">
        <v>0</v>
      </c>
      <c r="Q173" s="29">
        <v>18.690000000000001</v>
      </c>
      <c r="R173" s="29">
        <v>0.28000000000000003</v>
      </c>
      <c r="S173" s="29">
        <v>0</v>
      </c>
      <c r="T173" s="29">
        <v>359.5</v>
      </c>
      <c r="U173" s="29">
        <v>202.21</v>
      </c>
      <c r="V173" s="29"/>
      <c r="W173" s="29"/>
      <c r="X173" s="29"/>
      <c r="Y173" s="29"/>
      <c r="Z173" s="29">
        <v>15.51</v>
      </c>
      <c r="AA173" s="29">
        <v>0</v>
      </c>
      <c r="AB173" s="29">
        <v>9.01</v>
      </c>
      <c r="AC173" s="29">
        <v>0</v>
      </c>
      <c r="AD173" s="29">
        <v>10.08</v>
      </c>
      <c r="AE173" s="29">
        <v>6.91</v>
      </c>
      <c r="AF173" s="29">
        <v>0</v>
      </c>
      <c r="AG173" s="54"/>
    </row>
    <row r="174" spans="1:33" outlineLevel="1">
      <c r="A174" s="116">
        <v>2</v>
      </c>
      <c r="B174" s="47">
        <v>36.28</v>
      </c>
      <c r="C174" s="47"/>
      <c r="D174" s="45">
        <v>24.06</v>
      </c>
      <c r="E174" s="45">
        <v>27.13</v>
      </c>
      <c r="F174" s="47">
        <v>0.51</v>
      </c>
      <c r="G174" s="47">
        <v>0.33</v>
      </c>
      <c r="H174" s="47">
        <v>36.270000000000003</v>
      </c>
      <c r="I174" s="45">
        <v>15</v>
      </c>
      <c r="J174" s="45">
        <v>22.22</v>
      </c>
      <c r="K174" s="45">
        <v>74.34</v>
      </c>
      <c r="L174" s="45">
        <v>220</v>
      </c>
      <c r="M174" s="29">
        <v>36.28</v>
      </c>
      <c r="N174" s="29">
        <v>9.75</v>
      </c>
      <c r="O174" s="29">
        <v>0.14000000000000001</v>
      </c>
      <c r="P174" s="29">
        <v>0</v>
      </c>
      <c r="Q174" s="29">
        <v>21.69</v>
      </c>
      <c r="R174" s="29">
        <v>0.31</v>
      </c>
      <c r="S174" s="29">
        <v>0.01</v>
      </c>
      <c r="T174" s="29">
        <v>352.5</v>
      </c>
      <c r="U174" s="29">
        <v>203.12</v>
      </c>
      <c r="V174" s="29"/>
      <c r="W174" s="29"/>
      <c r="X174" s="29"/>
      <c r="Y174" s="29"/>
      <c r="Z174" s="29">
        <v>17.899999999999999</v>
      </c>
      <c r="AA174" s="29">
        <v>0</v>
      </c>
      <c r="AB174" s="29">
        <v>8.11</v>
      </c>
      <c r="AC174" s="29">
        <v>0</v>
      </c>
      <c r="AD174" s="29">
        <v>11.46</v>
      </c>
      <c r="AE174" s="29">
        <v>6.72</v>
      </c>
      <c r="AF174" s="29">
        <v>0</v>
      </c>
      <c r="AG174" s="54"/>
    </row>
    <row r="175" spans="1:33" outlineLevel="1">
      <c r="A175" s="116">
        <v>3</v>
      </c>
      <c r="B175" s="47">
        <v>36.299999999999997</v>
      </c>
      <c r="C175" s="47"/>
      <c r="D175" s="45">
        <v>24.48</v>
      </c>
      <c r="E175" s="45">
        <v>26.38</v>
      </c>
      <c r="F175" s="47">
        <v>0.49</v>
      </c>
      <c r="G175" s="47">
        <v>0.4</v>
      </c>
      <c r="H175" s="47">
        <v>36.159999999999997</v>
      </c>
      <c r="I175" s="45">
        <v>14.84</v>
      </c>
      <c r="J175" s="45">
        <v>21</v>
      </c>
      <c r="K175" s="45">
        <v>76.22</v>
      </c>
      <c r="L175" s="45">
        <v>217</v>
      </c>
      <c r="M175" s="29">
        <v>36.549999999999997</v>
      </c>
      <c r="N175" s="29">
        <v>9.75</v>
      </c>
      <c r="O175" s="29">
        <v>0.12</v>
      </c>
      <c r="P175" s="29">
        <v>0.01</v>
      </c>
      <c r="Q175" s="29">
        <v>18.63</v>
      </c>
      <c r="R175" s="29">
        <v>0.31</v>
      </c>
      <c r="S175" s="29">
        <v>0</v>
      </c>
      <c r="T175" s="29">
        <v>364.5</v>
      </c>
      <c r="U175" s="29">
        <v>202.74</v>
      </c>
      <c r="V175" s="29"/>
      <c r="W175" s="29"/>
      <c r="X175" s="29"/>
      <c r="Y175" s="29"/>
      <c r="Z175" s="29">
        <v>12.3</v>
      </c>
      <c r="AA175" s="29">
        <v>1.84</v>
      </c>
      <c r="AB175" s="29">
        <v>8.64</v>
      </c>
      <c r="AC175" s="29">
        <v>0</v>
      </c>
      <c r="AD175" s="29">
        <v>11.96</v>
      </c>
      <c r="AE175" s="29">
        <v>6.58</v>
      </c>
      <c r="AF175" s="29">
        <v>0</v>
      </c>
      <c r="AG175" s="54"/>
    </row>
    <row r="176" spans="1:33" outlineLevel="1">
      <c r="A176" s="116">
        <v>4</v>
      </c>
      <c r="B176" s="47">
        <v>36.43</v>
      </c>
      <c r="C176" s="47"/>
      <c r="D176" s="45">
        <v>23.3</v>
      </c>
      <c r="E176" s="45">
        <v>24.98</v>
      </c>
      <c r="F176" s="47">
        <v>0.48</v>
      </c>
      <c r="G176" s="47">
        <v>0.63</v>
      </c>
      <c r="H176" s="47">
        <v>36.67</v>
      </c>
      <c r="I176" s="45">
        <v>14.68</v>
      </c>
      <c r="J176" s="45">
        <v>21.1</v>
      </c>
      <c r="K176" s="45">
        <v>66.47</v>
      </c>
      <c r="L176" s="45">
        <v>220</v>
      </c>
      <c r="M176" s="29">
        <v>36.47</v>
      </c>
      <c r="N176" s="29">
        <v>9.09</v>
      </c>
      <c r="O176" s="29">
        <v>0.14000000000000001</v>
      </c>
      <c r="P176" s="29">
        <v>0.01</v>
      </c>
      <c r="Q176" s="29">
        <v>19.309999999999999</v>
      </c>
      <c r="R176" s="29">
        <v>0.31</v>
      </c>
      <c r="S176" s="29">
        <v>0</v>
      </c>
      <c r="T176" s="29">
        <v>360</v>
      </c>
      <c r="U176" s="29">
        <v>202.76</v>
      </c>
      <c r="V176" s="29"/>
      <c r="W176" s="29"/>
      <c r="X176" s="29"/>
      <c r="Y176" s="29"/>
      <c r="Z176" s="29">
        <v>10.31</v>
      </c>
      <c r="AA176" s="29">
        <v>0</v>
      </c>
      <c r="AB176" s="29">
        <v>8.89</v>
      </c>
      <c r="AC176" s="29">
        <v>0</v>
      </c>
      <c r="AD176" s="29">
        <v>14.51</v>
      </c>
      <c r="AE176" s="29">
        <v>6.6</v>
      </c>
      <c r="AF176" s="29">
        <v>0</v>
      </c>
      <c r="AG176" s="54"/>
    </row>
    <row r="177" spans="1:33" outlineLevel="1">
      <c r="A177" s="116">
        <v>5</v>
      </c>
      <c r="B177" s="47">
        <v>36.32</v>
      </c>
      <c r="C177" s="47"/>
      <c r="D177" s="45">
        <v>23.67</v>
      </c>
      <c r="E177" s="45">
        <v>27.01</v>
      </c>
      <c r="F177" s="47">
        <v>0.5</v>
      </c>
      <c r="G177" s="47">
        <v>0.51</v>
      </c>
      <c r="H177" s="47"/>
      <c r="I177" s="45"/>
      <c r="J177" s="45"/>
      <c r="K177" s="45"/>
      <c r="L177" s="45"/>
      <c r="M177" s="47"/>
      <c r="N177" s="45"/>
      <c r="O177" s="47"/>
      <c r="P177" s="47"/>
      <c r="Q177" s="45"/>
      <c r="R177" s="47"/>
      <c r="S177" s="47"/>
      <c r="T177" s="45"/>
      <c r="U177" s="47"/>
      <c r="V177" s="47"/>
      <c r="W177" s="47"/>
      <c r="X177" s="47"/>
      <c r="Y177" s="47"/>
      <c r="Z177" s="29"/>
      <c r="AA177" s="29"/>
      <c r="AB177" s="29"/>
      <c r="AC177" s="29"/>
      <c r="AD177" s="29"/>
      <c r="AE177" s="29"/>
      <c r="AF177" s="29"/>
      <c r="AG177" s="54"/>
    </row>
    <row r="178" spans="1:33" outlineLevel="1">
      <c r="A178" s="124" t="s">
        <v>97</v>
      </c>
      <c r="B178" s="125">
        <f>AVERAGE(B173:B177)</f>
        <v>36.277999999999999</v>
      </c>
      <c r="C178" s="125" t="e">
        <f t="shared" ref="C178:AC178" si="80">AVERAGE(C173:C177)</f>
        <v>#DIV/0!</v>
      </c>
      <c r="D178" s="125">
        <f t="shared" si="80"/>
        <v>24.065999999999999</v>
      </c>
      <c r="E178" s="125">
        <f t="shared" si="80"/>
        <v>27.01</v>
      </c>
      <c r="F178" s="125">
        <f t="shared" si="80"/>
        <v>0.49000000000000005</v>
      </c>
      <c r="G178" s="125">
        <f t="shared" si="80"/>
        <v>0.48399999999999999</v>
      </c>
      <c r="H178" s="125">
        <f t="shared" si="80"/>
        <v>36.332499999999996</v>
      </c>
      <c r="I178" s="125">
        <f t="shared" si="80"/>
        <v>16.067500000000003</v>
      </c>
      <c r="J178" s="125">
        <f t="shared" si="80"/>
        <v>21.792499999999997</v>
      </c>
      <c r="K178" s="125">
        <f t="shared" si="80"/>
        <v>75.607500000000002</v>
      </c>
      <c r="L178" s="125">
        <f t="shared" si="80"/>
        <v>220.25</v>
      </c>
      <c r="M178" s="125">
        <f t="shared" si="80"/>
        <v>36.402500000000003</v>
      </c>
      <c r="N178" s="125">
        <f t="shared" ref="N178:U178" si="81">AVERAGE(N173:N177)</f>
        <v>9.4600000000000009</v>
      </c>
      <c r="O178" s="125">
        <f t="shared" si="81"/>
        <v>0.13</v>
      </c>
      <c r="P178" s="125">
        <f t="shared" si="81"/>
        <v>5.0000000000000001E-3</v>
      </c>
      <c r="Q178" s="125">
        <f t="shared" si="81"/>
        <v>19.580000000000002</v>
      </c>
      <c r="R178" s="125">
        <f t="shared" si="81"/>
        <v>0.30250000000000005</v>
      </c>
      <c r="S178" s="125">
        <f t="shared" si="81"/>
        <v>2.5000000000000001E-3</v>
      </c>
      <c r="T178" s="125">
        <f t="shared" si="81"/>
        <v>359.125</v>
      </c>
      <c r="U178" s="125">
        <f t="shared" si="81"/>
        <v>202.70750000000001</v>
      </c>
      <c r="V178" s="125"/>
      <c r="W178" s="125"/>
      <c r="X178" s="125"/>
      <c r="Y178" s="125"/>
      <c r="Z178" s="125">
        <f t="shared" si="80"/>
        <v>14.004999999999999</v>
      </c>
      <c r="AA178" s="125">
        <f t="shared" si="80"/>
        <v>0.46</v>
      </c>
      <c r="AB178" s="125">
        <f t="shared" si="80"/>
        <v>8.6624999999999996</v>
      </c>
      <c r="AC178" s="125">
        <f t="shared" si="80"/>
        <v>0</v>
      </c>
      <c r="AD178" s="125">
        <f t="shared" ref="AD178:AG178" si="82">AVERAGE(AD173:AD177)</f>
        <v>12.0025</v>
      </c>
      <c r="AE178" s="125">
        <f t="shared" si="82"/>
        <v>6.7025000000000006</v>
      </c>
      <c r="AF178" s="126">
        <f t="shared" si="82"/>
        <v>0</v>
      </c>
      <c r="AG178" s="126" t="e">
        <f t="shared" si="82"/>
        <v>#DIV/0!</v>
      </c>
    </row>
    <row r="179" spans="1:33" outlineLevel="1">
      <c r="A179" s="124" t="s">
        <v>87</v>
      </c>
      <c r="B179" s="125">
        <f>STDEV(B173:B177)</f>
        <v>0.13498148021117456</v>
      </c>
      <c r="C179" s="125" t="e">
        <f t="shared" ref="C179:AC179" si="83">STDEV(C173:C177)</f>
        <v>#DIV/0!</v>
      </c>
      <c r="D179" s="125">
        <f t="shared" si="83"/>
        <v>0.60899917898138389</v>
      </c>
      <c r="E179" s="125">
        <f t="shared" si="83"/>
        <v>1.6570908243062601</v>
      </c>
      <c r="F179" s="125">
        <f t="shared" si="83"/>
        <v>1.581138830084191E-2</v>
      </c>
      <c r="G179" s="125">
        <f t="shared" si="83"/>
        <v>0.11949895397031754</v>
      </c>
      <c r="H179" s="125">
        <f t="shared" si="83"/>
        <v>0.22954665466233118</v>
      </c>
      <c r="I179" s="125">
        <f t="shared" si="83"/>
        <v>2.4584734423350132</v>
      </c>
      <c r="J179" s="125">
        <f t="shared" si="83"/>
        <v>0.89604222370749176</v>
      </c>
      <c r="K179" s="125">
        <f t="shared" si="83"/>
        <v>7.7753601202773908</v>
      </c>
      <c r="L179" s="125">
        <f t="shared" si="83"/>
        <v>2.8722813232690143</v>
      </c>
      <c r="M179" s="125">
        <f t="shared" si="83"/>
        <v>0.12893796958227408</v>
      </c>
      <c r="N179" s="125">
        <f t="shared" ref="N179:U179" si="84">STDEV(N173:N177)</f>
        <v>0.34117444218463966</v>
      </c>
      <c r="O179" s="125">
        <f t="shared" si="84"/>
        <v>1.1547005383792526E-2</v>
      </c>
      <c r="P179" s="125">
        <f t="shared" si="84"/>
        <v>5.773502691896258E-3</v>
      </c>
      <c r="Q179" s="125">
        <f t="shared" si="84"/>
        <v>1.4398611044125063</v>
      </c>
      <c r="R179" s="125">
        <f t="shared" si="84"/>
        <v>1.4999999999999984E-2</v>
      </c>
      <c r="S179" s="125">
        <f t="shared" si="84"/>
        <v>5.0000000000000001E-3</v>
      </c>
      <c r="T179" s="125">
        <f t="shared" si="84"/>
        <v>4.9560569003997523</v>
      </c>
      <c r="U179" s="125">
        <f t="shared" si="84"/>
        <v>0.37482218006231321</v>
      </c>
      <c r="V179" s="125"/>
      <c r="W179" s="125"/>
      <c r="X179" s="125"/>
      <c r="Y179" s="125"/>
      <c r="Z179" s="125">
        <f t="shared" si="83"/>
        <v>3.3663085618126805</v>
      </c>
      <c r="AA179" s="125">
        <f t="shared" si="83"/>
        <v>0.92</v>
      </c>
      <c r="AB179" s="125">
        <f t="shared" si="83"/>
        <v>0.39928060308509888</v>
      </c>
      <c r="AC179" s="125">
        <f t="shared" si="83"/>
        <v>0</v>
      </c>
      <c r="AD179" s="125">
        <f t="shared" ref="AD179:AG179" si="85">STDEV(AD173:AD177)</f>
        <v>1.8510965218846289</v>
      </c>
      <c r="AE179" s="125">
        <f t="shared" si="85"/>
        <v>0.15152007567755954</v>
      </c>
      <c r="AF179" s="126">
        <f t="shared" si="85"/>
        <v>0</v>
      </c>
      <c r="AG179" s="126" t="e">
        <f t="shared" si="85"/>
        <v>#DIV/0!</v>
      </c>
    </row>
    <row r="180" spans="1:33" outlineLevel="1">
      <c r="A180" s="116"/>
      <c r="B180" s="47"/>
      <c r="C180" s="47"/>
      <c r="D180" s="45"/>
      <c r="E180" s="45"/>
      <c r="F180" s="47"/>
      <c r="G180" s="47"/>
      <c r="H180" s="47"/>
      <c r="I180" s="45"/>
      <c r="J180" s="45"/>
      <c r="K180" s="45"/>
      <c r="L180" s="45"/>
      <c r="M180" s="47"/>
      <c r="N180" s="45"/>
      <c r="O180" s="47"/>
      <c r="P180" s="47"/>
      <c r="Q180" s="45"/>
      <c r="R180" s="47"/>
      <c r="S180" s="47"/>
      <c r="T180" s="45"/>
      <c r="U180" s="47"/>
      <c r="V180" s="47"/>
      <c r="W180" s="47"/>
      <c r="X180" s="47"/>
      <c r="Y180" s="47"/>
      <c r="Z180" s="29"/>
      <c r="AA180" s="29"/>
      <c r="AB180" s="29"/>
      <c r="AC180" s="29"/>
      <c r="AD180" s="29"/>
      <c r="AE180" s="29"/>
      <c r="AF180" s="29"/>
      <c r="AG180" s="54"/>
    </row>
    <row r="181" spans="1:33">
      <c r="A181" s="117"/>
      <c r="AD181" s="63"/>
    </row>
    <row r="182" spans="1:33" ht="42" customHeight="1">
      <c r="A182" s="244" t="s">
        <v>422</v>
      </c>
      <c r="B182" s="244" t="str">
        <f t="shared" ref="B182:AG182" si="86">B1</f>
        <v>国标重量</v>
      </c>
      <c r="C182" s="244" t="str">
        <f t="shared" si="86"/>
        <v>厚度</v>
      </c>
      <c r="D182" s="244" t="str">
        <f t="shared" si="86"/>
        <v>国标第一次吸收时间</v>
      </c>
      <c r="E182" s="244" t="str">
        <f t="shared" si="86"/>
        <v>国标第二次吸收时间</v>
      </c>
      <c r="F182" s="244" t="str">
        <f t="shared" si="86"/>
        <v>国标回渗</v>
      </c>
      <c r="G182" s="244" t="str">
        <f t="shared" si="86"/>
        <v>国标渗漏</v>
      </c>
      <c r="H182" s="244" t="str">
        <f t="shared" si="86"/>
        <v>Cradle 重量</v>
      </c>
      <c r="I182" s="244" t="str">
        <f t="shared" si="86"/>
        <v>Cradle 1st intake</v>
      </c>
      <c r="J182" s="244" t="str">
        <f t="shared" si="86"/>
        <v>Cradle 2nd intake</v>
      </c>
      <c r="K182" s="244" t="str">
        <f t="shared" si="86"/>
        <v>Cradle 3rd intake</v>
      </c>
      <c r="L182" s="244" t="str">
        <f t="shared" si="86"/>
        <v>Cradle扩散长度</v>
      </c>
      <c r="M182" s="244" t="str">
        <f t="shared" si="86"/>
        <v>L-H
Weight</v>
      </c>
      <c r="N182" s="244" t="str">
        <f t="shared" si="86"/>
        <v>L intake time</v>
      </c>
      <c r="O182" s="244" t="str">
        <f t="shared" si="86"/>
        <v>L Rewet</v>
      </c>
      <c r="P182" s="244" t="str">
        <f t="shared" si="86"/>
        <v>L Residue</v>
      </c>
      <c r="Q182" s="244" t="str">
        <f t="shared" si="86"/>
        <v>H intake time</v>
      </c>
      <c r="R182" s="244" t="str">
        <f t="shared" si="86"/>
        <v>H Rewet</v>
      </c>
      <c r="S182" s="244" t="str">
        <f t="shared" si="86"/>
        <v>H Residue</v>
      </c>
      <c r="T182" s="244" t="str">
        <f t="shared" si="86"/>
        <v>L-H 扩散长度</v>
      </c>
      <c r="U182" s="244" t="str">
        <f t="shared" si="86"/>
        <v>Weight after intake</v>
      </c>
      <c r="V182" s="244" t="str">
        <f t="shared" si="86"/>
        <v>Surface Moisture重量</v>
      </c>
      <c r="W182" s="244" t="str">
        <f t="shared" si="86"/>
        <v>Surface Moisture吸收时间</v>
      </c>
      <c r="X182" s="244" t="str">
        <f t="shared" si="86"/>
        <v>Surface Moisture回渗</v>
      </c>
      <c r="Y182" s="244" t="str">
        <f t="shared" si="86"/>
        <v>Run off</v>
      </c>
      <c r="Z182" s="244" t="str">
        <f t="shared" si="86"/>
        <v>FTFE 1st intake time</v>
      </c>
      <c r="AA182" s="244" t="str">
        <f t="shared" si="86"/>
        <v>FIFE leakage</v>
      </c>
      <c r="AB182" s="244" t="str">
        <f t="shared" si="86"/>
        <v>FTFE 2st intake time</v>
      </c>
      <c r="AC182" s="244" t="str">
        <f t="shared" si="86"/>
        <v>FIFE leakage</v>
      </c>
      <c r="AD182" s="244" t="str">
        <f t="shared" si="86"/>
        <v>FTFE Rewet</v>
      </c>
      <c r="AE182" s="244" t="str">
        <f t="shared" si="86"/>
        <v>FTFE 3st intake time</v>
      </c>
      <c r="AF182" s="244" t="str">
        <f t="shared" si="86"/>
        <v>FIFE leakage</v>
      </c>
      <c r="AG182" s="244" t="str">
        <f t="shared" si="86"/>
        <v>Pad Integrity</v>
      </c>
    </row>
    <row r="183" spans="1:33">
      <c r="A183" s="58" t="s">
        <v>424</v>
      </c>
      <c r="B183" s="48">
        <v>36.412000000000006</v>
      </c>
      <c r="C183" s="48" t="e">
        <v>#DIV/0!</v>
      </c>
      <c r="D183" s="268">
        <v>24.402000000000005</v>
      </c>
      <c r="E183" s="268">
        <v>30.225999999999999</v>
      </c>
      <c r="F183" s="48">
        <v>0.5</v>
      </c>
      <c r="G183" s="48">
        <v>0.58199999999999996</v>
      </c>
      <c r="H183" s="48">
        <v>36.332727272727276</v>
      </c>
      <c r="I183" s="268">
        <v>14.58090909090909</v>
      </c>
      <c r="J183" s="268">
        <v>10.952727272727271</v>
      </c>
      <c r="K183" s="268">
        <v>37.43454545454545</v>
      </c>
      <c r="L183" s="48">
        <v>222</v>
      </c>
      <c r="M183" s="48">
        <v>36.217499999999994</v>
      </c>
      <c r="N183" s="48">
        <v>11.282499999999999</v>
      </c>
      <c r="O183" s="48">
        <v>0.13500000000000001</v>
      </c>
      <c r="P183" s="48">
        <v>0.02</v>
      </c>
      <c r="Q183" s="48">
        <v>146.48500000000001</v>
      </c>
      <c r="R183" s="48">
        <v>0.86749999999999994</v>
      </c>
      <c r="S183" s="48">
        <v>1.7499999999999998E-2</v>
      </c>
      <c r="T183" s="46">
        <v>254.75</v>
      </c>
      <c r="U183" s="48">
        <v>199.32250000000002</v>
      </c>
      <c r="Z183" s="46">
        <v>18.523333333333337</v>
      </c>
      <c r="AA183" s="48">
        <v>0</v>
      </c>
      <c r="AB183" s="46">
        <v>14.13</v>
      </c>
      <c r="AC183" s="48">
        <v>0</v>
      </c>
      <c r="AD183" s="48">
        <v>5.3133333333333335</v>
      </c>
      <c r="AE183" s="46">
        <v>13.709999999999999</v>
      </c>
      <c r="AF183" s="28">
        <v>0</v>
      </c>
    </row>
    <row r="184" spans="1:33">
      <c r="A184" s="58" t="str">
        <f>A1</f>
        <v>Code 1</v>
      </c>
      <c r="B184" s="48">
        <f t="shared" ref="B184:AG184" ca="1" si="87">OFFSET(B$7,(ROW(B1)-1)*9,0)</f>
        <v>36.302</v>
      </c>
      <c r="C184" s="48" t="e">
        <f t="shared" ca="1" si="87"/>
        <v>#DIV/0!</v>
      </c>
      <c r="D184" s="268">
        <f t="shared" ca="1" si="87"/>
        <v>25.06</v>
      </c>
      <c r="E184" s="268">
        <f t="shared" ca="1" si="87"/>
        <v>26.238</v>
      </c>
      <c r="F184" s="48">
        <f t="shared" ca="1" si="87"/>
        <v>0.32200000000000001</v>
      </c>
      <c r="G184" s="48">
        <f t="shared" ca="1" si="87"/>
        <v>0.54</v>
      </c>
      <c r="H184" s="48">
        <f t="shared" ca="1" si="87"/>
        <v>36.402499999999996</v>
      </c>
      <c r="I184" s="268">
        <f t="shared" ca="1" si="87"/>
        <v>13.612500000000001</v>
      </c>
      <c r="J184" s="268">
        <f t="shared" ca="1" si="87"/>
        <v>10.3375</v>
      </c>
      <c r="K184" s="268">
        <f t="shared" ca="1" si="87"/>
        <v>29.432499999999997</v>
      </c>
      <c r="L184" s="48">
        <f t="shared" ca="1" si="87"/>
        <v>203.5</v>
      </c>
      <c r="M184" s="48">
        <f t="shared" ca="1" si="87"/>
        <v>36.412500000000001</v>
      </c>
      <c r="N184" s="48">
        <f t="shared" ca="1" si="87"/>
        <v>7.9224999999999994</v>
      </c>
      <c r="O184" s="48">
        <f t="shared" ca="1" si="87"/>
        <v>0.13750000000000001</v>
      </c>
      <c r="P184" s="48">
        <f t="shared" ca="1" si="87"/>
        <v>6.9999999999999993E-2</v>
      </c>
      <c r="Q184" s="48">
        <f t="shared" ca="1" si="87"/>
        <v>14.330000000000002</v>
      </c>
      <c r="R184" s="48">
        <f t="shared" ca="1" si="87"/>
        <v>0.27</v>
      </c>
      <c r="S184" s="48">
        <f t="shared" ca="1" si="87"/>
        <v>0.05</v>
      </c>
      <c r="T184" s="46">
        <f t="shared" ca="1" si="87"/>
        <v>322.125</v>
      </c>
      <c r="U184" s="48">
        <f t="shared" ca="1" si="87"/>
        <v>202.58999999999997</v>
      </c>
      <c r="V184" s="48">
        <f t="shared" ca="1" si="87"/>
        <v>36.695999999999998</v>
      </c>
      <c r="W184" s="48">
        <f t="shared" ca="1" si="87"/>
        <v>16.886000000000003</v>
      </c>
      <c r="X184" s="48">
        <f t="shared" ca="1" si="87"/>
        <v>0.17200000000000001</v>
      </c>
      <c r="Y184" s="48">
        <f t="shared" ca="1" si="87"/>
        <v>0</v>
      </c>
      <c r="Z184" s="46">
        <f t="shared" ca="1" si="87"/>
        <v>17.982500000000002</v>
      </c>
      <c r="AA184" s="48">
        <f t="shared" ca="1" si="87"/>
        <v>0</v>
      </c>
      <c r="AB184" s="46">
        <f t="shared" ca="1" si="87"/>
        <v>10.397500000000001</v>
      </c>
      <c r="AC184" s="48">
        <f t="shared" ca="1" si="87"/>
        <v>0</v>
      </c>
      <c r="AD184" s="48">
        <f t="shared" ca="1" si="87"/>
        <v>7.4</v>
      </c>
      <c r="AE184" s="46">
        <f t="shared" ca="1" si="87"/>
        <v>8.0500000000000007</v>
      </c>
      <c r="AF184" s="48">
        <f t="shared" ca="1" si="87"/>
        <v>0</v>
      </c>
      <c r="AG184" s="48">
        <f t="shared" ca="1" si="87"/>
        <v>300</v>
      </c>
    </row>
    <row r="185" spans="1:33">
      <c r="A185" s="58" t="str">
        <f>A10</f>
        <v>Code 2</v>
      </c>
      <c r="B185" s="48">
        <f t="shared" ref="B185:C203" ca="1" si="88">OFFSET(B$7,(ROW(B2)-1)*9,0)</f>
        <v>35.622</v>
      </c>
      <c r="C185" s="48" t="e">
        <f t="shared" ca="1" si="88"/>
        <v>#DIV/0!</v>
      </c>
      <c r="D185" s="268">
        <f t="shared" ref="D185:U185" ca="1" si="89">OFFSET(D$7,(ROW(D2)-1)*9,0)</f>
        <v>24.991999999999997</v>
      </c>
      <c r="E185" s="268">
        <f t="shared" ca="1" si="89"/>
        <v>25.783999999999999</v>
      </c>
      <c r="F185" s="48">
        <f t="shared" ca="1" si="89"/>
        <v>0.44000000000000006</v>
      </c>
      <c r="G185" s="48">
        <f t="shared" ca="1" si="89"/>
        <v>0.51800000000000002</v>
      </c>
      <c r="H185" s="48">
        <f t="shared" ca="1" si="89"/>
        <v>35.607499999999995</v>
      </c>
      <c r="I185" s="268">
        <f t="shared" ca="1" si="89"/>
        <v>13.6775</v>
      </c>
      <c r="J185" s="268">
        <f t="shared" ca="1" si="89"/>
        <v>10.717500000000001</v>
      </c>
      <c r="K185" s="268">
        <f t="shared" ca="1" si="89"/>
        <v>33.204999999999998</v>
      </c>
      <c r="L185" s="48">
        <f t="shared" ca="1" si="89"/>
        <v>196.25</v>
      </c>
      <c r="M185" s="48">
        <f t="shared" ca="1" si="89"/>
        <v>35.597499999999997</v>
      </c>
      <c r="N185" s="48">
        <f t="shared" ca="1" si="89"/>
        <v>7.5175000000000001</v>
      </c>
      <c r="O185" s="48">
        <f t="shared" ca="1" si="89"/>
        <v>0.16250000000000001</v>
      </c>
      <c r="P185" s="48">
        <f t="shared" ca="1" si="89"/>
        <v>3.7500000000000006E-2</v>
      </c>
      <c r="Q185" s="48">
        <f t="shared" ca="1" si="89"/>
        <v>15.8475</v>
      </c>
      <c r="R185" s="48">
        <f t="shared" ca="1" si="89"/>
        <v>0.25750000000000001</v>
      </c>
      <c r="S185" s="48">
        <f t="shared" ca="1" si="89"/>
        <v>1.4999999999999999E-2</v>
      </c>
      <c r="T185" s="46">
        <f t="shared" ca="1" si="89"/>
        <v>320.875</v>
      </c>
      <c r="U185" s="48">
        <f t="shared" ca="1" si="89"/>
        <v>202.2475</v>
      </c>
      <c r="V185" s="48">
        <f t="shared" ref="V185:Y187" ca="1" si="90">OFFSET(V$7,(ROW(V2)-1)*9,0)</f>
        <v>36.258000000000003</v>
      </c>
      <c r="W185" s="48">
        <f t="shared" ca="1" si="90"/>
        <v>15.443999999999999</v>
      </c>
      <c r="X185" s="48">
        <f t="shared" ca="1" si="90"/>
        <v>0.17400000000000002</v>
      </c>
      <c r="Y185" s="48">
        <f t="shared" ca="1" si="90"/>
        <v>0.34199999999999997</v>
      </c>
      <c r="Z185" s="46">
        <f t="shared" ref="Z185:AF185" ca="1" si="91">OFFSET(Z$7,(ROW(Z2)-1)*9,0)</f>
        <v>16</v>
      </c>
      <c r="AA185" s="48">
        <f t="shared" ca="1" si="91"/>
        <v>0</v>
      </c>
      <c r="AB185" s="46">
        <f t="shared" ca="1" si="91"/>
        <v>7.97</v>
      </c>
      <c r="AC185" s="48">
        <f t="shared" ca="1" si="91"/>
        <v>0</v>
      </c>
      <c r="AD185" s="48">
        <f t="shared" ca="1" si="91"/>
        <v>11.45</v>
      </c>
      <c r="AE185" s="46">
        <f t="shared" ca="1" si="91"/>
        <v>5.665</v>
      </c>
      <c r="AF185" s="48">
        <f t="shared" ca="1" si="91"/>
        <v>0</v>
      </c>
      <c r="AG185" s="48">
        <f ca="1">OFFSET(AG$7,(ROW(AG2)-1)*9,0)</f>
        <v>174.4</v>
      </c>
    </row>
    <row r="186" spans="1:33">
      <c r="A186" s="58" t="str">
        <f>A19</f>
        <v>Control 1</v>
      </c>
      <c r="B186" s="48">
        <f t="shared" ca="1" si="88"/>
        <v>36.101999999999997</v>
      </c>
      <c r="C186" s="48" t="e">
        <f t="shared" ca="1" si="88"/>
        <v>#DIV/0!</v>
      </c>
      <c r="D186" s="268">
        <f t="shared" ref="D186:U186" ca="1" si="92">OFFSET(D$7,(ROW(D3)-1)*9,0)</f>
        <v>25.058</v>
      </c>
      <c r="E186" s="268">
        <f t="shared" ca="1" si="92"/>
        <v>28.310000000000002</v>
      </c>
      <c r="F186" s="48">
        <f t="shared" ca="1" si="92"/>
        <v>0.372</v>
      </c>
      <c r="G186" s="48">
        <f t="shared" ca="1" si="92"/>
        <v>0.51400000000000001</v>
      </c>
      <c r="H186" s="48">
        <f t="shared" ca="1" si="92"/>
        <v>36.059999999999995</v>
      </c>
      <c r="I186" s="268">
        <f t="shared" ca="1" si="92"/>
        <v>14.392500000000002</v>
      </c>
      <c r="J186" s="268">
        <f t="shared" ca="1" si="92"/>
        <v>10.987500000000001</v>
      </c>
      <c r="K186" s="268">
        <f t="shared" ca="1" si="92"/>
        <v>32.477499999999999</v>
      </c>
      <c r="L186" s="48">
        <f t="shared" ca="1" si="92"/>
        <v>204</v>
      </c>
      <c r="M186" s="48">
        <f t="shared" ca="1" si="92"/>
        <v>36.097499999999997</v>
      </c>
      <c r="N186" s="48">
        <f t="shared" ca="1" si="92"/>
        <v>8.15</v>
      </c>
      <c r="O186" s="48">
        <f t="shared" ca="1" si="92"/>
        <v>0.17249999999999999</v>
      </c>
      <c r="P186" s="48">
        <f t="shared" ca="1" si="92"/>
        <v>8.7500000000000008E-2</v>
      </c>
      <c r="Q186" s="48">
        <f t="shared" ca="1" si="92"/>
        <v>14.9925</v>
      </c>
      <c r="R186" s="48">
        <f t="shared" ca="1" si="92"/>
        <v>0.28999999999999998</v>
      </c>
      <c r="S186" s="48">
        <f t="shared" ca="1" si="92"/>
        <v>0.06</v>
      </c>
      <c r="T186" s="46">
        <f t="shared" ca="1" si="92"/>
        <v>332.625</v>
      </c>
      <c r="U186" s="48">
        <f t="shared" ca="1" si="92"/>
        <v>202.34750000000003</v>
      </c>
      <c r="V186" s="48">
        <f t="shared" ca="1" si="90"/>
        <v>36.262</v>
      </c>
      <c r="W186" s="48">
        <f t="shared" ca="1" si="90"/>
        <v>15.992000000000001</v>
      </c>
      <c r="X186" s="48">
        <f t="shared" ca="1" si="90"/>
        <v>0.16600000000000001</v>
      </c>
      <c r="Y186" s="48">
        <f t="shared" ca="1" si="90"/>
        <v>0.22600000000000003</v>
      </c>
      <c r="Z186" s="46">
        <f t="shared" ref="Z186:AF186" ca="1" si="93">OFFSET(Z$7,(ROW(Z3)-1)*9,0)</f>
        <v>16.442499999999999</v>
      </c>
      <c r="AA186" s="48">
        <f t="shared" ca="1" si="93"/>
        <v>0</v>
      </c>
      <c r="AB186" s="46">
        <f t="shared" ca="1" si="93"/>
        <v>8.1300000000000008</v>
      </c>
      <c r="AC186" s="48">
        <f t="shared" ca="1" si="93"/>
        <v>0</v>
      </c>
      <c r="AD186" s="48">
        <f t="shared" ca="1" si="93"/>
        <v>13.9275</v>
      </c>
      <c r="AE186" s="46">
        <f t="shared" ca="1" si="93"/>
        <v>5.8150000000000004</v>
      </c>
      <c r="AF186" s="48">
        <f t="shared" ca="1" si="93"/>
        <v>0</v>
      </c>
      <c r="AG186" s="48">
        <f ca="1">OFFSET(AG$7,(ROW(AG3)-1)*9,0)</f>
        <v>237.6</v>
      </c>
    </row>
    <row r="187" spans="1:33">
      <c r="A187" s="58" t="str">
        <f>A28</f>
        <v>Control 2</v>
      </c>
      <c r="B187" s="48">
        <f t="shared" ca="1" si="88"/>
        <v>36.507999999999996</v>
      </c>
      <c r="C187" s="48" t="e">
        <f t="shared" ca="1" si="88"/>
        <v>#DIV/0!</v>
      </c>
      <c r="D187" s="268">
        <f t="shared" ref="D187:U187" ca="1" si="94">OFFSET(D$7,(ROW(D4)-1)*9,0)</f>
        <v>25.663999999999998</v>
      </c>
      <c r="E187" s="268">
        <f t="shared" ca="1" si="94"/>
        <v>28.673999999999996</v>
      </c>
      <c r="F187" s="48">
        <f t="shared" ca="1" si="94"/>
        <v>0.49199999999999999</v>
      </c>
      <c r="G187" s="48">
        <f t="shared" ca="1" si="94"/>
        <v>0.46600000000000003</v>
      </c>
      <c r="H187" s="48">
        <f t="shared" ca="1" si="94"/>
        <v>36.3125</v>
      </c>
      <c r="I187" s="268">
        <f t="shared" ca="1" si="94"/>
        <v>14.602500000000001</v>
      </c>
      <c r="J187" s="268">
        <f t="shared" ca="1" si="94"/>
        <v>10.967500000000001</v>
      </c>
      <c r="K187" s="268">
        <f t="shared" ca="1" si="94"/>
        <v>39.682499999999997</v>
      </c>
      <c r="L187" s="48">
        <f t="shared" ca="1" si="94"/>
        <v>205</v>
      </c>
      <c r="M187" s="48">
        <f t="shared" ca="1" si="94"/>
        <v>36.495000000000005</v>
      </c>
      <c r="N187" s="48">
        <f t="shared" ca="1" si="94"/>
        <v>7.7674999999999992</v>
      </c>
      <c r="O187" s="48">
        <f t="shared" ca="1" si="94"/>
        <v>0.19500000000000001</v>
      </c>
      <c r="P187" s="48">
        <f t="shared" ca="1" si="94"/>
        <v>9.9999999999999992E-2</v>
      </c>
      <c r="Q187" s="48">
        <f t="shared" ca="1" si="94"/>
        <v>14.68</v>
      </c>
      <c r="R187" s="48">
        <f t="shared" ca="1" si="94"/>
        <v>0.32250000000000001</v>
      </c>
      <c r="S187" s="48">
        <f t="shared" ca="1" si="94"/>
        <v>5.5000000000000007E-2</v>
      </c>
      <c r="T187" s="46">
        <f t="shared" ca="1" si="94"/>
        <v>331</v>
      </c>
      <c r="U187" s="48">
        <f t="shared" ca="1" si="94"/>
        <v>203.34250000000003</v>
      </c>
      <c r="V187" s="48">
        <f t="shared" ca="1" si="90"/>
        <v>36.314</v>
      </c>
      <c r="W187" s="48">
        <f t="shared" ca="1" si="90"/>
        <v>17.643999999999998</v>
      </c>
      <c r="X187" s="48">
        <f t="shared" ca="1" si="90"/>
        <v>0.16999999999999998</v>
      </c>
      <c r="Y187" s="48">
        <f t="shared" ca="1" si="90"/>
        <v>0.35200000000000004</v>
      </c>
      <c r="Z187" s="46">
        <f t="shared" ref="Z187:AF187" ca="1" si="95">OFFSET(Z$7,(ROW(Z4)-1)*9,0)</f>
        <v>17.047499999999999</v>
      </c>
      <c r="AA187" s="48">
        <f t="shared" ca="1" si="95"/>
        <v>0</v>
      </c>
      <c r="AB187" s="46">
        <f t="shared" ca="1" si="95"/>
        <v>7.9500000000000011</v>
      </c>
      <c r="AC187" s="48">
        <f t="shared" ca="1" si="95"/>
        <v>0</v>
      </c>
      <c r="AD187" s="48">
        <f t="shared" ca="1" si="95"/>
        <v>13.209999999999999</v>
      </c>
      <c r="AE187" s="46">
        <f t="shared" ca="1" si="95"/>
        <v>5.8150000000000004</v>
      </c>
      <c r="AF187" s="48">
        <f t="shared" ca="1" si="95"/>
        <v>0</v>
      </c>
      <c r="AG187" s="48">
        <f ca="1">OFFSET(AG$7,(ROW(AG4)-1)*9,0)</f>
        <v>300</v>
      </c>
    </row>
    <row r="188" spans="1:33">
      <c r="A188" s="58" t="str">
        <f>A37</f>
        <v>Code 3</v>
      </c>
      <c r="B188" s="48">
        <f t="shared" ca="1" si="88"/>
        <v>37</v>
      </c>
      <c r="C188" s="48" t="e">
        <f t="shared" ca="1" si="88"/>
        <v>#DIV/0!</v>
      </c>
      <c r="D188" s="268">
        <f t="shared" ref="D188:U188" ca="1" si="96">OFFSET(D$7,(ROW(D5)-1)*9,0)</f>
        <v>26.513999999999999</v>
      </c>
      <c r="E188" s="268">
        <f t="shared" ca="1" si="96"/>
        <v>28.046000000000003</v>
      </c>
      <c r="F188" s="48">
        <f t="shared" ca="1" si="96"/>
        <v>0.99</v>
      </c>
      <c r="G188" s="48">
        <f t="shared" ca="1" si="96"/>
        <v>0.45999999999999996</v>
      </c>
      <c r="H188" s="48">
        <f t="shared" ca="1" si="96"/>
        <v>37.036000000000001</v>
      </c>
      <c r="I188" s="268">
        <f t="shared" ca="1" si="96"/>
        <v>16.18</v>
      </c>
      <c r="J188" s="268">
        <f t="shared" ca="1" si="96"/>
        <v>14.956</v>
      </c>
      <c r="K188" s="268">
        <f t="shared" ca="1" si="96"/>
        <v>53.358000000000004</v>
      </c>
      <c r="L188" s="48">
        <f t="shared" ca="1" si="96"/>
        <v>241.6</v>
      </c>
      <c r="M188" s="48">
        <f t="shared" ca="1" si="96"/>
        <v>36.907499999999999</v>
      </c>
      <c r="N188" s="48">
        <f t="shared" ca="1" si="96"/>
        <v>10.36</v>
      </c>
      <c r="O188" s="48">
        <f t="shared" ca="1" si="96"/>
        <v>0.14500000000000002</v>
      </c>
      <c r="P188" s="48">
        <f t="shared" ca="1" si="96"/>
        <v>0.01</v>
      </c>
      <c r="Q188" s="48">
        <f t="shared" ca="1" si="96"/>
        <v>15.989999999999998</v>
      </c>
      <c r="R188" s="48">
        <f t="shared" ca="1" si="96"/>
        <v>0.315</v>
      </c>
      <c r="S188" s="48">
        <f t="shared" ca="1" si="96"/>
        <v>0</v>
      </c>
      <c r="T188" s="46">
        <f t="shared" ca="1" si="96"/>
        <v>349.25</v>
      </c>
      <c r="U188" s="48">
        <f t="shared" ca="1" si="96"/>
        <v>204.01250000000002</v>
      </c>
      <c r="Z188" s="46">
        <f t="shared" ref="Z188:AF188" ca="1" si="97">OFFSET(Z$7,(ROW(Z5)-1)*9,0)</f>
        <v>15.417499999999999</v>
      </c>
      <c r="AA188" s="48">
        <f t="shared" ca="1" si="97"/>
        <v>0</v>
      </c>
      <c r="AB188" s="46">
        <f t="shared" ca="1" si="97"/>
        <v>7.9849999999999994</v>
      </c>
      <c r="AC188" s="48">
        <f t="shared" ca="1" si="97"/>
        <v>0</v>
      </c>
      <c r="AD188" s="48">
        <f t="shared" ca="1" si="97"/>
        <v>12.4025</v>
      </c>
      <c r="AE188" s="46">
        <f t="shared" ca="1" si="97"/>
        <v>5.29</v>
      </c>
      <c r="AF188" s="48">
        <f t="shared" ca="1" si="97"/>
        <v>0</v>
      </c>
      <c r="AG188" s="48">
        <f ca="1">OFFSET(AG$7,(ROW(AG5)-1)*9,0)</f>
        <v>0</v>
      </c>
    </row>
    <row r="189" spans="1:33">
      <c r="A189" s="58" t="str">
        <f>A46</f>
        <v>Code 4</v>
      </c>
      <c r="B189" s="48" t="e">
        <f t="shared" ca="1" si="88"/>
        <v>#DIV/0!</v>
      </c>
      <c r="C189" s="48" t="e">
        <f t="shared" ca="1" si="88"/>
        <v>#DIV/0!</v>
      </c>
      <c r="D189" s="268" t="e">
        <f t="shared" ref="D189:U189" ca="1" si="98">OFFSET(D$7,(ROW(D6)-1)*9,0)</f>
        <v>#DIV/0!</v>
      </c>
      <c r="E189" s="268" t="e">
        <f t="shared" ca="1" si="98"/>
        <v>#DIV/0!</v>
      </c>
      <c r="F189" s="48" t="e">
        <f t="shared" ca="1" si="98"/>
        <v>#DIV/0!</v>
      </c>
      <c r="G189" s="48" t="e">
        <f t="shared" ca="1" si="98"/>
        <v>#DIV/0!</v>
      </c>
      <c r="H189" s="48" t="e">
        <f t="shared" ca="1" si="98"/>
        <v>#DIV/0!</v>
      </c>
      <c r="I189" s="268" t="e">
        <f t="shared" ca="1" si="98"/>
        <v>#DIV/0!</v>
      </c>
      <c r="J189" s="268" t="e">
        <f t="shared" ca="1" si="98"/>
        <v>#DIV/0!</v>
      </c>
      <c r="K189" s="268" t="e">
        <f t="shared" ca="1" si="98"/>
        <v>#DIV/0!</v>
      </c>
      <c r="L189" s="48" t="e">
        <f t="shared" ca="1" si="98"/>
        <v>#DIV/0!</v>
      </c>
      <c r="M189" s="48" t="e">
        <f t="shared" ca="1" si="98"/>
        <v>#DIV/0!</v>
      </c>
      <c r="N189" s="48" t="e">
        <f t="shared" ca="1" si="98"/>
        <v>#DIV/0!</v>
      </c>
      <c r="O189" s="48" t="e">
        <f t="shared" ca="1" si="98"/>
        <v>#DIV/0!</v>
      </c>
      <c r="P189" s="48" t="e">
        <f t="shared" ca="1" si="98"/>
        <v>#DIV/0!</v>
      </c>
      <c r="Q189" s="48" t="e">
        <f t="shared" ca="1" si="98"/>
        <v>#DIV/0!</v>
      </c>
      <c r="R189" s="48" t="e">
        <f t="shared" ca="1" si="98"/>
        <v>#DIV/0!</v>
      </c>
      <c r="S189" s="48" t="e">
        <f t="shared" ca="1" si="98"/>
        <v>#DIV/0!</v>
      </c>
      <c r="T189" s="46" t="e">
        <f t="shared" ca="1" si="98"/>
        <v>#DIV/0!</v>
      </c>
      <c r="U189" s="48" t="e">
        <f t="shared" ca="1" si="98"/>
        <v>#DIV/0!</v>
      </c>
      <c r="Z189" s="46" t="e">
        <f t="shared" ref="Z189:AF189" ca="1" si="99">OFFSET(Z$7,(ROW(Z6)-1)*9,0)</f>
        <v>#DIV/0!</v>
      </c>
      <c r="AA189" s="48" t="e">
        <f t="shared" ca="1" si="99"/>
        <v>#DIV/0!</v>
      </c>
      <c r="AB189" s="46" t="e">
        <f t="shared" ca="1" si="99"/>
        <v>#DIV/0!</v>
      </c>
      <c r="AC189" s="48" t="e">
        <f t="shared" ca="1" si="99"/>
        <v>#DIV/0!</v>
      </c>
      <c r="AD189" s="48" t="e">
        <f t="shared" ca="1" si="99"/>
        <v>#DIV/0!</v>
      </c>
      <c r="AE189" s="46" t="e">
        <f t="shared" ca="1" si="99"/>
        <v>#DIV/0!</v>
      </c>
      <c r="AF189" s="48" t="e">
        <f t="shared" ca="1" si="99"/>
        <v>#DIV/0!</v>
      </c>
      <c r="AG189" s="48"/>
    </row>
    <row r="190" spans="1:33">
      <c r="A190" s="58" t="str">
        <f>A55</f>
        <v>Code 5</v>
      </c>
      <c r="B190" s="48">
        <f t="shared" ca="1" si="88"/>
        <v>36.385999999999996</v>
      </c>
      <c r="C190" s="48" t="e">
        <f t="shared" ca="1" si="88"/>
        <v>#DIV/0!</v>
      </c>
      <c r="D190" s="268">
        <f t="shared" ref="D190:U190" ca="1" si="100">OFFSET(D$7,(ROW(D7)-1)*9,0)</f>
        <v>25.513999999999999</v>
      </c>
      <c r="E190" s="268">
        <f t="shared" ca="1" si="100"/>
        <v>29.001999999999999</v>
      </c>
      <c r="F190" s="48">
        <f t="shared" ca="1" si="100"/>
        <v>0.42400000000000004</v>
      </c>
      <c r="G190" s="48">
        <f t="shared" ca="1" si="100"/>
        <v>0.48600000000000004</v>
      </c>
      <c r="H190" s="48">
        <f t="shared" ca="1" si="100"/>
        <v>36.335000000000001</v>
      </c>
      <c r="I190" s="268">
        <f t="shared" ca="1" si="100"/>
        <v>14.91</v>
      </c>
      <c r="J190" s="268">
        <f t="shared" ca="1" si="100"/>
        <v>10.3125</v>
      </c>
      <c r="K190" s="268">
        <f t="shared" ca="1" si="100"/>
        <v>29.7925</v>
      </c>
      <c r="L190" s="48">
        <f t="shared" ca="1" si="100"/>
        <v>210</v>
      </c>
      <c r="M190" s="48">
        <f t="shared" ca="1" si="100"/>
        <v>36.402500000000003</v>
      </c>
      <c r="N190" s="48">
        <f t="shared" ca="1" si="100"/>
        <v>8.5474999999999994</v>
      </c>
      <c r="O190" s="48">
        <f t="shared" ca="1" si="100"/>
        <v>0.14000000000000001</v>
      </c>
      <c r="P190" s="48">
        <f t="shared" ca="1" si="100"/>
        <v>4.0000000000000008E-2</v>
      </c>
      <c r="Q190" s="48">
        <f t="shared" ca="1" si="100"/>
        <v>17.827500000000001</v>
      </c>
      <c r="R190" s="48">
        <f t="shared" ca="1" si="100"/>
        <v>0.39</v>
      </c>
      <c r="S190" s="48">
        <f t="shared" ca="1" si="100"/>
        <v>6.0000000000000005E-2</v>
      </c>
      <c r="T190" s="46">
        <f t="shared" ca="1" si="100"/>
        <v>335</v>
      </c>
      <c r="U190" s="48">
        <f t="shared" ca="1" si="100"/>
        <v>204.27500000000001</v>
      </c>
      <c r="Z190" s="46">
        <f t="shared" ref="Z190:AF190" ca="1" si="101">OFFSET(Z$7,(ROW(Z7)-1)*9,0)</f>
        <v>17.77</v>
      </c>
      <c r="AA190" s="48">
        <f t="shared" ca="1" si="101"/>
        <v>0</v>
      </c>
      <c r="AB190" s="46">
        <f t="shared" ca="1" si="101"/>
        <v>8.5625</v>
      </c>
      <c r="AC190" s="48">
        <f t="shared" ca="1" si="101"/>
        <v>0</v>
      </c>
      <c r="AD190" s="48">
        <f t="shared" ca="1" si="101"/>
        <v>10.077500000000001</v>
      </c>
      <c r="AE190" s="46">
        <f t="shared" ca="1" si="101"/>
        <v>6.2200000000000006</v>
      </c>
      <c r="AF190" s="48">
        <f t="shared" ca="1" si="101"/>
        <v>0</v>
      </c>
      <c r="AG190" s="48"/>
    </row>
    <row r="191" spans="1:33">
      <c r="A191" s="58" t="str">
        <f>A64</f>
        <v>Code 6</v>
      </c>
      <c r="B191" s="48">
        <f t="shared" ca="1" si="88"/>
        <v>36.67</v>
      </c>
      <c r="C191" s="48" t="e">
        <f t="shared" ca="1" si="88"/>
        <v>#DIV/0!</v>
      </c>
      <c r="D191" s="268">
        <f t="shared" ref="D191:U191" ca="1" si="102">OFFSET(D$7,(ROW(D8)-1)*9,0)</f>
        <v>25.526</v>
      </c>
      <c r="E191" s="268">
        <f t="shared" ca="1" si="102"/>
        <v>29.992000000000001</v>
      </c>
      <c r="F191" s="48">
        <f t="shared" ca="1" si="102"/>
        <v>0.45800000000000002</v>
      </c>
      <c r="G191" s="48">
        <f t="shared" ca="1" si="102"/>
        <v>0.52200000000000002</v>
      </c>
      <c r="H191" s="48">
        <f t="shared" ca="1" si="102"/>
        <v>36.587499999999999</v>
      </c>
      <c r="I191" s="268">
        <f t="shared" ca="1" si="102"/>
        <v>14.517500000000002</v>
      </c>
      <c r="J191" s="268">
        <f t="shared" ca="1" si="102"/>
        <v>11.432499999999999</v>
      </c>
      <c r="K191" s="268">
        <f t="shared" ca="1" si="102"/>
        <v>41.107500000000002</v>
      </c>
      <c r="L191" s="48">
        <f t="shared" ca="1" si="102"/>
        <v>211</v>
      </c>
      <c r="M191" s="48">
        <f t="shared" ca="1" si="102"/>
        <v>36.367499999999993</v>
      </c>
      <c r="N191" s="48">
        <f t="shared" ca="1" si="102"/>
        <v>8.36</v>
      </c>
      <c r="O191" s="48">
        <f t="shared" ca="1" si="102"/>
        <v>0.2225</v>
      </c>
      <c r="P191" s="48">
        <f t="shared" ca="1" si="102"/>
        <v>0.11</v>
      </c>
      <c r="Q191" s="48">
        <f t="shared" ca="1" si="102"/>
        <v>15</v>
      </c>
      <c r="R191" s="48">
        <f t="shared" ca="1" si="102"/>
        <v>0.31999999999999995</v>
      </c>
      <c r="S191" s="48">
        <f t="shared" ca="1" si="102"/>
        <v>5.5E-2</v>
      </c>
      <c r="T191" s="46">
        <f t="shared" ca="1" si="102"/>
        <v>324.5</v>
      </c>
      <c r="U191" s="48">
        <f t="shared" ca="1" si="102"/>
        <v>203.30250000000004</v>
      </c>
      <c r="Z191" s="46">
        <f t="shared" ref="Z191:AF191" ca="1" si="103">OFFSET(Z$7,(ROW(Z8)-1)*9,0)</f>
        <v>14.7675</v>
      </c>
      <c r="AA191" s="48">
        <f t="shared" ca="1" si="103"/>
        <v>0</v>
      </c>
      <c r="AB191" s="46">
        <f t="shared" ca="1" si="103"/>
        <v>7.9475000000000007</v>
      </c>
      <c r="AC191" s="48">
        <f t="shared" ca="1" si="103"/>
        <v>0</v>
      </c>
      <c r="AD191" s="48">
        <f t="shared" ca="1" si="103"/>
        <v>15.0625</v>
      </c>
      <c r="AE191" s="46">
        <f t="shared" ca="1" si="103"/>
        <v>5.56</v>
      </c>
      <c r="AF191" s="48">
        <f t="shared" ca="1" si="103"/>
        <v>0</v>
      </c>
      <c r="AG191" s="48"/>
    </row>
    <row r="192" spans="1:33">
      <c r="A192" s="58" t="str">
        <f>A73</f>
        <v>Code 7</v>
      </c>
      <c r="B192" s="48">
        <f t="shared" ca="1" si="88"/>
        <v>36.351999999999997</v>
      </c>
      <c r="C192" s="48" t="e">
        <f t="shared" ca="1" si="88"/>
        <v>#DIV/0!</v>
      </c>
      <c r="D192" s="268">
        <f t="shared" ref="D192:U192" ca="1" si="104">OFFSET(D$7,(ROW(D9)-1)*9,0)</f>
        <v>24.056000000000001</v>
      </c>
      <c r="E192" s="268">
        <f t="shared" ca="1" si="104"/>
        <v>27.901999999999997</v>
      </c>
      <c r="F192" s="48">
        <f t="shared" ca="1" si="104"/>
        <v>0.46200000000000002</v>
      </c>
      <c r="G192" s="48">
        <f t="shared" ca="1" si="104"/>
        <v>0.49000000000000005</v>
      </c>
      <c r="H192" s="48">
        <f t="shared" ca="1" si="104"/>
        <v>36.224999999999994</v>
      </c>
      <c r="I192" s="268">
        <f t="shared" ca="1" si="104"/>
        <v>14.757499999999999</v>
      </c>
      <c r="J192" s="268">
        <f t="shared" ca="1" si="104"/>
        <v>11.6</v>
      </c>
      <c r="K192" s="268">
        <f t="shared" ca="1" si="104"/>
        <v>45.984999999999999</v>
      </c>
      <c r="L192" s="48">
        <f t="shared" ca="1" si="104"/>
        <v>209.75</v>
      </c>
      <c r="M192" s="48">
        <f t="shared" ca="1" si="104"/>
        <v>36.31</v>
      </c>
      <c r="N192" s="48">
        <f t="shared" ca="1" si="104"/>
        <v>8.3774999999999995</v>
      </c>
      <c r="O192" s="48">
        <f t="shared" ca="1" si="104"/>
        <v>0.16999999999999998</v>
      </c>
      <c r="P192" s="48">
        <f t="shared" ca="1" si="104"/>
        <v>8.2500000000000004E-2</v>
      </c>
      <c r="Q192" s="48">
        <f t="shared" ca="1" si="104"/>
        <v>14.5075</v>
      </c>
      <c r="R192" s="48">
        <f t="shared" ca="1" si="104"/>
        <v>0.35249999999999998</v>
      </c>
      <c r="S192" s="48">
        <f t="shared" ca="1" si="104"/>
        <v>4.7500000000000001E-2</v>
      </c>
      <c r="T192" s="46">
        <f t="shared" ca="1" si="104"/>
        <v>327.25</v>
      </c>
      <c r="U192" s="48">
        <f t="shared" ca="1" si="104"/>
        <v>201.11750000000001</v>
      </c>
      <c r="Z192" s="46">
        <f t="shared" ref="Z192:AF192" ca="1" si="105">OFFSET(Z$7,(ROW(Z9)-1)*9,0)</f>
        <v>11.6</v>
      </c>
      <c r="AA192" s="48">
        <f t="shared" ca="1" si="105"/>
        <v>0</v>
      </c>
      <c r="AB192" s="46">
        <f t="shared" ca="1" si="105"/>
        <v>6.8950000000000005</v>
      </c>
      <c r="AC192" s="48">
        <f t="shared" ca="1" si="105"/>
        <v>0.13500000000000001</v>
      </c>
      <c r="AD192" s="48">
        <f t="shared" ca="1" si="105"/>
        <v>11.9575</v>
      </c>
      <c r="AE192" s="46">
        <f t="shared" ca="1" si="105"/>
        <v>5.2374999999999998</v>
      </c>
      <c r="AF192" s="48">
        <f t="shared" ca="1" si="105"/>
        <v>0</v>
      </c>
      <c r="AG192" s="48"/>
    </row>
    <row r="193" spans="1:33">
      <c r="A193" s="58" t="str">
        <f>A82</f>
        <v>Code 8</v>
      </c>
      <c r="B193" s="48">
        <f t="shared" ca="1" si="88"/>
        <v>36.212000000000003</v>
      </c>
      <c r="C193" s="48" t="e">
        <f t="shared" ca="1" si="88"/>
        <v>#DIV/0!</v>
      </c>
      <c r="D193" s="268">
        <f t="shared" ref="D193:U193" ca="1" si="106">OFFSET(D$7,(ROW(D10)-1)*9,0)</f>
        <v>25.122</v>
      </c>
      <c r="E193" s="268">
        <f t="shared" ca="1" si="106"/>
        <v>28.556000000000001</v>
      </c>
      <c r="F193" s="48">
        <f t="shared" ca="1" si="106"/>
        <v>0.496</v>
      </c>
      <c r="G193" s="48">
        <f t="shared" ca="1" si="106"/>
        <v>0.48599999999999993</v>
      </c>
      <c r="H193" s="48">
        <f t="shared" ca="1" si="106"/>
        <v>36.230000000000004</v>
      </c>
      <c r="I193" s="268">
        <f t="shared" ca="1" si="106"/>
        <v>14.195</v>
      </c>
      <c r="J193" s="268">
        <f t="shared" ca="1" si="106"/>
        <v>9.9375</v>
      </c>
      <c r="K193" s="268">
        <f t="shared" ca="1" si="106"/>
        <v>36.4925</v>
      </c>
      <c r="L193" s="48">
        <f t="shared" ca="1" si="106"/>
        <v>222.25</v>
      </c>
      <c r="M193" s="48">
        <f t="shared" ca="1" si="106"/>
        <v>36.204999999999998</v>
      </c>
      <c r="N193" s="48">
        <f t="shared" ca="1" si="106"/>
        <v>9.1224999999999987</v>
      </c>
      <c r="O193" s="48">
        <f t="shared" ca="1" si="106"/>
        <v>0.17499999999999999</v>
      </c>
      <c r="P193" s="48">
        <f t="shared" ca="1" si="106"/>
        <v>4.7500000000000001E-2</v>
      </c>
      <c r="Q193" s="48">
        <f t="shared" ca="1" si="106"/>
        <v>15.3675</v>
      </c>
      <c r="R193" s="48">
        <f t="shared" ca="1" si="106"/>
        <v>0.32</v>
      </c>
      <c r="S193" s="48">
        <f t="shared" ca="1" si="106"/>
        <v>1.7499999999999998E-2</v>
      </c>
      <c r="T193" s="46">
        <f t="shared" ca="1" si="106"/>
        <v>333.75</v>
      </c>
      <c r="U193" s="48">
        <f t="shared" ca="1" si="106"/>
        <v>203.57749999999999</v>
      </c>
      <c r="Z193" s="46">
        <f t="shared" ref="Z193:AF193" ca="1" si="107">OFFSET(Z$7,(ROW(Z10)-1)*9,0)</f>
        <v>12.4125</v>
      </c>
      <c r="AA193" s="48">
        <f t="shared" ca="1" si="107"/>
        <v>0.25</v>
      </c>
      <c r="AB193" s="46">
        <f t="shared" ca="1" si="107"/>
        <v>7.3500000000000005</v>
      </c>
      <c r="AC193" s="48">
        <f t="shared" ca="1" si="107"/>
        <v>0</v>
      </c>
      <c r="AD193" s="48">
        <f t="shared" ca="1" si="107"/>
        <v>11.1325</v>
      </c>
      <c r="AE193" s="46">
        <f t="shared" ca="1" si="107"/>
        <v>5.4375</v>
      </c>
      <c r="AF193" s="48">
        <f t="shared" ca="1" si="107"/>
        <v>0</v>
      </c>
      <c r="AG193" s="48"/>
    </row>
    <row r="194" spans="1:33">
      <c r="A194" s="58" t="str">
        <f>A91</f>
        <v>Code 9</v>
      </c>
      <c r="B194" s="48">
        <f t="shared" ca="1" si="88"/>
        <v>36.228000000000002</v>
      </c>
      <c r="C194" s="48" t="e">
        <f t="shared" ca="1" si="88"/>
        <v>#DIV/0!</v>
      </c>
      <c r="D194" s="268">
        <f t="shared" ref="D194:U194" ca="1" si="108">OFFSET(D$7,(ROW(D11)-1)*9,0)</f>
        <v>22.973999999999997</v>
      </c>
      <c r="E194" s="268">
        <f t="shared" ca="1" si="108"/>
        <v>24.161999999999999</v>
      </c>
      <c r="F194" s="48">
        <f t="shared" ca="1" si="108"/>
        <v>1.5240000000000002</v>
      </c>
      <c r="G194" s="48">
        <f t="shared" ca="1" si="108"/>
        <v>0.47000000000000003</v>
      </c>
      <c r="H194" s="48">
        <f t="shared" ca="1" si="108"/>
        <v>36.087499999999999</v>
      </c>
      <c r="I194" s="268">
        <f t="shared" ca="1" si="108"/>
        <v>12.8825</v>
      </c>
      <c r="J194" s="268">
        <f t="shared" ca="1" si="108"/>
        <v>10.297499999999999</v>
      </c>
      <c r="K194" s="268">
        <f t="shared" ca="1" si="108"/>
        <v>57.522500000000001</v>
      </c>
      <c r="L194" s="48">
        <f t="shared" ca="1" si="108"/>
        <v>219.75</v>
      </c>
      <c r="M194" s="48">
        <f t="shared" ca="1" si="108"/>
        <v>36.095000000000006</v>
      </c>
      <c r="N194" s="48">
        <f t="shared" ca="1" si="108"/>
        <v>8.5775000000000006</v>
      </c>
      <c r="O194" s="48">
        <f t="shared" ca="1" si="108"/>
        <v>0.14500000000000002</v>
      </c>
      <c r="P194" s="48">
        <f t="shared" ca="1" si="108"/>
        <v>3.7499999999999999E-2</v>
      </c>
      <c r="Q194" s="48">
        <f t="shared" ca="1" si="108"/>
        <v>13.715</v>
      </c>
      <c r="R194" s="48">
        <f t="shared" ca="1" si="108"/>
        <v>0.29500000000000004</v>
      </c>
      <c r="S194" s="48">
        <f t="shared" ca="1" si="108"/>
        <v>0.02</v>
      </c>
      <c r="T194" s="46">
        <f t="shared" ca="1" si="108"/>
        <v>325</v>
      </c>
      <c r="U194" s="48">
        <f t="shared" ca="1" si="108"/>
        <v>203.44499999999999</v>
      </c>
      <c r="Z194" s="46">
        <f t="shared" ref="Z194:AF194" ca="1" si="109">OFFSET(Z$7,(ROW(Z11)-1)*9,0)</f>
        <v>14.547499999999999</v>
      </c>
      <c r="AA194" s="48">
        <f t="shared" ca="1" si="109"/>
        <v>0</v>
      </c>
      <c r="AB194" s="46">
        <f t="shared" ca="1" si="109"/>
        <v>7.2200000000000006</v>
      </c>
      <c r="AC194" s="48">
        <f t="shared" ca="1" si="109"/>
        <v>0</v>
      </c>
      <c r="AD194" s="48">
        <f t="shared" ca="1" si="109"/>
        <v>16.487500000000001</v>
      </c>
      <c r="AE194" s="46">
        <f t="shared" ca="1" si="109"/>
        <v>5.2475000000000005</v>
      </c>
      <c r="AF194" s="48">
        <f t="shared" ca="1" si="109"/>
        <v>0</v>
      </c>
      <c r="AG194" s="48"/>
    </row>
    <row r="195" spans="1:33">
      <c r="A195" s="58" t="str">
        <f>A100</f>
        <v>Code 10</v>
      </c>
      <c r="B195" s="48">
        <f t="shared" ca="1" si="88"/>
        <v>36.474000000000004</v>
      </c>
      <c r="C195" s="48" t="e">
        <f t="shared" ca="1" si="88"/>
        <v>#DIV/0!</v>
      </c>
      <c r="D195" s="268">
        <f t="shared" ref="D195:U195" ca="1" si="110">OFFSET(D$7,(ROW(D12)-1)*9,0)</f>
        <v>26.526</v>
      </c>
      <c r="E195" s="268">
        <f t="shared" ca="1" si="110"/>
        <v>31.136000000000003</v>
      </c>
      <c r="F195" s="48">
        <f t="shared" ca="1" si="110"/>
        <v>0.21799999999999997</v>
      </c>
      <c r="G195" s="48">
        <f t="shared" ca="1" si="110"/>
        <v>0.47599999999999998</v>
      </c>
      <c r="H195" s="48">
        <f t="shared" ca="1" si="110"/>
        <v>36.31</v>
      </c>
      <c r="I195" s="268">
        <f t="shared" ca="1" si="110"/>
        <v>15.28</v>
      </c>
      <c r="J195" s="268">
        <f t="shared" ca="1" si="110"/>
        <v>14.860000000000001</v>
      </c>
      <c r="K195" s="268">
        <f t="shared" ca="1" si="110"/>
        <v>59.8675</v>
      </c>
      <c r="L195" s="48">
        <f t="shared" ca="1" si="110"/>
        <v>201.5</v>
      </c>
      <c r="M195" s="48">
        <f t="shared" ca="1" si="110"/>
        <v>36.442499999999995</v>
      </c>
      <c r="N195" s="48">
        <f t="shared" ca="1" si="110"/>
        <v>9.6449999999999996</v>
      </c>
      <c r="O195" s="48">
        <f t="shared" ca="1" si="110"/>
        <v>0.13500000000000001</v>
      </c>
      <c r="P195" s="48">
        <f t="shared" ca="1" si="110"/>
        <v>5.0000000000000001E-3</v>
      </c>
      <c r="Q195" s="48">
        <f t="shared" ca="1" si="110"/>
        <v>15.930000000000001</v>
      </c>
      <c r="R195" s="48">
        <f t="shared" ca="1" si="110"/>
        <v>0.255</v>
      </c>
      <c r="S195" s="48">
        <f t="shared" ca="1" si="110"/>
        <v>5.0000000000000001E-3</v>
      </c>
      <c r="T195" s="46">
        <f t="shared" ca="1" si="110"/>
        <v>324.625</v>
      </c>
      <c r="U195" s="48">
        <f t="shared" ca="1" si="110"/>
        <v>203.41499999999999</v>
      </c>
      <c r="Z195" s="46">
        <f t="shared" ref="Z195:AF195" ca="1" si="111">OFFSET(Z$7,(ROW(Z12)-1)*9,0)</f>
        <v>15.404999999999998</v>
      </c>
      <c r="AA195" s="48">
        <f t="shared" ca="1" si="111"/>
        <v>0</v>
      </c>
      <c r="AB195" s="46">
        <f t="shared" ca="1" si="111"/>
        <v>7.2200000000000006</v>
      </c>
      <c r="AC195" s="48">
        <f t="shared" ca="1" si="111"/>
        <v>0</v>
      </c>
      <c r="AD195" s="48">
        <f t="shared" ca="1" si="111"/>
        <v>13.455750000000002</v>
      </c>
      <c r="AE195" s="46">
        <f t="shared" ca="1" si="111"/>
        <v>5.5425000000000004</v>
      </c>
      <c r="AF195" s="48">
        <f t="shared" ca="1" si="111"/>
        <v>0</v>
      </c>
      <c r="AG195" s="48"/>
    </row>
    <row r="196" spans="1:33">
      <c r="A196" s="58" t="str">
        <f>A109</f>
        <v>Code 11</v>
      </c>
      <c r="B196" s="48">
        <f t="shared" ca="1" si="88"/>
        <v>35.515999999999998</v>
      </c>
      <c r="C196" s="48" t="e">
        <f t="shared" ca="1" si="88"/>
        <v>#DIV/0!</v>
      </c>
      <c r="D196" s="268">
        <f t="shared" ref="D196:U196" ca="1" si="112">OFFSET(D$7,(ROW(D13)-1)*9,0)</f>
        <v>26.848000000000003</v>
      </c>
      <c r="E196" s="268">
        <f t="shared" ca="1" si="112"/>
        <v>38.948</v>
      </c>
      <c r="F196" s="48">
        <f t="shared" ca="1" si="112"/>
        <v>1.2760000000000002</v>
      </c>
      <c r="G196" s="48">
        <f t="shared" ca="1" si="112"/>
        <v>0.45600000000000007</v>
      </c>
      <c r="H196" s="48">
        <f t="shared" ca="1" si="112"/>
        <v>35.207499999999996</v>
      </c>
      <c r="I196" s="268">
        <f t="shared" ca="1" si="112"/>
        <v>17.717500000000001</v>
      </c>
      <c r="J196" s="268">
        <f t="shared" ca="1" si="112"/>
        <v>25.064999999999998</v>
      </c>
      <c r="K196" s="268">
        <f t="shared" ca="1" si="112"/>
        <v>130.92749999999998</v>
      </c>
      <c r="L196" s="48">
        <f t="shared" ca="1" si="112"/>
        <v>198.25</v>
      </c>
      <c r="M196" s="48">
        <f t="shared" ca="1" si="112"/>
        <v>35.1175</v>
      </c>
      <c r="N196" s="48">
        <f t="shared" ca="1" si="112"/>
        <v>8.5549999999999997</v>
      </c>
      <c r="O196" s="48">
        <f t="shared" ca="1" si="112"/>
        <v>0.13</v>
      </c>
      <c r="P196" s="48">
        <f t="shared" ca="1" si="112"/>
        <v>7.4999999999999997E-3</v>
      </c>
      <c r="Q196" s="48">
        <f t="shared" ca="1" si="112"/>
        <v>15.155000000000001</v>
      </c>
      <c r="R196" s="48">
        <f t="shared" ca="1" si="112"/>
        <v>0.28000000000000003</v>
      </c>
      <c r="S196" s="48">
        <f t="shared" ca="1" si="112"/>
        <v>0</v>
      </c>
      <c r="T196" s="46">
        <f t="shared" ca="1" si="112"/>
        <v>330.25</v>
      </c>
      <c r="U196" s="48">
        <f t="shared" ca="1" si="112"/>
        <v>201.76999999999998</v>
      </c>
      <c r="Z196" s="46" t="e">
        <f t="shared" ref="Z196:AF196" ca="1" si="113">OFFSET(Z$7,(ROW(Z13)-1)*9,0)</f>
        <v>#DIV/0!</v>
      </c>
      <c r="AA196" s="48" t="e">
        <f t="shared" ca="1" si="113"/>
        <v>#DIV/0!</v>
      </c>
      <c r="AB196" s="46" t="e">
        <f t="shared" ca="1" si="113"/>
        <v>#DIV/0!</v>
      </c>
      <c r="AC196" s="48" t="e">
        <f t="shared" ca="1" si="113"/>
        <v>#DIV/0!</v>
      </c>
      <c r="AD196" s="48" t="e">
        <f t="shared" ca="1" si="113"/>
        <v>#DIV/0!</v>
      </c>
      <c r="AE196" s="46" t="e">
        <f t="shared" ca="1" si="113"/>
        <v>#DIV/0!</v>
      </c>
      <c r="AF196" s="48" t="e">
        <f t="shared" ca="1" si="113"/>
        <v>#DIV/0!</v>
      </c>
      <c r="AG196" s="48"/>
    </row>
    <row r="197" spans="1:33">
      <c r="A197" s="58" t="str">
        <f>A118</f>
        <v>Code 12</v>
      </c>
      <c r="B197" s="48">
        <f t="shared" ca="1" si="88"/>
        <v>36.480000000000004</v>
      </c>
      <c r="C197" s="48" t="e">
        <f t="shared" ca="1" si="88"/>
        <v>#DIV/0!</v>
      </c>
      <c r="D197" s="268">
        <f t="shared" ref="D197:U197" ca="1" si="114">OFFSET(D$7,(ROW(D14)-1)*9,0)</f>
        <v>22.974</v>
      </c>
      <c r="E197" s="268">
        <f t="shared" ca="1" si="114"/>
        <v>24.419999999999998</v>
      </c>
      <c r="F197" s="48">
        <f t="shared" ca="1" si="114"/>
        <v>0.47199999999999998</v>
      </c>
      <c r="G197" s="48">
        <f t="shared" ca="1" si="114"/>
        <v>0.47199999999999998</v>
      </c>
      <c r="H197" s="48">
        <f t="shared" ca="1" si="114"/>
        <v>36.332499999999996</v>
      </c>
      <c r="I197" s="268">
        <f t="shared" ca="1" si="114"/>
        <v>14.125</v>
      </c>
      <c r="J197" s="268">
        <f t="shared" ca="1" si="114"/>
        <v>12.055</v>
      </c>
      <c r="K197" s="268">
        <f t="shared" ca="1" si="114"/>
        <v>49.585000000000001</v>
      </c>
      <c r="L197" s="48">
        <f t="shared" ca="1" si="114"/>
        <v>210</v>
      </c>
      <c r="M197" s="48">
        <f t="shared" ca="1" si="114"/>
        <v>36.502499999999998</v>
      </c>
      <c r="N197" s="48">
        <f t="shared" ca="1" si="114"/>
        <v>8.9149999999999991</v>
      </c>
      <c r="O197" s="48">
        <f t="shared" ca="1" si="114"/>
        <v>0.14000000000000001</v>
      </c>
      <c r="P197" s="48">
        <f t="shared" ca="1" si="114"/>
        <v>1.2500000000000001E-2</v>
      </c>
      <c r="Q197" s="48">
        <f t="shared" ca="1" si="114"/>
        <v>13.5725</v>
      </c>
      <c r="R197" s="48">
        <f t="shared" ca="1" si="114"/>
        <v>0.28000000000000003</v>
      </c>
      <c r="S197" s="48">
        <f t="shared" ca="1" si="114"/>
        <v>1.2500000000000001E-2</v>
      </c>
      <c r="T197" s="46">
        <f t="shared" ca="1" si="114"/>
        <v>354.75</v>
      </c>
      <c r="U197" s="48">
        <f t="shared" ca="1" si="114"/>
        <v>203.20750000000001</v>
      </c>
      <c r="Z197" s="46">
        <f t="shared" ref="Z197:AF197" ca="1" si="115">OFFSET(Z$7,(ROW(Z14)-1)*9,0)</f>
        <v>15.764999999999999</v>
      </c>
      <c r="AA197" s="48">
        <f t="shared" ca="1" si="115"/>
        <v>0</v>
      </c>
      <c r="AB197" s="46">
        <f t="shared" ca="1" si="115"/>
        <v>7.3325000000000005</v>
      </c>
      <c r="AC197" s="48">
        <f t="shared" ca="1" si="115"/>
        <v>0</v>
      </c>
      <c r="AD197" s="48">
        <f t="shared" ca="1" si="115"/>
        <v>11.914999999999999</v>
      </c>
      <c r="AE197" s="46">
        <f t="shared" ca="1" si="115"/>
        <v>5.4350000000000005</v>
      </c>
      <c r="AF197" s="48">
        <f t="shared" ca="1" si="115"/>
        <v>0</v>
      </c>
      <c r="AG197" s="48"/>
    </row>
    <row r="198" spans="1:33">
      <c r="A198" s="58" t="str">
        <f>A127</f>
        <v>Code 13</v>
      </c>
      <c r="B198" s="48">
        <f t="shared" ca="1" si="88"/>
        <v>35.958000000000006</v>
      </c>
      <c r="C198" s="48" t="e">
        <f t="shared" ca="1" si="88"/>
        <v>#DIV/0!</v>
      </c>
      <c r="D198" s="268">
        <f t="shared" ref="D198:U198" ca="1" si="116">OFFSET(D$7,(ROW(D15)-1)*9,0)</f>
        <v>24.32</v>
      </c>
      <c r="E198" s="268">
        <f t="shared" ca="1" si="116"/>
        <v>28.911999999999999</v>
      </c>
      <c r="F198" s="48">
        <f t="shared" ca="1" si="116"/>
        <v>0.48799999999999999</v>
      </c>
      <c r="G198" s="48">
        <f t="shared" ca="1" si="116"/>
        <v>0.36199999999999999</v>
      </c>
      <c r="H198" s="48">
        <f t="shared" ca="1" si="116"/>
        <v>36.049999999999997</v>
      </c>
      <c r="I198" s="268">
        <f t="shared" ca="1" si="116"/>
        <v>14.662500000000001</v>
      </c>
      <c r="J198" s="268">
        <f t="shared" ca="1" si="116"/>
        <v>12.522500000000001</v>
      </c>
      <c r="K198" s="268">
        <f t="shared" ca="1" si="116"/>
        <v>63.942500000000003</v>
      </c>
      <c r="L198" s="48">
        <f t="shared" ca="1" si="116"/>
        <v>213</v>
      </c>
      <c r="M198" s="48">
        <f t="shared" ca="1" si="116"/>
        <v>35.814999999999998</v>
      </c>
      <c r="N198" s="48">
        <f t="shared" ca="1" si="116"/>
        <v>8.41</v>
      </c>
      <c r="O198" s="48">
        <f t="shared" ca="1" si="116"/>
        <v>0.14500000000000002</v>
      </c>
      <c r="P198" s="48">
        <f t="shared" ca="1" si="116"/>
        <v>0</v>
      </c>
      <c r="Q198" s="48">
        <f t="shared" ca="1" si="116"/>
        <v>14.7075</v>
      </c>
      <c r="R198" s="48">
        <f t="shared" ca="1" si="116"/>
        <v>0.26750000000000002</v>
      </c>
      <c r="S198" s="48">
        <f t="shared" ca="1" si="116"/>
        <v>1.2500000000000001E-2</v>
      </c>
      <c r="T198" s="46">
        <f t="shared" ca="1" si="116"/>
        <v>349.75</v>
      </c>
      <c r="U198" s="48">
        <f t="shared" ca="1" si="116"/>
        <v>202.35</v>
      </c>
      <c r="Z198" s="46">
        <f t="shared" ref="Z198:AF198" ca="1" si="117">OFFSET(Z$7,(ROW(Z15)-1)*9,0)</f>
        <v>14.667499999999999</v>
      </c>
      <c r="AA198" s="48">
        <f t="shared" ca="1" si="117"/>
        <v>0</v>
      </c>
      <c r="AB198" s="46">
        <f t="shared" ca="1" si="117"/>
        <v>7.2450000000000001</v>
      </c>
      <c r="AC198" s="48">
        <f t="shared" ca="1" si="117"/>
        <v>0</v>
      </c>
      <c r="AD198" s="48">
        <f t="shared" ca="1" si="117"/>
        <v>10.115</v>
      </c>
      <c r="AE198" s="46">
        <f t="shared" ca="1" si="117"/>
        <v>5.7025000000000006</v>
      </c>
      <c r="AF198" s="48">
        <f t="shared" ca="1" si="117"/>
        <v>0</v>
      </c>
      <c r="AG198" s="48"/>
    </row>
    <row r="199" spans="1:33">
      <c r="A199" s="58" t="str">
        <f>A136</f>
        <v>Code 14(毛面朝上)</v>
      </c>
      <c r="B199" s="48">
        <f t="shared" ca="1" si="88"/>
        <v>36.341999999999999</v>
      </c>
      <c r="C199" s="48" t="e">
        <f t="shared" ca="1" si="88"/>
        <v>#DIV/0!</v>
      </c>
      <c r="D199" s="268">
        <f t="shared" ref="D199:U199" ca="1" si="118">OFFSET(D$7,(ROW(D16)-1)*9,0)</f>
        <v>24.096</v>
      </c>
      <c r="E199" s="268">
        <f t="shared" ca="1" si="118"/>
        <v>25.027999999999999</v>
      </c>
      <c r="F199" s="48">
        <f t="shared" ca="1" si="118"/>
        <v>0.5</v>
      </c>
      <c r="G199" s="48">
        <f t="shared" ca="1" si="118"/>
        <v>0.65</v>
      </c>
      <c r="H199" s="48">
        <f t="shared" ca="1" si="118"/>
        <v>36.112499999999997</v>
      </c>
      <c r="I199" s="268">
        <f t="shared" ca="1" si="118"/>
        <v>14.362500000000001</v>
      </c>
      <c r="J199" s="268">
        <f t="shared" ca="1" si="118"/>
        <v>11.75</v>
      </c>
      <c r="K199" s="268">
        <f t="shared" ca="1" si="118"/>
        <v>57.582500000000003</v>
      </c>
      <c r="L199" s="48">
        <f t="shared" ca="1" si="118"/>
        <v>219.75</v>
      </c>
      <c r="M199" s="48">
        <f t="shared" ca="1" si="118"/>
        <v>36.212499999999999</v>
      </c>
      <c r="N199" s="48">
        <f t="shared" ca="1" si="118"/>
        <v>9.6999999999999993</v>
      </c>
      <c r="O199" s="48">
        <f t="shared" ca="1" si="118"/>
        <v>0.14750000000000002</v>
      </c>
      <c r="P199" s="48">
        <f t="shared" ca="1" si="118"/>
        <v>1.4999999999999999E-2</v>
      </c>
      <c r="Q199" s="48">
        <f t="shared" ca="1" si="118"/>
        <v>17.93</v>
      </c>
      <c r="R199" s="48">
        <f t="shared" ca="1" si="118"/>
        <v>0.3175</v>
      </c>
      <c r="S199" s="48">
        <f t="shared" ca="1" si="118"/>
        <v>0.01</v>
      </c>
      <c r="T199" s="46">
        <f t="shared" ca="1" si="118"/>
        <v>347.125</v>
      </c>
      <c r="U199" s="48">
        <f t="shared" ca="1" si="118"/>
        <v>202.04249999999999</v>
      </c>
      <c r="Z199" s="46">
        <f t="shared" ref="Z199:AF199" ca="1" si="119">OFFSET(Z$7,(ROW(Z16)-1)*9,0)</f>
        <v>13.8825</v>
      </c>
      <c r="AA199" s="48">
        <f t="shared" ca="1" si="119"/>
        <v>0</v>
      </c>
      <c r="AB199" s="46">
        <f t="shared" ca="1" si="119"/>
        <v>7.4674999999999994</v>
      </c>
      <c r="AC199" s="48">
        <f t="shared" ca="1" si="119"/>
        <v>0</v>
      </c>
      <c r="AD199" s="48">
        <f t="shared" ca="1" si="119"/>
        <v>14.0625</v>
      </c>
      <c r="AE199" s="46">
        <f t="shared" ca="1" si="119"/>
        <v>6.05</v>
      </c>
      <c r="AF199" s="48">
        <f t="shared" ca="1" si="119"/>
        <v>0</v>
      </c>
      <c r="AG199" s="48"/>
    </row>
    <row r="200" spans="1:33">
      <c r="A200" s="58" t="str">
        <f>A145</f>
        <v>Code 14 (光面朝上)</v>
      </c>
      <c r="B200" s="48">
        <f t="shared" ca="1" si="88"/>
        <v>36.505999999999993</v>
      </c>
      <c r="C200" s="48" t="e">
        <f t="shared" ca="1" si="88"/>
        <v>#DIV/0!</v>
      </c>
      <c r="D200" s="268">
        <f t="shared" ref="D200:U200" ca="1" si="120">OFFSET(D$7,(ROW(D17)-1)*9,0)</f>
        <v>25.630000000000003</v>
      </c>
      <c r="E200" s="268">
        <f t="shared" ca="1" si="120"/>
        <v>29.170000000000005</v>
      </c>
      <c r="F200" s="48">
        <f t="shared" ca="1" si="120"/>
        <v>0.94400000000000017</v>
      </c>
      <c r="G200" s="48">
        <f t="shared" ca="1" si="120"/>
        <v>0.45</v>
      </c>
      <c r="H200" s="48">
        <f t="shared" ca="1" si="120"/>
        <v>36.544999999999995</v>
      </c>
      <c r="I200" s="268">
        <f t="shared" ca="1" si="120"/>
        <v>16.567500000000003</v>
      </c>
      <c r="J200" s="268">
        <f t="shared" ca="1" si="120"/>
        <v>12.577500000000001</v>
      </c>
      <c r="K200" s="268">
        <f t="shared" ca="1" si="120"/>
        <v>60.77</v>
      </c>
      <c r="L200" s="48">
        <f t="shared" ca="1" si="120"/>
        <v>208.625</v>
      </c>
      <c r="M200" s="48">
        <f t="shared" ca="1" si="120"/>
        <v>36.422499999999999</v>
      </c>
      <c r="N200" s="48">
        <f t="shared" ca="1" si="120"/>
        <v>9.6875</v>
      </c>
      <c r="O200" s="48">
        <f t="shared" ca="1" si="120"/>
        <v>0.16</v>
      </c>
      <c r="P200" s="48">
        <f t="shared" ca="1" si="120"/>
        <v>1.7500000000000002E-2</v>
      </c>
      <c r="Q200" s="48">
        <f t="shared" ca="1" si="120"/>
        <v>19.087499999999999</v>
      </c>
      <c r="R200" s="48">
        <f t="shared" ca="1" si="120"/>
        <v>0.39500000000000002</v>
      </c>
      <c r="S200" s="48">
        <f t="shared" ca="1" si="120"/>
        <v>1.5000000000000001E-2</v>
      </c>
      <c r="T200" s="46">
        <f t="shared" ca="1" si="120"/>
        <v>351.125</v>
      </c>
      <c r="U200" s="48">
        <f t="shared" ca="1" si="120"/>
        <v>207.66250000000002</v>
      </c>
      <c r="Z200" s="46"/>
      <c r="AA200" s="48"/>
      <c r="AB200" s="46"/>
      <c r="AC200" s="48"/>
      <c r="AD200" s="48"/>
      <c r="AE200" s="46"/>
      <c r="AF200" s="48"/>
      <c r="AG200" s="48"/>
    </row>
    <row r="201" spans="1:33">
      <c r="A201" s="58" t="str">
        <f>A154</f>
        <v>Code 15</v>
      </c>
      <c r="B201" s="48">
        <f t="shared" ca="1" si="88"/>
        <v>35.948</v>
      </c>
      <c r="C201" s="48" t="e">
        <f t="shared" ca="1" si="88"/>
        <v>#DIV/0!</v>
      </c>
      <c r="D201" s="268">
        <f t="shared" ref="D201:U201" ca="1" si="121">OFFSET(D$7,(ROW(D18)-1)*9,0)</f>
        <v>26.883999999999997</v>
      </c>
      <c r="E201" s="268">
        <f t="shared" ca="1" si="121"/>
        <v>33.472000000000001</v>
      </c>
      <c r="F201" s="48">
        <f t="shared" ca="1" si="121"/>
        <v>0.51200000000000012</v>
      </c>
      <c r="G201" s="48">
        <f t="shared" ca="1" si="121"/>
        <v>0.27600000000000002</v>
      </c>
      <c r="H201" s="48">
        <f t="shared" ca="1" si="121"/>
        <v>36.034999999999997</v>
      </c>
      <c r="I201" s="268">
        <f t="shared" ca="1" si="121"/>
        <v>16.71</v>
      </c>
      <c r="J201" s="268">
        <f t="shared" ca="1" si="121"/>
        <v>16.547499999999999</v>
      </c>
      <c r="K201" s="268">
        <f t="shared" ca="1" si="121"/>
        <v>66.625</v>
      </c>
      <c r="L201" s="48">
        <f t="shared" ca="1" si="121"/>
        <v>230.75</v>
      </c>
      <c r="M201" s="48">
        <f t="shared" ca="1" si="121"/>
        <v>35.97</v>
      </c>
      <c r="N201" s="48">
        <f t="shared" ca="1" si="121"/>
        <v>9.4375</v>
      </c>
      <c r="O201" s="48">
        <f t="shared" ca="1" si="121"/>
        <v>0.15000000000000002</v>
      </c>
      <c r="P201" s="48">
        <f t="shared" ca="1" si="121"/>
        <v>7.4999999999999997E-3</v>
      </c>
      <c r="Q201" s="48">
        <f t="shared" ca="1" si="121"/>
        <v>18.217500000000001</v>
      </c>
      <c r="R201" s="48">
        <f t="shared" ca="1" si="121"/>
        <v>0.24249999999999999</v>
      </c>
      <c r="S201" s="48">
        <f t="shared" ca="1" si="121"/>
        <v>0</v>
      </c>
      <c r="T201" s="46">
        <f t="shared" ca="1" si="121"/>
        <v>351.25</v>
      </c>
      <c r="U201" s="48">
        <f t="shared" ca="1" si="121"/>
        <v>202.13499999999999</v>
      </c>
      <c r="Z201" s="46">
        <f t="shared" ref="Z201:AF201" ca="1" si="122">OFFSET(Z$7,(ROW(Z18)-1)*9,0)</f>
        <v>17.155000000000001</v>
      </c>
      <c r="AA201" s="48">
        <f t="shared" ca="1" si="122"/>
        <v>0</v>
      </c>
      <c r="AB201" s="46">
        <f t="shared" ca="1" si="122"/>
        <v>8.6024999999999991</v>
      </c>
      <c r="AC201" s="48">
        <f t="shared" ca="1" si="122"/>
        <v>0</v>
      </c>
      <c r="AD201" s="48">
        <f t="shared" ca="1" si="122"/>
        <v>9.0499999999999989</v>
      </c>
      <c r="AE201" s="46">
        <f t="shared" ca="1" si="122"/>
        <v>6.3975</v>
      </c>
      <c r="AF201" s="48">
        <f t="shared" ca="1" si="122"/>
        <v>0</v>
      </c>
      <c r="AG201" s="48"/>
    </row>
    <row r="202" spans="1:33">
      <c r="A202" s="58" t="str">
        <f>A163</f>
        <v>Code 16</v>
      </c>
      <c r="B202" s="48">
        <f t="shared" ca="1" si="88"/>
        <v>35.608000000000004</v>
      </c>
      <c r="C202" s="48" t="e">
        <f t="shared" ca="1" si="88"/>
        <v>#DIV/0!</v>
      </c>
      <c r="D202" s="268">
        <f t="shared" ref="D202:U202" ca="1" si="123">OFFSET(D$7,(ROW(D19)-1)*9,0)</f>
        <v>25.082000000000001</v>
      </c>
      <c r="E202" s="268">
        <f t="shared" ca="1" si="123"/>
        <v>33.68</v>
      </c>
      <c r="F202" s="48">
        <f t="shared" ca="1" si="123"/>
        <v>0.52799999999999991</v>
      </c>
      <c r="G202" s="48">
        <f t="shared" ca="1" si="123"/>
        <v>0.20200000000000001</v>
      </c>
      <c r="H202" s="48">
        <f t="shared" ca="1" si="123"/>
        <v>35.935000000000002</v>
      </c>
      <c r="I202" s="268">
        <f t="shared" ca="1" si="123"/>
        <v>14.865</v>
      </c>
      <c r="J202" s="268">
        <f t="shared" ca="1" si="123"/>
        <v>16.4925</v>
      </c>
      <c r="K202" s="268">
        <f t="shared" ca="1" si="123"/>
        <v>70.944999999999993</v>
      </c>
      <c r="L202" s="48">
        <f t="shared" ca="1" si="123"/>
        <v>220.5</v>
      </c>
      <c r="M202" s="48">
        <f t="shared" ca="1" si="123"/>
        <v>36.195</v>
      </c>
      <c r="N202" s="48">
        <f t="shared" ca="1" si="123"/>
        <v>10.485000000000001</v>
      </c>
      <c r="O202" s="48">
        <f t="shared" ca="1" si="123"/>
        <v>0.13500000000000001</v>
      </c>
      <c r="P202" s="48">
        <f t="shared" ca="1" si="123"/>
        <v>1.5000000000000001E-2</v>
      </c>
      <c r="Q202" s="48">
        <f t="shared" ca="1" si="123"/>
        <v>24.9375</v>
      </c>
      <c r="R202" s="48">
        <f t="shared" ca="1" si="123"/>
        <v>0.24</v>
      </c>
      <c r="S202" s="48">
        <f t="shared" ca="1" si="123"/>
        <v>0</v>
      </c>
      <c r="T202" s="46">
        <f t="shared" ca="1" si="123"/>
        <v>325.375</v>
      </c>
      <c r="U202" s="48">
        <f t="shared" ca="1" si="123"/>
        <v>203.125</v>
      </c>
      <c r="Z202" s="46">
        <f t="shared" ref="Z202:AF202" ca="1" si="124">OFFSET(Z$7,(ROW(Z19)-1)*9,0)</f>
        <v>17.477499999999999</v>
      </c>
      <c r="AA202" s="48">
        <f t="shared" ca="1" si="124"/>
        <v>0</v>
      </c>
      <c r="AB202" s="46">
        <f t="shared" ca="1" si="124"/>
        <v>10.067499999999999</v>
      </c>
      <c r="AC202" s="48">
        <f t="shared" ca="1" si="124"/>
        <v>0</v>
      </c>
      <c r="AD202" s="48">
        <f t="shared" ca="1" si="124"/>
        <v>10.38</v>
      </c>
      <c r="AE202" s="46">
        <f t="shared" ca="1" si="124"/>
        <v>6.1550000000000002</v>
      </c>
      <c r="AF202" s="48">
        <f t="shared" ca="1" si="124"/>
        <v>0</v>
      </c>
      <c r="AG202" s="48"/>
    </row>
    <row r="203" spans="1:33">
      <c r="A203" s="58" t="str">
        <f>A172</f>
        <v>Code 17</v>
      </c>
      <c r="B203" s="48">
        <f t="shared" ca="1" si="88"/>
        <v>36.277999999999999</v>
      </c>
      <c r="C203" s="48" t="e">
        <f t="shared" ca="1" si="88"/>
        <v>#DIV/0!</v>
      </c>
      <c r="D203" s="268">
        <f t="shared" ref="D203:U203" ca="1" si="125">OFFSET(D$7,(ROW(D20)-1)*9,0)</f>
        <v>24.065999999999999</v>
      </c>
      <c r="E203" s="268">
        <f t="shared" ca="1" si="125"/>
        <v>27.01</v>
      </c>
      <c r="F203" s="48">
        <f t="shared" ca="1" si="125"/>
        <v>0.49000000000000005</v>
      </c>
      <c r="G203" s="48">
        <f t="shared" ca="1" si="125"/>
        <v>0.48399999999999999</v>
      </c>
      <c r="H203" s="48">
        <f t="shared" ca="1" si="125"/>
        <v>36.332499999999996</v>
      </c>
      <c r="I203" s="268">
        <f t="shared" ca="1" si="125"/>
        <v>16.067500000000003</v>
      </c>
      <c r="J203" s="268">
        <f t="shared" ca="1" si="125"/>
        <v>21.792499999999997</v>
      </c>
      <c r="K203" s="268">
        <f t="shared" ca="1" si="125"/>
        <v>75.607500000000002</v>
      </c>
      <c r="L203" s="48">
        <f t="shared" ca="1" si="125"/>
        <v>220.25</v>
      </c>
      <c r="M203" s="48">
        <f t="shared" ca="1" si="125"/>
        <v>36.402500000000003</v>
      </c>
      <c r="N203" s="48">
        <f t="shared" ca="1" si="125"/>
        <v>9.4600000000000009</v>
      </c>
      <c r="O203" s="48">
        <f t="shared" ca="1" si="125"/>
        <v>0.13</v>
      </c>
      <c r="P203" s="48">
        <f t="shared" ca="1" si="125"/>
        <v>5.0000000000000001E-3</v>
      </c>
      <c r="Q203" s="48">
        <f t="shared" ca="1" si="125"/>
        <v>19.580000000000002</v>
      </c>
      <c r="R203" s="48">
        <f t="shared" ca="1" si="125"/>
        <v>0.30250000000000005</v>
      </c>
      <c r="S203" s="48">
        <f t="shared" ca="1" si="125"/>
        <v>2.5000000000000001E-3</v>
      </c>
      <c r="T203" s="46">
        <f t="shared" ca="1" si="125"/>
        <v>359.125</v>
      </c>
      <c r="U203" s="48">
        <f t="shared" ca="1" si="125"/>
        <v>202.70750000000001</v>
      </c>
      <c r="Z203" s="46">
        <f t="shared" ref="Z203:AF203" ca="1" si="126">OFFSET(Z$7,(ROW(Z20)-1)*9,0)</f>
        <v>14.004999999999999</v>
      </c>
      <c r="AA203" s="48">
        <f t="shared" ca="1" si="126"/>
        <v>0.46</v>
      </c>
      <c r="AB203" s="46">
        <f t="shared" ca="1" si="126"/>
        <v>8.6624999999999996</v>
      </c>
      <c r="AC203" s="48">
        <f t="shared" ca="1" si="126"/>
        <v>0</v>
      </c>
      <c r="AD203" s="48">
        <f t="shared" ca="1" si="126"/>
        <v>12.0025</v>
      </c>
      <c r="AE203" s="46">
        <f t="shared" ca="1" si="126"/>
        <v>6.7025000000000006</v>
      </c>
      <c r="AF203" s="48">
        <f t="shared" ca="1" si="126"/>
        <v>0</v>
      </c>
      <c r="AG203" s="48"/>
    </row>
    <row r="204" spans="1:33">
      <c r="AD204" s="28"/>
    </row>
    <row r="205" spans="1:33">
      <c r="AD205" s="28"/>
    </row>
    <row r="206" spans="1:33" ht="55.5" customHeight="1">
      <c r="A206" s="245" t="s">
        <v>423</v>
      </c>
      <c r="B206" s="245" t="str">
        <f>B182</f>
        <v>国标重量</v>
      </c>
      <c r="C206" s="245" t="str">
        <f t="shared" ref="C206:AG206" si="127">C182</f>
        <v>厚度</v>
      </c>
      <c r="D206" s="245" t="str">
        <f t="shared" si="127"/>
        <v>国标第一次吸收时间</v>
      </c>
      <c r="E206" s="245" t="str">
        <f t="shared" si="127"/>
        <v>国标第二次吸收时间</v>
      </c>
      <c r="F206" s="245" t="str">
        <f t="shared" si="127"/>
        <v>国标回渗</v>
      </c>
      <c r="G206" s="245" t="str">
        <f t="shared" si="127"/>
        <v>国标渗漏</v>
      </c>
      <c r="H206" s="245" t="str">
        <f t="shared" si="127"/>
        <v>Cradle 重量</v>
      </c>
      <c r="I206" s="245" t="str">
        <f t="shared" si="127"/>
        <v>Cradle 1st intake</v>
      </c>
      <c r="J206" s="245" t="str">
        <f t="shared" si="127"/>
        <v>Cradle 2nd intake</v>
      </c>
      <c r="K206" s="245" t="str">
        <f t="shared" si="127"/>
        <v>Cradle 3rd intake</v>
      </c>
      <c r="L206" s="245" t="str">
        <f t="shared" si="127"/>
        <v>Cradle扩散长度</v>
      </c>
      <c r="M206" s="245" t="str">
        <f t="shared" si="127"/>
        <v>L-H
Weight</v>
      </c>
      <c r="N206" s="245" t="str">
        <f t="shared" si="127"/>
        <v>L intake time</v>
      </c>
      <c r="O206" s="245" t="str">
        <f t="shared" si="127"/>
        <v>L Rewet</v>
      </c>
      <c r="P206" s="245" t="str">
        <f t="shared" si="127"/>
        <v>L Residue</v>
      </c>
      <c r="Q206" s="245" t="str">
        <f t="shared" si="127"/>
        <v>H intake time</v>
      </c>
      <c r="R206" s="245" t="str">
        <f t="shared" si="127"/>
        <v>H Rewet</v>
      </c>
      <c r="S206" s="245" t="str">
        <f t="shared" si="127"/>
        <v>H Residue</v>
      </c>
      <c r="T206" s="245" t="str">
        <f t="shared" si="127"/>
        <v>L-H 扩散长度</v>
      </c>
      <c r="U206" s="245" t="str">
        <f t="shared" si="127"/>
        <v>Weight after intake</v>
      </c>
      <c r="V206" s="245" t="str">
        <f t="shared" si="127"/>
        <v>Surface Moisture重量</v>
      </c>
      <c r="W206" s="245" t="str">
        <f t="shared" si="127"/>
        <v>Surface Moisture吸收时间</v>
      </c>
      <c r="X206" s="245" t="str">
        <f t="shared" si="127"/>
        <v>Surface Moisture回渗</v>
      </c>
      <c r="Y206" s="245" t="str">
        <f t="shared" si="127"/>
        <v>Run off</v>
      </c>
      <c r="Z206" s="245" t="str">
        <f t="shared" si="127"/>
        <v>FTFE 1st intake time</v>
      </c>
      <c r="AA206" s="245" t="str">
        <f t="shared" si="127"/>
        <v>FIFE leakage</v>
      </c>
      <c r="AB206" s="245" t="str">
        <f t="shared" si="127"/>
        <v>FTFE 2st intake time</v>
      </c>
      <c r="AC206" s="245" t="str">
        <f t="shared" si="127"/>
        <v>FIFE leakage</v>
      </c>
      <c r="AD206" s="245" t="str">
        <f t="shared" si="127"/>
        <v>FTFE Rewet</v>
      </c>
      <c r="AE206" s="245" t="str">
        <f t="shared" si="127"/>
        <v>FTFE 3st intake time</v>
      </c>
      <c r="AF206" s="245" t="str">
        <f t="shared" si="127"/>
        <v>FIFE leakage</v>
      </c>
      <c r="AG206" s="245" t="str">
        <f t="shared" si="127"/>
        <v>Pad Integrity</v>
      </c>
    </row>
    <row r="207" spans="1:33">
      <c r="A207" s="58" t="str">
        <f t="shared" ref="A207:A223" si="128">A183</f>
        <v>Control-July</v>
      </c>
      <c r="B207" s="48">
        <v>0.37218275080932922</v>
      </c>
      <c r="C207" s="48" t="e">
        <v>#DIV/0!</v>
      </c>
      <c r="D207" s="46">
        <v>1.5336459826178912</v>
      </c>
      <c r="E207" s="48">
        <v>2.0836698394899327</v>
      </c>
      <c r="F207" s="48">
        <v>0.1191637528781298</v>
      </c>
      <c r="G207" s="48">
        <v>0.16346253393362065</v>
      </c>
      <c r="H207" s="48">
        <v>0.48957309789429554</v>
      </c>
      <c r="I207" s="48">
        <v>1.6967760874402862</v>
      </c>
      <c r="J207" s="48">
        <v>1.8652457795641491</v>
      </c>
      <c r="K207" s="48">
        <v>8.4757186876823436</v>
      </c>
      <c r="L207" s="48">
        <v>9.6032401939252896</v>
      </c>
      <c r="M207" s="48">
        <v>0.39643200341714685</v>
      </c>
      <c r="N207" s="48">
        <v>1.0547788077759876</v>
      </c>
      <c r="O207" s="48">
        <v>1.2909944487358056E-2</v>
      </c>
      <c r="P207" s="48">
        <v>1.1547005383792514E-2</v>
      </c>
      <c r="Q207" s="48">
        <v>24.487186445159296</v>
      </c>
      <c r="R207" s="48">
        <v>0.2292560431773466</v>
      </c>
      <c r="S207" s="48">
        <v>9.5742710775633868E-3</v>
      </c>
      <c r="T207" s="48">
        <v>3.8622100754188224</v>
      </c>
      <c r="U207" s="48">
        <v>1.2785766826175609</v>
      </c>
      <c r="Z207" s="48">
        <v>0.49338963642676315</v>
      </c>
      <c r="AA207" s="48">
        <v>0</v>
      </c>
      <c r="AB207" s="48">
        <v>1.5710187777362814</v>
      </c>
      <c r="AC207" s="48">
        <v>0</v>
      </c>
      <c r="AD207" s="48">
        <v>1.8186350192749861</v>
      </c>
      <c r="AE207" s="48">
        <v>0.97811042321406683</v>
      </c>
      <c r="AF207" s="48">
        <v>0</v>
      </c>
    </row>
    <row r="208" spans="1:33">
      <c r="A208" s="58" t="str">
        <f t="shared" si="128"/>
        <v>Code 1</v>
      </c>
      <c r="B208" s="48">
        <f ca="1">OFFSET(B$8,(ROW(B1)-1)*9,0)</f>
        <v>0.10802777420645002</v>
      </c>
      <c r="C208" s="48" t="e">
        <f t="shared" ref="C208:AG217" ca="1" si="129">OFFSET(C$8,(ROW(C1)-1)*9,0)</f>
        <v>#DIV/0!</v>
      </c>
      <c r="D208" s="48">
        <f t="shared" ca="1" si="129"/>
        <v>0.44525273721786363</v>
      </c>
      <c r="E208" s="48">
        <f t="shared" ca="1" si="129"/>
        <v>0.65872604320764483</v>
      </c>
      <c r="F208" s="48">
        <f t="shared" ca="1" si="129"/>
        <v>0.13553597308463894</v>
      </c>
      <c r="G208" s="48">
        <f t="shared" ca="1" si="129"/>
        <v>1.8708286933869726E-2</v>
      </c>
      <c r="H208" s="48">
        <f t="shared" ca="1" si="129"/>
        <v>8.6554414483989997E-2</v>
      </c>
      <c r="I208" s="48">
        <f t="shared" ca="1" si="129"/>
        <v>0.28146935890075142</v>
      </c>
      <c r="J208" s="48">
        <f t="shared" ca="1" si="129"/>
        <v>0.65870453669810602</v>
      </c>
      <c r="K208" s="48">
        <f t="shared" ca="1" si="129"/>
        <v>2.8731095233793895</v>
      </c>
      <c r="L208" s="48">
        <f t="shared" ca="1" si="129"/>
        <v>4.2031734043061642</v>
      </c>
      <c r="M208" s="48">
        <f t="shared" ca="1" si="129"/>
        <v>8.1802607945386283E-2</v>
      </c>
      <c r="N208" s="48">
        <f t="shared" ca="1" si="129"/>
        <v>1.2547874986095009</v>
      </c>
      <c r="O208" s="48">
        <f t="shared" ca="1" si="129"/>
        <v>2.9860788111948179E-2</v>
      </c>
      <c r="P208" s="48">
        <f t="shared" ca="1" si="129"/>
        <v>3.3665016461206947E-2</v>
      </c>
      <c r="Q208" s="48">
        <f t="shared" ca="1" si="129"/>
        <v>1.126854027813718</v>
      </c>
      <c r="R208" s="48">
        <f t="shared" ca="1" si="129"/>
        <v>1.6329931618554512E-2</v>
      </c>
      <c r="S208" s="48">
        <f t="shared" ca="1" si="129"/>
        <v>1.154700538379248E-2</v>
      </c>
      <c r="T208" s="48">
        <f t="shared" ca="1" si="129"/>
        <v>8.8258616198835416</v>
      </c>
      <c r="U208" s="48">
        <f t="shared" ca="1" si="129"/>
        <v>0.30692018506445851</v>
      </c>
      <c r="V208" s="48">
        <f t="shared" ref="V208:Y217" ca="1" si="130">OFFSET(V$8,(ROW(V1)-1)*9,0)</f>
        <v>8.9330845736508471E-2</v>
      </c>
      <c r="W208" s="48">
        <f t="shared" ca="1" si="130"/>
        <v>1.2355282271158357</v>
      </c>
      <c r="X208" s="48">
        <f t="shared" ca="1" si="130"/>
        <v>1.6431676725154984E-2</v>
      </c>
      <c r="Y208" s="48">
        <f t="shared" ca="1" si="130"/>
        <v>0</v>
      </c>
      <c r="Z208" s="48">
        <f t="shared" ca="1" si="129"/>
        <v>3.4004056130604847</v>
      </c>
      <c r="AA208" s="48">
        <f t="shared" ca="1" si="129"/>
        <v>0</v>
      </c>
      <c r="AB208" s="48">
        <f t="shared" ca="1" si="129"/>
        <v>4.2388078119521584</v>
      </c>
      <c r="AC208" s="48">
        <f t="shared" ca="1" si="129"/>
        <v>0</v>
      </c>
      <c r="AD208" s="48">
        <f t="shared" ca="1" si="129"/>
        <v>1.9720885713713086</v>
      </c>
      <c r="AE208" s="48">
        <f t="shared" ca="1" si="129"/>
        <v>2.3212209430958235</v>
      </c>
      <c r="AF208" s="48">
        <f t="shared" ca="1" si="129"/>
        <v>0</v>
      </c>
      <c r="AG208" s="48">
        <f t="shared" ca="1" si="129"/>
        <v>0</v>
      </c>
    </row>
    <row r="209" spans="1:33">
      <c r="A209" s="58" t="str">
        <f t="shared" si="128"/>
        <v>Code 2</v>
      </c>
      <c r="B209" s="48">
        <f t="shared" ref="B209:Q226" ca="1" si="131">OFFSET(B$8,(ROW(B2)-1)*9,0)</f>
        <v>0.22297981971469955</v>
      </c>
      <c r="C209" s="48" t="e">
        <f t="shared" ca="1" si="131"/>
        <v>#DIV/0!</v>
      </c>
      <c r="D209" s="48">
        <f t="shared" ca="1" si="131"/>
        <v>1.0049228826133885</v>
      </c>
      <c r="E209" s="48">
        <f t="shared" ca="1" si="131"/>
        <v>0.93133237890669407</v>
      </c>
      <c r="F209" s="48">
        <f t="shared" ca="1" si="131"/>
        <v>0.1220655561573369</v>
      </c>
      <c r="G209" s="48">
        <f t="shared" ca="1" si="131"/>
        <v>3.7682887362833553E-2</v>
      </c>
      <c r="H209" s="48">
        <f t="shared" ca="1" si="131"/>
        <v>0.25329495323304962</v>
      </c>
      <c r="I209" s="48">
        <f t="shared" ca="1" si="131"/>
        <v>0.64994230513177087</v>
      </c>
      <c r="J209" s="48">
        <f t="shared" ca="1" si="131"/>
        <v>0.47274905252857613</v>
      </c>
      <c r="K209" s="48">
        <f t="shared" ca="1" si="131"/>
        <v>1.5425195838843215</v>
      </c>
      <c r="L209" s="48">
        <f t="shared" ca="1" si="131"/>
        <v>6.1305247192498404</v>
      </c>
      <c r="M209" s="48">
        <f t="shared" ca="1" si="131"/>
        <v>6.8007352543675792E-2</v>
      </c>
      <c r="N209" s="48">
        <f t="shared" ca="1" si="131"/>
        <v>0.76373533810258265</v>
      </c>
      <c r="O209" s="48">
        <f t="shared" ca="1" si="131"/>
        <v>1.5000000000000003E-2</v>
      </c>
      <c r="P209" s="48">
        <f t="shared" ca="1" si="131"/>
        <v>2.0615528128088288E-2</v>
      </c>
      <c r="Q209" s="48">
        <f t="shared" ca="1" si="131"/>
        <v>1.3613810389943484</v>
      </c>
      <c r="R209" s="48">
        <f t="shared" ca="1" si="129"/>
        <v>2.3629078131263036E-2</v>
      </c>
      <c r="S209" s="48">
        <f t="shared" ca="1" si="129"/>
        <v>1.0000000000000002E-2</v>
      </c>
      <c r="T209" s="48">
        <f t="shared" ca="1" si="129"/>
        <v>6.472699076377129</v>
      </c>
      <c r="U209" s="48">
        <f t="shared" ca="1" si="129"/>
        <v>0.95900556133249948</v>
      </c>
      <c r="V209" s="48">
        <f t="shared" ca="1" si="130"/>
        <v>0.23847431727546711</v>
      </c>
      <c r="W209" s="48">
        <f t="shared" ca="1" si="130"/>
        <v>0.79519180076255724</v>
      </c>
      <c r="X209" s="48">
        <f t="shared" ca="1" si="130"/>
        <v>1.1401754250991377E-2</v>
      </c>
      <c r="Y209" s="48">
        <f t="shared" ca="1" si="130"/>
        <v>0.32375916975430985</v>
      </c>
      <c r="Z209" s="48">
        <f t="shared" ca="1" si="129"/>
        <v>1.5759018581963362</v>
      </c>
      <c r="AA209" s="48">
        <f t="shared" ca="1" si="129"/>
        <v>0</v>
      </c>
      <c r="AB209" s="48">
        <f t="shared" ca="1" si="129"/>
        <v>0.44459719597256397</v>
      </c>
      <c r="AC209" s="48">
        <f t="shared" ca="1" si="129"/>
        <v>0</v>
      </c>
      <c r="AD209" s="48">
        <f t="shared" ca="1" si="129"/>
        <v>1.2126554883120488</v>
      </c>
      <c r="AE209" s="48">
        <f t="shared" ca="1" si="129"/>
        <v>0.45843938167075804</v>
      </c>
      <c r="AF209" s="48">
        <f t="shared" ca="1" si="129"/>
        <v>0</v>
      </c>
      <c r="AG209" s="48">
        <f t="shared" ca="1" si="129"/>
        <v>43.889634311531957</v>
      </c>
    </row>
    <row r="210" spans="1:33">
      <c r="A210" s="58" t="str">
        <f t="shared" si="128"/>
        <v>Control 1</v>
      </c>
      <c r="B210" s="48">
        <f t="shared" ca="1" si="131"/>
        <v>0.15287249589118276</v>
      </c>
      <c r="C210" s="48" t="e">
        <f t="shared" ca="1" si="129"/>
        <v>#DIV/0!</v>
      </c>
      <c r="D210" s="48">
        <f t="shared" ca="1" si="129"/>
        <v>1.0144062302647781</v>
      </c>
      <c r="E210" s="48">
        <f t="shared" ca="1" si="129"/>
        <v>1.1341075786714419</v>
      </c>
      <c r="F210" s="48">
        <f t="shared" ca="1" si="129"/>
        <v>0.15221695043588288</v>
      </c>
      <c r="G210" s="48">
        <f t="shared" ca="1" si="129"/>
        <v>3.2093613071762457E-2</v>
      </c>
      <c r="H210" s="48">
        <f t="shared" ca="1" si="129"/>
        <v>0.30298514815086325</v>
      </c>
      <c r="I210" s="48">
        <f t="shared" ca="1" si="129"/>
        <v>0.56073612332361844</v>
      </c>
      <c r="J210" s="48">
        <f t="shared" ca="1" si="129"/>
        <v>0.92730343829119244</v>
      </c>
      <c r="K210" s="48">
        <f t="shared" ca="1" si="129"/>
        <v>3.4991558505826323</v>
      </c>
      <c r="L210" s="48">
        <f t="shared" ca="1" si="129"/>
        <v>5.4772255750516612</v>
      </c>
      <c r="M210" s="48">
        <f t="shared" ca="1" si="129"/>
        <v>0.2192981228069838</v>
      </c>
      <c r="N210" s="48">
        <f t="shared" ca="1" si="129"/>
        <v>0.82700261990717605</v>
      </c>
      <c r="O210" s="48">
        <f t="shared" ca="1" si="129"/>
        <v>2.362907813126321E-2</v>
      </c>
      <c r="P210" s="48">
        <f t="shared" ca="1" si="129"/>
        <v>4.1129875597510204E-2</v>
      </c>
      <c r="Q210" s="48">
        <f t="shared" ca="1" si="129"/>
        <v>1.1715338948006011</v>
      </c>
      <c r="R210" s="48">
        <f t="shared" ca="1" si="129"/>
        <v>0</v>
      </c>
      <c r="S210" s="48">
        <f t="shared" ca="1" si="129"/>
        <v>2.0000000000000011E-2</v>
      </c>
      <c r="T210" s="48">
        <f t="shared" ca="1" si="129"/>
        <v>6.2232762004161977</v>
      </c>
      <c r="U210" s="48">
        <f t="shared" ca="1" si="129"/>
        <v>0.533377602329411</v>
      </c>
      <c r="V210" s="48">
        <f t="shared" ca="1" si="130"/>
        <v>0.25153528579505297</v>
      </c>
      <c r="W210" s="48">
        <f t="shared" ca="1" si="130"/>
        <v>0.43899886104635882</v>
      </c>
      <c r="X210" s="48">
        <f t="shared" ca="1" si="130"/>
        <v>1.5165750888103104E-2</v>
      </c>
      <c r="Y210" s="48">
        <f t="shared" ca="1" si="130"/>
        <v>0.30932183886689923</v>
      </c>
      <c r="Z210" s="48">
        <f t="shared" ca="1" si="129"/>
        <v>1.4704279422444793</v>
      </c>
      <c r="AA210" s="48">
        <f t="shared" ca="1" si="129"/>
        <v>0</v>
      </c>
      <c r="AB210" s="48">
        <f t="shared" ca="1" si="129"/>
        <v>0.34573593005838021</v>
      </c>
      <c r="AC210" s="48">
        <f t="shared" ca="1" si="129"/>
        <v>0</v>
      </c>
      <c r="AD210" s="48">
        <f t="shared" ca="1" si="129"/>
        <v>1.1987319689293903</v>
      </c>
      <c r="AE210" s="48">
        <f t="shared" ca="1" si="129"/>
        <v>0.25199206336708285</v>
      </c>
      <c r="AF210" s="48">
        <f t="shared" ca="1" si="129"/>
        <v>0</v>
      </c>
      <c r="AG210" s="48">
        <f t="shared" ca="1" si="129"/>
        <v>35.486617195782451</v>
      </c>
    </row>
    <row r="211" spans="1:33">
      <c r="A211" s="58" t="str">
        <f t="shared" si="128"/>
        <v>Control 2</v>
      </c>
      <c r="B211" s="48">
        <f t="shared" ca="1" si="131"/>
        <v>0.23868389137099139</v>
      </c>
      <c r="C211" s="48" t="e">
        <f t="shared" ca="1" si="129"/>
        <v>#DIV/0!</v>
      </c>
      <c r="D211" s="48">
        <f t="shared" ca="1" si="129"/>
        <v>1.6394602770424176</v>
      </c>
      <c r="E211" s="48">
        <f t="shared" ca="1" si="129"/>
        <v>1.2731771282896969</v>
      </c>
      <c r="F211" s="48">
        <f t="shared" ca="1" si="129"/>
        <v>0.22117866081518822</v>
      </c>
      <c r="G211" s="48">
        <f t="shared" ca="1" si="129"/>
        <v>6.2689712074629381E-2</v>
      </c>
      <c r="H211" s="48">
        <f t="shared" ca="1" si="129"/>
        <v>0.11757976016304712</v>
      </c>
      <c r="I211" s="48">
        <f t="shared" ca="1" si="129"/>
        <v>0.27825348155953078</v>
      </c>
      <c r="J211" s="48">
        <f t="shared" ca="1" si="129"/>
        <v>0.57679430186736969</v>
      </c>
      <c r="K211" s="48">
        <f t="shared" ca="1" si="129"/>
        <v>1.9328799755804811</v>
      </c>
      <c r="L211" s="48">
        <f t="shared" ca="1" si="129"/>
        <v>4.3204937989385739</v>
      </c>
      <c r="M211" s="48">
        <f t="shared" ca="1" si="129"/>
        <v>9.6781540939720037E-2</v>
      </c>
      <c r="N211" s="48">
        <f t="shared" ca="1" si="129"/>
        <v>0.97270670468201204</v>
      </c>
      <c r="O211" s="48">
        <f t="shared" ca="1" si="129"/>
        <v>9.999999999999995E-3</v>
      </c>
      <c r="P211" s="48">
        <f t="shared" ca="1" si="129"/>
        <v>1.8257418583505547E-2</v>
      </c>
      <c r="Q211" s="48">
        <f t="shared" ca="1" si="129"/>
        <v>0.96100641690538846</v>
      </c>
      <c r="R211" s="48">
        <f t="shared" ca="1" si="129"/>
        <v>1.7078251276599347E-2</v>
      </c>
      <c r="S211" s="48">
        <f t="shared" ca="1" si="129"/>
        <v>1.9148542155126767E-2</v>
      </c>
      <c r="T211" s="48">
        <f t="shared" ca="1" si="129"/>
        <v>9.3184404989962424</v>
      </c>
      <c r="U211" s="48">
        <f t="shared" ca="1" si="129"/>
        <v>0.28288690319631626</v>
      </c>
      <c r="V211" s="48">
        <f t="shared" ca="1" si="130"/>
        <v>0.32860310406324589</v>
      </c>
      <c r="W211" s="48">
        <f t="shared" ca="1" si="130"/>
        <v>0.93141290521443809</v>
      </c>
      <c r="X211" s="48">
        <f t="shared" ca="1" si="130"/>
        <v>7.0710678118654719E-3</v>
      </c>
      <c r="Y211" s="48">
        <f t="shared" ca="1" si="130"/>
        <v>0.31035463586033307</v>
      </c>
      <c r="Z211" s="48">
        <f t="shared" ca="1" si="129"/>
        <v>1.3048978248634389</v>
      </c>
      <c r="AA211" s="48">
        <f t="shared" ca="1" si="129"/>
        <v>0</v>
      </c>
      <c r="AB211" s="48">
        <f t="shared" ca="1" si="129"/>
        <v>0.18275666882497077</v>
      </c>
      <c r="AC211" s="48">
        <f t="shared" ca="1" si="129"/>
        <v>0</v>
      </c>
      <c r="AD211" s="48">
        <f t="shared" ca="1" si="129"/>
        <v>1.4496666283436801</v>
      </c>
      <c r="AE211" s="48">
        <f t="shared" ca="1" si="129"/>
        <v>0.11387127235025807</v>
      </c>
      <c r="AF211" s="48">
        <f t="shared" ca="1" si="129"/>
        <v>0</v>
      </c>
      <c r="AG211" s="48">
        <f t="shared" ca="1" si="129"/>
        <v>0</v>
      </c>
    </row>
    <row r="212" spans="1:33">
      <c r="A212" s="58" t="str">
        <f t="shared" si="128"/>
        <v>Code 3</v>
      </c>
      <c r="B212" s="48">
        <f t="shared" ca="1" si="131"/>
        <v>0.24238399287081622</v>
      </c>
      <c r="C212" s="48" t="e">
        <f t="shared" ca="1" si="129"/>
        <v>#DIV/0!</v>
      </c>
      <c r="D212" s="48">
        <f t="shared" ca="1" si="129"/>
        <v>1.2880527939490678</v>
      </c>
      <c r="E212" s="48">
        <f t="shared" ca="1" si="129"/>
        <v>0.89158847009144315</v>
      </c>
      <c r="F212" s="48">
        <f t="shared" ca="1" si="129"/>
        <v>0.1319090595827295</v>
      </c>
      <c r="G212" s="48">
        <f t="shared" ca="1" si="129"/>
        <v>3.3911649915626341E-2</v>
      </c>
      <c r="H212" s="48">
        <f t="shared" ca="1" si="129"/>
        <v>0.26244999523718671</v>
      </c>
      <c r="I212" s="48">
        <f t="shared" ca="1" si="129"/>
        <v>0.47106262853255493</v>
      </c>
      <c r="J212" s="48">
        <f t="shared" ca="1" si="129"/>
        <v>1.1528790049263622</v>
      </c>
      <c r="K212" s="48">
        <f t="shared" ca="1" si="129"/>
        <v>2.3936729099858232</v>
      </c>
      <c r="L212" s="48">
        <f t="shared" ca="1" si="129"/>
        <v>2.7928480087537881</v>
      </c>
      <c r="M212" s="48">
        <f t="shared" ca="1" si="129"/>
        <v>0.19534158116830483</v>
      </c>
      <c r="N212" s="48">
        <f t="shared" ca="1" si="129"/>
        <v>0.63282435688480476</v>
      </c>
      <c r="O212" s="48">
        <f t="shared" ca="1" si="129"/>
        <v>2.5166114784235642E-2</v>
      </c>
      <c r="P212" s="48">
        <f t="shared" ca="1" si="129"/>
        <v>8.1649658092772612E-3</v>
      </c>
      <c r="Q212" s="48">
        <f t="shared" ca="1" si="129"/>
        <v>0.7824321056807424</v>
      </c>
      <c r="R212" s="48">
        <f t="shared" ca="1" si="129"/>
        <v>2.6457513110645901E-2</v>
      </c>
      <c r="S212" s="48">
        <f t="shared" ca="1" si="129"/>
        <v>0</v>
      </c>
      <c r="T212" s="48">
        <f t="shared" ca="1" si="129"/>
        <v>4.349329450233296</v>
      </c>
      <c r="U212" s="48">
        <f t="shared" ca="1" si="129"/>
        <v>1.3483662954355831</v>
      </c>
      <c r="V212" s="48">
        <f t="shared" ca="1" si="130"/>
        <v>0</v>
      </c>
      <c r="W212" s="48">
        <f t="shared" ca="1" si="130"/>
        <v>0</v>
      </c>
      <c r="X212" s="48">
        <f t="shared" ca="1" si="130"/>
        <v>0</v>
      </c>
      <c r="Y212" s="48">
        <f t="shared" ca="1" si="130"/>
        <v>0</v>
      </c>
      <c r="Z212" s="48">
        <f t="shared" ca="1" si="129"/>
        <v>1.5464448475993797</v>
      </c>
      <c r="AA212" s="48">
        <f t="shared" ca="1" si="129"/>
        <v>0</v>
      </c>
      <c r="AB212" s="48">
        <f t="shared" ca="1" si="129"/>
        <v>0.198746069143518</v>
      </c>
      <c r="AC212" s="48">
        <f t="shared" ca="1" si="129"/>
        <v>0</v>
      </c>
      <c r="AD212" s="48">
        <f t="shared" ca="1" si="129"/>
        <v>1.3064296128507391</v>
      </c>
      <c r="AE212" s="48">
        <f t="shared" ca="1" si="129"/>
        <v>0.15556349186104038</v>
      </c>
      <c r="AF212" s="48">
        <f t="shared" ca="1" si="129"/>
        <v>0</v>
      </c>
      <c r="AG212" s="48">
        <f t="shared" ca="1" si="129"/>
        <v>0</v>
      </c>
    </row>
    <row r="213" spans="1:33">
      <c r="A213" s="58" t="str">
        <f t="shared" si="128"/>
        <v>Code 4</v>
      </c>
      <c r="B213" s="48" t="e">
        <f t="shared" ca="1" si="131"/>
        <v>#DIV/0!</v>
      </c>
      <c r="C213" s="48" t="e">
        <f t="shared" ca="1" si="129"/>
        <v>#DIV/0!</v>
      </c>
      <c r="D213" s="48" t="e">
        <f t="shared" ca="1" si="129"/>
        <v>#DIV/0!</v>
      </c>
      <c r="E213" s="48" t="e">
        <f t="shared" ca="1" si="129"/>
        <v>#DIV/0!</v>
      </c>
      <c r="F213" s="48" t="e">
        <f t="shared" ca="1" si="129"/>
        <v>#DIV/0!</v>
      </c>
      <c r="G213" s="48" t="e">
        <f t="shared" ca="1" si="129"/>
        <v>#DIV/0!</v>
      </c>
      <c r="H213" s="48" t="e">
        <f t="shared" ca="1" si="129"/>
        <v>#DIV/0!</v>
      </c>
      <c r="I213" s="48" t="e">
        <f t="shared" ca="1" si="129"/>
        <v>#DIV/0!</v>
      </c>
      <c r="J213" s="48" t="e">
        <f t="shared" ca="1" si="129"/>
        <v>#DIV/0!</v>
      </c>
      <c r="K213" s="48" t="e">
        <f t="shared" ca="1" si="129"/>
        <v>#DIV/0!</v>
      </c>
      <c r="L213" s="48" t="e">
        <f t="shared" ca="1" si="129"/>
        <v>#DIV/0!</v>
      </c>
      <c r="M213" s="48" t="e">
        <f t="shared" ca="1" si="129"/>
        <v>#DIV/0!</v>
      </c>
      <c r="N213" s="48" t="e">
        <f t="shared" ca="1" si="129"/>
        <v>#DIV/0!</v>
      </c>
      <c r="O213" s="48" t="e">
        <f t="shared" ca="1" si="129"/>
        <v>#DIV/0!</v>
      </c>
      <c r="P213" s="48" t="e">
        <f t="shared" ca="1" si="129"/>
        <v>#DIV/0!</v>
      </c>
      <c r="Q213" s="48" t="e">
        <f t="shared" ca="1" si="129"/>
        <v>#DIV/0!</v>
      </c>
      <c r="R213" s="48" t="e">
        <f t="shared" ca="1" si="129"/>
        <v>#DIV/0!</v>
      </c>
      <c r="S213" s="48" t="e">
        <f t="shared" ca="1" si="129"/>
        <v>#DIV/0!</v>
      </c>
      <c r="T213" s="48" t="e">
        <f t="shared" ca="1" si="129"/>
        <v>#DIV/0!</v>
      </c>
      <c r="U213" s="48" t="e">
        <f t="shared" ca="1" si="129"/>
        <v>#DIV/0!</v>
      </c>
      <c r="V213" s="48">
        <f t="shared" ca="1" si="130"/>
        <v>0</v>
      </c>
      <c r="W213" s="48">
        <f t="shared" ca="1" si="130"/>
        <v>0</v>
      </c>
      <c r="X213" s="48">
        <f t="shared" ca="1" si="130"/>
        <v>0</v>
      </c>
      <c r="Y213" s="48">
        <f t="shared" ca="1" si="130"/>
        <v>0</v>
      </c>
      <c r="Z213" s="48" t="e">
        <f t="shared" ca="1" si="129"/>
        <v>#DIV/0!</v>
      </c>
      <c r="AA213" s="48" t="e">
        <f t="shared" ca="1" si="129"/>
        <v>#DIV/0!</v>
      </c>
      <c r="AB213" s="48" t="e">
        <f t="shared" ca="1" si="129"/>
        <v>#DIV/0!</v>
      </c>
      <c r="AC213" s="48" t="e">
        <f t="shared" ca="1" si="129"/>
        <v>#DIV/0!</v>
      </c>
      <c r="AD213" s="48" t="e">
        <f t="shared" ca="1" si="129"/>
        <v>#DIV/0!</v>
      </c>
      <c r="AE213" s="48" t="e">
        <f t="shared" ca="1" si="129"/>
        <v>#DIV/0!</v>
      </c>
      <c r="AF213" s="48" t="e">
        <f t="shared" ca="1" si="129"/>
        <v>#DIV/0!</v>
      </c>
      <c r="AG213" s="48" t="e">
        <f t="shared" ca="1" si="129"/>
        <v>#DIV/0!</v>
      </c>
    </row>
    <row r="214" spans="1:33">
      <c r="A214" s="58" t="str">
        <f t="shared" si="128"/>
        <v>Code 5</v>
      </c>
      <c r="B214" s="48">
        <f t="shared" ca="1" si="131"/>
        <v>0.24643457549621559</v>
      </c>
      <c r="C214" s="48" t="e">
        <f t="shared" ca="1" si="129"/>
        <v>#DIV/0!</v>
      </c>
      <c r="D214" s="48">
        <f t="shared" ca="1" si="129"/>
        <v>1.1778497357473074</v>
      </c>
      <c r="E214" s="48">
        <f t="shared" ca="1" si="129"/>
        <v>2.1107628952584903</v>
      </c>
      <c r="F214" s="48">
        <f t="shared" ca="1" si="129"/>
        <v>0.16334013591276328</v>
      </c>
      <c r="G214" s="48">
        <f t="shared" ca="1" si="129"/>
        <v>3.84707681233427E-2</v>
      </c>
      <c r="H214" s="48">
        <f t="shared" ca="1" si="129"/>
        <v>0.13304134695650041</v>
      </c>
      <c r="I214" s="48">
        <f t="shared" ca="1" si="129"/>
        <v>0.65609958593697204</v>
      </c>
      <c r="J214" s="48">
        <f t="shared" ca="1" si="129"/>
        <v>0.37950625818291811</v>
      </c>
      <c r="K214" s="48">
        <f t="shared" ca="1" si="129"/>
        <v>1.3973635890490343</v>
      </c>
      <c r="L214" s="48">
        <f t="shared" ca="1" si="129"/>
        <v>3.3665016461206929</v>
      </c>
      <c r="M214" s="48">
        <f t="shared" ca="1" si="129"/>
        <v>0.23796008068581601</v>
      </c>
      <c r="N214" s="48">
        <f t="shared" ca="1" si="129"/>
        <v>0.49073923829259841</v>
      </c>
      <c r="O214" s="48">
        <f t="shared" ca="1" si="129"/>
        <v>3.1622776601683736E-2</v>
      </c>
      <c r="P214" s="48">
        <f t="shared" ca="1" si="129"/>
        <v>8.1649658092772179E-3</v>
      </c>
      <c r="Q214" s="48">
        <f t="shared" ca="1" si="129"/>
        <v>0.81663435310221166</v>
      </c>
      <c r="R214" s="48">
        <f t="shared" ca="1" si="129"/>
        <v>1.4142135623730963E-2</v>
      </c>
      <c r="S214" s="48">
        <f t="shared" ca="1" si="129"/>
        <v>2.1602468994692856E-2</v>
      </c>
      <c r="T214" s="48">
        <f t="shared" ca="1" si="129"/>
        <v>5.8166427888717163</v>
      </c>
      <c r="U214" s="48">
        <f t="shared" ca="1" si="129"/>
        <v>0.28101008285587981</v>
      </c>
      <c r="V214" s="48">
        <f t="shared" ca="1" si="130"/>
        <v>0</v>
      </c>
      <c r="W214" s="48">
        <f t="shared" ca="1" si="130"/>
        <v>0</v>
      </c>
      <c r="X214" s="48">
        <f t="shared" ca="1" si="130"/>
        <v>0</v>
      </c>
      <c r="Y214" s="48">
        <f t="shared" ca="1" si="130"/>
        <v>0</v>
      </c>
      <c r="Z214" s="48">
        <f t="shared" ca="1" si="129"/>
        <v>1.5665673727399438</v>
      </c>
      <c r="AA214" s="48">
        <f t="shared" ca="1" si="129"/>
        <v>0</v>
      </c>
      <c r="AB214" s="48">
        <f t="shared" ca="1" si="129"/>
        <v>0.83472051210769549</v>
      </c>
      <c r="AC214" s="48">
        <f t="shared" ca="1" si="129"/>
        <v>0</v>
      </c>
      <c r="AD214" s="48">
        <f t="shared" ca="1" si="129"/>
        <v>2.410509973705417</v>
      </c>
      <c r="AE214" s="48">
        <f t="shared" ca="1" si="129"/>
        <v>0.17473789896108199</v>
      </c>
      <c r="AF214" s="48">
        <f t="shared" ca="1" si="129"/>
        <v>0</v>
      </c>
      <c r="AG214" s="48" t="e">
        <f t="shared" ca="1" si="129"/>
        <v>#DIV/0!</v>
      </c>
    </row>
    <row r="215" spans="1:33">
      <c r="A215" s="58" t="str">
        <f t="shared" si="128"/>
        <v>Code 6</v>
      </c>
      <c r="B215" s="48">
        <f t="shared" ca="1" si="131"/>
        <v>0.19506409203131214</v>
      </c>
      <c r="C215" s="48" t="e">
        <f t="shared" ca="1" si="129"/>
        <v>#DIV/0!</v>
      </c>
      <c r="D215" s="48">
        <f t="shared" ca="1" si="129"/>
        <v>1.0772093575531176</v>
      </c>
      <c r="E215" s="48">
        <f t="shared" ca="1" si="129"/>
        <v>0.76630281220937702</v>
      </c>
      <c r="F215" s="48">
        <f t="shared" ca="1" si="129"/>
        <v>4.3817804600413277E-2</v>
      </c>
      <c r="G215" s="48">
        <f t="shared" ca="1" si="129"/>
        <v>3.0331501776206232E-2</v>
      </c>
      <c r="H215" s="48">
        <f t="shared" ca="1" si="129"/>
        <v>0.14150971698084711</v>
      </c>
      <c r="I215" s="48">
        <f t="shared" ca="1" si="129"/>
        <v>0.3984448937222474</v>
      </c>
      <c r="J215" s="48">
        <f t="shared" ca="1" si="129"/>
        <v>0.49223131418741223</v>
      </c>
      <c r="K215" s="48">
        <f t="shared" ca="1" si="129"/>
        <v>3.8363904476299933</v>
      </c>
      <c r="L215" s="48">
        <f t="shared" ca="1" si="129"/>
        <v>6.164414002968976</v>
      </c>
      <c r="M215" s="48">
        <f t="shared" ca="1" si="129"/>
        <v>0.36989863476363249</v>
      </c>
      <c r="N215" s="48">
        <f t="shared" ca="1" si="129"/>
        <v>0.60470378423379045</v>
      </c>
      <c r="O215" s="48">
        <f t="shared" ca="1" si="129"/>
        <v>9.5742710775633903E-3</v>
      </c>
      <c r="P215" s="48">
        <f t="shared" ca="1" si="129"/>
        <v>2.943920288775952E-2</v>
      </c>
      <c r="Q215" s="48">
        <f t="shared" ca="1" si="129"/>
        <v>1.3081539155109634</v>
      </c>
      <c r="R215" s="48">
        <f t="shared" ca="1" si="129"/>
        <v>3.4641016151377546E-2</v>
      </c>
      <c r="S215" s="48">
        <f t="shared" ca="1" si="129"/>
        <v>2.3804761428476168E-2</v>
      </c>
      <c r="T215" s="48">
        <f t="shared" ca="1" si="129"/>
        <v>15.979153085609179</v>
      </c>
      <c r="U215" s="48">
        <f t="shared" ca="1" si="129"/>
        <v>0.50861740696388402</v>
      </c>
      <c r="V215" s="48">
        <f t="shared" ca="1" si="130"/>
        <v>0</v>
      </c>
      <c r="W215" s="48">
        <f t="shared" ca="1" si="130"/>
        <v>0</v>
      </c>
      <c r="X215" s="48">
        <f t="shared" ca="1" si="130"/>
        <v>0</v>
      </c>
      <c r="Y215" s="48">
        <f t="shared" ca="1" si="130"/>
        <v>0</v>
      </c>
      <c r="Z215" s="48">
        <f t="shared" ca="1" si="129"/>
        <v>0.59264238795415192</v>
      </c>
      <c r="AA215" s="48">
        <f t="shared" ca="1" si="129"/>
        <v>0</v>
      </c>
      <c r="AB215" s="48">
        <f t="shared" ca="1" si="129"/>
        <v>0.36289346462380212</v>
      </c>
      <c r="AC215" s="48">
        <f t="shared" ca="1" si="129"/>
        <v>0</v>
      </c>
      <c r="AD215" s="48">
        <f t="shared" ca="1" si="129"/>
        <v>0.50109047752543301</v>
      </c>
      <c r="AE215" s="48">
        <f t="shared" ca="1" si="129"/>
        <v>0.34573593005838049</v>
      </c>
      <c r="AF215" s="48">
        <f t="shared" ca="1" si="129"/>
        <v>0</v>
      </c>
      <c r="AG215" s="48" t="e">
        <f t="shared" ca="1" si="129"/>
        <v>#DIV/0!</v>
      </c>
    </row>
    <row r="216" spans="1:33">
      <c r="A216" s="58" t="str">
        <f t="shared" si="128"/>
        <v>Code 7</v>
      </c>
      <c r="B216" s="48">
        <f t="shared" ca="1" si="131"/>
        <v>0.33161724924979341</v>
      </c>
      <c r="C216" s="48" t="e">
        <f t="shared" ca="1" si="129"/>
        <v>#DIV/0!</v>
      </c>
      <c r="D216" s="48">
        <f t="shared" ca="1" si="129"/>
        <v>1.1328415599720902</v>
      </c>
      <c r="E216" s="48">
        <f t="shared" ca="1" si="129"/>
        <v>1.6891921145920612</v>
      </c>
      <c r="F216" s="48">
        <f t="shared" ca="1" si="129"/>
        <v>9.4445751624940677E-2</v>
      </c>
      <c r="G216" s="48">
        <f t="shared" ca="1" si="129"/>
        <v>2.738612787525831E-2</v>
      </c>
      <c r="H216" s="48">
        <f t="shared" ca="1" si="129"/>
        <v>0.21361959960015978</v>
      </c>
      <c r="I216" s="48">
        <f t="shared" ca="1" si="129"/>
        <v>1.151010425669551</v>
      </c>
      <c r="J216" s="48">
        <f t="shared" ca="1" si="129"/>
        <v>0.65888795203231121</v>
      </c>
      <c r="K216" s="48">
        <f t="shared" ca="1" si="129"/>
        <v>0.92457197304121985</v>
      </c>
      <c r="L216" s="48">
        <f t="shared" ca="1" si="129"/>
        <v>4.9916597106239795</v>
      </c>
      <c r="M216" s="48">
        <f t="shared" ca="1" si="129"/>
        <v>0.22196095752781927</v>
      </c>
      <c r="N216" s="48">
        <f t="shared" ca="1" si="129"/>
        <v>0.15755951256588699</v>
      </c>
      <c r="O216" s="48">
        <f t="shared" ca="1" si="129"/>
        <v>2.7080128015453335E-2</v>
      </c>
      <c r="P216" s="48">
        <f t="shared" ca="1" si="129"/>
        <v>1.8929694486000907E-2</v>
      </c>
      <c r="Q216" s="48">
        <f t="shared" ca="1" si="129"/>
        <v>1.6113632944394223</v>
      </c>
      <c r="R216" s="48">
        <f t="shared" ca="1" si="129"/>
        <v>2.7537852736430505E-2</v>
      </c>
      <c r="S216" s="48">
        <f t="shared" ca="1" si="129"/>
        <v>3.3040379335998356E-2</v>
      </c>
      <c r="T216" s="48">
        <f t="shared" ca="1" si="129"/>
        <v>9.2059763197609836</v>
      </c>
      <c r="U216" s="48">
        <f t="shared" ca="1" si="129"/>
        <v>0.52226270528665431</v>
      </c>
      <c r="V216" s="48">
        <f t="shared" ca="1" si="130"/>
        <v>0</v>
      </c>
      <c r="W216" s="48">
        <f t="shared" ca="1" si="130"/>
        <v>0</v>
      </c>
      <c r="X216" s="48">
        <f t="shared" ca="1" si="130"/>
        <v>0</v>
      </c>
      <c r="Y216" s="48">
        <f t="shared" ca="1" si="130"/>
        <v>0</v>
      </c>
      <c r="Z216" s="48">
        <f t="shared" ca="1" si="129"/>
        <v>1.2890047840614614</v>
      </c>
      <c r="AA216" s="48">
        <f t="shared" ca="1" si="129"/>
        <v>0</v>
      </c>
      <c r="AB216" s="48">
        <f t="shared" ca="1" si="129"/>
        <v>0.29994443929945852</v>
      </c>
      <c r="AC216" s="48">
        <f t="shared" ca="1" si="129"/>
        <v>0.27</v>
      </c>
      <c r="AD216" s="48">
        <f t="shared" ca="1" si="129"/>
        <v>2.3963218342562707</v>
      </c>
      <c r="AE216" s="48">
        <f t="shared" ca="1" si="129"/>
        <v>0.3935627861811461</v>
      </c>
      <c r="AF216" s="48">
        <f t="shared" ca="1" si="129"/>
        <v>0</v>
      </c>
      <c r="AG216" s="48" t="e">
        <f t="shared" ca="1" si="129"/>
        <v>#DIV/0!</v>
      </c>
    </row>
    <row r="217" spans="1:33">
      <c r="A217" s="58" t="str">
        <f t="shared" si="128"/>
        <v>Code 8</v>
      </c>
      <c r="B217" s="48">
        <f t="shared" ca="1" si="131"/>
        <v>0.1073312629199904</v>
      </c>
      <c r="C217" s="48" t="e">
        <f t="shared" ca="1" si="129"/>
        <v>#DIV/0!</v>
      </c>
      <c r="D217" s="48">
        <f t="shared" ca="1" si="129"/>
        <v>1.0820674655491673</v>
      </c>
      <c r="E217" s="48">
        <f t="shared" ca="1" si="129"/>
        <v>0.94801371298098924</v>
      </c>
      <c r="F217" s="48">
        <f t="shared" ca="1" si="129"/>
        <v>0.11058933040759411</v>
      </c>
      <c r="G217" s="48">
        <f t="shared" ca="1" si="129"/>
        <v>2.5099800796022267E-2</v>
      </c>
      <c r="H217" s="48">
        <f t="shared" ca="1" si="129"/>
        <v>0.32228351907391473</v>
      </c>
      <c r="I217" s="48">
        <f t="shared" ca="1" si="129"/>
        <v>1.4420009246414056</v>
      </c>
      <c r="J217" s="48">
        <f t="shared" ca="1" si="129"/>
        <v>0.36417715469260292</v>
      </c>
      <c r="K217" s="48">
        <f t="shared" ca="1" si="129"/>
        <v>3.7666994836328542</v>
      </c>
      <c r="L217" s="48">
        <f t="shared" ca="1" si="129"/>
        <v>2.2173557826083452</v>
      </c>
      <c r="M217" s="48">
        <f t="shared" ca="1" si="129"/>
        <v>0.29490111336966274</v>
      </c>
      <c r="N217" s="48">
        <f t="shared" ca="1" si="129"/>
        <v>0.41724293483133618</v>
      </c>
      <c r="O217" s="48">
        <f t="shared" ca="1" si="129"/>
        <v>1.9148542155126767E-2</v>
      </c>
      <c r="P217" s="48">
        <f t="shared" ca="1" si="129"/>
        <v>5.0000000000000018E-3</v>
      </c>
      <c r="Q217" s="48">
        <f t="shared" ca="1" si="129"/>
        <v>1.5304982848732627</v>
      </c>
      <c r="R217" s="48">
        <f t="shared" ca="1" si="129"/>
        <v>3.4641016151377553E-2</v>
      </c>
      <c r="S217" s="48">
        <f t="shared" ca="1" si="129"/>
        <v>9.5742710775633868E-3</v>
      </c>
      <c r="T217" s="48">
        <f t="shared" ca="1" si="129"/>
        <v>3.5939764421413041</v>
      </c>
      <c r="U217" s="48">
        <f t="shared" ca="1" si="129"/>
        <v>0.39449334595148999</v>
      </c>
      <c r="V217" s="48">
        <f t="shared" ca="1" si="130"/>
        <v>0</v>
      </c>
      <c r="W217" s="48">
        <f t="shared" ca="1" si="130"/>
        <v>0</v>
      </c>
      <c r="X217" s="48">
        <f t="shared" ca="1" si="130"/>
        <v>0</v>
      </c>
      <c r="Y217" s="48">
        <f t="shared" ca="1" si="130"/>
        <v>0</v>
      </c>
      <c r="Z217" s="48">
        <f t="shared" ca="1" si="129"/>
        <v>2.3444882170742498</v>
      </c>
      <c r="AA217" s="48">
        <f t="shared" ca="1" si="129"/>
        <v>0.5</v>
      </c>
      <c r="AB217" s="48">
        <f t="shared" ca="1" si="129"/>
        <v>0.64399792960329727</v>
      </c>
      <c r="AC217" s="48">
        <f t="shared" ca="1" si="129"/>
        <v>0</v>
      </c>
      <c r="AD217" s="48">
        <f t="shared" ca="1" si="129"/>
        <v>3.2781842026748067</v>
      </c>
      <c r="AE217" s="48">
        <f t="shared" ca="1" si="129"/>
        <v>0.50195451321143958</v>
      </c>
      <c r="AF217" s="48">
        <f t="shared" ca="1" si="129"/>
        <v>0</v>
      </c>
      <c r="AG217" s="48" t="e">
        <f t="shared" ca="1" si="129"/>
        <v>#DIV/0!</v>
      </c>
    </row>
    <row r="218" spans="1:33">
      <c r="A218" s="58" t="str">
        <f t="shared" si="128"/>
        <v>Code 9</v>
      </c>
      <c r="B218" s="48">
        <f t="shared" ca="1" si="131"/>
        <v>0.12091319200153394</v>
      </c>
      <c r="C218" s="48" t="e">
        <f t="shared" ref="C218:AG226" ca="1" si="132">OFFSET(C$8,(ROW(C11)-1)*9,0)</f>
        <v>#DIV/0!</v>
      </c>
      <c r="D218" s="48">
        <f t="shared" ca="1" si="132"/>
        <v>0.89907174352217334</v>
      </c>
      <c r="E218" s="48">
        <f t="shared" ca="1" si="132"/>
        <v>0.65823248172663018</v>
      </c>
      <c r="F218" s="48">
        <f t="shared" ca="1" si="132"/>
        <v>0.38003947163419671</v>
      </c>
      <c r="G218" s="48">
        <f t="shared" ca="1" si="132"/>
        <v>3.7416573867739424E-2</v>
      </c>
      <c r="H218" s="48">
        <f t="shared" ca="1" si="132"/>
        <v>0.22514809940718455</v>
      </c>
      <c r="I218" s="48">
        <f t="shared" ca="1" si="132"/>
        <v>1.3086729920037321</v>
      </c>
      <c r="J218" s="48">
        <f t="shared" ca="1" si="132"/>
        <v>0.92427899828280546</v>
      </c>
      <c r="K218" s="48">
        <f t="shared" ca="1" si="132"/>
        <v>4.7558201185494804</v>
      </c>
      <c r="L218" s="48">
        <f t="shared" ca="1" si="132"/>
        <v>1.8929694486000912</v>
      </c>
      <c r="M218" s="48">
        <f t="shared" ca="1" si="132"/>
        <v>0.33590673308722502</v>
      </c>
      <c r="N218" s="48">
        <f t="shared" ca="1" si="132"/>
        <v>0.18679311193581735</v>
      </c>
      <c r="O218" s="48">
        <f t="shared" ca="1" si="132"/>
        <v>9.9999999999999967E-3</v>
      </c>
      <c r="P218" s="48">
        <f t="shared" ca="1" si="132"/>
        <v>2.362907813126305E-2</v>
      </c>
      <c r="Q218" s="48">
        <f t="shared" ca="1" si="132"/>
        <v>1.4674354045976494</v>
      </c>
      <c r="R218" s="48">
        <f t="shared" ca="1" si="132"/>
        <v>3.8729833462073947E-2</v>
      </c>
      <c r="S218" s="48">
        <f t="shared" ca="1" si="132"/>
        <v>8.1649658092772578E-3</v>
      </c>
      <c r="T218" s="48">
        <f t="shared" ca="1" si="132"/>
        <v>7.268654162452175</v>
      </c>
      <c r="U218" s="48">
        <f t="shared" ca="1" si="132"/>
        <v>0.55961296148915673</v>
      </c>
      <c r="V218" s="48">
        <f t="shared" ref="V218:Y218" ca="1" si="133">OFFSET(V$8,(ROW(V11)-1)*9,0)</f>
        <v>0</v>
      </c>
      <c r="W218" s="48">
        <f t="shared" ca="1" si="133"/>
        <v>0</v>
      </c>
      <c r="X218" s="48">
        <f t="shared" ca="1" si="133"/>
        <v>0</v>
      </c>
      <c r="Y218" s="48">
        <f t="shared" ca="1" si="133"/>
        <v>0</v>
      </c>
      <c r="Z218" s="48">
        <f t="shared" ca="1" si="132"/>
        <v>1.5111667677658882</v>
      </c>
      <c r="AA218" s="48">
        <f t="shared" ca="1" si="132"/>
        <v>0</v>
      </c>
      <c r="AB218" s="48">
        <f t="shared" ca="1" si="132"/>
        <v>0.42023802778901376</v>
      </c>
      <c r="AC218" s="48">
        <f t="shared" ca="1" si="132"/>
        <v>0</v>
      </c>
      <c r="AD218" s="48">
        <f t="shared" ca="1" si="132"/>
        <v>1.12227076352664</v>
      </c>
      <c r="AE218" s="48">
        <f t="shared" ca="1" si="132"/>
        <v>0.26145426623662793</v>
      </c>
      <c r="AF218" s="48">
        <f t="shared" ca="1" si="132"/>
        <v>0</v>
      </c>
      <c r="AG218" s="48" t="e">
        <f t="shared" ca="1" si="132"/>
        <v>#DIV/0!</v>
      </c>
    </row>
    <row r="219" spans="1:33">
      <c r="A219" s="58" t="str">
        <f t="shared" si="128"/>
        <v>Code 10</v>
      </c>
      <c r="B219" s="48">
        <f t="shared" ca="1" si="131"/>
        <v>0.14876155417311279</v>
      </c>
      <c r="C219" s="48" t="e">
        <f t="shared" ca="1" si="132"/>
        <v>#DIV/0!</v>
      </c>
      <c r="D219" s="48">
        <f t="shared" ca="1" si="132"/>
        <v>1.4968400048101338</v>
      </c>
      <c r="E219" s="48">
        <f t="shared" ca="1" si="132"/>
        <v>1.7330695312075637</v>
      </c>
      <c r="F219" s="48">
        <f t="shared" ca="1" si="132"/>
        <v>9.0939540355117324E-2</v>
      </c>
      <c r="G219" s="48">
        <f t="shared" ca="1" si="132"/>
        <v>2.8809720581775864E-2</v>
      </c>
      <c r="H219" s="48">
        <f t="shared" ca="1" si="132"/>
        <v>0.17320508075688623</v>
      </c>
      <c r="I219" s="48">
        <f t="shared" ca="1" si="132"/>
        <v>1.5138251770487459</v>
      </c>
      <c r="J219" s="48">
        <f t="shared" ca="1" si="132"/>
        <v>1.724664218526782</v>
      </c>
      <c r="K219" s="48">
        <f t="shared" ca="1" si="132"/>
        <v>3.5690743431128822</v>
      </c>
      <c r="L219" s="48">
        <f t="shared" ca="1" si="132"/>
        <v>3.1091263510296048</v>
      </c>
      <c r="M219" s="48">
        <f t="shared" ca="1" si="132"/>
        <v>0.24349880218733461</v>
      </c>
      <c r="N219" s="48">
        <f t="shared" ca="1" si="132"/>
        <v>0.47542963026438856</v>
      </c>
      <c r="O219" s="48">
        <f t="shared" ca="1" si="132"/>
        <v>2.0816659994661292E-2</v>
      </c>
      <c r="P219" s="48">
        <f t="shared" ca="1" si="132"/>
        <v>5.773502691896258E-3</v>
      </c>
      <c r="Q219" s="48">
        <f t="shared" ca="1" si="132"/>
        <v>1.3309645625134685</v>
      </c>
      <c r="R219" s="48">
        <f t="shared" ca="1" si="132"/>
        <v>5.7735026918962632E-3</v>
      </c>
      <c r="S219" s="48">
        <f t="shared" ca="1" si="132"/>
        <v>5.773502691896258E-3</v>
      </c>
      <c r="T219" s="48">
        <f t="shared" ca="1" si="132"/>
        <v>3.9449334595148748</v>
      </c>
      <c r="U219" s="48">
        <f t="shared" ca="1" si="132"/>
        <v>0.26095976701399043</v>
      </c>
      <c r="V219" s="48">
        <f t="shared" ref="V219:Y219" ca="1" si="134">OFFSET(V$8,(ROW(V12)-1)*9,0)</f>
        <v>0</v>
      </c>
      <c r="W219" s="48">
        <f t="shared" ca="1" si="134"/>
        <v>0</v>
      </c>
      <c r="X219" s="48">
        <f t="shared" ca="1" si="134"/>
        <v>0</v>
      </c>
      <c r="Y219" s="48">
        <f t="shared" ca="1" si="134"/>
        <v>0</v>
      </c>
      <c r="Z219" s="48">
        <f t="shared" ca="1" si="132"/>
        <v>1.6323908845616601</v>
      </c>
      <c r="AA219" s="48">
        <f t="shared" ca="1" si="132"/>
        <v>0</v>
      </c>
      <c r="AB219" s="48">
        <f t="shared" ca="1" si="132"/>
        <v>0.42023802778901376</v>
      </c>
      <c r="AC219" s="48">
        <f t="shared" ca="1" si="132"/>
        <v>0</v>
      </c>
      <c r="AD219" s="48">
        <f t="shared" ca="1" si="132"/>
        <v>3.863837330513102</v>
      </c>
      <c r="AE219" s="48">
        <f t="shared" ca="1" si="132"/>
        <v>0.3043435558706642</v>
      </c>
      <c r="AF219" s="48">
        <f t="shared" ca="1" si="132"/>
        <v>0</v>
      </c>
      <c r="AG219" s="48" t="e">
        <f t="shared" ca="1" si="132"/>
        <v>#DIV/0!</v>
      </c>
    </row>
    <row r="220" spans="1:33">
      <c r="A220" s="58" t="str">
        <f t="shared" si="128"/>
        <v>Code 11</v>
      </c>
      <c r="B220" s="48">
        <f t="shared" ca="1" si="131"/>
        <v>0.24955961211702402</v>
      </c>
      <c r="C220" s="48" t="e">
        <f t="shared" ca="1" si="132"/>
        <v>#DIV/0!</v>
      </c>
      <c r="D220" s="48">
        <f t="shared" ca="1" si="132"/>
        <v>1.1310923923358336</v>
      </c>
      <c r="E220" s="48">
        <f t="shared" ca="1" si="132"/>
        <v>3.3834701121777324</v>
      </c>
      <c r="F220" s="48">
        <f t="shared" ca="1" si="132"/>
        <v>0.41560798837365914</v>
      </c>
      <c r="G220" s="48">
        <f t="shared" ca="1" si="132"/>
        <v>5.3197744313081018E-2</v>
      </c>
      <c r="H220" s="48">
        <f t="shared" ca="1" si="132"/>
        <v>0.29181900783419562</v>
      </c>
      <c r="I220" s="48">
        <f t="shared" ca="1" si="132"/>
        <v>2.0519807503970409</v>
      </c>
      <c r="J220" s="48">
        <f t="shared" ca="1" si="132"/>
        <v>3.3868913967432444</v>
      </c>
      <c r="K220" s="48">
        <f t="shared" ca="1" si="132"/>
        <v>5.128432996539976</v>
      </c>
      <c r="L220" s="48">
        <f t="shared" ca="1" si="132"/>
        <v>2.3629078131263039</v>
      </c>
      <c r="M220" s="48">
        <f t="shared" ca="1" si="132"/>
        <v>0.23613202521753407</v>
      </c>
      <c r="N220" s="48">
        <f t="shared" ca="1" si="132"/>
        <v>0.28290163190291606</v>
      </c>
      <c r="O220" s="48">
        <f t="shared" ca="1" si="132"/>
        <v>1.632993161855447E-2</v>
      </c>
      <c r="P220" s="48">
        <f t="shared" ca="1" si="132"/>
        <v>5.000000000000001E-3</v>
      </c>
      <c r="Q220" s="48">
        <f t="shared" ca="1" si="132"/>
        <v>1.2182364302548165</v>
      </c>
      <c r="R220" s="48">
        <f t="shared" ca="1" si="132"/>
        <v>4.0824829046386318E-2</v>
      </c>
      <c r="S220" s="48">
        <f t="shared" ca="1" si="132"/>
        <v>0</v>
      </c>
      <c r="T220" s="48">
        <f t="shared" ca="1" si="132"/>
        <v>2.9860788111948193</v>
      </c>
      <c r="U220" s="48">
        <f t="shared" ca="1" si="132"/>
        <v>0.17757627469156445</v>
      </c>
      <c r="V220" s="48">
        <f t="shared" ref="V220:Y220" ca="1" si="135">OFFSET(V$8,(ROW(V13)-1)*9,0)</f>
        <v>0</v>
      </c>
      <c r="W220" s="48">
        <f t="shared" ca="1" si="135"/>
        <v>0</v>
      </c>
      <c r="X220" s="48">
        <f t="shared" ca="1" si="135"/>
        <v>0</v>
      </c>
      <c r="Y220" s="48">
        <f t="shared" ca="1" si="135"/>
        <v>0</v>
      </c>
      <c r="Z220" s="48" t="e">
        <f t="shared" ca="1" si="132"/>
        <v>#DIV/0!</v>
      </c>
      <c r="AA220" s="48" t="e">
        <f t="shared" ca="1" si="132"/>
        <v>#DIV/0!</v>
      </c>
      <c r="AB220" s="48" t="e">
        <f t="shared" ca="1" si="132"/>
        <v>#DIV/0!</v>
      </c>
      <c r="AC220" s="48" t="e">
        <f t="shared" ca="1" si="132"/>
        <v>#DIV/0!</v>
      </c>
      <c r="AD220" s="48" t="e">
        <f t="shared" ca="1" si="132"/>
        <v>#DIV/0!</v>
      </c>
      <c r="AE220" s="48" t="e">
        <f t="shared" ca="1" si="132"/>
        <v>#DIV/0!</v>
      </c>
      <c r="AF220" s="48" t="e">
        <f t="shared" ca="1" si="132"/>
        <v>#DIV/0!</v>
      </c>
      <c r="AG220" s="48" t="e">
        <f t="shared" ca="1" si="132"/>
        <v>#DIV/0!</v>
      </c>
    </row>
    <row r="221" spans="1:33">
      <c r="A221" s="58" t="str">
        <f t="shared" si="128"/>
        <v>Code 12</v>
      </c>
      <c r="B221" s="48">
        <f t="shared" ca="1" si="131"/>
        <v>0.13397761006974368</v>
      </c>
      <c r="C221" s="48" t="e">
        <f t="shared" ca="1" si="132"/>
        <v>#DIV/0!</v>
      </c>
      <c r="D221" s="48">
        <f t="shared" ca="1" si="132"/>
        <v>0.65263312818152308</v>
      </c>
      <c r="E221" s="48">
        <f t="shared" ca="1" si="132"/>
        <v>1.4696258027130584</v>
      </c>
      <c r="F221" s="48">
        <f t="shared" ca="1" si="132"/>
        <v>0.11562871615649829</v>
      </c>
      <c r="G221" s="48">
        <f t="shared" ca="1" si="132"/>
        <v>3.03315017762062E-2</v>
      </c>
      <c r="H221" s="48">
        <f t="shared" ca="1" si="132"/>
        <v>0.23457408211479738</v>
      </c>
      <c r="I221" s="48">
        <f t="shared" ca="1" si="132"/>
        <v>0.99754699137434122</v>
      </c>
      <c r="J221" s="48">
        <f t="shared" ca="1" si="132"/>
        <v>1.4058567968798732</v>
      </c>
      <c r="K221" s="48">
        <f t="shared" ca="1" si="132"/>
        <v>2.999438836404793</v>
      </c>
      <c r="L221" s="48">
        <f t="shared" ca="1" si="132"/>
        <v>1.6329931618554521</v>
      </c>
      <c r="M221" s="48">
        <f t="shared" ca="1" si="132"/>
        <v>0.19636275953788498</v>
      </c>
      <c r="N221" s="48">
        <f t="shared" ca="1" si="132"/>
        <v>0.39703064533274135</v>
      </c>
      <c r="O221" s="48">
        <f t="shared" ca="1" si="132"/>
        <v>0</v>
      </c>
      <c r="P221" s="48">
        <f t="shared" ca="1" si="132"/>
        <v>4.9999999999999992E-3</v>
      </c>
      <c r="Q221" s="48">
        <f t="shared" ca="1" si="132"/>
        <v>0.74892701023976083</v>
      </c>
      <c r="R221" s="48">
        <f t="shared" ca="1" si="132"/>
        <v>1.1547005383792493E-2</v>
      </c>
      <c r="S221" s="48">
        <f t="shared" ca="1" si="132"/>
        <v>4.9999999999999992E-3</v>
      </c>
      <c r="T221" s="48">
        <f t="shared" ca="1" si="132"/>
        <v>4.4440972086577943</v>
      </c>
      <c r="U221" s="48">
        <f t="shared" ca="1" si="132"/>
        <v>0.46500000000000402</v>
      </c>
      <c r="V221" s="48">
        <f t="shared" ref="V221:Y221" ca="1" si="136">OFFSET(V$8,(ROW(V14)-1)*9,0)</f>
        <v>0</v>
      </c>
      <c r="W221" s="48">
        <f t="shared" ca="1" si="136"/>
        <v>0</v>
      </c>
      <c r="X221" s="48">
        <f t="shared" ca="1" si="136"/>
        <v>0</v>
      </c>
      <c r="Y221" s="48">
        <f t="shared" ca="1" si="136"/>
        <v>0</v>
      </c>
      <c r="Z221" s="48">
        <f t="shared" ca="1" si="132"/>
        <v>1.1740102214205796</v>
      </c>
      <c r="AA221" s="48">
        <f t="shared" ca="1" si="132"/>
        <v>0</v>
      </c>
      <c r="AB221" s="48">
        <f t="shared" ca="1" si="132"/>
        <v>0.16439282222773616</v>
      </c>
      <c r="AC221" s="48">
        <f t="shared" ca="1" si="132"/>
        <v>0</v>
      </c>
      <c r="AD221" s="48">
        <f t="shared" ca="1" si="132"/>
        <v>2.3112550703027153</v>
      </c>
      <c r="AE221" s="48">
        <f t="shared" ca="1" si="132"/>
        <v>0.2999444392994588</v>
      </c>
      <c r="AF221" s="48">
        <f t="shared" ca="1" si="132"/>
        <v>0</v>
      </c>
      <c r="AG221" s="48" t="e">
        <f t="shared" ca="1" si="132"/>
        <v>#DIV/0!</v>
      </c>
    </row>
    <row r="222" spans="1:33">
      <c r="A222" s="58" t="str">
        <f t="shared" si="128"/>
        <v>Code 13</v>
      </c>
      <c r="B222" s="48">
        <f t="shared" ca="1" si="131"/>
        <v>0.29218145047213234</v>
      </c>
      <c r="C222" s="48" t="e">
        <f t="shared" ca="1" si="132"/>
        <v>#DIV/0!</v>
      </c>
      <c r="D222" s="48">
        <f t="shared" ca="1" si="132"/>
        <v>0.83477541890019691</v>
      </c>
      <c r="E222" s="48">
        <f t="shared" ca="1" si="132"/>
        <v>4.3554701238787272</v>
      </c>
      <c r="F222" s="48">
        <f t="shared" ca="1" si="132"/>
        <v>2.5884358211089573E-2</v>
      </c>
      <c r="G222" s="48">
        <f t="shared" ca="1" si="132"/>
        <v>3.03315017762062E-2</v>
      </c>
      <c r="H222" s="48">
        <f t="shared" ca="1" si="132"/>
        <v>9.8319208025018423E-2</v>
      </c>
      <c r="I222" s="48">
        <f t="shared" ca="1" si="132"/>
        <v>0.66062470435187304</v>
      </c>
      <c r="J222" s="48">
        <f t="shared" ca="1" si="132"/>
        <v>2.0038691740397283</v>
      </c>
      <c r="K222" s="48">
        <f t="shared" ca="1" si="132"/>
        <v>8.1661103552017273</v>
      </c>
      <c r="L222" s="48">
        <f t="shared" ca="1" si="132"/>
        <v>2.5819888974716112</v>
      </c>
      <c r="M222" s="48">
        <f t="shared" ca="1" si="132"/>
        <v>0.23727621035409116</v>
      </c>
      <c r="N222" s="48">
        <f t="shared" ca="1" si="132"/>
        <v>0.58940648113165484</v>
      </c>
      <c r="O222" s="48">
        <f t="shared" ca="1" si="132"/>
        <v>9.999999999999995E-3</v>
      </c>
      <c r="P222" s="48">
        <f t="shared" ca="1" si="132"/>
        <v>0</v>
      </c>
      <c r="Q222" s="48">
        <f t="shared" ca="1" si="132"/>
        <v>1.0751240238533724</v>
      </c>
      <c r="R222" s="48">
        <f t="shared" ca="1" si="132"/>
        <v>2.2173557826083452E-2</v>
      </c>
      <c r="S222" s="48">
        <f t="shared" ca="1" si="132"/>
        <v>4.9999999999999992E-3</v>
      </c>
      <c r="T222" s="48">
        <f t="shared" ca="1" si="132"/>
        <v>4.4440972086577943</v>
      </c>
      <c r="U222" s="48">
        <f t="shared" ca="1" si="132"/>
        <v>0.35279833710869374</v>
      </c>
      <c r="V222" s="48">
        <f t="shared" ref="V222:Y222" ca="1" si="137">OFFSET(V$8,(ROW(V15)-1)*9,0)</f>
        <v>0</v>
      </c>
      <c r="W222" s="48">
        <f t="shared" ca="1" si="137"/>
        <v>0</v>
      </c>
      <c r="X222" s="48">
        <f t="shared" ca="1" si="137"/>
        <v>0</v>
      </c>
      <c r="Y222" s="48">
        <f t="shared" ca="1" si="137"/>
        <v>0</v>
      </c>
      <c r="Z222" s="48">
        <f t="shared" ca="1" si="132"/>
        <v>0.94171386312403826</v>
      </c>
      <c r="AA222" s="48">
        <f t="shared" ca="1" si="132"/>
        <v>0</v>
      </c>
      <c r="AB222" s="48">
        <f t="shared" ca="1" si="132"/>
        <v>0.60158124970780091</v>
      </c>
      <c r="AC222" s="48">
        <f t="shared" ca="1" si="132"/>
        <v>0</v>
      </c>
      <c r="AD222" s="48">
        <f t="shared" ca="1" si="132"/>
        <v>1.8430138360847896</v>
      </c>
      <c r="AE222" s="48">
        <f t="shared" ca="1" si="132"/>
        <v>0.32014319712695222</v>
      </c>
      <c r="AF222" s="48">
        <f t="shared" ca="1" si="132"/>
        <v>0</v>
      </c>
      <c r="AG222" s="48" t="e">
        <f t="shared" ca="1" si="132"/>
        <v>#DIV/0!</v>
      </c>
    </row>
    <row r="223" spans="1:33">
      <c r="A223" s="58" t="str">
        <f t="shared" si="128"/>
        <v>Code 14(毛面朝上)</v>
      </c>
      <c r="B223" s="48">
        <f t="shared" ca="1" si="131"/>
        <v>0.14805404418657564</v>
      </c>
      <c r="C223" s="48" t="e">
        <f t="shared" ca="1" si="132"/>
        <v>#DIV/0!</v>
      </c>
      <c r="D223" s="48">
        <f t="shared" ca="1" si="132"/>
        <v>0.71083050018974314</v>
      </c>
      <c r="E223" s="48">
        <f t="shared" ca="1" si="132"/>
        <v>0.98844322042290422</v>
      </c>
      <c r="F223" s="48">
        <f t="shared" ca="1" si="132"/>
        <v>4.3011626335213139E-2</v>
      </c>
      <c r="G223" s="48">
        <f t="shared" ca="1" si="132"/>
        <v>6.5954529791364624E-2</v>
      </c>
      <c r="H223" s="48">
        <f t="shared" ca="1" si="132"/>
        <v>0.2154646142641515</v>
      </c>
      <c r="I223" s="48">
        <f t="shared" ca="1" si="132"/>
        <v>2.0256089619338216</v>
      </c>
      <c r="J223" s="48">
        <f t="shared" ca="1" si="132"/>
        <v>1.9428329830430617</v>
      </c>
      <c r="K223" s="48">
        <f t="shared" ca="1" si="132"/>
        <v>5.2754739123608614</v>
      </c>
      <c r="L223" s="48">
        <f t="shared" ca="1" si="132"/>
        <v>1.2583057392117916</v>
      </c>
      <c r="M223" s="48">
        <f t="shared" ca="1" si="132"/>
        <v>0.16132265804901716</v>
      </c>
      <c r="N223" s="48">
        <f t="shared" ca="1" si="132"/>
        <v>0.56592107812544534</v>
      </c>
      <c r="O223" s="48">
        <f t="shared" ca="1" si="132"/>
        <v>9.5742710775633746E-3</v>
      </c>
      <c r="P223" s="48">
        <f t="shared" ca="1" si="132"/>
        <v>1.2909944487358056E-2</v>
      </c>
      <c r="Q223" s="48">
        <f t="shared" ca="1" si="132"/>
        <v>0.63770421565696611</v>
      </c>
      <c r="R223" s="48">
        <f t="shared" ca="1" si="132"/>
        <v>2.4999999999999994E-2</v>
      </c>
      <c r="S223" s="48">
        <f t="shared" ca="1" si="132"/>
        <v>0</v>
      </c>
      <c r="T223" s="48">
        <f t="shared" ca="1" si="132"/>
        <v>3.6371921404658658</v>
      </c>
      <c r="U223" s="48">
        <f t="shared" ca="1" si="132"/>
        <v>0.76539205639985441</v>
      </c>
      <c r="V223" s="48">
        <f t="shared" ref="V223:Y223" ca="1" si="138">OFFSET(V$8,(ROW(V16)-1)*9,0)</f>
        <v>0</v>
      </c>
      <c r="W223" s="48">
        <f t="shared" ca="1" si="138"/>
        <v>0</v>
      </c>
      <c r="X223" s="48">
        <f t="shared" ca="1" si="138"/>
        <v>0</v>
      </c>
      <c r="Y223" s="48">
        <f t="shared" ca="1" si="138"/>
        <v>0</v>
      </c>
      <c r="Z223" s="48">
        <f t="shared" ca="1" si="132"/>
        <v>1.0126656243137055</v>
      </c>
      <c r="AA223" s="48">
        <f t="shared" ca="1" si="132"/>
        <v>0</v>
      </c>
      <c r="AB223" s="48">
        <f t="shared" ca="1" si="132"/>
        <v>0.56911480974111617</v>
      </c>
      <c r="AC223" s="48">
        <f t="shared" ca="1" si="132"/>
        <v>0</v>
      </c>
      <c r="AD223" s="48">
        <f t="shared" ca="1" si="132"/>
        <v>0.19431503630273536</v>
      </c>
      <c r="AE223" s="48">
        <f t="shared" ca="1" si="132"/>
        <v>0.42497058721751579</v>
      </c>
      <c r="AF223" s="48">
        <f t="shared" ca="1" si="132"/>
        <v>0</v>
      </c>
      <c r="AG223" s="48" t="e">
        <f t="shared" ca="1" si="132"/>
        <v>#DIV/0!</v>
      </c>
    </row>
    <row r="224" spans="1:33">
      <c r="A224" s="58" t="str">
        <f t="shared" ref="A224:A226" si="139">A201</f>
        <v>Code 15</v>
      </c>
      <c r="B224" s="48">
        <f t="shared" ca="1" si="131"/>
        <v>8.7349871207690555E-2</v>
      </c>
      <c r="C224" s="48" t="e">
        <f t="shared" ca="1" si="132"/>
        <v>#DIV/0!</v>
      </c>
      <c r="D224" s="48">
        <f t="shared" ca="1" si="132"/>
        <v>0.94834065609357932</v>
      </c>
      <c r="E224" s="48">
        <f t="shared" ca="1" si="132"/>
        <v>1.5948197390300891</v>
      </c>
      <c r="F224" s="48">
        <f t="shared" ca="1" si="132"/>
        <v>0.25783715791173245</v>
      </c>
      <c r="G224" s="48">
        <f t="shared" ca="1" si="132"/>
        <v>1.5811388300841892E-2</v>
      </c>
      <c r="H224" s="48">
        <f t="shared" ca="1" si="132"/>
        <v>0.14571661996262988</v>
      </c>
      <c r="I224" s="48">
        <f t="shared" ca="1" si="132"/>
        <v>0.78589121384578364</v>
      </c>
      <c r="J224" s="48">
        <f t="shared" ca="1" si="132"/>
        <v>1.6063493808425684</v>
      </c>
      <c r="K224" s="48">
        <f t="shared" ca="1" si="132"/>
        <v>2.9548942451465154</v>
      </c>
      <c r="L224" s="48">
        <f t="shared" ca="1" si="132"/>
        <v>2.056493779875511</v>
      </c>
      <c r="M224" s="48">
        <f t="shared" ca="1" si="132"/>
        <v>0.26474830814693745</v>
      </c>
      <c r="N224" s="48">
        <f t="shared" ca="1" si="132"/>
        <v>0.65336947178963567</v>
      </c>
      <c r="O224" s="48">
        <f t="shared" ca="1" si="132"/>
        <v>1.4142135623730951E-2</v>
      </c>
      <c r="P224" s="48">
        <f t="shared" ca="1" si="132"/>
        <v>1.7078251276599333E-2</v>
      </c>
      <c r="Q224" s="48">
        <f t="shared" ca="1" si="132"/>
        <v>0.78550938886814092</v>
      </c>
      <c r="R224" s="48">
        <f t="shared" ca="1" si="132"/>
        <v>6.0277137733416829E-2</v>
      </c>
      <c r="S224" s="48">
        <f t="shared" ca="1" si="132"/>
        <v>5.7735026918962528E-3</v>
      </c>
      <c r="T224" s="48">
        <f t="shared" ca="1" si="132"/>
        <v>2.462214450449026</v>
      </c>
      <c r="U224" s="48">
        <f t="shared" ca="1" si="132"/>
        <v>7.6928684507145935</v>
      </c>
      <c r="V224" s="48">
        <f t="shared" ref="V224:Y224" ca="1" si="140">OFFSET(V$8,(ROW(V17)-1)*9,0)</f>
        <v>0</v>
      </c>
      <c r="W224" s="48">
        <f t="shared" ca="1" si="140"/>
        <v>0</v>
      </c>
      <c r="X224" s="48">
        <f t="shared" ca="1" si="140"/>
        <v>0</v>
      </c>
      <c r="Y224" s="48">
        <f t="shared" ca="1" si="140"/>
        <v>0</v>
      </c>
      <c r="Z224" s="48">
        <f t="shared" ca="1" si="132"/>
        <v>0</v>
      </c>
      <c r="AA224" s="48">
        <f t="shared" ca="1" si="132"/>
        <v>0</v>
      </c>
      <c r="AB224" s="48">
        <f t="shared" ca="1" si="132"/>
        <v>0</v>
      </c>
      <c r="AC224" s="48">
        <f t="shared" ca="1" si="132"/>
        <v>0</v>
      </c>
      <c r="AD224" s="48">
        <f t="shared" ca="1" si="132"/>
        <v>0</v>
      </c>
      <c r="AE224" s="48">
        <f t="shared" ca="1" si="132"/>
        <v>0</v>
      </c>
      <c r="AF224" s="48">
        <f t="shared" ca="1" si="132"/>
        <v>0</v>
      </c>
      <c r="AG224" s="48">
        <f t="shared" ca="1" si="132"/>
        <v>0</v>
      </c>
    </row>
    <row r="225" spans="1:33">
      <c r="A225" s="58" t="str">
        <f t="shared" si="139"/>
        <v>Code 16</v>
      </c>
      <c r="B225" s="48">
        <f t="shared" ca="1" si="131"/>
        <v>0.18240065789354976</v>
      </c>
      <c r="C225" s="48" t="e">
        <f t="shared" ca="1" si="132"/>
        <v>#DIV/0!</v>
      </c>
      <c r="D225" s="48">
        <f t="shared" ca="1" si="132"/>
        <v>0.90996153764870791</v>
      </c>
      <c r="E225" s="48">
        <f t="shared" ca="1" si="132"/>
        <v>2.3268154202686553</v>
      </c>
      <c r="F225" s="48">
        <f t="shared" ca="1" si="132"/>
        <v>1.3038404810405311E-2</v>
      </c>
      <c r="G225" s="48">
        <f t="shared" ca="1" si="132"/>
        <v>5.8566201857385307E-2</v>
      </c>
      <c r="H225" s="48">
        <f t="shared" ca="1" si="132"/>
        <v>0.25039968051097766</v>
      </c>
      <c r="I225" s="48">
        <f t="shared" ca="1" si="132"/>
        <v>1.312173768980313</v>
      </c>
      <c r="J225" s="48">
        <f t="shared" ca="1" si="132"/>
        <v>1.5163855050744848</v>
      </c>
      <c r="K225" s="48">
        <f t="shared" ca="1" si="132"/>
        <v>4.1868803024049619</v>
      </c>
      <c r="L225" s="48">
        <f t="shared" ca="1" si="132"/>
        <v>2.9860788111948193</v>
      </c>
      <c r="M225" s="48">
        <f t="shared" ca="1" si="132"/>
        <v>0.1779513042005228</v>
      </c>
      <c r="N225" s="48">
        <f t="shared" ca="1" si="132"/>
        <v>0.50822403196490684</v>
      </c>
      <c r="O225" s="48">
        <f t="shared" ca="1" si="132"/>
        <v>1.4142135623730951E-2</v>
      </c>
      <c r="P225" s="48">
        <f t="shared" ca="1" si="132"/>
        <v>9.5742710775633816E-3</v>
      </c>
      <c r="Q225" s="48">
        <f t="shared" ca="1" si="132"/>
        <v>1.5066823376766147</v>
      </c>
      <c r="R225" s="48">
        <f t="shared" ca="1" si="132"/>
        <v>1.8929694486000917E-2</v>
      </c>
      <c r="S225" s="48">
        <f t="shared" ca="1" si="132"/>
        <v>0</v>
      </c>
      <c r="T225" s="48">
        <f t="shared" ca="1" si="132"/>
        <v>12.058883309273154</v>
      </c>
      <c r="U225" s="48">
        <f t="shared" ca="1" si="132"/>
        <v>0.40828911325187522</v>
      </c>
      <c r="V225" s="48">
        <f t="shared" ref="V225:Y225" ca="1" si="141">OFFSET(V$8,(ROW(V18)-1)*9,0)</f>
        <v>0</v>
      </c>
      <c r="W225" s="48">
        <f t="shared" ca="1" si="141"/>
        <v>0</v>
      </c>
      <c r="X225" s="48">
        <f t="shared" ca="1" si="141"/>
        <v>0</v>
      </c>
      <c r="Y225" s="48">
        <f t="shared" ca="1" si="141"/>
        <v>0</v>
      </c>
      <c r="Z225" s="48">
        <f t="shared" ca="1" si="132"/>
        <v>0.39365805804869153</v>
      </c>
      <c r="AA225" s="48">
        <f t="shared" ca="1" si="132"/>
        <v>0</v>
      </c>
      <c r="AB225" s="48">
        <f t="shared" ca="1" si="132"/>
        <v>0.33350412291304599</v>
      </c>
      <c r="AC225" s="48">
        <f t="shared" ca="1" si="132"/>
        <v>0</v>
      </c>
      <c r="AD225" s="48">
        <f t="shared" ca="1" si="132"/>
        <v>1.7729636206081678</v>
      </c>
      <c r="AE225" s="48">
        <f t="shared" ca="1" si="132"/>
        <v>0.24716728478232458</v>
      </c>
      <c r="AF225" s="48">
        <f t="shared" ca="1" si="132"/>
        <v>0</v>
      </c>
      <c r="AG225" s="48" t="e">
        <f t="shared" ca="1" si="132"/>
        <v>#DIV/0!</v>
      </c>
    </row>
    <row r="226" spans="1:33">
      <c r="A226" s="58" t="str">
        <f t="shared" si="139"/>
        <v>Code 17</v>
      </c>
      <c r="B226" s="48">
        <f t="shared" ca="1" si="131"/>
        <v>0.85153978180704992</v>
      </c>
      <c r="C226" s="48" t="e">
        <f t="shared" ca="1" si="132"/>
        <v>#DIV/0!</v>
      </c>
      <c r="D226" s="48">
        <f t="shared" ca="1" si="132"/>
        <v>1.886920772051651</v>
      </c>
      <c r="E226" s="48">
        <f t="shared" ca="1" si="132"/>
        <v>1.5222516217761106</v>
      </c>
      <c r="F226" s="48">
        <f t="shared" ca="1" si="132"/>
        <v>3.1937438845342656E-2</v>
      </c>
      <c r="G226" s="48">
        <f t="shared" ca="1" si="132"/>
        <v>5.1672042731055308E-2</v>
      </c>
      <c r="H226" s="48">
        <f t="shared" ca="1" si="132"/>
        <v>0.29103264421710401</v>
      </c>
      <c r="I226" s="48">
        <f t="shared" ca="1" si="132"/>
        <v>1.097557895207963</v>
      </c>
      <c r="J226" s="48">
        <f t="shared" ca="1" si="132"/>
        <v>1.9170354717636304</v>
      </c>
      <c r="K226" s="48">
        <f t="shared" ca="1" si="132"/>
        <v>7.8599597115167619</v>
      </c>
      <c r="L226" s="48">
        <f t="shared" ca="1" si="132"/>
        <v>1.7320508075688772</v>
      </c>
      <c r="M226" s="48">
        <f t="shared" ca="1" si="132"/>
        <v>0.20534523775015365</v>
      </c>
      <c r="N226" s="48">
        <f t="shared" ca="1" si="132"/>
        <v>0.42774603056798433</v>
      </c>
      <c r="O226" s="48">
        <f t="shared" ca="1" si="132"/>
        <v>1.2909944487358058E-2</v>
      </c>
      <c r="P226" s="48">
        <f t="shared" ca="1" si="132"/>
        <v>1.7320508075688773E-2</v>
      </c>
      <c r="Q226" s="48">
        <f t="shared" ca="1" si="132"/>
        <v>2.1447047193805795</v>
      </c>
      <c r="R226" s="48">
        <f t="shared" ca="1" si="132"/>
        <v>8.164965809277256E-3</v>
      </c>
      <c r="S226" s="48">
        <f t="shared" ca="1" si="132"/>
        <v>0</v>
      </c>
      <c r="T226" s="48">
        <f t="shared" ca="1" si="132"/>
        <v>10.896291418031488</v>
      </c>
      <c r="U226" s="48">
        <f t="shared" ca="1" si="132"/>
        <v>0.26639569566091531</v>
      </c>
      <c r="V226" s="48">
        <f t="shared" ref="V226:Y226" ca="1" si="142">OFFSET(V$8,(ROW(V19)-1)*9,0)</f>
        <v>0</v>
      </c>
      <c r="W226" s="48">
        <f t="shared" ca="1" si="142"/>
        <v>0</v>
      </c>
      <c r="X226" s="48">
        <f t="shared" ca="1" si="142"/>
        <v>0</v>
      </c>
      <c r="Y226" s="48">
        <f t="shared" ca="1" si="142"/>
        <v>0</v>
      </c>
      <c r="Z226" s="48">
        <f t="shared" ca="1" si="132"/>
        <v>2.0808712117764467</v>
      </c>
      <c r="AA226" s="48">
        <f t="shared" ca="1" si="132"/>
        <v>0</v>
      </c>
      <c r="AB226" s="48">
        <f t="shared" ca="1" si="132"/>
        <v>0.39861217576319335</v>
      </c>
      <c r="AC226" s="48">
        <f t="shared" ca="1" si="132"/>
        <v>0</v>
      </c>
      <c r="AD226" s="48">
        <f t="shared" ca="1" si="132"/>
        <v>1.2952605915413375</v>
      </c>
      <c r="AE226" s="48">
        <f t="shared" ca="1" si="132"/>
        <v>0.50901866370497639</v>
      </c>
      <c r="AF226" s="48">
        <f t="shared" ca="1" si="132"/>
        <v>0</v>
      </c>
      <c r="AG226" s="48" t="e">
        <f t="shared" ca="1" si="132"/>
        <v>#DIV/0!</v>
      </c>
    </row>
  </sheetData>
  <phoneticPr fontId="2" type="noConversion"/>
  <pageMargins left="0.7" right="0.7" top="0.75" bottom="0.75" header="0.3" footer="0.3"/>
  <pageSetup scale="3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416F-F9DD-4141-BA4B-4C5EE724566D}">
  <dimension ref="B2:L45"/>
  <sheetViews>
    <sheetView zoomScale="85" zoomScaleNormal="85" workbookViewId="0">
      <selection activeCell="O22" sqref="O22"/>
    </sheetView>
  </sheetViews>
  <sheetFormatPr defaultRowHeight="14"/>
  <cols>
    <col min="2" max="2" width="13.75" customWidth="1"/>
    <col min="3" max="3" width="12.08203125" customWidth="1"/>
    <col min="4" max="4" width="40" customWidth="1"/>
    <col min="5" max="5" width="13" customWidth="1"/>
    <col min="10" max="10" width="8.58203125" style="55"/>
  </cols>
  <sheetData>
    <row r="2" spans="2:12">
      <c r="B2" s="25" t="s">
        <v>284</v>
      </c>
      <c r="C2" s="25" t="s">
        <v>43</v>
      </c>
      <c r="D2" s="25" t="s">
        <v>44</v>
      </c>
      <c r="E2" s="25" t="s">
        <v>144</v>
      </c>
      <c r="F2" s="25" t="s">
        <v>45</v>
      </c>
      <c r="G2" s="26" t="s">
        <v>46</v>
      </c>
      <c r="H2" s="53"/>
    </row>
    <row r="3" spans="2:12">
      <c r="B3" s="18" t="s">
        <v>48</v>
      </c>
      <c r="C3" s="18">
        <v>14126684</v>
      </c>
      <c r="D3" s="18" t="s">
        <v>49</v>
      </c>
      <c r="E3" s="18" t="s">
        <v>145</v>
      </c>
      <c r="F3" s="18" t="s">
        <v>50</v>
      </c>
      <c r="G3" s="18">
        <f>38*200/1000*5000*4/1000</f>
        <v>152</v>
      </c>
      <c r="H3" s="54" t="s">
        <v>51</v>
      </c>
    </row>
    <row r="4" spans="2:12">
      <c r="B4" s="18" t="s">
        <v>52</v>
      </c>
      <c r="C4" s="18">
        <v>14126435</v>
      </c>
      <c r="D4" s="18" t="s">
        <v>53</v>
      </c>
      <c r="E4" s="18" t="s">
        <v>146</v>
      </c>
      <c r="F4" s="18" t="s">
        <v>50</v>
      </c>
      <c r="G4" s="18">
        <f>26*130/1000*5000*4/1000</f>
        <v>67.599999999999994</v>
      </c>
      <c r="H4" s="54" t="s">
        <v>51</v>
      </c>
    </row>
    <row r="5" spans="2:12">
      <c r="B5" s="18" t="s">
        <v>54</v>
      </c>
      <c r="C5" s="18">
        <v>14120936</v>
      </c>
      <c r="D5" s="18" t="s">
        <v>55</v>
      </c>
      <c r="E5" s="18" t="s">
        <v>147</v>
      </c>
      <c r="F5" s="18" t="s">
        <v>50</v>
      </c>
      <c r="G5" s="18">
        <f>40*115/1000*5000*4/1000</f>
        <v>92</v>
      </c>
      <c r="H5" s="54" t="s">
        <v>51</v>
      </c>
    </row>
    <row r="6" spans="2:12">
      <c r="B6" s="18" t="s">
        <v>56</v>
      </c>
      <c r="C6" s="18">
        <v>14122367</v>
      </c>
      <c r="D6" s="18" t="s">
        <v>57</v>
      </c>
      <c r="E6" s="18" t="s">
        <v>148</v>
      </c>
      <c r="F6" s="18" t="s">
        <v>50</v>
      </c>
      <c r="G6" s="18">
        <v>800</v>
      </c>
      <c r="H6" s="54" t="s">
        <v>51</v>
      </c>
    </row>
    <row r="7" spans="2:12">
      <c r="B7" s="18" t="s">
        <v>58</v>
      </c>
      <c r="C7" s="18">
        <v>14112526</v>
      </c>
      <c r="D7" s="18" t="s">
        <v>59</v>
      </c>
      <c r="E7" s="18" t="s">
        <v>149</v>
      </c>
      <c r="F7" s="18" t="s">
        <v>50</v>
      </c>
      <c r="G7" s="18">
        <v>20</v>
      </c>
      <c r="H7" s="54" t="s">
        <v>51</v>
      </c>
    </row>
    <row r="8" spans="2:12">
      <c r="H8" s="55"/>
    </row>
    <row r="9" spans="2:12">
      <c r="B9" s="25" t="s">
        <v>285</v>
      </c>
      <c r="C9" s="18"/>
      <c r="D9" s="18"/>
      <c r="E9" s="18"/>
      <c r="F9" s="18"/>
      <c r="G9" s="18"/>
      <c r="H9" s="54"/>
    </row>
    <row r="10" spans="2:12">
      <c r="B10" s="18" t="s">
        <v>52</v>
      </c>
      <c r="C10" s="18">
        <v>14122674</v>
      </c>
      <c r="D10" s="18" t="s">
        <v>77</v>
      </c>
      <c r="E10" s="18"/>
      <c r="F10" s="18"/>
      <c r="G10" s="18"/>
      <c r="H10" s="54"/>
    </row>
    <row r="11" spans="2:12">
      <c r="B11" s="18" t="s">
        <v>54</v>
      </c>
      <c r="C11" s="18"/>
      <c r="D11" s="18" t="s">
        <v>280</v>
      </c>
      <c r="E11" s="18"/>
      <c r="F11" s="18"/>
      <c r="G11" s="18"/>
      <c r="H11" s="54"/>
    </row>
    <row r="13" spans="2:12">
      <c r="B13" s="25" t="s">
        <v>60</v>
      </c>
      <c r="C13" s="18">
        <v>14123038</v>
      </c>
      <c r="D13" s="18" t="s">
        <v>62</v>
      </c>
      <c r="E13" s="18"/>
      <c r="F13" s="18"/>
    </row>
    <row r="14" spans="2:12">
      <c r="B14" s="163" t="s">
        <v>61</v>
      </c>
      <c r="C14" s="164">
        <v>14130047</v>
      </c>
      <c r="D14" s="164" t="s">
        <v>69</v>
      </c>
      <c r="E14" s="164"/>
      <c r="F14" s="164" t="s">
        <v>281</v>
      </c>
    </row>
    <row r="15" spans="2:12">
      <c r="B15" s="18"/>
      <c r="C15" s="18"/>
      <c r="D15" s="18"/>
      <c r="E15" s="18"/>
      <c r="F15" s="18"/>
      <c r="G15" s="18"/>
      <c r="H15" s="18"/>
      <c r="I15" s="18" t="s">
        <v>287</v>
      </c>
      <c r="J15" s="165" t="s">
        <v>250</v>
      </c>
      <c r="K15" s="165" t="s">
        <v>252</v>
      </c>
      <c r="L15" s="165" t="s">
        <v>253</v>
      </c>
    </row>
    <row r="16" spans="2:12">
      <c r="B16" s="18" t="s">
        <v>286</v>
      </c>
      <c r="C16" s="18" t="s">
        <v>48</v>
      </c>
      <c r="D16" s="18">
        <v>200</v>
      </c>
      <c r="E16" s="18"/>
      <c r="F16" s="18">
        <v>38</v>
      </c>
      <c r="G16" s="29">
        <v>382</v>
      </c>
      <c r="H16" s="29">
        <f>G16*F16*D16/1000000</f>
        <v>2.9032</v>
      </c>
      <c r="I16" s="18">
        <f>H16</f>
        <v>2.9032</v>
      </c>
      <c r="J16" s="167">
        <f>I16/38*20</f>
        <v>1.528</v>
      </c>
      <c r="K16" s="18">
        <f>H16</f>
        <v>2.9032</v>
      </c>
      <c r="L16" s="18">
        <f>H16</f>
        <v>2.9032</v>
      </c>
    </row>
    <row r="17" spans="2:12">
      <c r="B17" s="18">
        <v>135</v>
      </c>
      <c r="C17" s="18" t="s">
        <v>52</v>
      </c>
      <c r="D17" s="18">
        <v>155</v>
      </c>
      <c r="E17" s="18"/>
      <c r="F17" s="18">
        <v>26</v>
      </c>
      <c r="G17" s="29">
        <v>382</v>
      </c>
      <c r="H17" s="29">
        <f t="shared" ref="H17:H18" si="0">G17*F17*D17/1000000</f>
        <v>1.5394600000000001</v>
      </c>
      <c r="I17" s="18">
        <f t="shared" ref="I17:J18" si="1">H17</f>
        <v>1.5394600000000001</v>
      </c>
      <c r="J17" s="18">
        <f t="shared" si="1"/>
        <v>1.5394600000000001</v>
      </c>
      <c r="K17" s="167">
        <f>H17/26*20</f>
        <v>1.1841999999999999</v>
      </c>
      <c r="L17" s="18">
        <f>H17</f>
        <v>1.5394600000000001</v>
      </c>
    </row>
    <row r="18" spans="2:12">
      <c r="B18" s="18"/>
      <c r="C18" s="18" t="s">
        <v>54</v>
      </c>
      <c r="D18" s="18">
        <v>140</v>
      </c>
      <c r="E18" s="18"/>
      <c r="F18" s="18">
        <v>40</v>
      </c>
      <c r="G18" s="29">
        <v>382</v>
      </c>
      <c r="H18" s="29">
        <f t="shared" si="0"/>
        <v>2.1392000000000002</v>
      </c>
      <c r="I18" s="18">
        <f t="shared" si="1"/>
        <v>2.1392000000000002</v>
      </c>
      <c r="J18" s="18">
        <f t="shared" si="1"/>
        <v>2.1392000000000002</v>
      </c>
      <c r="K18" s="18">
        <f t="shared" ref="K18:K19" si="2">H18</f>
        <v>2.1392000000000002</v>
      </c>
      <c r="L18" s="167">
        <f>H18/40*28</f>
        <v>1.4974400000000001</v>
      </c>
    </row>
    <row r="19" spans="2:12">
      <c r="B19" s="18"/>
      <c r="C19" s="18" t="s">
        <v>118</v>
      </c>
      <c r="D19" s="18">
        <v>137.5</v>
      </c>
      <c r="E19" s="18"/>
      <c r="F19" s="18">
        <v>14</v>
      </c>
      <c r="G19" s="29">
        <v>382</v>
      </c>
      <c r="H19" s="29">
        <f>G19*F19*D19/1000000</f>
        <v>0.73534999999999995</v>
      </c>
      <c r="I19" s="166">
        <f>H19/14*8</f>
        <v>0.42019999999999996</v>
      </c>
      <c r="J19" s="54">
        <f>H19</f>
        <v>0.73534999999999995</v>
      </c>
      <c r="K19" s="18">
        <f t="shared" si="2"/>
        <v>0.73534999999999995</v>
      </c>
      <c r="L19" s="18">
        <f>H19</f>
        <v>0.73534999999999995</v>
      </c>
    </row>
    <row r="20" spans="2:12">
      <c r="B20" s="18"/>
      <c r="C20" s="18" t="s">
        <v>56</v>
      </c>
      <c r="D20" s="18"/>
      <c r="E20" s="18"/>
      <c r="F20" s="18"/>
      <c r="G20" s="29"/>
      <c r="H20" s="29">
        <v>15.5</v>
      </c>
      <c r="I20" s="54">
        <v>15.5</v>
      </c>
      <c r="J20" s="54">
        <v>15.5</v>
      </c>
      <c r="K20" s="54">
        <v>15.5</v>
      </c>
      <c r="L20" s="18">
        <f>H20</f>
        <v>15.5</v>
      </c>
    </row>
    <row r="21" spans="2:12">
      <c r="B21" s="18"/>
      <c r="C21" s="18"/>
      <c r="D21" s="18"/>
      <c r="E21" s="18"/>
      <c r="F21" s="18"/>
      <c r="G21" s="43" t="s">
        <v>119</v>
      </c>
      <c r="H21" s="43">
        <f>SUM(H16:H20)</f>
        <v>22.817210000000003</v>
      </c>
      <c r="I21" s="43">
        <f>SUM(I16:I20)</f>
        <v>22.50206</v>
      </c>
      <c r="J21" s="43">
        <f t="shared" ref="J21:L21" si="3">SUM(J16:J20)</f>
        <v>21.44201</v>
      </c>
      <c r="K21" s="43">
        <f t="shared" si="3"/>
        <v>22.461950000000002</v>
      </c>
      <c r="L21" s="43">
        <f t="shared" si="3"/>
        <v>22.175449999999998</v>
      </c>
    </row>
    <row r="22" spans="2:12">
      <c r="B22" s="18"/>
      <c r="C22" s="18"/>
      <c r="D22" s="18"/>
      <c r="E22" s="18"/>
      <c r="F22" s="18"/>
      <c r="G22" s="43" t="s">
        <v>120</v>
      </c>
      <c r="H22" s="43">
        <f>H21*(1-5%)</f>
        <v>21.676349500000001</v>
      </c>
      <c r="I22" s="43">
        <f>I21*(1-5%)</f>
        <v>21.376957000000001</v>
      </c>
      <c r="J22" s="43">
        <f t="shared" ref="J22:L22" si="4">J21*(1-5%)</f>
        <v>20.369909499999999</v>
      </c>
      <c r="K22" s="43">
        <f t="shared" si="4"/>
        <v>21.338852500000002</v>
      </c>
      <c r="L22" s="43">
        <f t="shared" si="4"/>
        <v>21.066677499999997</v>
      </c>
    </row>
    <row r="23" spans="2:12">
      <c r="B23" s="18"/>
      <c r="C23" s="18"/>
      <c r="D23" s="18"/>
      <c r="E23" s="18"/>
      <c r="F23" s="18"/>
      <c r="G23" s="43" t="s">
        <v>121</v>
      </c>
      <c r="H23" s="43">
        <f>H21*(1+5%)</f>
        <v>23.958070500000005</v>
      </c>
      <c r="I23" s="43">
        <f>I21*(1+5%)</f>
        <v>23.627162999999999</v>
      </c>
      <c r="J23" s="43">
        <f t="shared" ref="J23:K23" si="5">J21*(1+5%)</f>
        <v>22.514110500000001</v>
      </c>
      <c r="K23" s="43">
        <f t="shared" si="5"/>
        <v>23.585047500000002</v>
      </c>
      <c r="L23" s="43">
        <f t="shared" ref="L23" si="6">L21*(1+5%)</f>
        <v>23.284222499999998</v>
      </c>
    </row>
    <row r="24" spans="2:12">
      <c r="B24" s="18"/>
      <c r="C24" s="18"/>
      <c r="D24" s="18"/>
      <c r="E24" s="18"/>
      <c r="F24" s="18"/>
      <c r="G24" s="43"/>
      <c r="H24" s="43"/>
      <c r="I24" s="43"/>
      <c r="J24" s="43"/>
      <c r="K24" s="43"/>
      <c r="L24" s="43"/>
    </row>
    <row r="25" spans="2:12">
      <c r="B25" s="18"/>
      <c r="C25" s="18"/>
      <c r="D25" s="18"/>
      <c r="E25" s="18"/>
      <c r="F25" s="18"/>
      <c r="G25" s="18"/>
      <c r="H25" s="18"/>
      <c r="I25" s="165"/>
      <c r="J25" s="165"/>
      <c r="K25" s="18"/>
      <c r="L25" s="18"/>
    </row>
    <row r="26" spans="2:12">
      <c r="B26" s="18" t="s">
        <v>288</v>
      </c>
      <c r="C26" s="18" t="s">
        <v>48</v>
      </c>
      <c r="D26" s="18">
        <v>200</v>
      </c>
      <c r="E26" s="18"/>
      <c r="F26" s="18">
        <v>38</v>
      </c>
      <c r="G26" s="29">
        <v>382</v>
      </c>
      <c r="H26" s="29">
        <f>G26*F26*D26/1000000</f>
        <v>2.9032</v>
      </c>
      <c r="I26" s="54"/>
      <c r="J26" s="18"/>
      <c r="K26" s="18"/>
      <c r="L26" s="18"/>
    </row>
    <row r="27" spans="2:12">
      <c r="B27" s="18"/>
      <c r="C27" s="18" t="s">
        <v>52</v>
      </c>
      <c r="D27" s="18">
        <v>130</v>
      </c>
      <c r="E27" s="18"/>
      <c r="F27" s="18">
        <v>26</v>
      </c>
      <c r="G27" s="29">
        <v>382</v>
      </c>
      <c r="H27" s="29">
        <f t="shared" ref="H27:H28" si="7">G27*F27*D27/1000000</f>
        <v>1.2911600000000001</v>
      </c>
      <c r="I27" s="54"/>
      <c r="J27" s="18"/>
      <c r="K27" s="18"/>
      <c r="L27" s="18"/>
    </row>
    <row r="28" spans="2:12">
      <c r="B28" s="18"/>
      <c r="C28" s="18" t="s">
        <v>54</v>
      </c>
      <c r="D28" s="18">
        <v>115</v>
      </c>
      <c r="E28" s="18"/>
      <c r="F28" s="18">
        <v>40</v>
      </c>
      <c r="G28" s="29">
        <v>382</v>
      </c>
      <c r="H28" s="29">
        <f t="shared" si="7"/>
        <v>1.7572000000000001</v>
      </c>
      <c r="I28" s="54"/>
      <c r="J28" s="18"/>
      <c r="K28" s="18"/>
      <c r="L28" s="18"/>
    </row>
    <row r="29" spans="2:12">
      <c r="B29" s="18"/>
      <c r="C29" s="18" t="s">
        <v>118</v>
      </c>
      <c r="D29" s="18">
        <v>125</v>
      </c>
      <c r="E29" s="18"/>
      <c r="F29" s="18">
        <v>14</v>
      </c>
      <c r="G29" s="29">
        <v>382</v>
      </c>
      <c r="H29" s="29">
        <f>G29*F29*D29/1000000</f>
        <v>0.66849999999999998</v>
      </c>
      <c r="I29" s="54"/>
      <c r="J29" s="18"/>
      <c r="K29" s="18"/>
      <c r="L29" s="18"/>
    </row>
    <row r="30" spans="2:12">
      <c r="B30" s="18"/>
      <c r="C30" s="18" t="s">
        <v>56</v>
      </c>
      <c r="D30" s="18"/>
      <c r="E30" s="18"/>
      <c r="F30" s="18"/>
      <c r="G30" s="29"/>
      <c r="H30" s="29">
        <f>7.75*2</f>
        <v>15.5</v>
      </c>
      <c r="I30" s="54"/>
      <c r="J30" s="18"/>
      <c r="K30" s="18"/>
      <c r="L30" s="18"/>
    </row>
    <row r="31" spans="2:12">
      <c r="B31" s="18"/>
      <c r="C31" s="18"/>
      <c r="D31" s="18"/>
      <c r="E31" s="18"/>
      <c r="F31" s="18"/>
      <c r="G31" s="43" t="s">
        <v>119</v>
      </c>
      <c r="H31" s="43">
        <f>SUM(H26:H30)</f>
        <v>22.120059999999999</v>
      </c>
      <c r="I31" s="54"/>
      <c r="J31" s="18"/>
      <c r="K31" s="18"/>
      <c r="L31" s="18"/>
    </row>
    <row r="32" spans="2:12">
      <c r="B32" s="18"/>
      <c r="C32" s="18"/>
      <c r="D32" s="18"/>
      <c r="E32" s="18"/>
      <c r="F32" s="18"/>
      <c r="G32" s="43" t="s">
        <v>120</v>
      </c>
      <c r="H32" s="43">
        <f>H31*(1-5%)</f>
        <v>21.014056999999998</v>
      </c>
      <c r="I32" s="54"/>
      <c r="J32" s="18"/>
      <c r="K32" s="18"/>
      <c r="L32" s="18"/>
    </row>
    <row r="33" spans="2:12">
      <c r="B33" s="18"/>
      <c r="C33" s="18"/>
      <c r="D33" s="18"/>
      <c r="E33" s="18"/>
      <c r="F33" s="18"/>
      <c r="G33" s="43" t="s">
        <v>121</v>
      </c>
      <c r="H33" s="43">
        <f>H31*(1+5%)</f>
        <v>23.226063</v>
      </c>
      <c r="I33" s="54"/>
      <c r="J33" s="18"/>
      <c r="K33" s="18"/>
      <c r="L33" s="18"/>
    </row>
    <row r="45" spans="2:12">
      <c r="H45" s="114">
        <f>H21+0.5</f>
        <v>23.317210000000003</v>
      </c>
    </row>
  </sheetData>
  <phoneticPr fontId="2" type="noConversion"/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55B1-8933-425B-91E2-14E7F5024186}">
  <dimension ref="A1:H15"/>
  <sheetViews>
    <sheetView topLeftCell="C5" zoomScale="115" zoomScaleNormal="115" workbookViewId="0">
      <selection activeCell="J11" sqref="J11"/>
    </sheetView>
  </sheetViews>
  <sheetFormatPr defaultRowHeight="14"/>
  <cols>
    <col min="1" max="1" width="7.83203125" customWidth="1"/>
    <col min="2" max="2" width="48.75" customWidth="1"/>
    <col min="3" max="3" width="40.58203125" customWidth="1"/>
    <col min="4" max="4" width="18.83203125" customWidth="1"/>
    <col min="5" max="6" width="15.83203125" customWidth="1"/>
    <col min="7" max="7" width="15.83203125" hidden="1" customWidth="1"/>
    <col min="8" max="8" width="13" style="197" bestFit="1" customWidth="1"/>
  </cols>
  <sheetData>
    <row r="1" spans="1:8">
      <c r="A1" s="290" t="s">
        <v>187</v>
      </c>
      <c r="B1" s="291"/>
      <c r="C1" s="291"/>
      <c r="D1" s="291"/>
      <c r="E1" s="291"/>
      <c r="F1" s="291"/>
      <c r="G1" s="291"/>
    </row>
    <row r="2" spans="1:8" ht="43.5">
      <c r="A2" s="134" t="s">
        <v>188</v>
      </c>
      <c r="B2" s="134" t="s">
        <v>189</v>
      </c>
      <c r="C2" s="134" t="s">
        <v>190</v>
      </c>
      <c r="D2" s="134" t="s">
        <v>191</v>
      </c>
      <c r="E2" s="134" t="s">
        <v>192</v>
      </c>
      <c r="F2" s="134" t="s">
        <v>193</v>
      </c>
      <c r="G2" s="134" t="s">
        <v>194</v>
      </c>
    </row>
    <row r="3" spans="1:8" ht="84">
      <c r="A3" s="198">
        <v>1</v>
      </c>
      <c r="B3" s="199" t="s">
        <v>195</v>
      </c>
      <c r="C3" s="200" t="s">
        <v>196</v>
      </c>
      <c r="D3" s="201" t="s">
        <v>197</v>
      </c>
      <c r="E3" s="201" t="s">
        <v>198</v>
      </c>
      <c r="F3" s="201" t="s">
        <v>199</v>
      </c>
      <c r="G3" s="201" t="s">
        <v>200</v>
      </c>
      <c r="H3" s="198" t="s">
        <v>375</v>
      </c>
    </row>
    <row r="4" spans="1:8" ht="83.15" customHeight="1">
      <c r="A4" s="188">
        <v>2</v>
      </c>
      <c r="B4" s="189" t="s">
        <v>201</v>
      </c>
      <c r="C4" s="189" t="s">
        <v>202</v>
      </c>
      <c r="D4" s="190" t="s">
        <v>203</v>
      </c>
      <c r="E4" s="190" t="s">
        <v>204</v>
      </c>
      <c r="F4" s="190" t="s">
        <v>199</v>
      </c>
      <c r="G4" s="190" t="s">
        <v>200</v>
      </c>
      <c r="H4" s="188" t="s">
        <v>374</v>
      </c>
    </row>
    <row r="5" spans="1:8" ht="70">
      <c r="A5" s="194">
        <v>3</v>
      </c>
      <c r="B5" s="195" t="s">
        <v>205</v>
      </c>
      <c r="C5" s="195" t="s">
        <v>202</v>
      </c>
      <c r="D5" s="196" t="s">
        <v>203</v>
      </c>
      <c r="E5" s="196" t="s">
        <v>204</v>
      </c>
      <c r="F5" s="196" t="s">
        <v>199</v>
      </c>
      <c r="G5" s="196" t="s">
        <v>200</v>
      </c>
      <c r="H5" s="194" t="s">
        <v>376</v>
      </c>
    </row>
    <row r="6" spans="1:8" ht="69" customHeight="1">
      <c r="A6" s="198">
        <v>4</v>
      </c>
      <c r="B6" s="200" t="s">
        <v>206</v>
      </c>
      <c r="C6" s="202" t="s">
        <v>207</v>
      </c>
      <c r="D6" s="201" t="s">
        <v>54</v>
      </c>
      <c r="E6" s="201" t="s">
        <v>208</v>
      </c>
      <c r="F6" s="201" t="s">
        <v>209</v>
      </c>
      <c r="G6" s="201" t="s">
        <v>200</v>
      </c>
      <c r="H6" s="198" t="s">
        <v>375</v>
      </c>
    </row>
    <row r="7" spans="1:8">
      <c r="A7" s="188">
        <v>5</v>
      </c>
      <c r="B7" s="189" t="s">
        <v>210</v>
      </c>
      <c r="C7" s="189" t="s">
        <v>211</v>
      </c>
      <c r="D7" s="190" t="s">
        <v>212</v>
      </c>
      <c r="E7" s="191" t="s">
        <v>213</v>
      </c>
      <c r="F7" s="190" t="s">
        <v>186</v>
      </c>
      <c r="G7" s="138" t="s">
        <v>200</v>
      </c>
      <c r="H7" s="188"/>
    </row>
    <row r="8" spans="1:8">
      <c r="A8" s="188">
        <v>6</v>
      </c>
      <c r="B8" s="191" t="s">
        <v>214</v>
      </c>
      <c r="C8" s="189" t="s">
        <v>211</v>
      </c>
      <c r="D8" s="190" t="s">
        <v>212</v>
      </c>
      <c r="E8" s="191" t="s">
        <v>213</v>
      </c>
      <c r="F8" s="190" t="s">
        <v>186</v>
      </c>
      <c r="G8" s="138" t="s">
        <v>200</v>
      </c>
      <c r="H8" s="188"/>
    </row>
    <row r="9" spans="1:8">
      <c r="A9" s="188">
        <v>7</v>
      </c>
      <c r="B9" s="189" t="s">
        <v>215</v>
      </c>
      <c r="C9" s="189" t="s">
        <v>211</v>
      </c>
      <c r="D9" s="190" t="s">
        <v>212</v>
      </c>
      <c r="E9" s="191" t="s">
        <v>216</v>
      </c>
      <c r="F9" s="190" t="s">
        <v>186</v>
      </c>
      <c r="G9" s="190" t="s">
        <v>200</v>
      </c>
      <c r="H9" s="188"/>
    </row>
    <row r="10" spans="1:8">
      <c r="A10" s="188">
        <v>8</v>
      </c>
      <c r="B10" s="189" t="s">
        <v>231</v>
      </c>
      <c r="C10" s="189" t="s">
        <v>211</v>
      </c>
      <c r="D10" s="190"/>
      <c r="E10" s="191"/>
      <c r="F10" s="190"/>
      <c r="G10" s="138"/>
      <c r="H10" s="188"/>
    </row>
    <row r="11" spans="1:8">
      <c r="A11" s="188">
        <v>9</v>
      </c>
      <c r="B11" s="189" t="s">
        <v>232</v>
      </c>
      <c r="C11" s="189" t="s">
        <v>211</v>
      </c>
      <c r="D11" s="190"/>
      <c r="E11" s="191"/>
      <c r="F11" s="190"/>
      <c r="G11" s="138"/>
      <c r="H11" s="188"/>
    </row>
    <row r="12" spans="1:8" ht="42">
      <c r="A12" s="198">
        <v>10</v>
      </c>
      <c r="B12" s="200" t="s">
        <v>217</v>
      </c>
      <c r="C12" s="200" t="s">
        <v>218</v>
      </c>
      <c r="D12" s="201" t="s">
        <v>219</v>
      </c>
      <c r="E12" s="204" t="s">
        <v>220</v>
      </c>
      <c r="F12" s="201" t="s">
        <v>221</v>
      </c>
      <c r="G12" s="135" t="s">
        <v>222</v>
      </c>
      <c r="H12" s="292" t="s">
        <v>377</v>
      </c>
    </row>
    <row r="13" spans="1:8" ht="42">
      <c r="A13" s="198">
        <v>11</v>
      </c>
      <c r="B13" s="200" t="s">
        <v>217</v>
      </c>
      <c r="C13" s="200" t="s">
        <v>223</v>
      </c>
      <c r="D13" s="201" t="s">
        <v>224</v>
      </c>
      <c r="E13" s="204" t="s">
        <v>220</v>
      </c>
      <c r="F13" s="201" t="s">
        <v>221</v>
      </c>
      <c r="G13" s="135" t="s">
        <v>222</v>
      </c>
      <c r="H13" s="292"/>
    </row>
    <row r="14" spans="1:8" ht="70">
      <c r="A14" s="198">
        <v>12</v>
      </c>
      <c r="B14" s="203" t="s">
        <v>225</v>
      </c>
      <c r="C14" s="200" t="s">
        <v>202</v>
      </c>
      <c r="D14" s="201" t="s">
        <v>219</v>
      </c>
      <c r="E14" s="204" t="s">
        <v>340</v>
      </c>
      <c r="F14" s="201" t="s">
        <v>226</v>
      </c>
      <c r="G14" s="201" t="s">
        <v>227</v>
      </c>
      <c r="H14" s="198" t="s">
        <v>375</v>
      </c>
    </row>
    <row r="15" spans="1:8">
      <c r="A15" s="136">
        <v>13</v>
      </c>
      <c r="B15" s="137" t="s">
        <v>228</v>
      </c>
      <c r="C15" s="139"/>
      <c r="D15" s="139"/>
      <c r="E15" s="139" t="s">
        <v>229</v>
      </c>
      <c r="F15" s="139" t="s">
        <v>230</v>
      </c>
      <c r="G15" s="135" t="s">
        <v>222</v>
      </c>
    </row>
  </sheetData>
  <mergeCells count="2">
    <mergeCell ref="A1:G1"/>
    <mergeCell ref="H12:H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</vt:i4>
      </vt:variant>
    </vt:vector>
  </HeadingPairs>
  <TitlesOfParts>
    <vt:vector size="11" baseType="lpstr">
      <vt:lpstr>Code list on site</vt:lpstr>
      <vt:lpstr>Product Test</vt:lpstr>
      <vt:lpstr>Daily Plan</vt:lpstr>
      <vt:lpstr>Material Test </vt:lpstr>
      <vt:lpstr>LSN&amp;PSN</vt:lpstr>
      <vt:lpstr>芯吸高度</vt:lpstr>
      <vt:lpstr>Check before collecting</vt:lpstr>
      <vt:lpstr>Lab data form</vt:lpstr>
      <vt:lpstr>Target Weight</vt:lpstr>
      <vt:lpstr>Material List</vt:lpstr>
      <vt:lpstr>'Lab data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Du, Tingting</dc:creator>
  <cp:lastModifiedBy>Du, Tingting</cp:lastModifiedBy>
  <cp:lastPrinted>2026-09-21T02:45:15Z</cp:lastPrinted>
  <dcterms:created xsi:type="dcterms:W3CDTF">2015-06-05T18:17:20Z</dcterms:created>
  <dcterms:modified xsi:type="dcterms:W3CDTF">2026-10-16T10:29:55Z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5530b1-19ee-48c2-b1a1-f1d64852890a_Enabled">
    <vt:lpwstr>true</vt:lpwstr>
  </property>
  <property fmtid="{D5CDD505-2E9C-101B-9397-08002B2CF9AE}" pid="3" name="MSIP_Label_d25530b1-19ee-48c2-b1a1-f1d64852890a_SetDate">
    <vt:lpwstr>2026-07-01T10:11:19Z</vt:lpwstr>
  </property>
  <property fmtid="{D5CDD505-2E9C-101B-9397-08002B2CF9AE}" pid="4" name="MSIP_Label_d25530b1-19ee-48c2-b1a1-f1d64852890a_Method">
    <vt:lpwstr>Standard</vt:lpwstr>
  </property>
  <property fmtid="{D5CDD505-2E9C-101B-9397-08002B2CF9AE}" pid="5" name="MSIP_Label_d25530b1-19ee-48c2-b1a1-f1d64852890a_Name">
    <vt:lpwstr>With Watermark (Internal)</vt:lpwstr>
  </property>
  <property fmtid="{D5CDD505-2E9C-101B-9397-08002B2CF9AE}" pid="6" name="MSIP_Label_d25530b1-19ee-48c2-b1a1-f1d64852890a_SiteId">
    <vt:lpwstr>fee2180b-69b6-4afe-9f14-ccd70bd4c737</vt:lpwstr>
  </property>
  <property fmtid="{D5CDD505-2E9C-101B-9397-08002B2CF9AE}" pid="7" name="MSIP_Label_d25530b1-19ee-48c2-b1a1-f1d64852890a_ActionId">
    <vt:lpwstr>007cea26-e35a-4cce-af05-8b4a1abc5506</vt:lpwstr>
  </property>
  <property fmtid="{D5CDD505-2E9C-101B-9397-08002B2CF9AE}" pid="8" name="MSIP_Label_d25530b1-19ee-48c2-b1a1-f1d64852890a_ContentBits">
    <vt:lpwstr>4</vt:lpwstr>
  </property>
  <property fmtid="{D5CDD505-2E9C-101B-9397-08002B2CF9AE}" pid="9" name="MSIP_Label_d25530b1-19ee-48c2-b1a1-f1d64852890a_Tag">
    <vt:lpwstr>10, 3, 0, 1</vt:lpwstr>
  </property>
</Properties>
</file>