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CURSO EXCEL\"/>
    </mc:Choice>
  </mc:AlternateContent>
  <bookViews>
    <workbookView xWindow="0" yWindow="0" windowWidth="20490" windowHeight="7740" tabRatio="1000"/>
  </bookViews>
  <sheets>
    <sheet name="Função SE" sheetId="6" r:id="rId1"/>
    <sheet name="PROCV" sheetId="8" r:id="rId2"/>
    <sheet name="PROCH" sheetId="10" r:id="rId3"/>
    <sheet name="SEERRO, SOMASE, MEDIASE, CONTSE" sheetId="7" r:id="rId4"/>
    <sheet name="Auditoria de Fórmulas" sheetId="21" r:id="rId5"/>
    <sheet name="Tabelas Dinâmicas" sheetId="22" r:id="rId6"/>
    <sheet name="Exemplo 1" sheetId="23" r:id="rId7"/>
  </sheets>
  <definedNames>
    <definedName name="_xlnm.Print_Area" localSheetId="4">'Auditoria de Fórmulas'!$B$2:$G$11</definedName>
    <definedName name="_xlnm.Print_Area" localSheetId="0">'Função SE'!$B$2:$H$11</definedName>
    <definedName name="_xlnm.Print_Area" localSheetId="2">PROCH!$B$2:$O$10</definedName>
    <definedName name="_xlnm.Print_Area" localSheetId="1">PROCV!$B$2:$F$8</definedName>
    <definedName name="_xlnm.Print_Area" localSheetId="3">'SEERRO, SOMASE, MEDIASE, CONTSE'!$B$2:$F$7</definedName>
  </definedNames>
  <calcPr calcId="152511" concurrentCalc="0"/>
  <pivotCaches>
    <pivotCache cacheId="9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2" l="1"/>
  <c r="G5" i="22"/>
  <c r="F6" i="22"/>
  <c r="G6" i="22"/>
  <c r="F7" i="22"/>
  <c r="G7" i="22"/>
  <c r="F8" i="22"/>
  <c r="G8" i="22"/>
  <c r="F9" i="22"/>
  <c r="G9" i="22"/>
  <c r="F10" i="22"/>
  <c r="G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G5" i="6"/>
  <c r="I5" i="6"/>
  <c r="I6" i="7"/>
  <c r="I5" i="7"/>
  <c r="F6" i="7"/>
  <c r="K13" i="10"/>
  <c r="J13" i="10"/>
  <c r="I13" i="10"/>
  <c r="H13" i="10"/>
  <c r="G13" i="10"/>
  <c r="F13" i="10"/>
  <c r="I9" i="8"/>
  <c r="I8" i="8"/>
  <c r="I7" i="8"/>
  <c r="I6" i="8"/>
  <c r="G6" i="21"/>
  <c r="G7" i="21"/>
  <c r="G8" i="21"/>
  <c r="G9" i="21"/>
  <c r="G10" i="21"/>
  <c r="K6" i="21"/>
  <c r="H10" i="21"/>
  <c r="L6" i="21"/>
  <c r="K7" i="21"/>
  <c r="H5" i="21"/>
  <c r="L7" i="21"/>
  <c r="K8" i="21"/>
  <c r="K9" i="21"/>
  <c r="H6" i="21"/>
  <c r="L9" i="21"/>
  <c r="K10" i="21"/>
  <c r="H8" i="21"/>
  <c r="L10" i="21"/>
  <c r="K5" i="21"/>
  <c r="H7" i="21"/>
  <c r="L5" i="21"/>
  <c r="F11" i="21"/>
  <c r="E11" i="21"/>
  <c r="D11" i="21"/>
  <c r="C11" i="21"/>
  <c r="H9" i="21"/>
  <c r="F7" i="7"/>
  <c r="D8" i="7"/>
  <c r="F8" i="7"/>
  <c r="D9" i="7"/>
  <c r="F9" i="7"/>
  <c r="D5" i="7"/>
  <c r="F5" i="7"/>
  <c r="D11" i="6"/>
  <c r="E11" i="6"/>
  <c r="F11" i="6"/>
  <c r="C11" i="6"/>
  <c r="G6" i="6"/>
  <c r="G7" i="6"/>
  <c r="G8" i="6"/>
  <c r="G9" i="6"/>
  <c r="G10" i="6"/>
</calcChain>
</file>

<file path=xl/comments1.xml><?xml version="1.0" encoding="utf-8"?>
<comments xmlns="http://schemas.openxmlformats.org/spreadsheetml/2006/main">
  <authors>
    <author>usuario</author>
  </authors>
  <commentList>
    <comment ref="I5" authorId="0" shapeId="0">
      <text>
        <r>
          <rPr>
            <sz val="12"/>
            <color indexed="81"/>
            <rFont val="Calibri"/>
            <family val="2"/>
            <scheme val="minor"/>
          </rPr>
          <t>Selecione o funcionário que você deseja analisar</t>
        </r>
      </text>
    </comment>
  </commentList>
</comments>
</file>

<file path=xl/comments2.xml><?xml version="1.0" encoding="utf-8"?>
<comments xmlns="http://schemas.openxmlformats.org/spreadsheetml/2006/main">
  <authors>
    <author>LUZ Empreenda</author>
  </authors>
  <commentList>
    <comment ref="B4" authorId="0" shapeId="0">
      <text>
        <r>
          <rPr>
            <sz val="10"/>
            <color indexed="81"/>
            <rFont val="Segoe UI"/>
            <family val="2"/>
          </rPr>
          <t>Aqui você terá uma visualiação do seu fluxo de receitas e despesas que foram recebidas e pagas. Tudo que não foi pago não é puxado para essa aba. 
Todas as células são preenchidas automaticamente e te permitem uma visualização exata do que você tem em caixa</t>
        </r>
      </text>
    </comment>
    <comment ref="B6" authorId="0" shapeId="0">
      <text>
        <r>
          <rPr>
            <sz val="10"/>
            <color indexed="81"/>
            <rFont val="Segoe UI"/>
            <family val="2"/>
          </rPr>
          <t>Compilação de todas as suas receitas recebidas de fato. São apenas contabilizados itens marcados com status "pago" na aba de lançamentos</t>
        </r>
      </text>
    </comment>
    <comment ref="B7" authorId="0" shapeId="0">
      <text>
        <r>
          <rPr>
            <sz val="10"/>
            <color indexed="81"/>
            <rFont val="Segoe UI"/>
            <family val="2"/>
          </rPr>
          <t>Compilação de todas as suas despesas pagas de fato. São apenas contabilizados itens marcados com status "pago" na aba de lançamentos</t>
        </r>
      </text>
    </comment>
    <comment ref="B8" authorId="0" shapeId="0">
      <text>
        <r>
          <rPr>
            <sz val="10"/>
            <color indexed="81"/>
            <rFont val="Segoe UI"/>
            <family val="2"/>
          </rPr>
          <t>Cálculo das suas receitas subtraídas das suas despesas. Se o resultado for positivo indica lucro, se for negativo, indica prejuízo</t>
        </r>
      </text>
    </comment>
    <comment ref="B10" authorId="0" shapeId="0">
      <text>
        <r>
          <rPr>
            <sz val="10"/>
            <color indexed="81"/>
            <rFont val="Segoe UI"/>
            <family val="2"/>
          </rPr>
          <t>A lucratividade representa o seu lucro líquido dividido pelas receitas brutas que você teve. Quanto maior, melhor. Se ela for negativa indica prejuízo no mês.</t>
        </r>
      </text>
    </comment>
  </commentList>
</comments>
</file>

<file path=xl/sharedStrings.xml><?xml version="1.0" encoding="utf-8"?>
<sst xmlns="http://schemas.openxmlformats.org/spreadsheetml/2006/main" count="293" uniqueCount="137">
  <si>
    <t>Total</t>
  </si>
  <si>
    <t>Média</t>
  </si>
  <si>
    <t>Mês</t>
  </si>
  <si>
    <t>João Santana</t>
  </si>
  <si>
    <t>Maria Clara Silva</t>
  </si>
  <si>
    <t>Bimestre 1</t>
  </si>
  <si>
    <t>Bimestre 2</t>
  </si>
  <si>
    <t>Bimestre 3</t>
  </si>
  <si>
    <t>Bimestre 4</t>
  </si>
  <si>
    <t>Status</t>
  </si>
  <si>
    <t>Notas Escolares</t>
  </si>
  <si>
    <t>&gt; Aprovado ou Reprovado</t>
  </si>
  <si>
    <t>Carlos Conceição</t>
  </si>
  <si>
    <t>Marllon Dias</t>
  </si>
  <si>
    <t>Joana Souza</t>
  </si>
  <si>
    <t>Camilla Marques</t>
  </si>
  <si>
    <t>10</t>
  </si>
  <si>
    <t>0</t>
  </si>
  <si>
    <t>25</t>
  </si>
  <si>
    <t>Vendedor</t>
  </si>
  <si>
    <t>Carlos</t>
  </si>
  <si>
    <t>José</t>
  </si>
  <si>
    <t>Nome</t>
  </si>
  <si>
    <t>Nascimento</t>
  </si>
  <si>
    <t>E-mail</t>
  </si>
  <si>
    <t>CPF</t>
  </si>
  <si>
    <t>RG</t>
  </si>
  <si>
    <t>Amanda Santos</t>
  </si>
  <si>
    <t>amanda@gmail.com</t>
  </si>
  <si>
    <t>134465081-45</t>
  </si>
  <si>
    <t>27265981-2</t>
  </si>
  <si>
    <t>Carlos Carvalho</t>
  </si>
  <si>
    <t>ccviana@hotmail.com</t>
  </si>
  <si>
    <t>Vitor Melo</t>
  </si>
  <si>
    <t>vitorm@hotmail.com</t>
  </si>
  <si>
    <t>123456789-04</t>
  </si>
  <si>
    <t>21545456-66</t>
  </si>
  <si>
    <t>Alessandro Santos</t>
  </si>
  <si>
    <t>alessandros@hotmail.com</t>
  </si>
  <si>
    <t>987456123-88</t>
  </si>
  <si>
    <t>Mariana Barbosa</t>
  </si>
  <si>
    <t>marianab@ig.com.br</t>
  </si>
  <si>
    <t>456789123-98</t>
  </si>
  <si>
    <t>DADOS PESSOAIS</t>
  </si>
  <si>
    <t>RG/Orgão Exp.</t>
  </si>
  <si>
    <t>Vendas</t>
  </si>
  <si>
    <t>Contagem de Vendas</t>
  </si>
  <si>
    <t>Média de Valor Vendido</t>
  </si>
  <si>
    <t>Cadastro de Funcionários</t>
  </si>
  <si>
    <t>Valor Total Vendido</t>
  </si>
  <si>
    <t>Valor Unitário Vendido</t>
  </si>
  <si>
    <t>Quantidade do Produto Vendido</t>
  </si>
  <si>
    <t>Fluxo de Caixa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</si>
  <si>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</si>
  <si>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</si>
  <si>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</si>
  <si>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</si>
  <si>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</si>
  <si>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</si>
  <si>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</si>
  <si>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</si>
  <si>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</si>
  <si>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</si>
  <si>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</si>
  <si>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</si>
  <si>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</si>
  <si>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Receitas</t>
  </si>
  <si>
    <t>Despesas</t>
  </si>
  <si>
    <t>Lucro / Prejuízo</t>
  </si>
  <si>
    <t>Acumulado</t>
  </si>
  <si>
    <t>Lucratividade</t>
  </si>
  <si>
    <t>Fluxo de Caixa Mensal</t>
  </si>
  <si>
    <t>Lucro/ Prejuízo</t>
  </si>
  <si>
    <t>Nota</t>
  </si>
  <si>
    <t>Aluno</t>
  </si>
  <si>
    <t>Ranking</t>
  </si>
  <si>
    <t>Zona Norte</t>
  </si>
  <si>
    <t>Jonas</t>
  </si>
  <si>
    <t>Tablet</t>
  </si>
  <si>
    <t>Bruna</t>
  </si>
  <si>
    <t>Zona Sul</t>
  </si>
  <si>
    <t>Marcela</t>
  </si>
  <si>
    <t>Jair</t>
  </si>
  <si>
    <t>Laptop</t>
  </si>
  <si>
    <t>Gustavo</t>
  </si>
  <si>
    <t>Juvenal</t>
  </si>
  <si>
    <t>Pietro</t>
  </si>
  <si>
    <t>Computador</t>
  </si>
  <si>
    <t>Pablo</t>
  </si>
  <si>
    <t>Zona Oeste</t>
  </si>
  <si>
    <t>Amanda</t>
  </si>
  <si>
    <t>Manuela</t>
  </si>
  <si>
    <t>Sofia</t>
  </si>
  <si>
    <t>Armando</t>
  </si>
  <si>
    <t>Iago</t>
  </si>
  <si>
    <t>Everton</t>
  </si>
  <si>
    <t>Luana</t>
  </si>
  <si>
    <t>Lucas</t>
  </si>
  <si>
    <t>Heitor</t>
  </si>
  <si>
    <t>Nair</t>
  </si>
  <si>
    <t>João Pedro</t>
  </si>
  <si>
    <t>João Carlos</t>
  </si>
  <si>
    <t>Eunice</t>
  </si>
  <si>
    <t>Tânia</t>
  </si>
  <si>
    <t>Cristiano</t>
  </si>
  <si>
    <t>Bernardo</t>
  </si>
  <si>
    <t>Fábio</t>
  </si>
  <si>
    <t>Patrícia</t>
  </si>
  <si>
    <t>Laura</t>
  </si>
  <si>
    <t>Hector</t>
  </si>
  <si>
    <t>Juliana</t>
  </si>
  <si>
    <t>Mariana</t>
  </si>
  <si>
    <t>Ruy</t>
  </si>
  <si>
    <t>Filippo</t>
  </si>
  <si>
    <t>Leandro</t>
  </si>
  <si>
    <t>Paula</t>
  </si>
  <si>
    <t>Nathalia</t>
  </si>
  <si>
    <t>Daniel</t>
  </si>
  <si>
    <t>Vinícius</t>
  </si>
  <si>
    <t>Jorge</t>
  </si>
  <si>
    <t>Marcos</t>
  </si>
  <si>
    <t>Rafael</t>
  </si>
  <si>
    <t>Henrique</t>
  </si>
  <si>
    <t>Tabela de Preços dos Produtos</t>
  </si>
  <si>
    <t>Região de Venda</t>
  </si>
  <si>
    <t>Nome do Vendedor</t>
  </si>
  <si>
    <t>Valor Total</t>
  </si>
  <si>
    <t>Preço Unitário</t>
  </si>
  <si>
    <t>Quantidade</t>
  </si>
  <si>
    <t>Produto</t>
  </si>
  <si>
    <t>Dia da Venda</t>
  </si>
  <si>
    <t>Nome do Cliente</t>
  </si>
  <si>
    <t>Tabela de Vendas - Eletrônicos</t>
  </si>
  <si>
    <t>Total Geral</t>
  </si>
  <si>
    <t>Rótulos de Linha</t>
  </si>
  <si>
    <t>Rótulos de Coluna</t>
  </si>
  <si>
    <t>Soma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</si>
</sst>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0.0"/>
    <numFmt numFmtId="166" formatCode="&quot;R$&quot;#,##0.00"/>
    <numFmt numFmtId="167" formatCode="&quot;R$&quot;\ #,##0.0"/>
    <numFmt numFmtId="168" formatCode="0.0%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99999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ECF0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ck">
        <color theme="0"/>
      </right>
      <top style="thick">
        <color theme="0"/>
      </top>
      <bottom style="thin">
        <color theme="0" tint="-0.14999847407452621"/>
      </bottom>
      <diagonal/>
    </border>
    <border>
      <left style="thick">
        <color theme="0"/>
      </left>
      <right/>
      <top style="thick">
        <color theme="0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165" fontId="8" fillId="6" borderId="3" xfId="0" applyNumberFormat="1" applyFont="1" applyFill="1" applyBorder="1" applyAlignment="1" applyProtection="1">
      <alignment horizontal="center" vertical="center"/>
      <protection locked="0"/>
    </xf>
    <xf numFmtId="165" fontId="8" fillId="5" borderId="4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164" fontId="8" fillId="6" borderId="3" xfId="0" applyNumberFormat="1" applyFont="1" applyFill="1" applyBorder="1" applyAlignment="1" applyProtection="1">
      <alignment horizontal="center" vertical="center"/>
      <protection locked="0"/>
    </xf>
    <xf numFmtId="167" fontId="8" fillId="6" borderId="3" xfId="0" applyNumberFormat="1" applyFont="1" applyFill="1" applyBorder="1" applyAlignment="1" applyProtection="1">
      <alignment horizontal="center" vertical="center"/>
      <protection locked="0"/>
    </xf>
    <xf numFmtId="166" fontId="13" fillId="2" borderId="3" xfId="4" applyNumberFormat="1" applyFont="1" applyFill="1" applyBorder="1" applyAlignment="1" applyProtection="1">
      <alignment horizontal="center" vertical="center"/>
      <protection locked="0"/>
    </xf>
    <xf numFmtId="167" fontId="8" fillId="2" borderId="8" xfId="0" applyNumberFormat="1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indent="1"/>
    </xf>
    <xf numFmtId="167" fontId="11" fillId="5" borderId="2" xfId="0" applyNumberFormat="1" applyFont="1" applyFill="1" applyBorder="1" applyAlignment="1">
      <alignment horizontal="center" vertical="center"/>
    </xf>
    <xf numFmtId="167" fontId="11" fillId="0" borderId="2" xfId="0" applyNumberFormat="1" applyFont="1" applyFill="1" applyBorder="1" applyAlignment="1">
      <alignment horizontal="center" vertical="center"/>
    </xf>
    <xf numFmtId="168" fontId="11" fillId="5" borderId="2" xfId="5" applyNumberFormat="1" applyFont="1" applyFill="1" applyBorder="1" applyAlignment="1">
      <alignment horizontal="center" vertical="center"/>
    </xf>
    <xf numFmtId="14" fontId="8" fillId="6" borderId="3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  <protection locked="0"/>
    </xf>
    <xf numFmtId="0" fontId="8" fillId="6" borderId="3" xfId="0" applyFont="1" applyFill="1" applyBorder="1" applyAlignment="1" applyProtection="1">
      <alignment horizontal="center" vertical="center"/>
      <protection locked="0"/>
    </xf>
    <xf numFmtId="0" fontId="8" fillId="6" borderId="3" xfId="0" applyNumberFormat="1" applyFont="1" applyFill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20" fontId="8" fillId="6" borderId="3" xfId="0" applyNumberFormat="1" applyFont="1" applyFill="1" applyBorder="1" applyAlignment="1" applyProtection="1">
      <alignment horizontal="center" vertical="center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4" fontId="8" fillId="6" borderId="11" xfId="0" applyNumberFormat="1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6">
    <cellStyle name="Hiperlink" xfId="1" builtinId="8" hidden="1"/>
    <cellStyle name="Hiperlink Visitado" xfId="2" builtinId="9" hidden="1"/>
    <cellStyle name="Moeda" xfId="4" builtinId="4"/>
    <cellStyle name="Normal" xfId="0" builtinId="0"/>
    <cellStyle name="Normal 2" xfId="3"/>
    <cellStyle name="Porcentagem" xfId="5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border outline="0">
        <top style="thick">
          <color theme="0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6699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219075</xdr:colOff>
      <xdr:row>4</xdr:row>
      <xdr:rowOff>0</xdr:rowOff>
    </xdr:to>
    <xdr:cxnSp macro="">
      <xdr:nvCxnSpPr>
        <xdr:cNvPr id="3" name="Conector reto 16"/>
        <xdr:cNvCxnSpPr/>
      </xdr:nvCxnSpPr>
      <xdr:spPr>
        <a:xfrm>
          <a:off x="3171825" y="1600200"/>
          <a:ext cx="219075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0</xdr:rowOff>
    </xdr:from>
    <xdr:to>
      <xdr:col>7</xdr:col>
      <xdr:colOff>219075</xdr:colOff>
      <xdr:row>4</xdr:row>
      <xdr:rowOff>0</xdr:rowOff>
    </xdr:to>
    <xdr:cxnSp macro="">
      <xdr:nvCxnSpPr>
        <xdr:cNvPr id="4" name="Conector reto 16"/>
        <xdr:cNvCxnSpPr/>
      </xdr:nvCxnSpPr>
      <xdr:spPr>
        <a:xfrm>
          <a:off x="7267575" y="1600200"/>
          <a:ext cx="219075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35596</xdr:colOff>
      <xdr:row>4</xdr:row>
      <xdr:rowOff>0</xdr:rowOff>
    </xdr:from>
    <xdr:to>
      <xdr:col>9</xdr:col>
      <xdr:colOff>219075</xdr:colOff>
      <xdr:row>4</xdr:row>
      <xdr:rowOff>0</xdr:rowOff>
    </xdr:to>
    <xdr:cxnSp macro="">
      <xdr:nvCxnSpPr>
        <xdr:cNvPr id="5" name="Conector reto 16"/>
        <xdr:cNvCxnSpPr/>
      </xdr:nvCxnSpPr>
      <xdr:spPr>
        <a:xfrm>
          <a:off x="8122321" y="1600200"/>
          <a:ext cx="1002629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219075</xdr:colOff>
      <xdr:row>4</xdr:row>
      <xdr:rowOff>0</xdr:rowOff>
    </xdr:to>
    <xdr:cxnSp macro="">
      <xdr:nvCxnSpPr>
        <xdr:cNvPr id="6" name="Conector reto 16"/>
        <xdr:cNvCxnSpPr/>
      </xdr:nvCxnSpPr>
      <xdr:spPr>
        <a:xfrm>
          <a:off x="9725025" y="1600200"/>
          <a:ext cx="219075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UARIO/Downloads/Aula-7-Introdu&#231;&#227;o-&#224;s-Tabelas-Din&#226;mic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v" refreshedDate="42142.752896759259" createdVersion="5" refreshedVersion="5" minRefreshableVersion="3" recordCount="40">
  <cacheSource type="worksheet">
    <worksheetSource name="Tabela1" r:id="rId2"/>
  </cacheSource>
  <cacheFields count="8">
    <cacheField name="Nome do Cliente" numFmtId="0">
      <sharedItems count="39">
        <s v="Carlos"/>
        <s v="Henrique"/>
        <s v="Juliana"/>
        <s v="Rafael"/>
        <s v="Marcos"/>
        <s v="Jorge"/>
        <s v="Vinícius"/>
        <s v="Daniel"/>
        <s v="Nathalia"/>
        <s v="Paula"/>
        <s v="Leandro"/>
        <s v="Filippo"/>
        <s v="Ruy"/>
        <s v="Mariana"/>
        <s v="Hector"/>
        <s v="Laura"/>
        <s v="Patrícia"/>
        <s v="Fábio"/>
        <s v="Bernardo"/>
        <s v="Cristiano"/>
        <s v="Tânia"/>
        <s v="Eunice"/>
        <s v="João Carlos"/>
        <s v="João Pedro"/>
        <s v="Nair"/>
        <s v="Heitor"/>
        <s v="Lucas"/>
        <s v="Luana"/>
        <s v="Everton"/>
        <s v="Iago"/>
        <s v="Armando"/>
        <s v="Sofia"/>
        <s v="Manuela"/>
        <s v="Amanda"/>
        <s v="Pablo"/>
        <s v="Pietro"/>
        <s v="Gustavo"/>
        <s v="Marcela"/>
        <s v="Bruna"/>
      </sharedItems>
    </cacheField>
    <cacheField name="Dia da Venda" numFmtId="14">
      <sharedItems containsSemiMixedTypes="0" containsNonDate="0" containsDate="1" containsString="0" minDate="2015-01-10T00:00:00" maxDate="2015-12-22T00:00:00" count="38">
        <d v="2015-01-10T00:00:00"/>
        <d v="2015-01-11T00:00:00"/>
        <d v="2015-01-15T00:00:00"/>
        <d v="2015-02-03T00:00:00"/>
        <d v="2015-02-05T00:00:00"/>
        <d v="2015-02-07T00:00:00"/>
        <d v="2015-03-12T00:00:00"/>
        <d v="2015-03-16T00:00:00"/>
        <d v="2015-03-25T00:00:00"/>
        <d v="2015-03-30T00:00:00"/>
        <d v="2015-04-10T00:00:00"/>
        <d v="2015-04-11T00:00:00"/>
        <d v="2015-04-27T00:00:00"/>
        <d v="2015-05-03T00:00:00"/>
        <d v="2015-05-04T00:00:00"/>
        <d v="2015-05-18T00:00:00"/>
        <d v="2015-06-21T00:00:00"/>
        <d v="2015-06-22T00:00:00"/>
        <d v="2015-07-29T00:00:00"/>
        <d v="2015-08-05T00:00:00"/>
        <d v="2015-08-09T00:00:00"/>
        <d v="2015-08-11T00:00:00"/>
        <d v="2015-08-12T00:00:00"/>
        <d v="2015-09-04T00:00:00"/>
        <d v="2015-09-12T00:00:00"/>
        <d v="2015-09-15T00:00:00"/>
        <d v="2015-10-11T00:00:00"/>
        <d v="2015-10-21T00:00:00"/>
        <d v="2015-11-08T00:00:00"/>
        <d v="2015-11-11T00:00:00"/>
        <d v="2015-11-15T00:00:00"/>
        <d v="2015-12-01T00:00:00"/>
        <d v="2015-12-03T00:00:00"/>
        <d v="2015-12-09T00:00:00"/>
        <d v="2015-12-12T00:00:00"/>
        <d v="2015-12-15T00:00:00"/>
        <d v="2015-12-17T00:00:00"/>
        <d v="2015-12-21T00:00:00"/>
      </sharedItems>
    </cacheField>
    <cacheField name="Produto" numFmtId="0">
      <sharedItems count="3">
        <s v="Laptop"/>
        <s v="Computador"/>
        <s v="Tablet"/>
      </sharedItems>
    </cacheField>
    <cacheField name="Quantidade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Preço Unitário" numFmtId="0">
      <sharedItems containsSemiMixedTypes="0" containsString="0" containsNumber="1" containsInteger="1" minValue="1000" maxValue="2000"/>
    </cacheField>
    <cacheField name="Valor Total" numFmtId="0">
      <sharedItems containsSemiMixedTypes="0" containsString="0" containsNumber="1" containsInteger="1" minValue="1000" maxValue="10000" count="10">
        <n v="4500"/>
        <n v="1500"/>
        <n v="2000"/>
        <n v="3000"/>
        <n v="8000"/>
        <n v="6000"/>
        <n v="4000"/>
        <n v="7500"/>
        <n v="10000"/>
        <n v="1000"/>
      </sharedItems>
    </cacheField>
    <cacheField name="Nome do Vendedor" numFmtId="0">
      <sharedItems count="3">
        <s v="Juvenal"/>
        <s v="Jonas"/>
        <s v="Jair"/>
      </sharedItems>
    </cacheField>
    <cacheField name="Região de Venda" numFmtId="0">
      <sharedItems count="3">
        <s v="Zona Norte"/>
        <s v="Zona Oeste"/>
        <s v="Zona S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n v="1500"/>
    <x v="0"/>
    <x v="0"/>
    <x v="0"/>
  </r>
  <r>
    <x v="1"/>
    <x v="1"/>
    <x v="0"/>
    <x v="1"/>
    <n v="1500"/>
    <x v="1"/>
    <x v="1"/>
    <x v="0"/>
  </r>
  <r>
    <x v="2"/>
    <x v="1"/>
    <x v="1"/>
    <x v="2"/>
    <n v="1000"/>
    <x v="2"/>
    <x v="1"/>
    <x v="1"/>
  </r>
  <r>
    <x v="3"/>
    <x v="2"/>
    <x v="0"/>
    <x v="2"/>
    <n v="1500"/>
    <x v="3"/>
    <x v="0"/>
    <x v="0"/>
  </r>
  <r>
    <x v="4"/>
    <x v="3"/>
    <x v="2"/>
    <x v="3"/>
    <n v="2000"/>
    <x v="4"/>
    <x v="2"/>
    <x v="2"/>
  </r>
  <r>
    <x v="5"/>
    <x v="4"/>
    <x v="0"/>
    <x v="1"/>
    <n v="1500"/>
    <x v="1"/>
    <x v="1"/>
    <x v="0"/>
  </r>
  <r>
    <x v="6"/>
    <x v="5"/>
    <x v="1"/>
    <x v="0"/>
    <n v="1000"/>
    <x v="3"/>
    <x v="0"/>
    <x v="2"/>
  </r>
  <r>
    <x v="7"/>
    <x v="6"/>
    <x v="1"/>
    <x v="2"/>
    <n v="1000"/>
    <x v="2"/>
    <x v="2"/>
    <x v="1"/>
  </r>
  <r>
    <x v="8"/>
    <x v="7"/>
    <x v="0"/>
    <x v="2"/>
    <n v="1500"/>
    <x v="3"/>
    <x v="1"/>
    <x v="0"/>
  </r>
  <r>
    <x v="9"/>
    <x v="8"/>
    <x v="2"/>
    <x v="1"/>
    <n v="2000"/>
    <x v="2"/>
    <x v="1"/>
    <x v="0"/>
  </r>
  <r>
    <x v="10"/>
    <x v="9"/>
    <x v="0"/>
    <x v="0"/>
    <n v="1500"/>
    <x v="0"/>
    <x v="1"/>
    <x v="2"/>
  </r>
  <r>
    <x v="11"/>
    <x v="10"/>
    <x v="0"/>
    <x v="3"/>
    <n v="1500"/>
    <x v="5"/>
    <x v="1"/>
    <x v="2"/>
  </r>
  <r>
    <x v="12"/>
    <x v="11"/>
    <x v="2"/>
    <x v="2"/>
    <n v="2000"/>
    <x v="6"/>
    <x v="0"/>
    <x v="0"/>
  </r>
  <r>
    <x v="13"/>
    <x v="12"/>
    <x v="1"/>
    <x v="0"/>
    <n v="1000"/>
    <x v="3"/>
    <x v="2"/>
    <x v="1"/>
  </r>
  <r>
    <x v="2"/>
    <x v="13"/>
    <x v="0"/>
    <x v="4"/>
    <n v="1500"/>
    <x v="7"/>
    <x v="1"/>
    <x v="0"/>
  </r>
  <r>
    <x v="14"/>
    <x v="14"/>
    <x v="2"/>
    <x v="4"/>
    <n v="2000"/>
    <x v="8"/>
    <x v="0"/>
    <x v="2"/>
  </r>
  <r>
    <x v="15"/>
    <x v="15"/>
    <x v="0"/>
    <x v="1"/>
    <n v="1500"/>
    <x v="1"/>
    <x v="1"/>
    <x v="0"/>
  </r>
  <r>
    <x v="16"/>
    <x v="16"/>
    <x v="2"/>
    <x v="2"/>
    <n v="2000"/>
    <x v="6"/>
    <x v="1"/>
    <x v="2"/>
  </r>
  <r>
    <x v="17"/>
    <x v="16"/>
    <x v="1"/>
    <x v="0"/>
    <n v="1000"/>
    <x v="3"/>
    <x v="0"/>
    <x v="0"/>
  </r>
  <r>
    <x v="18"/>
    <x v="17"/>
    <x v="2"/>
    <x v="3"/>
    <n v="2000"/>
    <x v="4"/>
    <x v="2"/>
    <x v="0"/>
  </r>
  <r>
    <x v="19"/>
    <x v="18"/>
    <x v="0"/>
    <x v="2"/>
    <n v="1500"/>
    <x v="3"/>
    <x v="1"/>
    <x v="2"/>
  </r>
  <r>
    <x v="20"/>
    <x v="19"/>
    <x v="1"/>
    <x v="1"/>
    <n v="1000"/>
    <x v="9"/>
    <x v="0"/>
    <x v="1"/>
  </r>
  <r>
    <x v="21"/>
    <x v="20"/>
    <x v="2"/>
    <x v="1"/>
    <n v="2000"/>
    <x v="2"/>
    <x v="1"/>
    <x v="0"/>
  </r>
  <r>
    <x v="22"/>
    <x v="21"/>
    <x v="1"/>
    <x v="1"/>
    <n v="1000"/>
    <x v="9"/>
    <x v="1"/>
    <x v="1"/>
  </r>
  <r>
    <x v="23"/>
    <x v="22"/>
    <x v="2"/>
    <x v="0"/>
    <n v="2000"/>
    <x v="5"/>
    <x v="0"/>
    <x v="2"/>
  </r>
  <r>
    <x v="24"/>
    <x v="23"/>
    <x v="0"/>
    <x v="3"/>
    <n v="1500"/>
    <x v="5"/>
    <x v="2"/>
    <x v="0"/>
  </r>
  <r>
    <x v="25"/>
    <x v="24"/>
    <x v="0"/>
    <x v="4"/>
    <n v="1500"/>
    <x v="7"/>
    <x v="1"/>
    <x v="2"/>
  </r>
  <r>
    <x v="26"/>
    <x v="25"/>
    <x v="2"/>
    <x v="0"/>
    <n v="2000"/>
    <x v="5"/>
    <x v="0"/>
    <x v="0"/>
  </r>
  <r>
    <x v="27"/>
    <x v="26"/>
    <x v="1"/>
    <x v="1"/>
    <n v="1000"/>
    <x v="9"/>
    <x v="2"/>
    <x v="1"/>
  </r>
  <r>
    <x v="28"/>
    <x v="27"/>
    <x v="0"/>
    <x v="1"/>
    <n v="1500"/>
    <x v="1"/>
    <x v="1"/>
    <x v="0"/>
  </r>
  <r>
    <x v="29"/>
    <x v="28"/>
    <x v="0"/>
    <x v="1"/>
    <n v="1500"/>
    <x v="1"/>
    <x v="0"/>
    <x v="2"/>
  </r>
  <r>
    <x v="30"/>
    <x v="29"/>
    <x v="2"/>
    <x v="2"/>
    <n v="2000"/>
    <x v="6"/>
    <x v="2"/>
    <x v="1"/>
  </r>
  <r>
    <x v="31"/>
    <x v="30"/>
    <x v="2"/>
    <x v="1"/>
    <n v="2000"/>
    <x v="2"/>
    <x v="1"/>
    <x v="0"/>
  </r>
  <r>
    <x v="32"/>
    <x v="31"/>
    <x v="0"/>
    <x v="1"/>
    <n v="1500"/>
    <x v="1"/>
    <x v="0"/>
    <x v="0"/>
  </r>
  <r>
    <x v="33"/>
    <x v="32"/>
    <x v="1"/>
    <x v="2"/>
    <n v="1000"/>
    <x v="2"/>
    <x v="1"/>
    <x v="1"/>
  </r>
  <r>
    <x v="34"/>
    <x v="33"/>
    <x v="1"/>
    <x v="0"/>
    <n v="1000"/>
    <x v="3"/>
    <x v="1"/>
    <x v="0"/>
  </r>
  <r>
    <x v="35"/>
    <x v="34"/>
    <x v="0"/>
    <x v="1"/>
    <n v="1500"/>
    <x v="1"/>
    <x v="0"/>
    <x v="0"/>
  </r>
  <r>
    <x v="36"/>
    <x v="35"/>
    <x v="0"/>
    <x v="1"/>
    <n v="1500"/>
    <x v="1"/>
    <x v="2"/>
    <x v="0"/>
  </r>
  <r>
    <x v="37"/>
    <x v="36"/>
    <x v="2"/>
    <x v="1"/>
    <n v="2000"/>
    <x v="2"/>
    <x v="1"/>
    <x v="2"/>
  </r>
  <r>
    <x v="38"/>
    <x v="37"/>
    <x v="2"/>
    <x v="2"/>
    <n v="2000"/>
    <x v="6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8" firstHeaderRow="1" firstDataRow="2" firstDataCol="1"/>
  <pivotFields count="8">
    <pivotField showAll="0"/>
    <pivotField numFmtId="14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>
      <items count="11">
        <item x="9"/>
        <item x="1"/>
        <item x="2"/>
        <item x="3"/>
        <item x="6"/>
        <item x="0"/>
        <item x="5"/>
        <item x="7"/>
        <item x="4"/>
        <item x="8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 Total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B4:I44" totalsRowShown="0" headerRowDxfId="20" dataDxfId="19" tableBorderDxfId="18">
  <autoFilter ref="B4:I44"/>
  <tableColumns count="8">
    <tableColumn id="1" name="Nome do Cliente" dataDxfId="17"/>
    <tableColumn id="2" name="Dia da Venda" dataDxfId="16"/>
    <tableColumn id="3" name="Produto" dataDxfId="15"/>
    <tableColumn id="4" name="Quantidade" dataDxfId="14"/>
    <tableColumn id="5" name="Preço Unitário" dataDxfId="13">
      <calculatedColumnFormula>VLOOKUP(D5,$K$5:$L$7,2,FALSE)</calculatedColumnFormula>
    </tableColumn>
    <tableColumn id="6" name="Valor Total" dataDxfId="12">
      <calculatedColumnFormula>E5*F5</calculatedColumnFormula>
    </tableColumn>
    <tableColumn id="7" name="Nome do Vendedor" dataDxfId="11"/>
    <tableColumn id="8" name="Região de Venda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alessandros@hot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vitorm@hotmail.com" TargetMode="External"/><Relationship Id="rId1" Type="http://schemas.openxmlformats.org/officeDocument/2006/relationships/hyperlink" Target="mailto:ccviana@hot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manda@gmail.com" TargetMode="External"/><Relationship Id="rId4" Type="http://schemas.openxmlformats.org/officeDocument/2006/relationships/hyperlink" Target="mailto:marianab@ig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showGridLines="0" tabSelected="1" zoomScaleNormal="100" zoomScalePageLayoutView="135" workbookViewId="0">
      <selection activeCell="I5" sqref="I5"/>
    </sheetView>
  </sheetViews>
  <sheetFormatPr defaultColWidth="11" defaultRowHeight="15.75" x14ac:dyDescent="0.25"/>
  <cols>
    <col min="1" max="1" width="2" customWidth="1"/>
    <col min="2" max="2" width="15.875" customWidth="1"/>
    <col min="3" max="6" width="9.875" customWidth="1"/>
    <col min="7" max="7" width="13.5" customWidth="1"/>
    <col min="8" max="8" width="12.75" customWidth="1"/>
    <col min="9" max="9" width="14" customWidth="1"/>
  </cols>
  <sheetData>
    <row r="1" spans="1:9" ht="12" customHeight="1" x14ac:dyDescent="0.25"/>
    <row r="2" spans="1:9" ht="39" customHeight="1" x14ac:dyDescent="0.25">
      <c r="B2" s="33" t="s">
        <v>10</v>
      </c>
      <c r="C2" s="34"/>
      <c r="D2" s="34"/>
      <c r="E2" s="34"/>
      <c r="F2" s="34"/>
      <c r="G2" s="34"/>
      <c r="H2" s="34"/>
      <c r="I2" s="34"/>
    </row>
    <row r="3" spans="1:9" s="2" customFormat="1" ht="25.5" customHeight="1" thickBot="1" x14ac:dyDescent="0.3">
      <c r="A3"/>
      <c r="C3" s="3"/>
      <c r="D3" s="3"/>
      <c r="E3" s="3"/>
      <c r="F3" s="3"/>
      <c r="G3" s="3"/>
      <c r="H3" s="3"/>
    </row>
    <row r="4" spans="1:9" s="1" customFormat="1" ht="44.25" customHeight="1" thickTop="1" thickBot="1" x14ac:dyDescent="0.3">
      <c r="A4"/>
      <c r="C4" s="5" t="s">
        <v>5</v>
      </c>
      <c r="D4" s="8" t="s">
        <v>6</v>
      </c>
      <c r="E4" s="8" t="s">
        <v>7</v>
      </c>
      <c r="F4" s="8" t="s">
        <v>8</v>
      </c>
      <c r="G4" s="8" t="s">
        <v>1</v>
      </c>
      <c r="H4" s="8" t="s">
        <v>9</v>
      </c>
      <c r="I4" s="12" t="s">
        <v>11</v>
      </c>
    </row>
    <row r="5" spans="1:9" s="1" customFormat="1" ht="27" customHeight="1" thickTop="1" thickBot="1" x14ac:dyDescent="0.3">
      <c r="A5"/>
      <c r="B5" s="5" t="s">
        <v>3</v>
      </c>
      <c r="C5" s="13">
        <v>10</v>
      </c>
      <c r="D5" s="13">
        <v>10</v>
      </c>
      <c r="E5" s="13">
        <v>6</v>
      </c>
      <c r="F5" s="13">
        <v>8</v>
      </c>
      <c r="G5" s="14">
        <f>AVERAGE(C5:F5)</f>
        <v>8.5</v>
      </c>
      <c r="H5" s="10"/>
      <c r="I5" s="1" t="str">
        <f>IF(G5&gt;7,"Aprovado",IF(G5&gt;4,"Prova Final","Reprovado"))</f>
        <v>Aprovado</v>
      </c>
    </row>
    <row r="6" spans="1:9" s="1" customFormat="1" ht="27" customHeight="1" thickTop="1" thickBot="1" x14ac:dyDescent="0.3">
      <c r="A6"/>
      <c r="B6" s="8" t="s">
        <v>4</v>
      </c>
      <c r="C6" s="13">
        <v>5.5</v>
      </c>
      <c r="D6" s="13">
        <v>6</v>
      </c>
      <c r="E6" s="13">
        <v>6.5</v>
      </c>
      <c r="F6" s="13">
        <v>6</v>
      </c>
      <c r="G6" s="14">
        <f t="shared" ref="G6:G10" si="0">AVERAGE(C6:F6)</f>
        <v>6</v>
      </c>
      <c r="H6" s="10"/>
    </row>
    <row r="7" spans="1:9" s="1" customFormat="1" ht="27" customHeight="1" thickTop="1" thickBot="1" x14ac:dyDescent="0.3">
      <c r="A7"/>
      <c r="B7" s="8" t="s">
        <v>12</v>
      </c>
      <c r="C7" s="13">
        <v>10</v>
      </c>
      <c r="D7" s="13">
        <v>9.5</v>
      </c>
      <c r="E7" s="13">
        <v>8.5</v>
      </c>
      <c r="F7" s="13">
        <v>9</v>
      </c>
      <c r="G7" s="14">
        <f t="shared" si="0"/>
        <v>9.25</v>
      </c>
      <c r="H7" s="10"/>
    </row>
    <row r="8" spans="1:9" s="4" customFormat="1" ht="27" customHeight="1" thickTop="1" thickBot="1" x14ac:dyDescent="0.3">
      <c r="A8"/>
      <c r="B8" s="8" t="s">
        <v>13</v>
      </c>
      <c r="C8" s="13">
        <v>4.5</v>
      </c>
      <c r="D8" s="13">
        <v>4</v>
      </c>
      <c r="E8" s="13">
        <v>4.5</v>
      </c>
      <c r="F8" s="13">
        <v>5</v>
      </c>
      <c r="G8" s="14">
        <f t="shared" si="0"/>
        <v>4.5</v>
      </c>
      <c r="H8" s="10"/>
    </row>
    <row r="9" spans="1:9" s="1" customFormat="1" ht="27" customHeight="1" thickTop="1" thickBot="1" x14ac:dyDescent="0.3">
      <c r="A9"/>
      <c r="B9" s="8" t="s">
        <v>14</v>
      </c>
      <c r="C9" s="13">
        <v>5</v>
      </c>
      <c r="D9" s="13">
        <v>6</v>
      </c>
      <c r="E9" s="13">
        <v>7</v>
      </c>
      <c r="F9" s="13">
        <v>8</v>
      </c>
      <c r="G9" s="14">
        <f t="shared" si="0"/>
        <v>6.5</v>
      </c>
      <c r="H9" s="10"/>
    </row>
    <row r="10" spans="1:9" s="1" customFormat="1" ht="27" customHeight="1" thickTop="1" thickBot="1" x14ac:dyDescent="0.3">
      <c r="A10"/>
      <c r="B10" s="8" t="s">
        <v>15</v>
      </c>
      <c r="C10" s="13">
        <v>7</v>
      </c>
      <c r="D10" s="13">
        <v>8</v>
      </c>
      <c r="E10" s="13">
        <v>7</v>
      </c>
      <c r="F10" s="13">
        <v>8</v>
      </c>
      <c r="G10" s="14">
        <f t="shared" si="0"/>
        <v>7.5</v>
      </c>
      <c r="H10" s="10"/>
    </row>
    <row r="11" spans="1:9" s="1" customFormat="1" ht="27" customHeight="1" thickTop="1" thickBot="1" x14ac:dyDescent="0.3">
      <c r="A11"/>
      <c r="B11" s="9" t="s">
        <v>1</v>
      </c>
      <c r="C11" s="15">
        <f>AVERAGE(C5:C10)</f>
        <v>7</v>
      </c>
      <c r="D11" s="15">
        <f t="shared" ref="D11:F11" si="1">AVERAGE(D5:D10)</f>
        <v>7.25</v>
      </c>
      <c r="E11" s="15">
        <f t="shared" si="1"/>
        <v>6.583333333333333</v>
      </c>
      <c r="F11" s="15">
        <f t="shared" si="1"/>
        <v>7.333333333333333</v>
      </c>
      <c r="G11" s="10"/>
      <c r="H11" s="6"/>
    </row>
    <row r="12" spans="1:9" ht="16.5" thickTop="1" x14ac:dyDescent="0.25"/>
  </sheetData>
  <mergeCells count="1">
    <mergeCell ref="B2:I2"/>
  </mergeCells>
  <conditionalFormatting sqref="C11:F11">
    <cfRule type="cellIs" dxfId="9" priority="3" operator="greaterThan">
      <formula>6</formula>
    </cfRule>
    <cfRule type="cellIs" dxfId="8" priority="4" operator="lessThan">
      <formula>6</formula>
    </cfRule>
  </conditionalFormatting>
  <pageMargins left="0.75" right="0.75" top="1" bottom="1" header="0.5" footer="0.5"/>
  <pageSetup paperSize="9" scale="7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showGridLines="0" zoomScaleNormal="100" zoomScalePageLayoutView="135" workbookViewId="0">
      <selection activeCell="E8" sqref="E8"/>
    </sheetView>
  </sheetViews>
  <sheetFormatPr defaultColWidth="11" defaultRowHeight="15.75" x14ac:dyDescent="0.25"/>
  <cols>
    <col min="1" max="1" width="2" customWidth="1"/>
    <col min="2" max="2" width="15.875" customWidth="1"/>
    <col min="3" max="3" width="11.25" customWidth="1"/>
    <col min="4" max="4" width="24.125" customWidth="1"/>
    <col min="5" max="5" width="14.5" customWidth="1"/>
    <col min="6" max="6" width="14.75" customWidth="1"/>
    <col min="7" max="7" width="3.875" customWidth="1"/>
    <col min="8" max="8" width="20.875" customWidth="1"/>
    <col min="9" max="9" width="26.875" customWidth="1"/>
  </cols>
  <sheetData>
    <row r="1" spans="1:9" ht="12" customHeight="1" x14ac:dyDescent="0.25"/>
    <row r="2" spans="1:9" ht="39" customHeight="1" x14ac:dyDescent="0.25">
      <c r="B2" s="33" t="s">
        <v>48</v>
      </c>
      <c r="C2" s="34"/>
      <c r="D2" s="34"/>
      <c r="E2" s="34"/>
      <c r="F2" s="34"/>
      <c r="G2" s="34"/>
      <c r="H2" s="34"/>
      <c r="I2" s="34"/>
    </row>
    <row r="3" spans="1:9" s="2" customFormat="1" ht="25.5" customHeight="1" thickBot="1" x14ac:dyDescent="0.3">
      <c r="A3"/>
      <c r="C3" s="3"/>
      <c r="D3" s="3"/>
      <c r="E3" s="3"/>
      <c r="F3" s="3"/>
    </row>
    <row r="4" spans="1:9" s="1" customFormat="1" ht="27.75" customHeight="1" thickTop="1" thickBot="1" x14ac:dyDescent="0.3">
      <c r="A4"/>
      <c r="B4" s="11" t="s">
        <v>22</v>
      </c>
      <c r="C4" s="11" t="s">
        <v>23</v>
      </c>
      <c r="D4" s="11" t="s">
        <v>24</v>
      </c>
      <c r="E4" s="11" t="s">
        <v>25</v>
      </c>
      <c r="F4" s="11" t="s">
        <v>26</v>
      </c>
      <c r="H4" s="35" t="s">
        <v>43</v>
      </c>
      <c r="I4" s="36"/>
    </row>
    <row r="5" spans="1:9" s="1" customFormat="1" ht="26.25" customHeight="1" thickTop="1" thickBot="1" x14ac:dyDescent="0.3">
      <c r="A5"/>
      <c r="B5" s="7" t="s">
        <v>27</v>
      </c>
      <c r="C5" s="28">
        <v>33731</v>
      </c>
      <c r="D5" s="7" t="s">
        <v>28</v>
      </c>
      <c r="E5" s="7" t="s">
        <v>29</v>
      </c>
      <c r="F5" s="7" t="s">
        <v>30</v>
      </c>
      <c r="H5" s="11" t="s">
        <v>22</v>
      </c>
      <c r="I5" s="17" t="s">
        <v>27</v>
      </c>
    </row>
    <row r="6" spans="1:9" s="1" customFormat="1" ht="26.25" customHeight="1" thickTop="1" thickBot="1" x14ac:dyDescent="0.3">
      <c r="A6"/>
      <c r="B6" s="7" t="s">
        <v>31</v>
      </c>
      <c r="C6" s="28">
        <v>24372</v>
      </c>
      <c r="D6" s="7" t="s">
        <v>32</v>
      </c>
      <c r="E6" s="7">
        <v>12345678900</v>
      </c>
      <c r="F6" s="7">
        <v>12342353234</v>
      </c>
      <c r="H6" s="11" t="s">
        <v>23</v>
      </c>
      <c r="I6" s="28">
        <f>(VLOOKUP($I$5,$B$5:$F$9,2,FALSE))</f>
        <v>33731</v>
      </c>
    </row>
    <row r="7" spans="1:9" s="1" customFormat="1" ht="26.25" customHeight="1" thickTop="1" thickBot="1" x14ac:dyDescent="0.3">
      <c r="A7"/>
      <c r="B7" s="7" t="s">
        <v>33</v>
      </c>
      <c r="C7" s="28">
        <v>33139</v>
      </c>
      <c r="D7" s="7" t="s">
        <v>34</v>
      </c>
      <c r="E7" s="7" t="s">
        <v>35</v>
      </c>
      <c r="F7" s="7" t="s">
        <v>36</v>
      </c>
      <c r="H7" s="11" t="s">
        <v>25</v>
      </c>
      <c r="I7" s="28" t="str">
        <f>(VLOOKUP($I$5,$B$5:$F$9,3,FALSE))</f>
        <v>amanda@gmail.com</v>
      </c>
    </row>
    <row r="8" spans="1:9" s="1" customFormat="1" ht="26.25" customHeight="1" thickTop="1" thickBot="1" x14ac:dyDescent="0.3">
      <c r="A8"/>
      <c r="B8" s="7" t="s">
        <v>37</v>
      </c>
      <c r="C8" s="28">
        <v>29262</v>
      </c>
      <c r="D8" s="7" t="s">
        <v>38</v>
      </c>
      <c r="E8" s="7" t="s">
        <v>39</v>
      </c>
      <c r="F8" s="7">
        <v>2133635489</v>
      </c>
      <c r="H8" s="11" t="s">
        <v>24</v>
      </c>
      <c r="I8" s="28" t="str">
        <f>(VLOOKUP($I$5,$B$5:$F$9,4,FALSE))</f>
        <v>134465081-45</v>
      </c>
    </row>
    <row r="9" spans="1:9" ht="26.25" customHeight="1" thickTop="1" x14ac:dyDescent="0.25">
      <c r="B9" s="7" t="s">
        <v>40</v>
      </c>
      <c r="C9" s="28">
        <v>31354</v>
      </c>
      <c r="D9" s="7" t="s">
        <v>41</v>
      </c>
      <c r="E9" s="7" t="s">
        <v>42</v>
      </c>
      <c r="F9" s="7">
        <v>6552145561</v>
      </c>
      <c r="H9" s="11" t="s">
        <v>44</v>
      </c>
      <c r="I9" s="32" t="str">
        <f>(VLOOKUP($I$5,$B$5:$F$9,5,FALSE))</f>
        <v>27265981-2</v>
      </c>
    </row>
  </sheetData>
  <mergeCells count="2">
    <mergeCell ref="B2:I2"/>
    <mergeCell ref="H4:I4"/>
  </mergeCells>
  <dataValidations count="1">
    <dataValidation type="list" allowBlank="1" showInputMessage="1" showErrorMessage="1" sqref="I5">
      <formula1>$B$5:$B$9</formula1>
    </dataValidation>
  </dataValidations>
  <hyperlinks>
    <hyperlink ref="D6" r:id="rId1"/>
    <hyperlink ref="D7" r:id="rId2"/>
    <hyperlink ref="D8" r:id="rId3"/>
    <hyperlink ref="D9" r:id="rId4"/>
    <hyperlink ref="D5" r:id="rId5"/>
  </hyperlinks>
  <pageMargins left="0.75" right="0.75" top="1" bottom="1" header="0.5" footer="0.5"/>
  <pageSetup paperSize="9" scale="79" orientation="landscape" horizontalDpi="4294967292" verticalDpi="4294967292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"/>
  <sheetViews>
    <sheetView showGridLines="0" zoomScaleNormal="100" zoomScalePageLayoutView="135" workbookViewId="0">
      <selection activeCell="F16" sqref="F16"/>
    </sheetView>
  </sheetViews>
  <sheetFormatPr defaultColWidth="11" defaultRowHeight="15.75" x14ac:dyDescent="0.25"/>
  <cols>
    <col min="1" max="1" width="2" customWidth="1"/>
    <col min="2" max="2" width="15.875" customWidth="1"/>
    <col min="3" max="10" width="10.5" customWidth="1"/>
    <col min="11" max="11" width="11.625" customWidth="1"/>
    <col min="12" max="15" width="10.5" customWidth="1"/>
    <col min="16" max="16" width="14" customWidth="1"/>
  </cols>
  <sheetData>
    <row r="1" spans="1:15" ht="12" customHeight="1" thickBot="1" x14ac:dyDescent="0.3"/>
    <row r="2" spans="1:15" ht="39" customHeight="1" thickTop="1" thickBot="1" x14ac:dyDescent="0.3">
      <c r="B2" s="37" t="s">
        <v>71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s="2" customFormat="1" ht="25.5" customHeight="1" thickTop="1" thickBot="1" x14ac:dyDescent="0.3">
      <c r="A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s="1" customFormat="1" ht="24.75" customHeight="1" thickTop="1" thickBot="1" x14ac:dyDescent="0.3">
      <c r="A4"/>
      <c r="B4" s="22" t="s">
        <v>52</v>
      </c>
      <c r="C4" s="23" t="s">
        <v>53</v>
      </c>
      <c r="D4" s="23" t="s">
        <v>54</v>
      </c>
      <c r="E4" s="23" t="s">
        <v>55</v>
      </c>
      <c r="F4" s="23" t="s">
        <v>56</v>
      </c>
      <c r="G4" s="23" t="s">
        <v>57</v>
      </c>
      <c r="H4" s="23" t="s">
        <v>58</v>
      </c>
      <c r="I4" s="23" t="s">
        <v>59</v>
      </c>
      <c r="J4" s="23" t="s">
        <v>60</v>
      </c>
      <c r="K4" s="23" t="s">
        <v>61</v>
      </c>
      <c r="L4" s="23" t="s">
        <v>62</v>
      </c>
      <c r="M4" s="23" t="s">
        <v>63</v>
      </c>
      <c r="N4" s="23" t="s">
        <v>64</v>
      </c>
      <c r="O4" s="23" t="s">
        <v>0</v>
      </c>
    </row>
    <row r="5" spans="1:15" s="1" customFormat="1" ht="24.75" customHeight="1" thickTop="1" thickBot="1" x14ac:dyDescent="0.3">
      <c r="A5"/>
      <c r="B5" s="24" t="s">
        <v>65</v>
      </c>
      <c r="C5" s="25">
        <v>0</v>
      </c>
      <c r="D5" s="25">
        <v>0</v>
      </c>
      <c r="E5" s="25">
        <v>700</v>
      </c>
      <c r="F5" s="25">
        <v>1400</v>
      </c>
      <c r="G5" s="25">
        <v>2100</v>
      </c>
      <c r="H5" s="25">
        <v>2800</v>
      </c>
      <c r="I5" s="25">
        <v>3500</v>
      </c>
      <c r="J5" s="25">
        <v>4200</v>
      </c>
      <c r="K5" s="25">
        <v>4900</v>
      </c>
      <c r="L5" s="25">
        <v>5600</v>
      </c>
      <c r="M5" s="25">
        <v>6300</v>
      </c>
      <c r="N5" s="25">
        <v>7000</v>
      </c>
      <c r="O5" s="26"/>
    </row>
    <row r="6" spans="1:15" s="1" customFormat="1" ht="24.75" customHeight="1" thickTop="1" thickBot="1" x14ac:dyDescent="0.3">
      <c r="A6"/>
      <c r="B6" s="24" t="s">
        <v>66</v>
      </c>
      <c r="C6" s="25">
        <v>4100</v>
      </c>
      <c r="D6" s="25">
        <v>3900</v>
      </c>
      <c r="E6" s="25">
        <v>3900</v>
      </c>
      <c r="F6" s="25">
        <v>3900</v>
      </c>
      <c r="G6" s="25">
        <v>3900</v>
      </c>
      <c r="H6" s="25">
        <v>3900</v>
      </c>
      <c r="I6" s="25">
        <v>3900</v>
      </c>
      <c r="J6" s="25">
        <v>3900</v>
      </c>
      <c r="K6" s="25">
        <v>3900</v>
      </c>
      <c r="L6" s="25">
        <v>3900</v>
      </c>
      <c r="M6" s="25">
        <v>3900</v>
      </c>
      <c r="N6" s="25">
        <v>3900</v>
      </c>
      <c r="O6" s="25">
        <v>47000</v>
      </c>
    </row>
    <row r="7" spans="1:15" s="4" customFormat="1" ht="24.75" customHeight="1" thickTop="1" thickBot="1" x14ac:dyDescent="0.3">
      <c r="A7"/>
      <c r="B7" s="24" t="s">
        <v>67</v>
      </c>
      <c r="C7" s="25">
        <v>4100</v>
      </c>
      <c r="D7" s="25">
        <v>3200</v>
      </c>
      <c r="E7" s="25">
        <v>3200</v>
      </c>
      <c r="F7" s="25">
        <v>3200</v>
      </c>
      <c r="G7" s="25">
        <v>3200</v>
      </c>
      <c r="H7" s="25">
        <v>3200</v>
      </c>
      <c r="I7" s="25">
        <v>3200</v>
      </c>
      <c r="J7" s="25">
        <v>3200</v>
      </c>
      <c r="K7" s="25">
        <v>3200</v>
      </c>
      <c r="L7" s="25">
        <v>3200</v>
      </c>
      <c r="M7" s="25">
        <v>3200</v>
      </c>
      <c r="N7" s="25">
        <v>3200</v>
      </c>
      <c r="O7" s="25">
        <v>39300</v>
      </c>
    </row>
    <row r="8" spans="1:15" s="1" customFormat="1" ht="24.75" customHeight="1" thickTop="1" thickBot="1" x14ac:dyDescent="0.3">
      <c r="A8"/>
      <c r="B8" s="24" t="s">
        <v>68</v>
      </c>
      <c r="C8" s="25">
        <v>0</v>
      </c>
      <c r="D8" s="25">
        <v>700</v>
      </c>
      <c r="E8" s="25">
        <v>700</v>
      </c>
      <c r="F8" s="25">
        <v>700</v>
      </c>
      <c r="G8" s="25">
        <v>700</v>
      </c>
      <c r="H8" s="25">
        <v>700</v>
      </c>
      <c r="I8" s="25">
        <v>700</v>
      </c>
      <c r="J8" s="25">
        <v>700</v>
      </c>
      <c r="K8" s="25">
        <v>700</v>
      </c>
      <c r="L8" s="25">
        <v>700</v>
      </c>
      <c r="M8" s="25">
        <v>700</v>
      </c>
      <c r="N8" s="25">
        <v>700</v>
      </c>
      <c r="O8" s="25">
        <v>7700</v>
      </c>
    </row>
    <row r="9" spans="1:15" s="1" customFormat="1" ht="24.75" customHeight="1" thickTop="1" thickBot="1" x14ac:dyDescent="0.3">
      <c r="A9"/>
      <c r="B9" s="24" t="s">
        <v>69</v>
      </c>
      <c r="C9" s="25">
        <v>0</v>
      </c>
      <c r="D9" s="25">
        <v>700</v>
      </c>
      <c r="E9" s="25">
        <v>1400</v>
      </c>
      <c r="F9" s="25">
        <v>2100</v>
      </c>
      <c r="G9" s="25">
        <v>2800</v>
      </c>
      <c r="H9" s="25">
        <v>3500</v>
      </c>
      <c r="I9" s="25">
        <v>4200</v>
      </c>
      <c r="J9" s="25">
        <v>4900</v>
      </c>
      <c r="K9" s="25">
        <v>5600</v>
      </c>
      <c r="L9" s="25">
        <v>6300</v>
      </c>
      <c r="M9" s="25">
        <v>7000</v>
      </c>
      <c r="N9" s="25">
        <v>7700</v>
      </c>
      <c r="O9" s="25">
        <v>7700</v>
      </c>
    </row>
    <row r="10" spans="1:15" s="1" customFormat="1" ht="24.75" customHeight="1" thickTop="1" thickBot="1" x14ac:dyDescent="0.3">
      <c r="A10"/>
      <c r="B10" s="24" t="s">
        <v>70</v>
      </c>
      <c r="C10" s="27">
        <v>0</v>
      </c>
      <c r="D10" s="27">
        <v>0.17948717948717949</v>
      </c>
      <c r="E10" s="27">
        <v>0.17948717948717949</v>
      </c>
      <c r="F10" s="27">
        <v>0.17948717948717949</v>
      </c>
      <c r="G10" s="27">
        <v>0.17948717948717949</v>
      </c>
      <c r="H10" s="27">
        <v>0.17948717948717949</v>
      </c>
      <c r="I10" s="27">
        <v>0.17948717948717949</v>
      </c>
      <c r="J10" s="27">
        <v>0.17948717948717949</v>
      </c>
      <c r="K10" s="27">
        <v>0.17948717948717949</v>
      </c>
      <c r="L10" s="27">
        <v>0.17948717948717949</v>
      </c>
      <c r="M10" s="27">
        <v>0.17948717948717949</v>
      </c>
      <c r="N10" s="27">
        <v>0.17948717948717949</v>
      </c>
      <c r="O10" s="27">
        <v>0.16382978723404254</v>
      </c>
    </row>
    <row r="11" spans="1:15" ht="14.25" customHeight="1" thickTop="1" thickBot="1" x14ac:dyDescent="0.3"/>
    <row r="12" spans="1:15" ht="33" customHeight="1" thickTop="1" x14ac:dyDescent="0.25">
      <c r="B12" s="40" t="s">
        <v>2</v>
      </c>
      <c r="C12" s="42" t="s">
        <v>56</v>
      </c>
      <c r="D12" s="42"/>
      <c r="F12" s="11" t="s">
        <v>65</v>
      </c>
      <c r="G12" s="8" t="s">
        <v>66</v>
      </c>
      <c r="H12" s="8" t="s">
        <v>67</v>
      </c>
      <c r="I12" s="11" t="s">
        <v>72</v>
      </c>
      <c r="J12" s="8" t="s">
        <v>69</v>
      </c>
      <c r="K12" s="8" t="s">
        <v>70</v>
      </c>
    </row>
    <row r="13" spans="1:15" ht="29.25" customHeight="1" x14ac:dyDescent="0.25">
      <c r="B13" s="41"/>
      <c r="C13" s="42"/>
      <c r="D13" s="42"/>
      <c r="F13" s="7">
        <f>(HLOOKUP($C$12,$C$4:$N$10,2,FALSE))</f>
        <v>1400</v>
      </c>
      <c r="G13" s="30">
        <f>(HLOOKUP($C$12,$C$4:$N$10,3,FALSE))</f>
        <v>3900</v>
      </c>
      <c r="H13" s="30">
        <f>(HLOOKUP($C$12,$C$4:$N$10,4,FALSE))</f>
        <v>3200</v>
      </c>
      <c r="I13" s="30">
        <f>(HLOOKUP($C$12,$C$4:$N$10,5,FALSE))</f>
        <v>700</v>
      </c>
      <c r="J13" s="30">
        <f>(HLOOKUP($C$12,$C$4:$N$10,6,FALSE))</f>
        <v>2100</v>
      </c>
      <c r="K13" s="13">
        <f>(HLOOKUP($C$12,$C$4:$N$10,7,FALSE))</f>
        <v>0.17948717948717949</v>
      </c>
    </row>
  </sheetData>
  <mergeCells count="3">
    <mergeCell ref="B2:O2"/>
    <mergeCell ref="B12:B13"/>
    <mergeCell ref="C12:D13"/>
  </mergeCells>
  <conditionalFormatting sqref="O9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C9:N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8:O8">
    <cfRule type="cellIs" dxfId="3" priority="3" operator="lessThan">
      <formula>0</formula>
    </cfRule>
    <cfRule type="cellIs" dxfId="2" priority="4" operator="greaterThan">
      <formula>0</formula>
    </cfRule>
  </conditionalFormatting>
  <dataValidations disablePrompts="1" count="1">
    <dataValidation type="list" allowBlank="1" showInputMessage="1" showErrorMessage="1" sqref="C12:D13">
      <formula1>$C$4:$N$4</formula1>
    </dataValidation>
  </dataValidations>
  <pageMargins left="0.75" right="0.75" top="1" bottom="1" header="0.5" footer="0.5"/>
  <pageSetup paperSize="9" scale="79" orientation="landscape" horizontalDpi="4294967292" vertic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showGridLines="0" zoomScaleNormal="100" zoomScalePageLayoutView="135" workbookViewId="0">
      <selection activeCell="F6" sqref="F6"/>
    </sheetView>
  </sheetViews>
  <sheetFormatPr defaultColWidth="11" defaultRowHeight="15.75" x14ac:dyDescent="0.25"/>
  <cols>
    <col min="1" max="1" width="2" customWidth="1"/>
    <col min="2" max="2" width="15.875" customWidth="1"/>
    <col min="3" max="3" width="10.625" customWidth="1"/>
    <col min="4" max="4" width="9.875" customWidth="1"/>
    <col min="5" max="5" width="13.75" customWidth="1"/>
    <col min="6" max="6" width="9.875" customWidth="1"/>
    <col min="7" max="7" width="6.125" customWidth="1"/>
    <col min="8" max="8" width="15.875" customWidth="1"/>
    <col min="9" max="11" width="14.875" customWidth="1"/>
  </cols>
  <sheetData>
    <row r="1" spans="1:11" ht="12" customHeight="1" x14ac:dyDescent="0.25"/>
    <row r="2" spans="1:11" ht="39" customHeight="1" x14ac:dyDescent="0.25">
      <c r="B2" s="33" t="s">
        <v>45</v>
      </c>
      <c r="C2" s="34"/>
      <c r="D2" s="34"/>
      <c r="E2" s="34"/>
      <c r="F2" s="34"/>
      <c r="G2" s="34"/>
      <c r="H2" s="34"/>
      <c r="I2" s="34"/>
      <c r="J2" s="34"/>
      <c r="K2" s="34"/>
    </row>
    <row r="3" spans="1:11" s="2" customFormat="1" ht="25.5" customHeight="1" thickBot="1" x14ac:dyDescent="0.3">
      <c r="A3"/>
      <c r="C3" s="3"/>
      <c r="D3" s="3"/>
      <c r="E3" s="3"/>
      <c r="F3" s="3"/>
    </row>
    <row r="4" spans="1:11" s="1" customFormat="1" ht="47.25" customHeight="1" thickTop="1" thickBot="1" x14ac:dyDescent="0.3">
      <c r="A4"/>
      <c r="B4" s="11" t="s">
        <v>51</v>
      </c>
      <c r="C4" s="11" t="s">
        <v>50</v>
      </c>
      <c r="D4" s="11" t="s">
        <v>49</v>
      </c>
      <c r="E4" s="11" t="s">
        <v>19</v>
      </c>
      <c r="F4" s="11" t="s">
        <v>1</v>
      </c>
      <c r="H4"/>
      <c r="I4" s="11" t="s">
        <v>49</v>
      </c>
      <c r="J4" s="11" t="s">
        <v>47</v>
      </c>
      <c r="K4" s="11" t="s">
        <v>46</v>
      </c>
    </row>
    <row r="5" spans="1:11" s="1" customFormat="1" ht="28.5" customHeight="1" thickTop="1" thickBot="1" x14ac:dyDescent="0.3">
      <c r="A5"/>
      <c r="B5" s="7" t="s">
        <v>16</v>
      </c>
      <c r="C5" s="19">
        <v>3000</v>
      </c>
      <c r="D5" s="21">
        <f>B5*C5</f>
        <v>30000</v>
      </c>
      <c r="E5" s="16" t="s">
        <v>20</v>
      </c>
      <c r="F5" s="20">
        <f>D5/B5</f>
        <v>3000</v>
      </c>
      <c r="H5" s="11" t="s">
        <v>20</v>
      </c>
      <c r="I5" s="18">
        <f>(SUMIF(E5:E9,H5,D5:D9))</f>
        <v>185000</v>
      </c>
      <c r="J5" s="7"/>
      <c r="K5" s="7"/>
    </row>
    <row r="6" spans="1:11" s="1" customFormat="1" ht="28.5" customHeight="1" thickTop="1" x14ac:dyDescent="0.25">
      <c r="A6"/>
      <c r="B6" s="7" t="s">
        <v>17</v>
      </c>
      <c r="C6" s="19">
        <v>0</v>
      </c>
      <c r="D6" s="21">
        <v>50000</v>
      </c>
      <c r="E6" s="16" t="s">
        <v>21</v>
      </c>
      <c r="F6" s="20" t="str">
        <f>IFERROR(D6/B6,"")</f>
        <v/>
      </c>
      <c r="H6" s="11" t="s">
        <v>21</v>
      </c>
      <c r="I6" s="18">
        <f>(SUMIF(E6:E10,H6,D6:D10))</f>
        <v>94000</v>
      </c>
      <c r="J6" s="7"/>
      <c r="K6" s="7"/>
    </row>
    <row r="7" spans="1:11" s="4" customFormat="1" ht="28.5" customHeight="1" x14ac:dyDescent="0.25">
      <c r="A7"/>
      <c r="B7" s="7" t="s">
        <v>18</v>
      </c>
      <c r="C7" s="19">
        <v>2500</v>
      </c>
      <c r="D7" s="21">
        <v>80000</v>
      </c>
      <c r="E7" s="16" t="s">
        <v>20</v>
      </c>
      <c r="F7" s="20">
        <f t="shared" ref="F7:F9" si="0">D7/B7</f>
        <v>3200</v>
      </c>
      <c r="H7"/>
      <c r="I7"/>
    </row>
    <row r="8" spans="1:11" ht="28.5" customHeight="1" x14ac:dyDescent="0.25">
      <c r="B8" s="7">
        <v>20</v>
      </c>
      <c r="C8" s="19">
        <v>2200</v>
      </c>
      <c r="D8" s="21">
        <f t="shared" ref="D8:D9" si="1">B8*C8</f>
        <v>44000</v>
      </c>
      <c r="E8" s="16" t="s">
        <v>21</v>
      </c>
      <c r="F8" s="20">
        <f t="shared" si="0"/>
        <v>2200</v>
      </c>
    </row>
    <row r="9" spans="1:11" ht="28.5" customHeight="1" x14ac:dyDescent="0.25">
      <c r="B9" s="7">
        <v>10</v>
      </c>
      <c r="C9" s="19">
        <v>7500</v>
      </c>
      <c r="D9" s="21">
        <f t="shared" si="1"/>
        <v>75000</v>
      </c>
      <c r="E9" s="16" t="s">
        <v>20</v>
      </c>
      <c r="F9" s="20">
        <f t="shared" si="0"/>
        <v>7500</v>
      </c>
    </row>
  </sheetData>
  <mergeCells count="1">
    <mergeCell ref="B2:K2"/>
  </mergeCells>
  <pageMargins left="0.75" right="0.75" top="1" bottom="1" header="0.5" footer="0.5"/>
  <pageSetup paperSize="9" scale="7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showGridLines="0" zoomScaleNormal="100" zoomScalePageLayoutView="135" workbookViewId="0">
      <pane xSplit="1" topLeftCell="B1" activePane="topRight" state="frozen"/>
      <selection pane="topRight" activeCell="C3" sqref="C3"/>
    </sheetView>
  </sheetViews>
  <sheetFormatPr defaultColWidth="11" defaultRowHeight="15.75" x14ac:dyDescent="0.25"/>
  <cols>
    <col min="1" max="1" width="2" customWidth="1"/>
    <col min="2" max="2" width="15.875" customWidth="1"/>
    <col min="3" max="6" width="9.875" customWidth="1"/>
    <col min="7" max="7" width="13.5" customWidth="1"/>
    <col min="8" max="8" width="1.625" customWidth="1"/>
    <col min="9" max="9" width="2.25" customWidth="1"/>
    <col min="12" max="12" width="17" customWidth="1"/>
    <col min="13" max="13" width="2.625" customWidth="1"/>
  </cols>
  <sheetData>
    <row r="1" spans="1:12" ht="12" customHeight="1" x14ac:dyDescent="0.25"/>
    <row r="2" spans="1:12" ht="39" customHeight="1" x14ac:dyDescent="0.25">
      <c r="B2" s="33" t="s">
        <v>10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s="2" customFormat="1" ht="25.5" customHeight="1" thickBot="1" x14ac:dyDescent="0.3">
      <c r="A3"/>
      <c r="C3" s="3"/>
      <c r="D3" s="3"/>
      <c r="E3" s="3"/>
      <c r="F3" s="3"/>
      <c r="G3" s="3"/>
    </row>
    <row r="4" spans="1:12" s="1" customFormat="1" ht="44.25" customHeight="1" thickTop="1" thickBot="1" x14ac:dyDescent="0.3">
      <c r="A4"/>
      <c r="C4" s="8" t="s">
        <v>5</v>
      </c>
      <c r="D4" s="8" t="s">
        <v>6</v>
      </c>
      <c r="E4" s="8" t="s">
        <v>7</v>
      </c>
      <c r="F4" s="8" t="s">
        <v>8</v>
      </c>
      <c r="G4" s="8" t="s">
        <v>1</v>
      </c>
      <c r="H4"/>
      <c r="J4" s="7" t="s">
        <v>75</v>
      </c>
      <c r="K4" s="11" t="s">
        <v>73</v>
      </c>
      <c r="L4" s="11" t="s">
        <v>74</v>
      </c>
    </row>
    <row r="5" spans="1:12" s="1" customFormat="1" ht="27" customHeight="1" thickTop="1" thickBot="1" x14ac:dyDescent="0.3">
      <c r="A5"/>
      <c r="B5" s="8" t="s">
        <v>3</v>
      </c>
      <c r="C5" s="13">
        <v>8</v>
      </c>
      <c r="D5" s="13">
        <v>7</v>
      </c>
      <c r="E5" s="13">
        <v>6</v>
      </c>
      <c r="F5" s="13">
        <v>8</v>
      </c>
      <c r="G5" s="14">
        <v>7.3</v>
      </c>
      <c r="H5" s="29" t="str">
        <f>B5</f>
        <v>João Santana</v>
      </c>
      <c r="J5" s="11">
        <v>1</v>
      </c>
      <c r="K5" s="13">
        <f>LARGE($G$5:$G$10,1)</f>
        <v>9.25</v>
      </c>
      <c r="L5" s="7" t="str">
        <f>VLOOKUP(K5,$G$5:$H$10,2,FALSE)</f>
        <v>Carlos Conceição</v>
      </c>
    </row>
    <row r="6" spans="1:12" s="1" customFormat="1" ht="27" customHeight="1" thickTop="1" thickBot="1" x14ac:dyDescent="0.3">
      <c r="A6"/>
      <c r="B6" s="8" t="s">
        <v>4</v>
      </c>
      <c r="C6" s="13">
        <v>5.5</v>
      </c>
      <c r="D6" s="13">
        <v>6</v>
      </c>
      <c r="E6" s="13">
        <v>6.5</v>
      </c>
      <c r="F6" s="13">
        <v>6</v>
      </c>
      <c r="G6" s="14">
        <f t="shared" ref="G6:G10" si="0">AVERAGE(C6:F6)</f>
        <v>6</v>
      </c>
      <c r="H6" s="29" t="str">
        <f t="shared" ref="H6:H10" si="1">B6</f>
        <v>Maria Clara Silva</v>
      </c>
      <c r="J6" s="11">
        <v>2</v>
      </c>
      <c r="K6" s="13">
        <f>LARGE($G$5:$G$10,2)</f>
        <v>7.5</v>
      </c>
      <c r="L6" s="7" t="str">
        <f t="shared" ref="L6:L10" si="2">VLOOKUP(K6,$G$5:$H$10,2,FALSE)</f>
        <v>Camilla Marques</v>
      </c>
    </row>
    <row r="7" spans="1:12" s="1" customFormat="1" ht="27" customHeight="1" thickTop="1" thickBot="1" x14ac:dyDescent="0.3">
      <c r="A7"/>
      <c r="B7" s="8" t="s">
        <v>12</v>
      </c>
      <c r="C7" s="13">
        <v>10</v>
      </c>
      <c r="D7" s="13">
        <v>9.5</v>
      </c>
      <c r="E7" s="13">
        <v>8.5</v>
      </c>
      <c r="F7" s="13">
        <v>9</v>
      </c>
      <c r="G7" s="14">
        <f t="shared" si="0"/>
        <v>9.25</v>
      </c>
      <c r="H7" s="29" t="str">
        <f t="shared" si="1"/>
        <v>Carlos Conceição</v>
      </c>
      <c r="J7" s="11">
        <v>3</v>
      </c>
      <c r="K7" s="13">
        <f>LARGE($G$5:$G$10,3)</f>
        <v>7.3</v>
      </c>
      <c r="L7" s="7" t="str">
        <f t="shared" si="2"/>
        <v>João Santana</v>
      </c>
    </row>
    <row r="8" spans="1:12" s="4" customFormat="1" ht="27" customHeight="1" thickTop="1" thickBot="1" x14ac:dyDescent="0.3">
      <c r="A8"/>
      <c r="B8" s="8" t="s">
        <v>13</v>
      </c>
      <c r="C8" s="13">
        <v>4.5</v>
      </c>
      <c r="D8" s="13">
        <v>4</v>
      </c>
      <c r="E8" s="13">
        <v>4.5</v>
      </c>
      <c r="F8" s="13">
        <v>5</v>
      </c>
      <c r="G8" s="14">
        <f t="shared" si="0"/>
        <v>4.5</v>
      </c>
      <c r="H8" s="29" t="str">
        <f t="shared" si="1"/>
        <v>Marllon Dias</v>
      </c>
      <c r="J8" s="11">
        <v>4</v>
      </c>
      <c r="K8" s="13">
        <f>LARGE($G$5:$G$10,4)</f>
        <v>6.5</v>
      </c>
      <c r="L8" s="7" t="s">
        <v>14</v>
      </c>
    </row>
    <row r="9" spans="1:12" s="1" customFormat="1" ht="27" customHeight="1" thickTop="1" thickBot="1" x14ac:dyDescent="0.3">
      <c r="A9"/>
      <c r="B9" s="8" t="s">
        <v>14</v>
      </c>
      <c r="C9" s="13">
        <v>5</v>
      </c>
      <c r="D9" s="13">
        <v>6</v>
      </c>
      <c r="E9" s="13">
        <v>7</v>
      </c>
      <c r="F9" s="13">
        <v>8</v>
      </c>
      <c r="G9" s="14">
        <f t="shared" si="0"/>
        <v>6.5</v>
      </c>
      <c r="H9" s="29" t="str">
        <f t="shared" si="1"/>
        <v>Joana Souza</v>
      </c>
      <c r="J9" s="11">
        <v>5</v>
      </c>
      <c r="K9" s="13">
        <f>LARGE($G$5:$G$10,5)</f>
        <v>6</v>
      </c>
      <c r="L9" s="7" t="str">
        <f t="shared" si="2"/>
        <v>Maria Clara Silva</v>
      </c>
    </row>
    <row r="10" spans="1:12" s="1" customFormat="1" ht="27" customHeight="1" thickTop="1" thickBot="1" x14ac:dyDescent="0.3">
      <c r="A10"/>
      <c r="B10" s="8" t="s">
        <v>15</v>
      </c>
      <c r="C10" s="13">
        <v>7</v>
      </c>
      <c r="D10" s="13">
        <v>8</v>
      </c>
      <c r="E10" s="13">
        <v>7</v>
      </c>
      <c r="F10" s="13">
        <v>8</v>
      </c>
      <c r="G10" s="14">
        <f t="shared" si="0"/>
        <v>7.5</v>
      </c>
      <c r="H10" s="29" t="str">
        <f t="shared" si="1"/>
        <v>Camilla Marques</v>
      </c>
      <c r="J10" s="11">
        <v>6</v>
      </c>
      <c r="K10" s="13">
        <f>LARGE($G$5:$G$10,6)</f>
        <v>4.5</v>
      </c>
      <c r="L10" s="7" t="str">
        <f t="shared" si="2"/>
        <v>Marllon Dias</v>
      </c>
    </row>
    <row r="11" spans="1:12" s="1" customFormat="1" ht="27" customHeight="1" thickTop="1" thickBot="1" x14ac:dyDescent="0.3">
      <c r="A11"/>
      <c r="B11" s="9" t="s">
        <v>1</v>
      </c>
      <c r="C11" s="15">
        <f>AVERAGE(C5:C10)</f>
        <v>6.666666666666667</v>
      </c>
      <c r="D11" s="15">
        <f t="shared" ref="D11:F11" si="3">AVERAGE(D5:D10)</f>
        <v>6.75</v>
      </c>
      <c r="E11" s="15">
        <f t="shared" si="3"/>
        <v>6.583333333333333</v>
      </c>
      <c r="F11" s="15">
        <f t="shared" si="3"/>
        <v>7.333333333333333</v>
      </c>
      <c r="G11" s="10"/>
    </row>
    <row r="12" spans="1:12" ht="16.5" thickTop="1" x14ac:dyDescent="0.25"/>
  </sheetData>
  <mergeCells count="1">
    <mergeCell ref="B2:L2"/>
  </mergeCells>
  <conditionalFormatting sqref="C11:F11">
    <cfRule type="cellIs" dxfId="1" priority="1" operator="greaterThan">
      <formula>6</formula>
    </cfRule>
    <cfRule type="cellIs" dxfId="0" priority="2" operator="lessThan">
      <formula>6</formula>
    </cfRule>
  </conditionalFormatting>
  <pageMargins left="0.75" right="0.75" top="1" bottom="1" header="0.5" footer="0.5"/>
  <pageSetup paperSize="9" scale="7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zoomScaleNormal="100" zoomScalePageLayoutView="135" workbookViewId="0">
      <selection activeCell="J9" sqref="J9"/>
    </sheetView>
  </sheetViews>
  <sheetFormatPr defaultColWidth="11" defaultRowHeight="15.75" x14ac:dyDescent="0.25"/>
  <cols>
    <col min="1" max="1" width="3.25" customWidth="1"/>
    <col min="2" max="2" width="15.875" customWidth="1"/>
    <col min="3" max="3" width="12.875" customWidth="1"/>
    <col min="4" max="4" width="13.625" customWidth="1"/>
    <col min="5" max="5" width="11.875" customWidth="1"/>
    <col min="6" max="6" width="13.875" customWidth="1"/>
    <col min="7" max="7" width="11.125" customWidth="1"/>
    <col min="8" max="8" width="18" customWidth="1"/>
    <col min="9" max="9" width="15.75" customWidth="1"/>
    <col min="10" max="10" width="4.75" customWidth="1"/>
    <col min="11" max="11" width="15.625" customWidth="1"/>
    <col min="12" max="12" width="14.125" customWidth="1"/>
  </cols>
  <sheetData>
    <row r="1" spans="1:12" ht="12" customHeight="1" x14ac:dyDescent="0.25"/>
    <row r="2" spans="1:12" ht="39" customHeight="1" x14ac:dyDescent="0.25">
      <c r="B2" s="33" t="s">
        <v>132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s="2" customFormat="1" ht="11.25" customHeight="1" thickBot="1" x14ac:dyDescent="0.3">
      <c r="A3"/>
      <c r="C3" s="3"/>
      <c r="D3" s="3"/>
      <c r="E3" s="3"/>
      <c r="F3" s="3"/>
      <c r="G3" s="3"/>
      <c r="H3" s="3"/>
      <c r="I3" s="3"/>
    </row>
    <row r="4" spans="1:12" s="1" customFormat="1" ht="27.75" customHeight="1" thickTop="1" x14ac:dyDescent="0.25">
      <c r="A4"/>
      <c r="B4" s="47" t="s">
        <v>131</v>
      </c>
      <c r="C4" s="47" t="s">
        <v>130</v>
      </c>
      <c r="D4" s="47" t="s">
        <v>129</v>
      </c>
      <c r="E4" s="47" t="s">
        <v>128</v>
      </c>
      <c r="F4" s="47" t="s">
        <v>127</v>
      </c>
      <c r="G4" s="47" t="s">
        <v>126</v>
      </c>
      <c r="H4" s="47" t="s">
        <v>125</v>
      </c>
      <c r="I4" s="47" t="s">
        <v>124</v>
      </c>
      <c r="K4" s="46" t="s">
        <v>123</v>
      </c>
      <c r="L4" s="45"/>
    </row>
    <row r="5" spans="1:12" s="1" customFormat="1" ht="24" customHeight="1" x14ac:dyDescent="0.25">
      <c r="A5"/>
      <c r="B5" s="31" t="s">
        <v>20</v>
      </c>
      <c r="C5" s="28">
        <v>42014</v>
      </c>
      <c r="D5" s="31" t="s">
        <v>83</v>
      </c>
      <c r="E5" s="31">
        <v>3</v>
      </c>
      <c r="F5" s="31">
        <f>VLOOKUP(D5,$K$5:$L$7,2,FALSE)</f>
        <v>1500</v>
      </c>
      <c r="G5" s="31">
        <f>E5*F5</f>
        <v>4500</v>
      </c>
      <c r="H5" s="31" t="s">
        <v>85</v>
      </c>
      <c r="I5" s="31" t="s">
        <v>76</v>
      </c>
      <c r="K5" s="31" t="s">
        <v>83</v>
      </c>
      <c r="L5" s="31">
        <v>1500</v>
      </c>
    </row>
    <row r="6" spans="1:12" s="1" customFormat="1" ht="24" customHeight="1" x14ac:dyDescent="0.25">
      <c r="A6"/>
      <c r="B6" s="31" t="s">
        <v>122</v>
      </c>
      <c r="C6" s="28">
        <v>42015</v>
      </c>
      <c r="D6" s="31" t="s">
        <v>83</v>
      </c>
      <c r="E6" s="31">
        <v>1</v>
      </c>
      <c r="F6" s="31">
        <f>VLOOKUP(D6,$K$5:$L$7,2,FALSE)</f>
        <v>1500</v>
      </c>
      <c r="G6" s="31">
        <f>E6*F6</f>
        <v>1500</v>
      </c>
      <c r="H6" s="31" t="s">
        <v>77</v>
      </c>
      <c r="I6" s="31" t="s">
        <v>76</v>
      </c>
      <c r="K6" s="31" t="s">
        <v>87</v>
      </c>
      <c r="L6" s="31">
        <v>1000</v>
      </c>
    </row>
    <row r="7" spans="1:12" s="1" customFormat="1" ht="24" customHeight="1" x14ac:dyDescent="0.25">
      <c r="A7"/>
      <c r="B7" s="31" t="s">
        <v>110</v>
      </c>
      <c r="C7" s="28">
        <v>42015</v>
      </c>
      <c r="D7" s="31" t="s">
        <v>87</v>
      </c>
      <c r="E7" s="31">
        <v>2</v>
      </c>
      <c r="F7" s="31">
        <f>VLOOKUP(D7,$K$5:$L$7,2,FALSE)</f>
        <v>1000</v>
      </c>
      <c r="G7" s="31">
        <f>E7*F7</f>
        <v>2000</v>
      </c>
      <c r="H7" s="31" t="s">
        <v>77</v>
      </c>
      <c r="I7" s="31" t="s">
        <v>89</v>
      </c>
      <c r="K7" s="31" t="s">
        <v>78</v>
      </c>
      <c r="L7" s="31">
        <v>2000</v>
      </c>
    </row>
    <row r="8" spans="1:12" s="4" customFormat="1" ht="24" customHeight="1" x14ac:dyDescent="0.25">
      <c r="A8"/>
      <c r="B8" s="31" t="s">
        <v>121</v>
      </c>
      <c r="C8" s="28">
        <v>42019</v>
      </c>
      <c r="D8" s="31" t="s">
        <v>83</v>
      </c>
      <c r="E8" s="31">
        <v>2</v>
      </c>
      <c r="F8" s="31">
        <f>VLOOKUP(D8,$K$5:$L$7,2,FALSE)</f>
        <v>1500</v>
      </c>
      <c r="G8" s="31">
        <f>E8*F8</f>
        <v>3000</v>
      </c>
      <c r="H8" s="31" t="s">
        <v>85</v>
      </c>
      <c r="I8" s="31" t="s">
        <v>76</v>
      </c>
    </row>
    <row r="9" spans="1:12" s="1" customFormat="1" ht="24" customHeight="1" x14ac:dyDescent="0.25">
      <c r="A9"/>
      <c r="B9" s="31" t="s">
        <v>120</v>
      </c>
      <c r="C9" s="28">
        <v>42038</v>
      </c>
      <c r="D9" s="31" t="s">
        <v>78</v>
      </c>
      <c r="E9" s="31">
        <v>4</v>
      </c>
      <c r="F9" s="31">
        <f>VLOOKUP(D9,$K$5:$L$7,2,FALSE)</f>
        <v>2000</v>
      </c>
      <c r="G9" s="31">
        <f>E9*F9</f>
        <v>8000</v>
      </c>
      <c r="H9" s="31" t="s">
        <v>82</v>
      </c>
      <c r="I9" s="31" t="s">
        <v>80</v>
      </c>
    </row>
    <row r="10" spans="1:12" ht="24" customHeight="1" x14ac:dyDescent="0.25">
      <c r="B10" s="31" t="s">
        <v>119</v>
      </c>
      <c r="C10" s="28">
        <v>42040</v>
      </c>
      <c r="D10" s="31" t="s">
        <v>83</v>
      </c>
      <c r="E10" s="31">
        <v>1</v>
      </c>
      <c r="F10" s="31">
        <f>VLOOKUP(D10,$K$5:$L$7,2,FALSE)</f>
        <v>1500</v>
      </c>
      <c r="G10" s="31">
        <f>E10*F10</f>
        <v>1500</v>
      </c>
      <c r="H10" s="31" t="s">
        <v>77</v>
      </c>
      <c r="I10" s="31" t="s">
        <v>76</v>
      </c>
    </row>
    <row r="11" spans="1:12" ht="24" customHeight="1" x14ac:dyDescent="0.25">
      <c r="B11" s="31" t="s">
        <v>118</v>
      </c>
      <c r="C11" s="28">
        <v>42042</v>
      </c>
      <c r="D11" s="31" t="s">
        <v>87</v>
      </c>
      <c r="E11" s="31">
        <v>3</v>
      </c>
      <c r="F11" s="31">
        <f>VLOOKUP(D11,$K$5:$L$7,2,FALSE)</f>
        <v>1000</v>
      </c>
      <c r="G11" s="31">
        <f>E11*F11</f>
        <v>3000</v>
      </c>
      <c r="H11" s="31" t="s">
        <v>85</v>
      </c>
      <c r="I11" s="31" t="s">
        <v>80</v>
      </c>
    </row>
    <row r="12" spans="1:12" ht="24" customHeight="1" x14ac:dyDescent="0.25">
      <c r="B12" s="31" t="s">
        <v>117</v>
      </c>
      <c r="C12" s="28">
        <v>42075</v>
      </c>
      <c r="D12" s="31" t="s">
        <v>87</v>
      </c>
      <c r="E12" s="31">
        <v>2</v>
      </c>
      <c r="F12" s="31">
        <f>VLOOKUP(D12,$K$5:$L$7,2,FALSE)</f>
        <v>1000</v>
      </c>
      <c r="G12" s="31">
        <f>E12*F12</f>
        <v>2000</v>
      </c>
      <c r="H12" s="31" t="s">
        <v>82</v>
      </c>
      <c r="I12" s="31" t="s">
        <v>89</v>
      </c>
    </row>
    <row r="13" spans="1:12" ht="24" customHeight="1" x14ac:dyDescent="0.25">
      <c r="B13" s="31" t="s">
        <v>116</v>
      </c>
      <c r="C13" s="28">
        <v>42079</v>
      </c>
      <c r="D13" s="31" t="s">
        <v>83</v>
      </c>
      <c r="E13" s="31">
        <v>2</v>
      </c>
      <c r="F13" s="31">
        <f>VLOOKUP(D13,$K$5:$L$7,2,FALSE)</f>
        <v>1500</v>
      </c>
      <c r="G13" s="31">
        <f>E13*F13</f>
        <v>3000</v>
      </c>
      <c r="H13" s="31" t="s">
        <v>77</v>
      </c>
      <c r="I13" s="31" t="s">
        <v>76</v>
      </c>
    </row>
    <row r="14" spans="1:12" ht="24" customHeight="1" x14ac:dyDescent="0.25">
      <c r="B14" s="31" t="s">
        <v>115</v>
      </c>
      <c r="C14" s="28">
        <v>42088</v>
      </c>
      <c r="D14" s="31" t="s">
        <v>78</v>
      </c>
      <c r="E14" s="31">
        <v>1</v>
      </c>
      <c r="F14" s="31">
        <f>VLOOKUP(D14,$K$5:$L$7,2,FALSE)</f>
        <v>2000</v>
      </c>
      <c r="G14" s="31">
        <f>E14*F14</f>
        <v>2000</v>
      </c>
      <c r="H14" s="31" t="s">
        <v>77</v>
      </c>
      <c r="I14" s="31" t="s">
        <v>76</v>
      </c>
    </row>
    <row r="15" spans="1:12" ht="24" customHeight="1" x14ac:dyDescent="0.25">
      <c r="B15" s="31" t="s">
        <v>114</v>
      </c>
      <c r="C15" s="28">
        <v>42093</v>
      </c>
      <c r="D15" s="31" t="s">
        <v>83</v>
      </c>
      <c r="E15" s="31">
        <v>3</v>
      </c>
      <c r="F15" s="31">
        <f>VLOOKUP(D15,$K$5:$L$7,2,FALSE)</f>
        <v>1500</v>
      </c>
      <c r="G15" s="31">
        <f>E15*F15</f>
        <v>4500</v>
      </c>
      <c r="H15" s="31" t="s">
        <v>77</v>
      </c>
      <c r="I15" s="31" t="s">
        <v>80</v>
      </c>
    </row>
    <row r="16" spans="1:12" ht="24" customHeight="1" x14ac:dyDescent="0.25">
      <c r="B16" s="31" t="s">
        <v>113</v>
      </c>
      <c r="C16" s="28">
        <v>42104</v>
      </c>
      <c r="D16" s="31" t="s">
        <v>83</v>
      </c>
      <c r="E16" s="31">
        <v>4</v>
      </c>
      <c r="F16" s="31">
        <f>VLOOKUP(D16,$K$5:$L$7,2,FALSE)</f>
        <v>1500</v>
      </c>
      <c r="G16" s="31">
        <f>E16*F16</f>
        <v>6000</v>
      </c>
      <c r="H16" s="31" t="s">
        <v>77</v>
      </c>
      <c r="I16" s="31" t="s">
        <v>80</v>
      </c>
    </row>
    <row r="17" spans="2:9" ht="24" customHeight="1" x14ac:dyDescent="0.25">
      <c r="B17" s="31" t="s">
        <v>112</v>
      </c>
      <c r="C17" s="28">
        <v>42105</v>
      </c>
      <c r="D17" s="31" t="s">
        <v>78</v>
      </c>
      <c r="E17" s="31">
        <v>2</v>
      </c>
      <c r="F17" s="31">
        <f>VLOOKUP(D17,$K$5:$L$7,2,FALSE)</f>
        <v>2000</v>
      </c>
      <c r="G17" s="31">
        <f>E17*F17</f>
        <v>4000</v>
      </c>
      <c r="H17" s="31" t="s">
        <v>85</v>
      </c>
      <c r="I17" s="31" t="s">
        <v>76</v>
      </c>
    </row>
    <row r="18" spans="2:9" ht="24" customHeight="1" x14ac:dyDescent="0.25">
      <c r="B18" s="31" t="s">
        <v>111</v>
      </c>
      <c r="C18" s="28">
        <v>42121</v>
      </c>
      <c r="D18" s="31" t="s">
        <v>87</v>
      </c>
      <c r="E18" s="31">
        <v>3</v>
      </c>
      <c r="F18" s="31">
        <f>VLOOKUP(D18,$K$5:$L$7,2,FALSE)</f>
        <v>1000</v>
      </c>
      <c r="G18" s="31">
        <f>E18*F18</f>
        <v>3000</v>
      </c>
      <c r="H18" s="31" t="s">
        <v>82</v>
      </c>
      <c r="I18" s="31" t="s">
        <v>89</v>
      </c>
    </row>
    <row r="19" spans="2:9" ht="24" customHeight="1" x14ac:dyDescent="0.25">
      <c r="B19" s="31" t="s">
        <v>110</v>
      </c>
      <c r="C19" s="28">
        <v>42127</v>
      </c>
      <c r="D19" s="31" t="s">
        <v>83</v>
      </c>
      <c r="E19" s="31">
        <v>5</v>
      </c>
      <c r="F19" s="31">
        <f>VLOOKUP(D19,$K$5:$L$7,2,FALSE)</f>
        <v>1500</v>
      </c>
      <c r="G19" s="31">
        <f>E19*F19</f>
        <v>7500</v>
      </c>
      <c r="H19" s="31" t="s">
        <v>77</v>
      </c>
      <c r="I19" s="31" t="s">
        <v>76</v>
      </c>
    </row>
    <row r="20" spans="2:9" ht="24" customHeight="1" x14ac:dyDescent="0.25">
      <c r="B20" s="31" t="s">
        <v>109</v>
      </c>
      <c r="C20" s="28">
        <v>42128</v>
      </c>
      <c r="D20" s="31" t="s">
        <v>78</v>
      </c>
      <c r="E20" s="31">
        <v>5</v>
      </c>
      <c r="F20" s="31">
        <f>VLOOKUP(D20,$K$5:$L$7,2,FALSE)</f>
        <v>2000</v>
      </c>
      <c r="G20" s="31">
        <f>E20*F20</f>
        <v>10000</v>
      </c>
      <c r="H20" s="31" t="s">
        <v>85</v>
      </c>
      <c r="I20" s="31" t="s">
        <v>80</v>
      </c>
    </row>
    <row r="21" spans="2:9" ht="24" customHeight="1" x14ac:dyDescent="0.25">
      <c r="B21" s="31" t="s">
        <v>108</v>
      </c>
      <c r="C21" s="28">
        <v>42142</v>
      </c>
      <c r="D21" s="31" t="s">
        <v>83</v>
      </c>
      <c r="E21" s="31">
        <v>1</v>
      </c>
      <c r="F21" s="31">
        <f>VLOOKUP(D21,$K$5:$L$7,2,FALSE)</f>
        <v>1500</v>
      </c>
      <c r="G21" s="31">
        <f>E21*F21</f>
        <v>1500</v>
      </c>
      <c r="H21" s="31" t="s">
        <v>77</v>
      </c>
      <c r="I21" s="31" t="s">
        <v>76</v>
      </c>
    </row>
    <row r="22" spans="2:9" ht="24" customHeight="1" x14ac:dyDescent="0.25">
      <c r="B22" s="31" t="s">
        <v>107</v>
      </c>
      <c r="C22" s="28">
        <v>42176</v>
      </c>
      <c r="D22" s="31" t="s">
        <v>78</v>
      </c>
      <c r="E22" s="31">
        <v>2</v>
      </c>
      <c r="F22" s="31">
        <f>VLOOKUP(D22,$K$5:$L$7,2,FALSE)</f>
        <v>2000</v>
      </c>
      <c r="G22" s="31">
        <f>E22*F22</f>
        <v>4000</v>
      </c>
      <c r="H22" s="31" t="s">
        <v>77</v>
      </c>
      <c r="I22" s="31" t="s">
        <v>80</v>
      </c>
    </row>
    <row r="23" spans="2:9" ht="24" customHeight="1" x14ac:dyDescent="0.25">
      <c r="B23" s="31" t="s">
        <v>106</v>
      </c>
      <c r="C23" s="28">
        <v>42176</v>
      </c>
      <c r="D23" s="31" t="s">
        <v>87</v>
      </c>
      <c r="E23" s="31">
        <v>3</v>
      </c>
      <c r="F23" s="31">
        <f>VLOOKUP(D23,$K$5:$L$7,2,FALSE)</f>
        <v>1000</v>
      </c>
      <c r="G23" s="31">
        <f>E23*F23</f>
        <v>3000</v>
      </c>
      <c r="H23" s="31" t="s">
        <v>85</v>
      </c>
      <c r="I23" s="31" t="s">
        <v>76</v>
      </c>
    </row>
    <row r="24" spans="2:9" ht="24" customHeight="1" x14ac:dyDescent="0.25">
      <c r="B24" s="31" t="s">
        <v>105</v>
      </c>
      <c r="C24" s="28">
        <v>42177</v>
      </c>
      <c r="D24" s="31" t="s">
        <v>78</v>
      </c>
      <c r="E24" s="31">
        <v>4</v>
      </c>
      <c r="F24" s="31">
        <f>VLOOKUP(D24,$K$5:$L$7,2,FALSE)</f>
        <v>2000</v>
      </c>
      <c r="G24" s="31">
        <f>E24*F24</f>
        <v>8000</v>
      </c>
      <c r="H24" s="31" t="s">
        <v>82</v>
      </c>
      <c r="I24" s="31" t="s">
        <v>76</v>
      </c>
    </row>
    <row r="25" spans="2:9" ht="24" customHeight="1" x14ac:dyDescent="0.25">
      <c r="B25" s="31" t="s">
        <v>104</v>
      </c>
      <c r="C25" s="28">
        <v>42214</v>
      </c>
      <c r="D25" s="31" t="s">
        <v>83</v>
      </c>
      <c r="E25" s="31">
        <v>2</v>
      </c>
      <c r="F25" s="31">
        <f>VLOOKUP(D25,$K$5:$L$7,2,FALSE)</f>
        <v>1500</v>
      </c>
      <c r="G25" s="31">
        <f>E25*F25</f>
        <v>3000</v>
      </c>
      <c r="H25" s="31" t="s">
        <v>77</v>
      </c>
      <c r="I25" s="31" t="s">
        <v>80</v>
      </c>
    </row>
    <row r="26" spans="2:9" ht="24" customHeight="1" x14ac:dyDescent="0.25">
      <c r="B26" s="31" t="s">
        <v>103</v>
      </c>
      <c r="C26" s="28">
        <v>42221</v>
      </c>
      <c r="D26" s="31" t="s">
        <v>87</v>
      </c>
      <c r="E26" s="31">
        <v>1</v>
      </c>
      <c r="F26" s="31">
        <f>VLOOKUP(D26,$K$5:$L$7,2,FALSE)</f>
        <v>1000</v>
      </c>
      <c r="G26" s="31">
        <f>E26*F26</f>
        <v>1000</v>
      </c>
      <c r="H26" s="31" t="s">
        <v>85</v>
      </c>
      <c r="I26" s="31" t="s">
        <v>89</v>
      </c>
    </row>
    <row r="27" spans="2:9" ht="24" customHeight="1" x14ac:dyDescent="0.25">
      <c r="B27" s="31" t="s">
        <v>102</v>
      </c>
      <c r="C27" s="28">
        <v>42225</v>
      </c>
      <c r="D27" s="31" t="s">
        <v>78</v>
      </c>
      <c r="E27" s="31">
        <v>1</v>
      </c>
      <c r="F27" s="31">
        <f>VLOOKUP(D27,$K$5:$L$7,2,FALSE)</f>
        <v>2000</v>
      </c>
      <c r="G27" s="31">
        <f>E27*F27</f>
        <v>2000</v>
      </c>
      <c r="H27" s="31" t="s">
        <v>77</v>
      </c>
      <c r="I27" s="31" t="s">
        <v>76</v>
      </c>
    </row>
    <row r="28" spans="2:9" ht="24" customHeight="1" x14ac:dyDescent="0.25">
      <c r="B28" s="31" t="s">
        <v>101</v>
      </c>
      <c r="C28" s="28">
        <v>42227</v>
      </c>
      <c r="D28" s="31" t="s">
        <v>87</v>
      </c>
      <c r="E28" s="31">
        <v>1</v>
      </c>
      <c r="F28" s="31">
        <f>VLOOKUP(D28,$K$5:$L$7,2,FALSE)</f>
        <v>1000</v>
      </c>
      <c r="G28" s="31">
        <f>E28*F28</f>
        <v>1000</v>
      </c>
      <c r="H28" s="31" t="s">
        <v>77</v>
      </c>
      <c r="I28" s="31" t="s">
        <v>89</v>
      </c>
    </row>
    <row r="29" spans="2:9" ht="24" customHeight="1" x14ac:dyDescent="0.25">
      <c r="B29" s="31" t="s">
        <v>100</v>
      </c>
      <c r="C29" s="28">
        <v>42228</v>
      </c>
      <c r="D29" s="31" t="s">
        <v>78</v>
      </c>
      <c r="E29" s="31">
        <v>3</v>
      </c>
      <c r="F29" s="31">
        <f>VLOOKUP(D29,$K$5:$L$7,2,FALSE)</f>
        <v>2000</v>
      </c>
      <c r="G29" s="31">
        <f>E29*F29</f>
        <v>6000</v>
      </c>
      <c r="H29" s="31" t="s">
        <v>85</v>
      </c>
      <c r="I29" s="31" t="s">
        <v>80</v>
      </c>
    </row>
    <row r="30" spans="2:9" ht="24" customHeight="1" x14ac:dyDescent="0.25">
      <c r="B30" s="31" t="s">
        <v>99</v>
      </c>
      <c r="C30" s="28">
        <v>42251</v>
      </c>
      <c r="D30" s="31" t="s">
        <v>83</v>
      </c>
      <c r="E30" s="31">
        <v>4</v>
      </c>
      <c r="F30" s="31">
        <f>VLOOKUP(D30,$K$5:$L$7,2,FALSE)</f>
        <v>1500</v>
      </c>
      <c r="G30" s="31">
        <f>E30*F30</f>
        <v>6000</v>
      </c>
      <c r="H30" s="31" t="s">
        <v>82</v>
      </c>
      <c r="I30" s="31" t="s">
        <v>76</v>
      </c>
    </row>
    <row r="31" spans="2:9" ht="24" customHeight="1" x14ac:dyDescent="0.25">
      <c r="B31" s="31" t="s">
        <v>98</v>
      </c>
      <c r="C31" s="28">
        <v>42259</v>
      </c>
      <c r="D31" s="31" t="s">
        <v>83</v>
      </c>
      <c r="E31" s="31">
        <v>5</v>
      </c>
      <c r="F31" s="31">
        <f>VLOOKUP(D31,$K$5:$L$7,2,FALSE)</f>
        <v>1500</v>
      </c>
      <c r="G31" s="31">
        <f>E31*F31</f>
        <v>7500</v>
      </c>
      <c r="H31" s="31" t="s">
        <v>77</v>
      </c>
      <c r="I31" s="31" t="s">
        <v>80</v>
      </c>
    </row>
    <row r="32" spans="2:9" ht="24" customHeight="1" x14ac:dyDescent="0.25">
      <c r="B32" s="31" t="s">
        <v>97</v>
      </c>
      <c r="C32" s="28">
        <v>42262</v>
      </c>
      <c r="D32" s="31" t="s">
        <v>78</v>
      </c>
      <c r="E32" s="31">
        <v>3</v>
      </c>
      <c r="F32" s="31">
        <f>VLOOKUP(D32,$K$5:$L$7,2,FALSE)</f>
        <v>2000</v>
      </c>
      <c r="G32" s="31">
        <f>E32*F32</f>
        <v>6000</v>
      </c>
      <c r="H32" s="31" t="s">
        <v>85</v>
      </c>
      <c r="I32" s="31" t="s">
        <v>76</v>
      </c>
    </row>
    <row r="33" spans="2:9" ht="24" customHeight="1" x14ac:dyDescent="0.25">
      <c r="B33" s="31" t="s">
        <v>96</v>
      </c>
      <c r="C33" s="28">
        <v>42288</v>
      </c>
      <c r="D33" s="31" t="s">
        <v>87</v>
      </c>
      <c r="E33" s="31">
        <v>1</v>
      </c>
      <c r="F33" s="31">
        <f>VLOOKUP(D33,$K$5:$L$7,2,FALSE)</f>
        <v>1000</v>
      </c>
      <c r="G33" s="31">
        <f>E33*F33</f>
        <v>1000</v>
      </c>
      <c r="H33" s="31" t="s">
        <v>82</v>
      </c>
      <c r="I33" s="31" t="s">
        <v>89</v>
      </c>
    </row>
    <row r="34" spans="2:9" ht="24" customHeight="1" x14ac:dyDescent="0.25">
      <c r="B34" s="31" t="s">
        <v>95</v>
      </c>
      <c r="C34" s="28">
        <v>42298</v>
      </c>
      <c r="D34" s="31" t="s">
        <v>83</v>
      </c>
      <c r="E34" s="31">
        <v>1</v>
      </c>
      <c r="F34" s="31">
        <f>VLOOKUP(D34,$K$5:$L$7,2,FALSE)</f>
        <v>1500</v>
      </c>
      <c r="G34" s="31">
        <f>E34*F34</f>
        <v>1500</v>
      </c>
      <c r="H34" s="31" t="s">
        <v>77</v>
      </c>
      <c r="I34" s="31" t="s">
        <v>76</v>
      </c>
    </row>
    <row r="35" spans="2:9" ht="24" customHeight="1" x14ac:dyDescent="0.25">
      <c r="B35" s="31" t="s">
        <v>94</v>
      </c>
      <c r="C35" s="28">
        <v>42316</v>
      </c>
      <c r="D35" s="31" t="s">
        <v>83</v>
      </c>
      <c r="E35" s="31">
        <v>1</v>
      </c>
      <c r="F35" s="31">
        <f>VLOOKUP(D35,$K$5:$L$7,2,FALSE)</f>
        <v>1500</v>
      </c>
      <c r="G35" s="31">
        <f>E35*F35</f>
        <v>1500</v>
      </c>
      <c r="H35" s="31" t="s">
        <v>85</v>
      </c>
      <c r="I35" s="31" t="s">
        <v>80</v>
      </c>
    </row>
    <row r="36" spans="2:9" ht="24" customHeight="1" x14ac:dyDescent="0.25">
      <c r="B36" s="31" t="s">
        <v>93</v>
      </c>
      <c r="C36" s="28">
        <v>42319</v>
      </c>
      <c r="D36" s="31" t="s">
        <v>78</v>
      </c>
      <c r="E36" s="31">
        <v>2</v>
      </c>
      <c r="F36" s="31">
        <f>VLOOKUP(D36,$K$5:$L$7,2,FALSE)</f>
        <v>2000</v>
      </c>
      <c r="G36" s="31">
        <f>E36*F36</f>
        <v>4000</v>
      </c>
      <c r="H36" s="31" t="s">
        <v>82</v>
      </c>
      <c r="I36" s="31" t="s">
        <v>89</v>
      </c>
    </row>
    <row r="37" spans="2:9" ht="24" customHeight="1" x14ac:dyDescent="0.25">
      <c r="B37" s="31" t="s">
        <v>92</v>
      </c>
      <c r="C37" s="28">
        <v>42323</v>
      </c>
      <c r="D37" s="31" t="s">
        <v>78</v>
      </c>
      <c r="E37" s="31">
        <v>1</v>
      </c>
      <c r="F37" s="31">
        <f>VLOOKUP(D37,$K$5:$L$7,2,FALSE)</f>
        <v>2000</v>
      </c>
      <c r="G37" s="31">
        <f>E37*F37</f>
        <v>2000</v>
      </c>
      <c r="H37" s="31" t="s">
        <v>77</v>
      </c>
      <c r="I37" s="31" t="s">
        <v>76</v>
      </c>
    </row>
    <row r="38" spans="2:9" ht="24" customHeight="1" x14ac:dyDescent="0.25">
      <c r="B38" s="31" t="s">
        <v>91</v>
      </c>
      <c r="C38" s="28">
        <v>42339</v>
      </c>
      <c r="D38" s="31" t="s">
        <v>83</v>
      </c>
      <c r="E38" s="31">
        <v>1</v>
      </c>
      <c r="F38" s="31">
        <f>VLOOKUP(D38,$K$5:$L$7,2,FALSE)</f>
        <v>1500</v>
      </c>
      <c r="G38" s="31">
        <f>E38*F38</f>
        <v>1500</v>
      </c>
      <c r="H38" s="31" t="s">
        <v>85</v>
      </c>
      <c r="I38" s="31" t="s">
        <v>76</v>
      </c>
    </row>
    <row r="39" spans="2:9" ht="24" customHeight="1" x14ac:dyDescent="0.25">
      <c r="B39" s="31" t="s">
        <v>90</v>
      </c>
      <c r="C39" s="28">
        <v>42341</v>
      </c>
      <c r="D39" s="31" t="s">
        <v>87</v>
      </c>
      <c r="E39" s="31">
        <v>2</v>
      </c>
      <c r="F39" s="31">
        <f>VLOOKUP(D39,$K$5:$L$7,2,FALSE)</f>
        <v>1000</v>
      </c>
      <c r="G39" s="31">
        <f>E39*F39</f>
        <v>2000</v>
      </c>
      <c r="H39" s="31" t="s">
        <v>77</v>
      </c>
      <c r="I39" s="31" t="s">
        <v>89</v>
      </c>
    </row>
    <row r="40" spans="2:9" ht="24" customHeight="1" x14ac:dyDescent="0.25">
      <c r="B40" s="31" t="s">
        <v>88</v>
      </c>
      <c r="C40" s="28">
        <v>42347</v>
      </c>
      <c r="D40" s="31" t="s">
        <v>87</v>
      </c>
      <c r="E40" s="31">
        <v>3</v>
      </c>
      <c r="F40" s="31">
        <f>VLOOKUP(D40,$K$5:$L$7,2,FALSE)</f>
        <v>1000</v>
      </c>
      <c r="G40" s="31">
        <f>E40*F40</f>
        <v>3000</v>
      </c>
      <c r="H40" s="31" t="s">
        <v>77</v>
      </c>
      <c r="I40" s="31" t="s">
        <v>76</v>
      </c>
    </row>
    <row r="41" spans="2:9" ht="24" customHeight="1" x14ac:dyDescent="0.25">
      <c r="B41" s="31" t="s">
        <v>86</v>
      </c>
      <c r="C41" s="28">
        <v>42350</v>
      </c>
      <c r="D41" s="31" t="s">
        <v>83</v>
      </c>
      <c r="E41" s="31">
        <v>1</v>
      </c>
      <c r="F41" s="31">
        <f>VLOOKUP(D41,$K$5:$L$7,2,FALSE)</f>
        <v>1500</v>
      </c>
      <c r="G41" s="31">
        <f>E41*F41</f>
        <v>1500</v>
      </c>
      <c r="H41" s="31" t="s">
        <v>85</v>
      </c>
      <c r="I41" s="31" t="s">
        <v>76</v>
      </c>
    </row>
    <row r="42" spans="2:9" ht="24" customHeight="1" x14ac:dyDescent="0.25">
      <c r="B42" s="31" t="s">
        <v>84</v>
      </c>
      <c r="C42" s="28">
        <v>42353</v>
      </c>
      <c r="D42" s="31" t="s">
        <v>83</v>
      </c>
      <c r="E42" s="31">
        <v>1</v>
      </c>
      <c r="F42" s="31">
        <f>VLOOKUP(D42,$K$5:$L$7,2,FALSE)</f>
        <v>1500</v>
      </c>
      <c r="G42" s="31">
        <f>E42*F42</f>
        <v>1500</v>
      </c>
      <c r="H42" s="31" t="s">
        <v>82</v>
      </c>
      <c r="I42" s="31" t="s">
        <v>76</v>
      </c>
    </row>
    <row r="43" spans="2:9" ht="24" customHeight="1" x14ac:dyDescent="0.25">
      <c r="B43" s="31" t="s">
        <v>81</v>
      </c>
      <c r="C43" s="28">
        <v>42355</v>
      </c>
      <c r="D43" s="31" t="s">
        <v>78</v>
      </c>
      <c r="E43" s="31">
        <v>1</v>
      </c>
      <c r="F43" s="31">
        <f>VLOOKUP(D43,$K$5:$L$7,2,FALSE)</f>
        <v>2000</v>
      </c>
      <c r="G43" s="31">
        <f>E43*F43</f>
        <v>2000</v>
      </c>
      <c r="H43" s="31" t="s">
        <v>77</v>
      </c>
      <c r="I43" s="31" t="s">
        <v>80</v>
      </c>
    </row>
    <row r="44" spans="2:9" ht="24" customHeight="1" x14ac:dyDescent="0.25">
      <c r="B44" s="43" t="s">
        <v>79</v>
      </c>
      <c r="C44" s="44">
        <v>42359</v>
      </c>
      <c r="D44" s="43" t="s">
        <v>78</v>
      </c>
      <c r="E44" s="43">
        <v>2</v>
      </c>
      <c r="F44" s="43">
        <f>VLOOKUP(D44,$K$5:$L$7,2,FALSE)</f>
        <v>2000</v>
      </c>
      <c r="G44" s="43">
        <f>E44*F44</f>
        <v>4000</v>
      </c>
      <c r="H44" s="43" t="s">
        <v>77</v>
      </c>
      <c r="I44" s="43" t="s">
        <v>76</v>
      </c>
    </row>
  </sheetData>
  <mergeCells count="2">
    <mergeCell ref="B2:L2"/>
    <mergeCell ref="K4:L4"/>
  </mergeCells>
  <dataValidations count="3">
    <dataValidation type="list" allowBlank="1" showInputMessage="1" showErrorMessage="1" sqref="I5:I44">
      <formula1>"Zona Norte,Zona Sul,Zona Oeste"</formula1>
    </dataValidation>
    <dataValidation type="list" allowBlank="1" showInputMessage="1" showErrorMessage="1" sqref="D5:D44 K5:K7">
      <formula1>"Laptop,Computador,Tablet"</formula1>
    </dataValidation>
    <dataValidation type="list" allowBlank="1" showInputMessage="1" showErrorMessage="1" sqref="H5:H44">
      <formula1>"Juvenal,Jair,Jonas"</formula1>
    </dataValidation>
  </dataValidations>
  <pageMargins left="0.75" right="0.75" top="1" bottom="1" header="0.5" footer="0.5"/>
  <pageSetup paperSize="9" scale="76" orientation="landscape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C6" sqref="C6"/>
    </sheetView>
  </sheetViews>
  <sheetFormatPr defaultRowHeight="15.75" x14ac:dyDescent="0.25"/>
  <cols>
    <col min="1" max="1" width="18.375" customWidth="1"/>
    <col min="2" max="5" width="16.125" customWidth="1"/>
    <col min="6" max="6" width="8.125" customWidth="1"/>
    <col min="7" max="8" width="4.875" customWidth="1"/>
    <col min="9" max="10" width="5.875" customWidth="1"/>
    <col min="11" max="11" width="11" customWidth="1"/>
    <col min="12" max="12" width="7.75" customWidth="1"/>
    <col min="13" max="16" width="5.875" customWidth="1"/>
    <col min="17" max="17" width="10.625" bestFit="1" customWidth="1"/>
    <col min="18" max="18" width="9.875" customWidth="1"/>
    <col min="19" max="29" width="10.375" bestFit="1" customWidth="1"/>
    <col min="30" max="30" width="10.375" customWidth="1"/>
    <col min="31" max="39" width="10.375" bestFit="1" customWidth="1"/>
    <col min="40" max="40" width="9.875" customWidth="1"/>
    <col min="41" max="43" width="10.375" bestFit="1" customWidth="1"/>
    <col min="44" max="44" width="10.625" bestFit="1" customWidth="1"/>
    <col min="45" max="45" width="9.875" bestFit="1" customWidth="1"/>
  </cols>
  <sheetData>
    <row r="3" spans="1:5" x14ac:dyDescent="0.25">
      <c r="A3" s="50" t="s">
        <v>136</v>
      </c>
      <c r="B3" s="50" t="s">
        <v>135</v>
      </c>
    </row>
    <row r="4" spans="1:5" x14ac:dyDescent="0.25">
      <c r="A4" s="50" t="s">
        <v>134</v>
      </c>
      <c r="B4" t="s">
        <v>87</v>
      </c>
      <c r="C4" t="s">
        <v>83</v>
      </c>
      <c r="D4" t="s">
        <v>78</v>
      </c>
      <c r="E4" t="s">
        <v>133</v>
      </c>
    </row>
    <row r="5" spans="1:5" x14ac:dyDescent="0.25">
      <c r="A5" s="49" t="s">
        <v>82</v>
      </c>
      <c r="B5" s="48">
        <v>6000</v>
      </c>
      <c r="C5" s="48">
        <v>7500</v>
      </c>
      <c r="D5" s="48">
        <v>20000</v>
      </c>
      <c r="E5" s="48">
        <v>33500</v>
      </c>
    </row>
    <row r="6" spans="1:5" x14ac:dyDescent="0.25">
      <c r="A6" s="49" t="s">
        <v>77</v>
      </c>
      <c r="B6" s="48">
        <v>8000</v>
      </c>
      <c r="C6" s="48">
        <v>37500</v>
      </c>
      <c r="D6" s="48">
        <v>16000</v>
      </c>
      <c r="E6" s="48">
        <v>61500</v>
      </c>
    </row>
    <row r="7" spans="1:5" x14ac:dyDescent="0.25">
      <c r="A7" s="49" t="s">
        <v>85</v>
      </c>
      <c r="B7" s="48">
        <v>7000</v>
      </c>
      <c r="C7" s="48">
        <v>12000</v>
      </c>
      <c r="D7" s="48">
        <v>26000</v>
      </c>
      <c r="E7" s="48">
        <v>45000</v>
      </c>
    </row>
    <row r="8" spans="1:5" x14ac:dyDescent="0.25">
      <c r="A8" s="49" t="s">
        <v>133</v>
      </c>
      <c r="B8" s="48">
        <v>21000</v>
      </c>
      <c r="C8" s="48">
        <v>57000</v>
      </c>
      <c r="D8" s="48">
        <v>62000</v>
      </c>
      <c r="E8" s="48">
        <v>140000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Função SE</vt:lpstr>
      <vt:lpstr>PROCV</vt:lpstr>
      <vt:lpstr>PROCH</vt:lpstr>
      <vt:lpstr>SEERRO, SOMASE, MEDIASE, CONTSE</vt:lpstr>
      <vt:lpstr>Auditoria de Fórmulas</vt:lpstr>
      <vt:lpstr>Tabelas Dinâmicas</vt:lpstr>
      <vt:lpstr>Exemplo 1</vt:lpstr>
      <vt:lpstr>'Auditoria de Fórmulas'!Area_de_impressao</vt:lpstr>
      <vt:lpstr>'Função SE'!Area_de_impressao</vt:lpstr>
      <vt:lpstr>PROCH!Area_de_impressao</vt:lpstr>
      <vt:lpstr>PROCV!Area_de_impressao</vt:lpstr>
      <vt:lpstr>'SEERRO, SOMASE, MEDIASE, CONTSE'!Area_de_impressao</vt:lpstr>
    </vt:vector>
  </TitlesOfParts>
  <Company>LUZ Consultoria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Vianna Ávila</dc:creator>
  <cp:lastModifiedBy>USUARIO</cp:lastModifiedBy>
  <cp:lastPrinted>2014-09-19T12:30:14Z</cp:lastPrinted>
  <dcterms:created xsi:type="dcterms:W3CDTF">2014-04-07T18:30:10Z</dcterms:created>
  <dcterms:modified xsi:type="dcterms:W3CDTF">2015-11-13T12:09:50Z</dcterms:modified>
</cp:coreProperties>
</file>