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G:\My Drive\GitHub\"/>
    </mc:Choice>
  </mc:AlternateContent>
  <xr:revisionPtr revIDLastSave="0" documentId="8_{AC22BAC3-968A-4FBF-8B4A-F95BE5FA18E7}" xr6:coauthVersionLast="47" xr6:coauthVersionMax="47" xr10:uidLastSave="{00000000-0000-0000-0000-000000000000}"/>
  <bookViews>
    <workbookView xWindow="-110" yWindow="-110" windowWidth="38620" windowHeight="21100" xr2:uid="{00000000-000D-0000-FFFF-FFFF00000000}"/>
  </bookViews>
  <sheets>
    <sheet name="1. Consideration Coding" sheetId="4" r:id="rId1"/>
    <sheet name="2. Filtering" sheetId="1" r:id="rId2"/>
    <sheet name="3. Scoring" sheetId="5" r:id="rId3"/>
  </sheets>
  <definedNames>
    <definedName name="A" localSheetId="2">'3. Scoring'!$CO$5</definedName>
    <definedName name="A">'2. Filtering'!$CN$3</definedName>
    <definedName name="CC" localSheetId="2">'3. Scoring'!$CR$5</definedName>
    <definedName name="CC">'2. Filtering'!$CQ$3</definedName>
    <definedName name="CPOC" localSheetId="2">'3. Scoring'!$CS$5</definedName>
    <definedName name="CPOC">'2. Filtering'!$CR$3</definedName>
    <definedName name="CPRC" localSheetId="2">'3. Scoring'!$CQ$5</definedName>
    <definedName name="CPRC">'2. Filtering'!$CP$3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YiR91UbSuDngwCMG5qHqX46ifU6a0ztJwC2l1TJNpnE="/>
    </ext>
  </extLst>
</workbook>
</file>

<file path=xl/calcChain.xml><?xml version="1.0" encoding="utf-8"?>
<calcChain xmlns="http://schemas.openxmlformats.org/spreadsheetml/2006/main">
  <c r="CX10" i="5" l="1"/>
  <c r="CT10" i="5"/>
  <c r="CS10" i="5"/>
  <c r="CR10" i="5"/>
  <c r="CQ10" i="5"/>
  <c r="CO10" i="5"/>
  <c r="CN10" i="5"/>
  <c r="CM10" i="5"/>
  <c r="CO5" i="5"/>
  <c r="CS5" i="5"/>
  <c r="CR5" i="5"/>
  <c r="CQ5" i="5"/>
  <c r="CM5" i="5"/>
  <c r="CI10" i="5"/>
  <c r="CF10" i="5"/>
  <c r="CC10" i="5"/>
  <c r="CD10" i="5"/>
  <c r="BY3" i="5"/>
  <c r="BL31" i="5"/>
  <c r="BM31" i="5"/>
  <c r="BQ31" i="5" s="1"/>
  <c r="BN31" i="5"/>
  <c r="BR31" i="5" s="1"/>
  <c r="BL26" i="5"/>
  <c r="BM26" i="5"/>
  <c r="BN26" i="5"/>
  <c r="BR26" i="5" s="1"/>
  <c r="BL21" i="5"/>
  <c r="BP21" i="5" s="1"/>
  <c r="BM21" i="5"/>
  <c r="BQ21" i="5" s="1"/>
  <c r="BN21" i="5"/>
  <c r="BR21" i="5" s="1"/>
  <c r="BL16" i="5"/>
  <c r="BP16" i="5" s="1"/>
  <c r="BM16" i="5"/>
  <c r="BQ16" i="5" s="1"/>
  <c r="BN16" i="5"/>
  <c r="BL10" i="5"/>
  <c r="BM10" i="5"/>
  <c r="BN10" i="5"/>
  <c r="BR10" i="5" s="1"/>
  <c r="BB10" i="5"/>
  <c r="BF10" i="5" s="1"/>
  <c r="BC10" i="5"/>
  <c r="BD10" i="5"/>
  <c r="BH10" i="5" s="1"/>
  <c r="BB16" i="5"/>
  <c r="BC16" i="5"/>
  <c r="BD16" i="5"/>
  <c r="BB21" i="5"/>
  <c r="BF21" i="5" s="1"/>
  <c r="BC21" i="5"/>
  <c r="BG21" i="5" s="1"/>
  <c r="BD21" i="5"/>
  <c r="BH21" i="5" s="1"/>
  <c r="BB26" i="5"/>
  <c r="BF26" i="5" s="1"/>
  <c r="BC26" i="5"/>
  <c r="BG26" i="5" s="1"/>
  <c r="BD26" i="5"/>
  <c r="BH26" i="5" s="1"/>
  <c r="BB31" i="5"/>
  <c r="BC31" i="5"/>
  <c r="BD31" i="5"/>
  <c r="AR31" i="5"/>
  <c r="AS31" i="5"/>
  <c r="AT31" i="5"/>
  <c r="AX31" i="5" s="1"/>
  <c r="AR26" i="5"/>
  <c r="AS26" i="5"/>
  <c r="AT26" i="5"/>
  <c r="AR21" i="5"/>
  <c r="AV21" i="5" s="1"/>
  <c r="AS21" i="5"/>
  <c r="AT21" i="5"/>
  <c r="AR16" i="5"/>
  <c r="AV16" i="5" s="1"/>
  <c r="AS16" i="5"/>
  <c r="AW16" i="5" s="1"/>
  <c r="AT16" i="5"/>
  <c r="AX16" i="5" s="1"/>
  <c r="BK31" i="5"/>
  <c r="BK26" i="5"/>
  <c r="BK21" i="5"/>
  <c r="BK16" i="5"/>
  <c r="BK10" i="5"/>
  <c r="BA31" i="5"/>
  <c r="BA26" i="5"/>
  <c r="BE26" i="5" s="1"/>
  <c r="BA21" i="5"/>
  <c r="BE21" i="5" s="1"/>
  <c r="BA16" i="5"/>
  <c r="BE16" i="5" s="1"/>
  <c r="BA10" i="5"/>
  <c r="AX21" i="5"/>
  <c r="AV26" i="5"/>
  <c r="AW26" i="5"/>
  <c r="AX26" i="5"/>
  <c r="AV31" i="5"/>
  <c r="AW31" i="5"/>
  <c r="AQ31" i="5"/>
  <c r="AQ26" i="5"/>
  <c r="AQ21" i="5"/>
  <c r="AU21" i="5" s="1"/>
  <c r="AQ16" i="5"/>
  <c r="AT10" i="5"/>
  <c r="AX10" i="5" s="1"/>
  <c r="AS10" i="5"/>
  <c r="AW10" i="5" s="1"/>
  <c r="AR10" i="5"/>
  <c r="AV10" i="5" s="1"/>
  <c r="AQ10" i="5"/>
  <c r="AU10" i="5" s="1"/>
  <c r="BP10" i="5"/>
  <c r="BQ10" i="5"/>
  <c r="BR16" i="5"/>
  <c r="BO26" i="5"/>
  <c r="BO21" i="5"/>
  <c r="BO16" i="5"/>
  <c r="BO10" i="5"/>
  <c r="BH31" i="5"/>
  <c r="BG31" i="5"/>
  <c r="BE31" i="5"/>
  <c r="BG10" i="5"/>
  <c r="AU16" i="5"/>
  <c r="AU26" i="5"/>
  <c r="BP31" i="5"/>
  <c r="BO31" i="5"/>
  <c r="BF31" i="5"/>
  <c r="AU31" i="5"/>
  <c r="AN31" i="5"/>
  <c r="AM31" i="5"/>
  <c r="AL31" i="5"/>
  <c r="AK31" i="5"/>
  <c r="AO31" i="5" s="1"/>
  <c r="AD31" i="5"/>
  <c r="AB31" i="5"/>
  <c r="AA31" i="5"/>
  <c r="Z31" i="5"/>
  <c r="Y31" i="5"/>
  <c r="X31" i="5"/>
  <c r="W31" i="5"/>
  <c r="U31" i="5"/>
  <c r="BQ26" i="5"/>
  <c r="BP26" i="5"/>
  <c r="AN26" i="5"/>
  <c r="AM26" i="5"/>
  <c r="AL26" i="5"/>
  <c r="AK26" i="5"/>
  <c r="AO26" i="5" s="1"/>
  <c r="AD26" i="5"/>
  <c r="AA26" i="5"/>
  <c r="Z26" i="5"/>
  <c r="Y26" i="5"/>
  <c r="X26" i="5"/>
  <c r="W26" i="5"/>
  <c r="AB26" i="5" s="1"/>
  <c r="U26" i="5"/>
  <c r="AW21" i="5"/>
  <c r="AN21" i="5"/>
  <c r="AM21" i="5"/>
  <c r="AL21" i="5"/>
  <c r="AK21" i="5"/>
  <c r="AO21" i="5" s="1"/>
  <c r="AD21" i="5"/>
  <c r="AA21" i="5"/>
  <c r="Z21" i="5"/>
  <c r="Y21" i="5"/>
  <c r="X21" i="5"/>
  <c r="W21" i="5"/>
  <c r="AB21" i="5" s="1"/>
  <c r="U21" i="5"/>
  <c r="BW10" i="5" s="1"/>
  <c r="BH16" i="5"/>
  <c r="BG16" i="5"/>
  <c r="BF16" i="5"/>
  <c r="AN16" i="5"/>
  <c r="AM16" i="5"/>
  <c r="AL16" i="5"/>
  <c r="AK16" i="5"/>
  <c r="AO16" i="5" s="1"/>
  <c r="AD16" i="5"/>
  <c r="AB16" i="5"/>
  <c r="AA16" i="5"/>
  <c r="Z16" i="5"/>
  <c r="Y16" i="5"/>
  <c r="X16" i="5"/>
  <c r="W16" i="5"/>
  <c r="U16" i="5"/>
  <c r="BE10" i="5"/>
  <c r="AN10" i="5"/>
  <c r="AM10" i="5"/>
  <c r="AL10" i="5"/>
  <c r="AK10" i="5"/>
  <c r="AO10" i="5" s="1"/>
  <c r="AD10" i="5"/>
  <c r="AA10" i="5"/>
  <c r="Z10" i="5"/>
  <c r="Y10" i="5"/>
  <c r="AB10" i="5" s="1"/>
  <c r="BX10" i="5" s="1"/>
  <c r="X10" i="5"/>
  <c r="W10" i="5"/>
  <c r="U10" i="5"/>
  <c r="CN5" i="5"/>
  <c r="BZ10" i="1"/>
  <c r="BY10" i="1"/>
  <c r="BY3" i="1"/>
  <c r="BX10" i="1"/>
  <c r="BW10" i="1"/>
  <c r="AD21" i="1"/>
  <c r="W21" i="1"/>
  <c r="U16" i="1"/>
  <c r="BN31" i="1"/>
  <c r="BR31" i="1" s="1"/>
  <c r="BM31" i="1"/>
  <c r="BQ31" i="1" s="1"/>
  <c r="BL31" i="1"/>
  <c r="BP31" i="1" s="1"/>
  <c r="BK31" i="1"/>
  <c r="BO31" i="1" s="1"/>
  <c r="BD31" i="1"/>
  <c r="BH31" i="1" s="1"/>
  <c r="BC31" i="1"/>
  <c r="BG31" i="1" s="1"/>
  <c r="BB31" i="1"/>
  <c r="BF31" i="1" s="1"/>
  <c r="BA31" i="1"/>
  <c r="BE31" i="1" s="1"/>
  <c r="AT31" i="1"/>
  <c r="AX31" i="1" s="1"/>
  <c r="AS31" i="1"/>
  <c r="AW31" i="1" s="1"/>
  <c r="AR31" i="1"/>
  <c r="AV31" i="1" s="1"/>
  <c r="AQ31" i="1"/>
  <c r="AU31" i="1" s="1"/>
  <c r="AN31" i="1"/>
  <c r="AM31" i="1"/>
  <c r="AL31" i="1"/>
  <c r="AK31" i="1"/>
  <c r="AO31" i="1" s="1"/>
  <c r="AD31" i="1"/>
  <c r="AA31" i="1"/>
  <c r="Z31" i="1"/>
  <c r="Y31" i="1"/>
  <c r="X31" i="1"/>
  <c r="W31" i="1"/>
  <c r="AB31" i="1" s="1"/>
  <c r="U31" i="1"/>
  <c r="BN26" i="1"/>
  <c r="BR26" i="1" s="1"/>
  <c r="BM26" i="1"/>
  <c r="BQ26" i="1" s="1"/>
  <c r="BL26" i="1"/>
  <c r="BP26" i="1" s="1"/>
  <c r="BK26" i="1"/>
  <c r="BO26" i="1" s="1"/>
  <c r="BD26" i="1"/>
  <c r="BH26" i="1" s="1"/>
  <c r="BC26" i="1"/>
  <c r="BG26" i="1" s="1"/>
  <c r="BB26" i="1"/>
  <c r="BF26" i="1" s="1"/>
  <c r="BA26" i="1"/>
  <c r="BE26" i="1" s="1"/>
  <c r="AT26" i="1"/>
  <c r="AX26" i="1" s="1"/>
  <c r="AS26" i="1"/>
  <c r="AW26" i="1" s="1"/>
  <c r="AR26" i="1"/>
  <c r="AV26" i="1" s="1"/>
  <c r="AQ26" i="1"/>
  <c r="AU26" i="1" s="1"/>
  <c r="AN26" i="1"/>
  <c r="AM26" i="1"/>
  <c r="AL26" i="1"/>
  <c r="AK26" i="1"/>
  <c r="AO26" i="1" s="1"/>
  <c r="AD26" i="1"/>
  <c r="AA26" i="1"/>
  <c r="Z26" i="1"/>
  <c r="Y26" i="1"/>
  <c r="X26" i="1"/>
  <c r="W26" i="1"/>
  <c r="U26" i="1"/>
  <c r="BN21" i="1"/>
  <c r="BR21" i="1" s="1"/>
  <c r="BM21" i="1"/>
  <c r="BQ21" i="1" s="1"/>
  <c r="BL21" i="1"/>
  <c r="BP21" i="1" s="1"/>
  <c r="BK21" i="1"/>
  <c r="BO21" i="1" s="1"/>
  <c r="BD21" i="1"/>
  <c r="BH21" i="1" s="1"/>
  <c r="BC21" i="1"/>
  <c r="BG21" i="1" s="1"/>
  <c r="BB21" i="1"/>
  <c r="BF21" i="1" s="1"/>
  <c r="BA21" i="1"/>
  <c r="BE21" i="1" s="1"/>
  <c r="AT21" i="1"/>
  <c r="AX21" i="1" s="1"/>
  <c r="AS21" i="1"/>
  <c r="AW21" i="1" s="1"/>
  <c r="AR21" i="1"/>
  <c r="AV21" i="1" s="1"/>
  <c r="AQ21" i="1"/>
  <c r="AU21" i="1" s="1"/>
  <c r="AN21" i="1"/>
  <c r="AM21" i="1"/>
  <c r="AL21" i="1"/>
  <c r="AK21" i="1"/>
  <c r="AO21" i="1" s="1"/>
  <c r="AA21" i="1"/>
  <c r="Z21" i="1"/>
  <c r="Y21" i="1"/>
  <c r="X21" i="1"/>
  <c r="U21" i="1"/>
  <c r="BN16" i="1"/>
  <c r="BR16" i="1" s="1"/>
  <c r="BM16" i="1"/>
  <c r="BQ16" i="1" s="1"/>
  <c r="BL16" i="1"/>
  <c r="BP16" i="1" s="1"/>
  <c r="BK16" i="1"/>
  <c r="BO16" i="1" s="1"/>
  <c r="BD16" i="1"/>
  <c r="BH16" i="1" s="1"/>
  <c r="BC16" i="1"/>
  <c r="BG16" i="1" s="1"/>
  <c r="BB16" i="1"/>
  <c r="BF16" i="1" s="1"/>
  <c r="BA16" i="1"/>
  <c r="BE16" i="1" s="1"/>
  <c r="AT16" i="1"/>
  <c r="AX16" i="1" s="1"/>
  <c r="AS16" i="1"/>
  <c r="AW16" i="1" s="1"/>
  <c r="AR16" i="1"/>
  <c r="AV16" i="1" s="1"/>
  <c r="AQ16" i="1"/>
  <c r="AU16" i="1" s="1"/>
  <c r="AN16" i="1"/>
  <c r="AM16" i="1"/>
  <c r="AL16" i="1"/>
  <c r="AK16" i="1"/>
  <c r="AO16" i="1" s="1"/>
  <c r="AD16" i="1"/>
  <c r="AA16" i="1"/>
  <c r="Z16" i="1"/>
  <c r="Y16" i="1"/>
  <c r="X16" i="1"/>
  <c r="W16" i="1"/>
  <c r="BP10" i="1"/>
  <c r="BN10" i="1"/>
  <c r="BR10" i="1" s="1"/>
  <c r="BM10" i="1"/>
  <c r="BQ10" i="1" s="1"/>
  <c r="BL10" i="1"/>
  <c r="BK10" i="1"/>
  <c r="BO10" i="1" s="1"/>
  <c r="BD10" i="1"/>
  <c r="BH10" i="1" s="1"/>
  <c r="BC10" i="1"/>
  <c r="BG10" i="1" s="1"/>
  <c r="BB10" i="1"/>
  <c r="BF10" i="1" s="1"/>
  <c r="BA10" i="1"/>
  <c r="BE10" i="1" s="1"/>
  <c r="AT10" i="1"/>
  <c r="AX10" i="1" s="1"/>
  <c r="AS10" i="1"/>
  <c r="AW10" i="1" s="1"/>
  <c r="AR10" i="1"/>
  <c r="AV10" i="1" s="1"/>
  <c r="AQ10" i="1"/>
  <c r="AU10" i="1" s="1"/>
  <c r="AN10" i="1"/>
  <c r="AM10" i="1"/>
  <c r="AL10" i="1"/>
  <c r="AK10" i="1"/>
  <c r="AD10" i="1"/>
  <c r="AA10" i="1"/>
  <c r="Z10" i="1"/>
  <c r="Y10" i="1"/>
  <c r="X10" i="1"/>
  <c r="W10" i="1"/>
  <c r="U10" i="1"/>
  <c r="BS10" i="5" l="1"/>
  <c r="BS16" i="5"/>
  <c r="BS21" i="5"/>
  <c r="BS31" i="5"/>
  <c r="BI26" i="5"/>
  <c r="BI31" i="5"/>
  <c r="BI10" i="5"/>
  <c r="AY10" i="5"/>
  <c r="CE10" i="5"/>
  <c r="CG10" i="5" s="1"/>
  <c r="CT5" i="5"/>
  <c r="AY16" i="5"/>
  <c r="AY26" i="5"/>
  <c r="AY21" i="5"/>
  <c r="BI16" i="5"/>
  <c r="BY10" i="5"/>
  <c r="AY31" i="5"/>
  <c r="BI21" i="5"/>
  <c r="BZ10" i="5"/>
  <c r="BS26" i="5"/>
  <c r="CP10" i="5"/>
  <c r="AB26" i="1"/>
  <c r="AO10" i="1"/>
  <c r="BS16" i="1"/>
  <c r="AY21" i="1"/>
  <c r="BI31" i="1"/>
  <c r="BI10" i="1"/>
  <c r="AB16" i="1"/>
  <c r="BI16" i="1"/>
  <c r="AB21" i="1"/>
  <c r="AY26" i="1"/>
  <c r="BI26" i="1"/>
  <c r="AY31" i="1"/>
  <c r="BS31" i="1"/>
  <c r="BI21" i="1"/>
  <c r="BS21" i="1"/>
  <c r="AB10" i="1"/>
  <c r="AY10" i="1"/>
  <c r="BS10" i="1"/>
  <c r="AY16" i="1"/>
  <c r="BS26" i="1"/>
  <c r="CA10" i="5" l="1"/>
  <c r="CK10" i="5" s="1"/>
  <c r="CJ10" i="5"/>
  <c r="CV10" i="5"/>
  <c r="CB10" i="5" l="1"/>
  <c r="CH10" i="5" s="1"/>
  <c r="CL10" i="5" a="1"/>
  <c r="CL10" i="5" s="1"/>
  <c r="CU10" i="5"/>
  <c r="CW10"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W9" authorId="0" shapeId="0" xr:uid="{00000000-0006-0000-0000-000009000000}">
      <text>
        <r>
          <rPr>
            <sz val="11"/>
            <color rgb="FF000000"/>
            <rFont val="Calibri"/>
            <scheme val="minor"/>
          </rPr>
          <t>======
ID#AAAAOSDpNFg
Jeffrey Stransky    (2021-08-27 16:02:55)
Purge if dilemmas repeat warning &gt;=2</t>
        </r>
      </text>
    </comment>
    <comment ref="BX9" authorId="0" shapeId="0" xr:uid="{00000000-0006-0000-0000-000004000000}">
      <text>
        <r>
          <rPr>
            <sz val="11"/>
            <color rgb="FF000000"/>
            <rFont val="Calibri"/>
            <scheme val="minor"/>
          </rPr>
          <t>======
ID#AAAAOSDpNF0
Jeffrey Stransky    (2021-08-27 16:02:55)
If greater than 5 or 6. Brittany said 6 (I am guessing because 6 dilemmas), so I will do 5.</t>
        </r>
      </text>
    </comment>
    <comment ref="BY9" authorId="0" shapeId="0" xr:uid="{00000000-0006-0000-0000-000001000000}">
      <text>
        <r>
          <rPr>
            <sz val="11"/>
            <color rgb="FF000000"/>
            <rFont val="Calibri"/>
            <scheme val="minor"/>
          </rPr>
          <t>======
ID#AAAAOSDpNF8
Jeffrey Stransky    (2021-08-27 16:02:55)
Rate-ranks exceeding cut-off value (217) are purged from data.
The cut off is #of considerations across all  dilemmas times a factor of 3.33...</t>
        </r>
      </text>
    </comment>
  </commentList>
  <extLst>
    <ext xmlns:r="http://schemas.openxmlformats.org/officeDocument/2006/relationships" uri="GoogleSheetsCustomDataVersion2">
      <go:sheetsCustomData xmlns:go="http://customooxmlschemas.google.com/" r:id="rId1" roundtripDataSignature="AMtx7mhGMlChX7EORK0T4mU9W9vo14MjV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M4" authorId="0" shapeId="0" xr:uid="{DD44A872-DC09-4FD6-9712-1022B2FBE738}">
      <text>
        <r>
          <rPr>
            <sz val="11"/>
            <color rgb="FF000000"/>
            <rFont val="Calibri"/>
            <scheme val="minor"/>
          </rPr>
          <t>======
ID#AAAAOSDpNFw
Jeffrey Stransky    (2021-08-27 16:02:55)
Total Consideration</t>
        </r>
      </text>
    </comment>
    <comment ref="CN4" authorId="0" shapeId="0" xr:uid="{336A07CC-DDD9-44DC-ADD5-9ABB8AC7EE7E}">
      <text>
        <r>
          <rPr>
            <sz val="11"/>
            <color rgb="FF000000"/>
            <rFont val="Calibri"/>
            <scheme val="minor"/>
          </rPr>
          <t>======
ID#AAAAOSDpNF4
Jeffrey Stransky    (2021-08-27 16:02:55)
Total number of items excluding M-items</t>
        </r>
      </text>
    </comment>
    <comment ref="CO4" authorId="0" shapeId="0" xr:uid="{13696306-BDD0-4137-BBC8-19AF8E366F83}">
      <text>
        <r>
          <rPr>
            <sz val="11"/>
            <color rgb="FF000000"/>
            <rFont val="Calibri"/>
            <scheme val="minor"/>
          </rPr>
          <t>======
ID#AAAAOSDpNFk
Jeffrey Stransky    (2021-08-27 16:02:55)
Variable A required in CDIT equation</t>
        </r>
      </text>
    </comment>
    <comment ref="CP4" authorId="0" shapeId="0" xr:uid="{B1D6060D-5765-483B-9E13-95C8840DD19E}">
      <text>
        <r>
          <rPr>
            <sz val="11"/>
            <color rgb="FF000000"/>
            <rFont val="Calibri"/>
            <scheme val="minor"/>
          </rPr>
          <t>======
ID#AAAAOSDpNFc
Jeffrey Stransky    (2021-08-27 16:02:55)
Number of M-itms</t>
        </r>
      </text>
    </comment>
    <comment ref="CQ4" authorId="0" shapeId="0" xr:uid="{175CE980-0B03-4A84-9C9F-DC8EF4B5C5A5}">
      <text>
        <r>
          <rPr>
            <sz val="11"/>
            <color rgb="FF000000"/>
            <rFont val="Calibri"/>
            <scheme val="minor"/>
          </rPr>
          <t>======
ID#AAAAOSDpNGA
Jeffrey Stransky    (2021-08-27 16:02:55)
Number of pre-conventional items</t>
        </r>
      </text>
    </comment>
    <comment ref="CR4" authorId="0" shapeId="0" xr:uid="{A52EE58A-2DA3-43E1-85E0-2D16BD39BAE9}">
      <text>
        <r>
          <rPr>
            <sz val="11"/>
            <color rgb="FF000000"/>
            <rFont val="Calibri"/>
            <scheme val="minor"/>
          </rPr>
          <t>======
ID#AAAAOSDpNFs
Jeffrey Stransky    (2021-08-27 16:02:55)
Number of conventional items</t>
        </r>
      </text>
    </comment>
    <comment ref="CS4" authorId="0" shapeId="0" xr:uid="{85FC3B33-8EC1-441D-B7BC-577D537D96E2}">
      <text>
        <r>
          <rPr>
            <sz val="11"/>
            <color rgb="FF000000"/>
            <rFont val="Calibri"/>
            <scheme val="minor"/>
          </rPr>
          <t>======
ID#AAAAOSDpNFo
Jeffrey Stransky    (2021-08-27 16:02:55)
Number of post-conventional items</t>
        </r>
      </text>
    </comment>
    <comment ref="BW9" authorId="0" shapeId="0" xr:uid="{B5DEF559-503F-4830-82E3-A6EC482FBA85}">
      <text>
        <r>
          <rPr>
            <sz val="11"/>
            <color rgb="FF000000"/>
            <rFont val="Calibri"/>
            <scheme val="minor"/>
          </rPr>
          <t>======
ID#AAAAOSDpNFg
Jeffrey Stransky    (2021-08-27 16:02:55)
Purge if dilemmas repeat warning &gt;=2</t>
        </r>
      </text>
    </comment>
    <comment ref="BX9" authorId="0" shapeId="0" xr:uid="{8C72651E-8FC8-4F04-9ADE-6F7791E7DF97}">
      <text>
        <r>
          <rPr>
            <sz val="11"/>
            <color rgb="FF000000"/>
            <rFont val="Calibri"/>
            <scheme val="minor"/>
          </rPr>
          <t>======
ID#AAAAOSDpNF0
Jeffrey Stransky    (2021-08-27 16:02:55)
If greater than 5 or 6. Brittany said 6 (I am guessing because 6 dilemmas), so I will do 5.</t>
        </r>
      </text>
    </comment>
    <comment ref="BY9" authorId="0" shapeId="0" xr:uid="{3C99069E-117E-4F21-85AC-C5A283EF0EDD}">
      <text>
        <r>
          <rPr>
            <sz val="11"/>
            <color rgb="FF000000"/>
            <rFont val="Calibri"/>
            <scheme val="minor"/>
          </rPr>
          <t>======
ID#AAAAOSDpNF8
Jeffrey Stransky    (2021-08-27 16:02:55)
Rate-ranks exceeding cut-off value (217) are purged from data.
The cut off is #of considerations across all  dilemmas times a factor of 3.33...</t>
        </r>
      </text>
    </comment>
  </commentList>
</comments>
</file>

<file path=xl/sharedStrings.xml><?xml version="1.0" encoding="utf-8"?>
<sst xmlns="http://schemas.openxmlformats.org/spreadsheetml/2006/main" count="688" uniqueCount="140">
  <si>
    <t>No</t>
  </si>
  <si>
    <t>Much</t>
  </si>
  <si>
    <t>Legend</t>
  </si>
  <si>
    <t>Pre-Conventional Consideration</t>
  </si>
  <si>
    <t>Little</t>
  </si>
  <si>
    <t>Great</t>
  </si>
  <si>
    <t>Rate-Rank Cutoff</t>
  </si>
  <si>
    <t>Total</t>
  </si>
  <si>
    <t>Non-M-items</t>
  </si>
  <si>
    <t>A</t>
  </si>
  <si>
    <t>m</t>
  </si>
  <si>
    <t>CPRC</t>
  </si>
  <si>
    <t>CC</t>
  </si>
  <si>
    <t>CPOC</t>
  </si>
  <si>
    <t>Sum</t>
  </si>
  <si>
    <t>Conventional Consideration</t>
  </si>
  <si>
    <t>Some</t>
  </si>
  <si>
    <t>Post-Conventional Consideration</t>
  </si>
  <si>
    <t>Nonsense Consideration</t>
  </si>
  <si>
    <t>done</t>
  </si>
  <si>
    <t>Filter</t>
  </si>
  <si>
    <t>P-Score</t>
  </si>
  <si>
    <t>N2 Score</t>
  </si>
  <si>
    <t>CDIT</t>
  </si>
  <si>
    <t>Scenario 1</t>
  </si>
  <si>
    <t>Considerations</t>
  </si>
  <si>
    <t>Ranking</t>
  </si>
  <si>
    <t>Repeating data</t>
  </si>
  <si>
    <t>Missing Date</t>
  </si>
  <si>
    <t>Duplicate Finder</t>
  </si>
  <si>
    <t>Rated Higher than...</t>
  </si>
  <si>
    <t>Rate-Rank Score</t>
  </si>
  <si>
    <t>Pre Conventional Scoring</t>
  </si>
  <si>
    <t>Conventional Scoring</t>
  </si>
  <si>
    <t>Post Conventional Scoring</t>
  </si>
  <si>
    <t>Decision</t>
  </si>
  <si>
    <t>Most Important</t>
  </si>
  <si>
    <t>Second most important</t>
  </si>
  <si>
    <t>Third most important</t>
  </si>
  <si>
    <t>Fourth most important</t>
  </si>
  <si>
    <t>Score</t>
  </si>
  <si>
    <t>First</t>
  </si>
  <si>
    <t>Second</t>
  </si>
  <si>
    <t>Third</t>
  </si>
  <si>
    <t>Fourth</t>
  </si>
  <si>
    <t>Repeat</t>
  </si>
  <si>
    <t>Missing</t>
  </si>
  <si>
    <t>Rate-Rank</t>
  </si>
  <si>
    <t>Cumulative</t>
  </si>
  <si>
    <t>P score</t>
  </si>
  <si>
    <t>Avg. PostConv</t>
  </si>
  <si>
    <t>Avg. PreConv</t>
  </si>
  <si>
    <t>Difference</t>
  </si>
  <si>
    <t>Std. Dev.</t>
  </si>
  <si>
    <t>Deviation</t>
  </si>
  <si>
    <t>N2</t>
  </si>
  <si>
    <t>Pre-Conventional</t>
  </si>
  <si>
    <t>Conventional</t>
  </si>
  <si>
    <t>Post-Conventional</t>
  </si>
  <si>
    <t>PR</t>
  </si>
  <si>
    <t>SS Pre-conv</t>
  </si>
  <si>
    <t>SS conv</t>
  </si>
  <si>
    <t>SS Post-conv</t>
  </si>
  <si>
    <t>SS</t>
  </si>
  <si>
    <t>CF Pre-conv</t>
  </si>
  <si>
    <t>CF Conv</t>
  </si>
  <si>
    <t>CF Post-conv</t>
  </si>
  <si>
    <t>CF</t>
  </si>
  <si>
    <t>SS Deviation</t>
  </si>
  <si>
    <t>SS Stage</t>
  </si>
  <si>
    <t>RU=#1</t>
  </si>
  <si>
    <t>Scenario 2</t>
  </si>
  <si>
    <t>Most important item</t>
  </si>
  <si>
    <t>Scenario 3</t>
  </si>
  <si>
    <t>Scenario 4</t>
  </si>
  <si>
    <t>Scenario 5</t>
  </si>
  <si>
    <t>ID</t>
  </si>
  <si>
    <t>1. How important is it to you to maximize your salary with a bonus?</t>
  </si>
  <si>
    <t>2. Are you concerned that selecting Option A might require more of your employees' time?</t>
  </si>
  <si>
    <t>3. Would you gain personal satisfaction of “doing a good job” if you choose one option over the other?</t>
  </si>
  <si>
    <t>4. Do you think that management will cancel work due to weather tomorrow?</t>
  </si>
  <si>
    <t>5. How much risk to the surrounding community is associated with replacement of hoses for each option?</t>
  </si>
  <si>
    <t>6. Would process reliability be affected by hose choice?</t>
  </si>
  <si>
    <t>7. Is it ever a good idea to rely on active measures (in this case, employee maintenance) rather than inherently safe design (in this case, material of construction)?</t>
  </si>
  <si>
    <t>8. Would your fellow employees have a more positive opinion of you if you chose one option or the other?</t>
  </si>
  <si>
    <t>9. Do the polymer linings for each option match the color of the pipe?</t>
  </si>
  <si>
    <t>10. Would choosing Option B benefit the company?</t>
  </si>
  <si>
    <t>11. Would you earn additional recognition and career opportunities by keeping costs low?</t>
  </si>
  <si>
    <t>1. What is the potential for negative impact to the environment if the tanks release their contents?</t>
  </si>
  <si>
    <t>2. Is there the potential for the exploding tanks to damage the surrounding neighborhood and infrastructure adjacent to the plant?</t>
  </si>
  <si>
    <t>3. What is your level of comfort in soliciting volunteers to stay on-site during what may be a life-threatening situation?</t>
  </si>
  <si>
    <t>4. What is your level of concern regarding your own personal safety if you choose to stay on-site during the storm?</t>
  </si>
  <si>
    <t>5. How much faith do you have in your local meteorologist?</t>
  </si>
  <si>
    <t>6. What is your confidence that you and/or your team will be able to keep the generators functioning under the storm conditions?</t>
  </si>
  <si>
    <t>7. Would staying to prepare the tanks jeopardize you and your family’s safety in the upcoming storm?</t>
  </si>
  <si>
    <t>8. How would your company be perceived if no employees were on site during the storm and an accident occurred?</t>
  </si>
  <si>
    <t>9. Are you concerned whether pizza will be able to be delivered to the plant during the storm?</t>
  </si>
  <si>
    <t>10. What is the potential for negative health effects on residents who live in the areas surrounding the plant if the tanks release their contents?</t>
  </si>
  <si>
    <t>11.  Is the plant located in an area where dangerous impacts to the surrounding community are likely?</t>
  </si>
  <si>
    <t>1. How often is maintenance performed on the equipment in the plant?</t>
  </si>
  <si>
    <t>2. If you ignore the leaky valve, are you contributing to a negative engineering safety culture overall?</t>
  </si>
  <si>
    <t>3. How big of a bucket is available to collect the leaking material from the valve?</t>
  </si>
  <si>
    <t>4. Will the leaking valve be a common nuisance for you, or is it located in a part of the plant you will seldom visit?</t>
  </si>
  <si>
    <t>5. How often is the valve used?</t>
  </si>
  <si>
    <t>6. Is it ever acceptable to not report a potential safety hazard?</t>
  </si>
  <si>
    <t>7. Will you face negative repercussions from reporting the leak?</t>
  </si>
  <si>
    <t>8. What other people or equipment may be exposed to the steam leak?</t>
  </si>
  <si>
    <t>9. How much time or effort would it take you to have the valve inspected?</t>
  </si>
  <si>
    <t>10. Would you be looked at as a “worrier” if you report the leak?</t>
  </si>
  <si>
    <t>11. Can any safety hazard, regardless of how minor, be dismissed as simply an “annoyance”?</t>
  </si>
  <si>
    <t>1. Are there any health risks associated with a hazardous chemical leak that could impact the local community?</t>
  </si>
  <si>
    <t>2. Would your co-worker lose confidence in your abilities if you asked for assistance?</t>
  </si>
  <si>
    <t>3. Would the engineering supervisor be irritated with you if you asked for help?</t>
  </si>
  <si>
    <t>4. How many bolts will need to be undone?</t>
  </si>
  <si>
    <t>5. Would leaving the valve as-is cause a loss of production?</t>
  </si>
  <si>
    <t>6. What is the possibility of a larger issue, such as an explosion or fire, if a hazardous chemical were to leak from the valve?</t>
  </si>
  <si>
    <t>7. What impact would a hazardous chemical leak have on the environment?</t>
  </si>
  <si>
    <t>8. What tools do I need to unbolt the valve?</t>
  </si>
  <si>
    <t>9. Would a hazardous chemical leak impact the company's image?</t>
  </si>
  <si>
    <t>1. What is the potential for lost production if you discontinue the additive without finding a suitable replacement?</t>
  </si>
  <si>
    <t>2. Are you concerned that your yearly bonus will be impacted if your company discontinues the use of this chemical?</t>
  </si>
  <si>
    <t>3. What is the potential impact on your coworkers’ jobs if the additive is banned and you didn’t look for an alternative?</t>
  </si>
  <si>
    <t>4. Are you concerned that discharging the chemical could impact the local community?</t>
  </si>
  <si>
    <t>5. What is the difficulty and personal time investment it will take for you to find a replacement additive?</t>
  </si>
  <si>
    <t>6. How important to the company is it that the government agency in charge of environmental regulations has not issued any ruling on the continued use of this additive?</t>
  </si>
  <si>
    <t>7. What is the potential for negative environmental and human consequences if the additive is eventually proven to be dangerous?</t>
  </si>
  <si>
    <t>8. Are you concerned about your health since you are constantly exposed to the additive?</t>
  </si>
  <si>
    <t>9. Is there any additional time or money it would cost your company to replace the additive?</t>
  </si>
  <si>
    <t>10. Are you concerned about your job security if you should fail to find an appropriate alternative?</t>
  </si>
  <si>
    <t>11. Are you concerned that the replacement might have a name that is difficult to pronounce?</t>
  </si>
  <si>
    <t>Dilemma 1</t>
  </si>
  <si>
    <t>Dilemma 2</t>
  </si>
  <si>
    <t>Dilemma 3</t>
  </si>
  <si>
    <t>Dilemma 4</t>
  </si>
  <si>
    <t>Dilemma 5</t>
  </si>
  <si>
    <t>FOLLOW</t>
  </si>
  <si>
    <t>THESE</t>
  </si>
  <si>
    <t>INSTRUCTIONS</t>
  </si>
  <si>
    <t>Predominant Reasoning</t>
  </si>
  <si>
    <t>Consistency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</si>
</sst>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scheme val="minor"/>
    </font>
    <font>
      <sz val="11"/>
      <color rgb="FF000000"/>
      <name val="Calibri"/>
    </font>
    <font>
      <sz val="11"/>
      <color rgb="FFFFFFFF"/>
      <name val="Calibri"/>
    </font>
    <font>
      <sz val="11"/>
      <color theme="0"/>
      <name val="Calibri"/>
    </font>
    <font>
      <sz val="11"/>
      <name val="Calibri"/>
    </font>
    <font>
      <b/>
      <sz val="11"/>
      <color rgb="FF000000"/>
      <name val="Calibri"/>
    </font>
    <font>
      <sz val="11"/>
      <color theme="1"/>
      <name val="Calibri"/>
    </font>
    <font>
      <sz val="11"/>
      <color rgb="FF000000"/>
      <name val="Calibri"/>
      <family val="2"/>
      <scheme val="minor"/>
    </font>
    <font>
      <sz val="12"/>
      <color rgb="FF000000"/>
      <name val="Times New Roman"/>
      <family val="1"/>
    </font>
    <font>
      <sz val="8"/>
      <name val="Calibri"/>
      <family val="2"/>
      <scheme val="minor"/>
    </font>
    <font>
      <sz val="11"/>
      <color rgb="FF000000"/>
      <name val="Calibri"/>
      <family val="2"/>
    </font>
    <font>
      <b/>
      <sz val="11"/>
      <color rgb="FF000000"/>
      <name val="Calibri"/>
      <family val="2"/>
    </font>
    <font>
      <sz val="11"/>
      <color theme="0"/>
      <name val="Calibri"/>
      <family val="2"/>
      <scheme val="minor"/>
    </font>
    <font>
      <sz val="11"/>
      <color theme="0"/>
      <name val="Calibri"/>
      <family val="2"/>
    </font>
    <font>
      <b/>
      <sz val="28"/>
      <color rgb="FF000000"/>
      <name val="Calibri"/>
      <family val="2"/>
    </font>
    <font>
      <sz val="11"/>
      <name val="Calibri"/>
      <family val="2"/>
    </font>
  </fonts>
  <fills count="29">
    <fill>
      <patternFill patternType="none"/>
    </fill>
    <fill>
      <patternFill patternType="gray125"/>
    </fill>
    <fill>
      <patternFill patternType="solid">
        <fgColor rgb="FFE64242"/>
        <bgColor rgb="FFE64242"/>
      </patternFill>
    </fill>
    <fill>
      <patternFill patternType="solid">
        <fgColor rgb="FFCCCCCC"/>
        <bgColor rgb="FFCCCCCC"/>
      </patternFill>
    </fill>
    <fill>
      <patternFill patternType="solid">
        <fgColor rgb="FFE2EFD9"/>
        <bgColor rgb="FFE2EFD9"/>
      </patternFill>
    </fill>
    <fill>
      <patternFill patternType="solid">
        <fgColor rgb="FFFFF2CC"/>
        <bgColor indexed="64"/>
      </patternFill>
    </fill>
    <fill>
      <patternFill patternType="solid">
        <fgColor rgb="FFD9E2F3"/>
        <bgColor indexed="64"/>
      </patternFill>
    </fill>
    <fill>
      <patternFill patternType="solid">
        <fgColor rgb="FFFF9999"/>
        <bgColor indexed="64"/>
      </patternFill>
    </fill>
    <fill>
      <patternFill patternType="solid">
        <fgColor rgb="FF9999FF"/>
        <bgColor indexed="64"/>
      </patternFill>
    </fill>
    <fill>
      <patternFill patternType="solid">
        <fgColor theme="7"/>
        <bgColor rgb="FFCCCCCC"/>
      </patternFill>
    </fill>
    <fill>
      <patternFill patternType="solid">
        <fgColor theme="7"/>
        <bgColor indexed="64"/>
      </patternFill>
    </fill>
    <fill>
      <patternFill patternType="solid">
        <fgColor rgb="FF92D050"/>
        <bgColor indexed="64"/>
      </patternFill>
    </fill>
    <fill>
      <patternFill patternType="solid">
        <fgColor rgb="FF00B0F0"/>
        <bgColor indexed="64"/>
      </patternFill>
    </fill>
    <fill>
      <patternFill patternType="solid">
        <fgColor rgb="FF002060"/>
        <bgColor indexed="64"/>
      </patternFill>
    </fill>
    <fill>
      <patternFill patternType="solid">
        <fgColor rgb="FFC00000"/>
        <bgColor rgb="FFCCCCCC"/>
      </patternFill>
    </fill>
    <fill>
      <patternFill patternType="solid">
        <fgColor rgb="FFC00000"/>
        <bgColor indexed="64"/>
      </patternFill>
    </fill>
    <fill>
      <patternFill patternType="solid">
        <fgColor rgb="FFFFFF00"/>
        <bgColor indexed="64"/>
      </patternFill>
    </fill>
    <fill>
      <patternFill patternType="solid">
        <fgColor rgb="FF7030A0"/>
        <bgColor indexed="64"/>
      </patternFill>
    </fill>
    <fill>
      <patternFill patternType="solid">
        <fgColor theme="0" tint="-0.14999847407452621"/>
        <bgColor rgb="FFCCCCCC"/>
      </patternFill>
    </fill>
    <fill>
      <patternFill patternType="solid">
        <fgColor theme="0" tint="-0.14999847407452621"/>
        <bgColor indexed="64"/>
      </patternFill>
    </fill>
    <fill>
      <patternFill patternType="solid">
        <fgColor rgb="FF0070C0"/>
        <bgColor rgb="FFCCCCCC"/>
      </patternFill>
    </fill>
    <fill>
      <patternFill patternType="solid">
        <fgColor rgb="FF0070C0"/>
        <bgColor indexed="64"/>
      </patternFill>
    </fill>
    <fill>
      <patternFill patternType="solid">
        <fgColor rgb="FF0070C0"/>
        <bgColor rgb="FFB4C6E7"/>
      </patternFill>
    </fill>
    <fill>
      <patternFill patternType="solid">
        <fgColor rgb="FF00B050"/>
        <bgColor rgb="FFC5E0B3"/>
      </patternFill>
    </fill>
    <fill>
      <patternFill patternType="solid">
        <fgColor rgb="FF00B050"/>
        <bgColor indexed="64"/>
      </patternFill>
    </fill>
    <fill>
      <patternFill patternType="solid">
        <fgColor theme="7" tint="0.39997558519241921"/>
        <bgColor rgb="FFFFE598"/>
      </patternFill>
    </fill>
    <fill>
      <patternFill patternType="solid">
        <fgColor theme="7" tint="0.39997558519241921"/>
        <bgColor indexed="64"/>
      </patternFill>
    </fill>
    <fill>
      <patternFill patternType="solid">
        <fgColor rgb="FFCC99FF"/>
        <bgColor rgb="FFF7CAAC"/>
      </patternFill>
    </fill>
    <fill>
      <patternFill patternType="solid">
        <fgColor rgb="FFCC99FF"/>
        <bgColor indexed="64"/>
      </patternFill>
    </fill>
  </fills>
  <borders count="33">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
      <left style="thin">
        <color indexed="64"/>
      </left>
      <right/>
      <top/>
      <bottom/>
      <diagonal/>
    </border>
  </borders>
  <cellStyleXfs count="1">
    <xf numFmtId="0" fontId="0" fillId="0" borderId="0"/>
  </cellStyleXfs>
  <cellXfs count="182">
    <xf numFmtId="0" fontId="0" fillId="0" borderId="0" xfId="0"/>
    <xf numFmtId="0" fontId="1" fillId="0" borderId="0" xfId="0" applyFont="1"/>
    <xf numFmtId="0" fontId="2" fillId="0" borderId="0" xfId="0" applyFont="1"/>
    <xf numFmtId="0" fontId="2" fillId="0" borderId="0" xfId="0" applyFont="1" applyAlignment="1">
      <alignment horizontal="right"/>
    </xf>
    <xf numFmtId="0" fontId="1" fillId="0" borderId="0" xfId="0" applyFont="1" applyAlignment="1">
      <alignment wrapText="1"/>
    </xf>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2" fontId="1" fillId="0" borderId="0" xfId="0" applyNumberFormat="1" applyFont="1"/>
    <xf numFmtId="0" fontId="2" fillId="0" borderId="0" xfId="0" applyFont="1" applyAlignment="1">
      <alignment horizontal="right" wrapText="1"/>
    </xf>
    <xf numFmtId="0" fontId="1" fillId="3" borderId="0" xfId="0" applyFont="1" applyFill="1"/>
    <xf numFmtId="0" fontId="5" fillId="3" borderId="0" xfId="0" applyFont="1" applyFill="1" applyAlignment="1">
      <alignment horizontal="left"/>
    </xf>
    <xf numFmtId="0" fontId="1" fillId="3" borderId="0" xfId="0" applyFont="1" applyFill="1" applyAlignment="1">
      <alignment horizontal="center"/>
    </xf>
    <xf numFmtId="0" fontId="6" fillId="3" borderId="0" xfId="0" applyFont="1" applyFill="1"/>
    <xf numFmtId="0" fontId="6" fillId="3" borderId="0" xfId="0" applyFont="1" applyFill="1" applyAlignment="1">
      <alignment horizontal="center"/>
    </xf>
    <xf numFmtId="0" fontId="5" fillId="0" borderId="0" xfId="0" applyFont="1" applyAlignment="1">
      <alignment wrapText="1"/>
    </xf>
    <xf numFmtId="0" fontId="1" fillId="0" borderId="0" xfId="0" applyFont="1" applyAlignment="1">
      <alignment horizontal="center"/>
    </xf>
    <xf numFmtId="0" fontId="6" fillId="0" borderId="0" xfId="0" applyFont="1" applyAlignment="1">
      <alignment horizontal="center"/>
    </xf>
    <xf numFmtId="0" fontId="6" fillId="0" borderId="0" xfId="0" applyFont="1"/>
    <xf numFmtId="0" fontId="1" fillId="4" borderId="1" xfId="0" applyFont="1" applyFill="1" applyBorder="1" applyAlignment="1">
      <alignment horizontal="center"/>
    </xf>
    <xf numFmtId="0" fontId="1" fillId="0" borderId="17" xfId="0" applyFont="1" applyBorder="1"/>
    <xf numFmtId="0" fontId="1" fillId="0" borderId="17" xfId="0" applyFont="1" applyBorder="1" applyAlignment="1">
      <alignment horizontal="center"/>
    </xf>
    <xf numFmtId="0" fontId="1" fillId="0" borderId="19" xfId="0" applyFont="1" applyBorder="1" applyAlignment="1">
      <alignment horizontal="center"/>
    </xf>
    <xf numFmtId="0" fontId="1" fillId="0" borderId="1" xfId="0" applyFont="1" applyBorder="1" applyAlignment="1">
      <alignment horizontal="center"/>
    </xf>
    <xf numFmtId="0" fontId="1" fillId="0" borderId="1" xfId="0" applyFont="1" applyBorder="1"/>
    <xf numFmtId="2" fontId="1" fillId="0" borderId="1" xfId="0" applyNumberFormat="1" applyFont="1" applyBorder="1"/>
    <xf numFmtId="0" fontId="5" fillId="0" borderId="0" xfId="0" applyFont="1"/>
    <xf numFmtId="0" fontId="0" fillId="0" borderId="16" xfId="0" applyBorder="1"/>
    <xf numFmtId="0" fontId="8" fillId="0" borderId="16" xfId="0" applyFont="1" applyBorder="1" applyAlignment="1">
      <alignment vertical="center" wrapText="1"/>
    </xf>
    <xf numFmtId="0" fontId="10" fillId="0" borderId="18" xfId="0" applyFont="1" applyBorder="1"/>
    <xf numFmtId="0" fontId="11" fillId="0" borderId="0" xfId="0" applyFont="1" applyAlignment="1">
      <alignment horizontal="center"/>
    </xf>
    <xf numFmtId="0" fontId="8" fillId="5" borderId="16" xfId="0" applyFont="1" applyFill="1" applyBorder="1" applyAlignment="1">
      <alignment horizontal="left" vertical="top" wrapText="1"/>
    </xf>
    <xf numFmtId="0" fontId="8" fillId="6" borderId="16" xfId="0" applyFont="1" applyFill="1" applyBorder="1" applyAlignment="1">
      <alignment horizontal="left" vertical="top" wrapText="1"/>
    </xf>
    <xf numFmtId="0" fontId="8" fillId="7" borderId="16" xfId="0" applyFont="1" applyFill="1" applyBorder="1" applyAlignment="1">
      <alignment horizontal="left" vertical="top" wrapText="1"/>
    </xf>
    <xf numFmtId="0" fontId="8" fillId="8" borderId="16" xfId="0" applyFont="1" applyFill="1" applyBorder="1" applyAlignment="1">
      <alignment horizontal="left" vertical="top" wrapText="1"/>
    </xf>
    <xf numFmtId="0" fontId="7" fillId="0" borderId="16" xfId="0" applyFont="1" applyBorder="1" applyAlignment="1">
      <alignment vertical="top"/>
    </xf>
    <xf numFmtId="0" fontId="7" fillId="0" borderId="20" xfId="0" applyFont="1" applyBorder="1" applyAlignment="1">
      <alignment vertical="top"/>
    </xf>
    <xf numFmtId="0" fontId="8" fillId="5" borderId="20" xfId="0" applyFont="1" applyFill="1" applyBorder="1" applyAlignment="1">
      <alignment horizontal="left" vertical="top" wrapText="1"/>
    </xf>
    <xf numFmtId="0" fontId="8" fillId="6" borderId="20" xfId="0" applyFont="1" applyFill="1" applyBorder="1" applyAlignment="1">
      <alignment horizontal="left" vertical="top" wrapText="1"/>
    </xf>
    <xf numFmtId="0" fontId="8" fillId="7" borderId="20" xfId="0" applyFont="1" applyFill="1" applyBorder="1" applyAlignment="1">
      <alignment horizontal="left" vertical="top" wrapText="1"/>
    </xf>
    <xf numFmtId="0" fontId="8" fillId="8" borderId="20" xfId="0" applyFont="1" applyFill="1" applyBorder="1" applyAlignment="1">
      <alignment horizontal="left" vertical="top" wrapText="1"/>
    </xf>
    <xf numFmtId="0" fontId="7" fillId="0" borderId="21" xfId="0" applyFont="1" applyBorder="1" applyAlignment="1">
      <alignment vertical="top"/>
    </xf>
    <xf numFmtId="0" fontId="8" fillId="8" borderId="21" xfId="0" applyFont="1" applyFill="1" applyBorder="1" applyAlignment="1">
      <alignment horizontal="left" vertical="top" wrapText="1"/>
    </xf>
    <xf numFmtId="0" fontId="8" fillId="6" borderId="21" xfId="0" applyFont="1" applyFill="1" applyBorder="1" applyAlignment="1">
      <alignment horizontal="left" vertical="top" wrapText="1"/>
    </xf>
    <xf numFmtId="0" fontId="8" fillId="5" borderId="21" xfId="0" applyFont="1" applyFill="1" applyBorder="1" applyAlignment="1">
      <alignment horizontal="left" vertical="top" wrapText="1"/>
    </xf>
    <xf numFmtId="0" fontId="8" fillId="7" borderId="21" xfId="0" applyFont="1" applyFill="1" applyBorder="1" applyAlignment="1">
      <alignment horizontal="left" vertical="top" wrapText="1"/>
    </xf>
    <xf numFmtId="0" fontId="0" fillId="0" borderId="21" xfId="0" applyBorder="1" applyAlignment="1">
      <alignment horizontal="left" vertical="top"/>
    </xf>
    <xf numFmtId="0" fontId="10" fillId="0" borderId="0" xfId="0" applyFont="1" applyAlignment="1">
      <alignment horizontal="center"/>
    </xf>
    <xf numFmtId="0" fontId="1" fillId="0" borderId="22" xfId="0" applyFont="1" applyBorder="1" applyAlignment="1">
      <alignment wrapText="1"/>
    </xf>
    <xf numFmtId="0" fontId="8" fillId="5" borderId="23" xfId="0" applyFont="1" applyFill="1" applyBorder="1" applyAlignment="1">
      <alignment horizontal="left" vertical="top" wrapText="1"/>
    </xf>
    <xf numFmtId="0" fontId="1" fillId="0" borderId="24" xfId="0" applyFont="1" applyBorder="1"/>
    <xf numFmtId="0" fontId="1" fillId="0" borderId="25" xfId="0" applyFont="1" applyBorder="1" applyAlignment="1">
      <alignment wrapText="1"/>
    </xf>
    <xf numFmtId="0" fontId="1" fillId="0" borderId="26" xfId="0" applyFont="1" applyBorder="1"/>
    <xf numFmtId="0" fontId="1" fillId="0" borderId="27" xfId="0" applyFont="1" applyBorder="1" applyAlignment="1">
      <alignment wrapText="1"/>
    </xf>
    <xf numFmtId="0" fontId="8" fillId="7" borderId="28" xfId="0" applyFont="1" applyFill="1" applyBorder="1" applyAlignment="1">
      <alignment horizontal="left" vertical="top" wrapText="1"/>
    </xf>
    <xf numFmtId="0" fontId="1" fillId="0" borderId="29" xfId="0" applyFont="1" applyBorder="1"/>
    <xf numFmtId="0" fontId="1" fillId="9" borderId="22" xfId="0" applyFont="1" applyFill="1" applyBorder="1" applyAlignment="1">
      <alignment wrapText="1"/>
    </xf>
    <xf numFmtId="0" fontId="11" fillId="10" borderId="25" xfId="0" applyFont="1" applyFill="1" applyBorder="1" applyAlignment="1">
      <alignment horizontal="center"/>
    </xf>
    <xf numFmtId="0" fontId="5" fillId="10" borderId="16" xfId="0" applyFont="1" applyFill="1" applyBorder="1" applyAlignment="1">
      <alignment wrapText="1"/>
    </xf>
    <xf numFmtId="0" fontId="1" fillId="10" borderId="16" xfId="0" applyFont="1" applyFill="1" applyBorder="1" applyAlignment="1">
      <alignment horizontal="center"/>
    </xf>
    <xf numFmtId="0" fontId="1" fillId="10" borderId="26" xfId="0" applyFont="1" applyFill="1" applyBorder="1" applyAlignment="1">
      <alignment horizontal="center"/>
    </xf>
    <xf numFmtId="0" fontId="1" fillId="10" borderId="27" xfId="0" applyFont="1" applyFill="1" applyBorder="1"/>
    <xf numFmtId="0" fontId="10" fillId="10" borderId="30" xfId="0" applyFont="1" applyFill="1" applyBorder="1"/>
    <xf numFmtId="0" fontId="1" fillId="10" borderId="31" xfId="0" applyFont="1" applyFill="1" applyBorder="1" applyAlignment="1">
      <alignment horizontal="center"/>
    </xf>
    <xf numFmtId="0" fontId="1" fillId="10" borderId="28" xfId="0" applyFont="1" applyFill="1" applyBorder="1" applyAlignment="1">
      <alignment horizontal="center"/>
    </xf>
    <xf numFmtId="0" fontId="1" fillId="10" borderId="29" xfId="0" applyFont="1" applyFill="1" applyBorder="1" applyAlignment="1">
      <alignment horizontal="center"/>
    </xf>
    <xf numFmtId="0" fontId="1" fillId="11" borderId="0" xfId="0" applyFont="1" applyFill="1"/>
    <xf numFmtId="0" fontId="1" fillId="11" borderId="1" xfId="0" applyFont="1" applyFill="1" applyBorder="1"/>
    <xf numFmtId="0" fontId="1" fillId="12" borderId="0" xfId="0" applyFont="1" applyFill="1"/>
    <xf numFmtId="0" fontId="1" fillId="12" borderId="1" xfId="0" applyFont="1" applyFill="1" applyBorder="1"/>
    <xf numFmtId="0" fontId="6" fillId="12" borderId="0" xfId="0" applyFont="1" applyFill="1"/>
    <xf numFmtId="0" fontId="6" fillId="11" borderId="0" xfId="0" applyFont="1" applyFill="1"/>
    <xf numFmtId="0" fontId="13" fillId="13" borderId="0" xfId="0" applyFont="1" applyFill="1"/>
    <xf numFmtId="0" fontId="13" fillId="14" borderId="0" xfId="0" applyFont="1" applyFill="1" applyAlignment="1">
      <alignment horizontal="center"/>
    </xf>
    <xf numFmtId="0" fontId="13" fillId="15" borderId="0" xfId="0" applyFont="1" applyFill="1"/>
    <xf numFmtId="0" fontId="13" fillId="15" borderId="0" xfId="0" applyFont="1" applyFill="1" applyAlignment="1">
      <alignment horizontal="center"/>
    </xf>
    <xf numFmtId="0" fontId="1" fillId="16" borderId="0" xfId="0" applyFont="1" applyFill="1"/>
    <xf numFmtId="0" fontId="14" fillId="16" borderId="0" xfId="0" applyFont="1" applyFill="1"/>
    <xf numFmtId="0" fontId="13" fillId="17" borderId="0" xfId="0" applyFont="1" applyFill="1"/>
    <xf numFmtId="0" fontId="1" fillId="0" borderId="16" xfId="0" applyFont="1" applyBorder="1" applyAlignment="1">
      <alignment horizontal="center"/>
    </xf>
    <xf numFmtId="0" fontId="1" fillId="0" borderId="16" xfId="0" applyFont="1" applyBorder="1"/>
    <xf numFmtId="0" fontId="13" fillId="0" borderId="0" xfId="0" applyFont="1" applyAlignment="1">
      <alignment horizontal="center"/>
    </xf>
    <xf numFmtId="0" fontId="13" fillId="0" borderId="0" xfId="0" applyFont="1"/>
    <xf numFmtId="0" fontId="5" fillId="0" borderId="16" xfId="0" applyFont="1" applyBorder="1" applyAlignment="1">
      <alignment wrapText="1"/>
    </xf>
    <xf numFmtId="0" fontId="2" fillId="0" borderId="16" xfId="0" applyFont="1" applyBorder="1"/>
    <xf numFmtId="0" fontId="2" fillId="0" borderId="16" xfId="0" applyFont="1" applyBorder="1" applyAlignment="1">
      <alignment horizontal="right"/>
    </xf>
    <xf numFmtId="0" fontId="1" fillId="0" borderId="16" xfId="0" applyFont="1" applyBorder="1" applyAlignment="1">
      <alignment wrapText="1"/>
    </xf>
    <xf numFmtId="0" fontId="2" fillId="0" borderId="16" xfId="0" applyFont="1" applyBorder="1" applyAlignment="1">
      <alignment horizontal="right" wrapText="1"/>
    </xf>
    <xf numFmtId="0" fontId="5" fillId="3" borderId="16" xfId="0" applyFont="1" applyFill="1" applyBorder="1" applyAlignment="1">
      <alignment horizontal="left"/>
    </xf>
    <xf numFmtId="0" fontId="1" fillId="3" borderId="16" xfId="0" applyFont="1" applyFill="1" applyBorder="1"/>
    <xf numFmtId="0" fontId="11" fillId="0" borderId="16" xfId="0" applyFont="1" applyBorder="1" applyAlignment="1">
      <alignment horizontal="center"/>
    </xf>
    <xf numFmtId="0" fontId="1" fillId="4" borderId="16" xfId="0" applyFont="1" applyFill="1" applyBorder="1" applyAlignment="1">
      <alignment horizontal="center"/>
    </xf>
    <xf numFmtId="0" fontId="10" fillId="0" borderId="16" xfId="0" applyFont="1" applyBorder="1"/>
    <xf numFmtId="0" fontId="1" fillId="3" borderId="16" xfId="0" applyFont="1" applyFill="1" applyBorder="1" applyAlignment="1">
      <alignment horizontal="center"/>
    </xf>
    <xf numFmtId="0" fontId="5" fillId="0" borderId="16" xfId="0" applyFont="1" applyBorder="1"/>
    <xf numFmtId="0" fontId="6" fillId="0" borderId="16" xfId="0" applyFont="1" applyBorder="1"/>
    <xf numFmtId="0" fontId="10" fillId="0" borderId="16" xfId="0" applyFont="1" applyBorder="1" applyAlignment="1">
      <alignment horizontal="center"/>
    </xf>
    <xf numFmtId="0" fontId="14" fillId="16" borderId="16" xfId="0" applyFont="1" applyFill="1" applyBorder="1"/>
    <xf numFmtId="0" fontId="1" fillId="16" borderId="16" xfId="0" applyFont="1" applyFill="1" applyBorder="1"/>
    <xf numFmtId="0" fontId="5" fillId="18" borderId="16" xfId="0" applyFont="1" applyFill="1" applyBorder="1" applyAlignment="1">
      <alignment horizontal="left"/>
    </xf>
    <xf numFmtId="0" fontId="1" fillId="18" borderId="16" xfId="0" applyFont="1" applyFill="1" applyBorder="1"/>
    <xf numFmtId="0" fontId="1" fillId="19" borderId="16" xfId="0" applyFont="1" applyFill="1" applyBorder="1" applyAlignment="1">
      <alignment wrapText="1"/>
    </xf>
    <xf numFmtId="0" fontId="0" fillId="19" borderId="16" xfId="0" applyFill="1" applyBorder="1"/>
    <xf numFmtId="0" fontId="5" fillId="19" borderId="16" xfId="0" applyFont="1" applyFill="1" applyBorder="1" applyAlignment="1">
      <alignment horizontal="left"/>
    </xf>
    <xf numFmtId="0" fontId="1" fillId="19" borderId="16" xfId="0" applyFont="1" applyFill="1" applyBorder="1" applyAlignment="1">
      <alignment horizontal="center"/>
    </xf>
    <xf numFmtId="0" fontId="0" fillId="19" borderId="0" xfId="0" applyFill="1"/>
    <xf numFmtId="0" fontId="1" fillId="19" borderId="16" xfId="0" applyFont="1" applyFill="1" applyBorder="1"/>
    <xf numFmtId="0" fontId="1" fillId="19" borderId="0" xfId="0" applyFont="1" applyFill="1"/>
    <xf numFmtId="0" fontId="6" fillId="19" borderId="0" xfId="0" applyFont="1" applyFill="1"/>
    <xf numFmtId="0" fontId="1" fillId="19" borderId="0" xfId="0" applyFont="1" applyFill="1" applyAlignment="1">
      <alignment horizontal="center"/>
    </xf>
    <xf numFmtId="0" fontId="5" fillId="19" borderId="0" xfId="0" applyFont="1" applyFill="1" applyAlignment="1">
      <alignment horizontal="left"/>
    </xf>
    <xf numFmtId="0" fontId="1" fillId="19" borderId="0" xfId="0" applyFont="1" applyFill="1" applyAlignment="1">
      <alignment wrapText="1"/>
    </xf>
    <xf numFmtId="0" fontId="1" fillId="3" borderId="0" xfId="0" applyFont="1" applyFill="1" applyAlignment="1">
      <alignment horizontal="center"/>
    </xf>
    <xf numFmtId="0" fontId="0" fillId="0" borderId="0" xfId="0"/>
    <xf numFmtId="0" fontId="3" fillId="2" borderId="8" xfId="0" applyFont="1" applyFill="1" applyBorder="1" applyAlignment="1">
      <alignment horizontal="center" vertical="top"/>
    </xf>
    <xf numFmtId="0" fontId="4" fillId="0" borderId="9" xfId="0" applyFont="1" applyBorder="1"/>
    <xf numFmtId="0" fontId="4" fillId="0" borderId="10" xfId="0" applyFont="1" applyBorder="1"/>
    <xf numFmtId="0" fontId="4" fillId="0" borderId="14" xfId="0" applyFont="1" applyBorder="1"/>
    <xf numFmtId="0" fontId="4" fillId="0" borderId="15" xfId="0" applyFont="1" applyBorder="1"/>
    <xf numFmtId="0" fontId="4" fillId="0" borderId="16" xfId="0" applyFont="1" applyBorder="1"/>
    <xf numFmtId="0" fontId="5" fillId="9" borderId="23" xfId="0" applyFont="1" applyFill="1" applyBorder="1" applyAlignment="1">
      <alignment horizontal="center"/>
    </xf>
    <xf numFmtId="0" fontId="0" fillId="10" borderId="23" xfId="0" applyFill="1" applyBorder="1"/>
    <xf numFmtId="0" fontId="0" fillId="10" borderId="24" xfId="0" applyFill="1" applyBorder="1"/>
    <xf numFmtId="0" fontId="6" fillId="3" borderId="0" xfId="0" applyFont="1" applyFill="1" applyAlignment="1">
      <alignment horizontal="center"/>
    </xf>
    <xf numFmtId="0" fontId="6" fillId="0" borderId="0" xfId="0" applyFont="1" applyAlignment="1">
      <alignment horizontal="center"/>
    </xf>
    <xf numFmtId="0" fontId="1" fillId="0" borderId="0" xfId="0" applyFont="1" applyAlignment="1">
      <alignment horizontal="center"/>
    </xf>
    <xf numFmtId="0" fontId="13" fillId="15" borderId="0" xfId="0" applyFont="1" applyFill="1" applyAlignment="1">
      <alignment horizontal="center"/>
    </xf>
    <xf numFmtId="0" fontId="12" fillId="15" borderId="0" xfId="0" applyFont="1" applyFill="1"/>
    <xf numFmtId="0" fontId="13" fillId="0" borderId="0" xfId="0" applyFont="1" applyAlignment="1">
      <alignment horizontal="center"/>
    </xf>
    <xf numFmtId="0" fontId="12" fillId="0" borderId="0" xfId="0" applyFont="1"/>
    <xf numFmtId="0" fontId="5" fillId="19" borderId="16" xfId="0" applyFont="1" applyFill="1" applyBorder="1" applyAlignment="1">
      <alignment horizontal="center"/>
    </xf>
    <xf numFmtId="0" fontId="0" fillId="19" borderId="16" xfId="0" applyFill="1" applyBorder="1"/>
    <xf numFmtId="0" fontId="13" fillId="20" borderId="0" xfId="0" applyFont="1" applyFill="1" applyAlignment="1">
      <alignment horizontal="center"/>
    </xf>
    <xf numFmtId="0" fontId="13" fillId="21" borderId="0" xfId="0" applyFont="1" applyFill="1" applyAlignment="1">
      <alignment horizontal="center"/>
    </xf>
    <xf numFmtId="0" fontId="13" fillId="21" borderId="0" xfId="0" applyFont="1" applyFill="1"/>
    <xf numFmtId="0" fontId="13" fillId="20" borderId="0" xfId="0" applyFont="1" applyFill="1"/>
    <xf numFmtId="0" fontId="13" fillId="20" borderId="0" xfId="0" applyFont="1" applyFill="1" applyAlignment="1">
      <alignment horizontal="center"/>
    </xf>
    <xf numFmtId="0" fontId="12" fillId="21" borderId="0" xfId="0" applyFont="1" applyFill="1"/>
    <xf numFmtId="0" fontId="15" fillId="0" borderId="8" xfId="0" applyFont="1" applyFill="1" applyBorder="1" applyAlignment="1">
      <alignment horizontal="center" vertical="top"/>
    </xf>
    <xf numFmtId="0" fontId="15" fillId="0" borderId="9" xfId="0" applyFont="1" applyFill="1" applyBorder="1"/>
    <xf numFmtId="0" fontId="15" fillId="0" borderId="10" xfId="0" applyFont="1" applyFill="1" applyBorder="1"/>
    <xf numFmtId="0" fontId="15" fillId="0" borderId="14" xfId="0" applyFont="1" applyFill="1" applyBorder="1"/>
    <xf numFmtId="0" fontId="15" fillId="0" borderId="15" xfId="0" applyFont="1" applyFill="1" applyBorder="1"/>
    <xf numFmtId="0" fontId="15" fillId="0" borderId="16" xfId="0" applyFont="1" applyFill="1" applyBorder="1"/>
    <xf numFmtId="0" fontId="15" fillId="0" borderId="0" xfId="0" applyFont="1" applyFill="1"/>
    <xf numFmtId="0" fontId="13" fillId="22" borderId="8" xfId="0" applyFont="1" applyFill="1" applyBorder="1" applyAlignment="1">
      <alignment horizontal="center" vertical="top"/>
    </xf>
    <xf numFmtId="0" fontId="13" fillId="21" borderId="10" xfId="0" applyFont="1" applyFill="1" applyBorder="1"/>
    <xf numFmtId="0" fontId="13" fillId="21" borderId="14" xfId="0" applyFont="1" applyFill="1" applyBorder="1"/>
    <xf numFmtId="0" fontId="13" fillId="21" borderId="16" xfId="0" applyFont="1" applyFill="1" applyBorder="1"/>
    <xf numFmtId="0" fontId="13" fillId="23" borderId="8" xfId="0" applyFont="1" applyFill="1" applyBorder="1" applyAlignment="1">
      <alignment horizontal="center" vertical="top"/>
    </xf>
    <xf numFmtId="0" fontId="13" fillId="24" borderId="9" xfId="0" applyFont="1" applyFill="1" applyBorder="1"/>
    <xf numFmtId="0" fontId="13" fillId="24" borderId="10" xfId="0" applyFont="1" applyFill="1" applyBorder="1"/>
    <xf numFmtId="0" fontId="13" fillId="24" borderId="14" xfId="0" applyFont="1" applyFill="1" applyBorder="1"/>
    <xf numFmtId="0" fontId="13" fillId="24" borderId="15" xfId="0" applyFont="1" applyFill="1" applyBorder="1"/>
    <xf numFmtId="0" fontId="13" fillId="24" borderId="16" xfId="0" applyFont="1" applyFill="1" applyBorder="1"/>
    <xf numFmtId="0" fontId="13" fillId="24" borderId="0" xfId="0" applyFont="1" applyFill="1"/>
    <xf numFmtId="2" fontId="13" fillId="24" borderId="0" xfId="0" applyNumberFormat="1" applyFont="1" applyFill="1"/>
    <xf numFmtId="0" fontId="4" fillId="26" borderId="9" xfId="0" applyFont="1" applyFill="1" applyBorder="1"/>
    <xf numFmtId="0" fontId="4" fillId="26" borderId="10" xfId="0" applyFont="1" applyFill="1" applyBorder="1"/>
    <xf numFmtId="0" fontId="4" fillId="26" borderId="14" xfId="0" applyFont="1" applyFill="1" applyBorder="1"/>
    <xf numFmtId="0" fontId="4" fillId="26" borderId="15" xfId="0" applyFont="1" applyFill="1" applyBorder="1"/>
    <xf numFmtId="0" fontId="4" fillId="26" borderId="16" xfId="0" applyFont="1" applyFill="1" applyBorder="1"/>
    <xf numFmtId="0" fontId="1" fillId="26" borderId="0" xfId="0" applyFont="1" applyFill="1"/>
    <xf numFmtId="0" fontId="6" fillId="26" borderId="0" xfId="0" applyFont="1" applyFill="1"/>
    <xf numFmtId="0" fontId="10" fillId="25" borderId="8" xfId="0" applyFont="1" applyFill="1" applyBorder="1" applyAlignment="1">
      <alignment horizontal="center" vertical="top"/>
    </xf>
    <xf numFmtId="0" fontId="1" fillId="27" borderId="11" xfId="0" applyFont="1" applyFill="1" applyBorder="1" applyAlignment="1">
      <alignment horizontal="center"/>
    </xf>
    <xf numFmtId="0" fontId="4" fillId="28" borderId="12" xfId="0" applyFont="1" applyFill="1" applyBorder="1"/>
    <xf numFmtId="0" fontId="4" fillId="28" borderId="13" xfId="0" applyFont="1" applyFill="1" applyBorder="1"/>
    <xf numFmtId="0" fontId="1" fillId="27" borderId="1" xfId="0" applyFont="1" applyFill="1" applyBorder="1" applyAlignment="1">
      <alignment horizontal="center"/>
    </xf>
    <xf numFmtId="0" fontId="1" fillId="28" borderId="0" xfId="0" applyFont="1" applyFill="1"/>
    <xf numFmtId="2" fontId="6" fillId="28" borderId="0" xfId="0" applyNumberFormat="1" applyFont="1" applyFill="1"/>
    <xf numFmtId="0" fontId="1" fillId="27" borderId="32" xfId="0" applyFont="1" applyFill="1" applyBorder="1" applyAlignment="1">
      <alignment horizontal="center"/>
    </xf>
    <xf numFmtId="0" fontId="4" fillId="28" borderId="16" xfId="0" applyFont="1" applyFill="1" applyBorder="1"/>
    <xf numFmtId="0" fontId="1" fillId="28" borderId="32" xfId="0" applyFont="1" applyFill="1" applyBorder="1"/>
    <xf numFmtId="0" fontId="1" fillId="28" borderId="16" xfId="0" applyFont="1" applyFill="1" applyBorder="1"/>
    <xf numFmtId="2" fontId="6" fillId="28" borderId="32" xfId="0" applyNumberFormat="1" applyFont="1" applyFill="1" applyBorder="1"/>
    <xf numFmtId="2" fontId="6" fillId="28" borderId="16" xfId="0" applyNumberFormat="1" applyFont="1" applyFill="1" applyBorder="1"/>
    <xf numFmtId="0" fontId="1" fillId="27" borderId="32" xfId="0" applyFont="1" applyFill="1" applyBorder="1" applyAlignment="1">
      <alignment horizontal="center"/>
    </xf>
    <xf numFmtId="0" fontId="10" fillId="28" borderId="0" xfId="0" applyFont="1" applyFill="1"/>
  </cellXfs>
  <cellStyles count="1">
    <cellStyle name="Normal" xfId="0" builtinId="0"/>
  </cellStyles>
  <dxfs count="4">
    <dxf>
      <font>
        <color rgb="FFC00000"/>
      </font>
      <fill>
        <patternFill patternType="solid">
          <fgColor rgb="FFFF0000"/>
          <bgColor rgb="FFFF0000"/>
        </patternFill>
      </fill>
    </dxf>
    <dxf>
      <font>
        <color rgb="FF9C0006"/>
      </font>
      <fill>
        <patternFill patternType="solid">
          <fgColor rgb="FFFFC7CE"/>
          <bgColor rgb="FFFFC7CE"/>
        </patternFill>
      </fill>
    </dxf>
    <dxf>
      <font>
        <color rgb="FFC00000"/>
      </font>
      <fill>
        <patternFill patternType="solid">
          <fgColor rgb="FFFF0000"/>
          <bgColor rgb="FFFF0000"/>
        </patternFill>
      </fill>
    </dxf>
    <dxf>
      <font>
        <color rgb="FF9C0006"/>
      </font>
      <fill>
        <patternFill patternType="solid">
          <fgColor rgb="FFFFC7CE"/>
          <bgColor rgb="FFFFC7CE"/>
        </patternFill>
      </fill>
    </dxf>
  </dxfs>
  <tableStyles count="0" defaultTableStyle="TableStyleMedium2" defaultPivotStyle="PivotStyleLight16"/>
  <colors>
    <mruColors>
      <color rgb="FFCC99F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609600</xdr:colOff>
      <xdr:row>6</xdr:row>
      <xdr:rowOff>88900</xdr:rowOff>
    </xdr:from>
    <xdr:to>
      <xdr:col>2</xdr:col>
      <xdr:colOff>1517650</xdr:colOff>
      <xdr:row>38</xdr:row>
      <xdr:rowOff>154940</xdr:rowOff>
    </xdr:to>
    <xdr:sp macro="" textlink="">
      <xdr:nvSpPr>
        <xdr:cNvPr id="2" name="TextBox 1">
          <a:extLst>
            <a:ext uri="{FF2B5EF4-FFF2-40B4-BE49-F238E27FC236}">
              <a16:creationId xmlns:a16="http://schemas.microsoft.com/office/drawing/2014/main" id="{EBBC8666-22CC-38EC-282B-EB71BCC927BE}"/>
            </a:ext>
          </a:extLst>
        </xdr:cNvPr>
        <xdr:cNvSpPr txBox="1"/>
      </xdr:nvSpPr>
      <xdr:spPr>
        <a:xfrm>
          <a:off x="609600" y="6191250"/>
          <a:ext cx="5486400" cy="6035040"/>
        </a:xfrm>
        <a:prstGeom prst="rect">
          <a:avLst/>
        </a:prstGeom>
        <a:solidFill>
          <a:schemeClr val="accent6">
            <a:lumMod val="20000"/>
            <a:lumOff val="80000"/>
          </a:schemeClr>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3200">
              <a:solidFill>
                <a:schemeClr val="dk1"/>
              </a:solidFill>
              <a:effectLst/>
              <a:latin typeface="+mn-lt"/>
              <a:ea typeface="+mn-ea"/>
              <a:cs typeface="+mn-cs"/>
            </a:rPr>
            <a:t>1.1-Consideration Loading</a:t>
          </a:r>
          <a:endParaRPr lang="en-US" sz="3200">
            <a:effectLst/>
          </a:endParaRPr>
        </a:p>
        <a:p>
          <a:endParaRPr lang="en-US" sz="1100"/>
        </a:p>
        <a:p>
          <a:r>
            <a:rPr lang="en-US" sz="1100"/>
            <a:t>This sheet shows how each consideration represents a different level of moral reasoning through color coding.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268365</xdr:colOff>
      <xdr:row>12</xdr:row>
      <xdr:rowOff>193928</xdr:rowOff>
    </xdr:from>
    <xdr:to>
      <xdr:col>10</xdr:col>
      <xdr:colOff>1336979</xdr:colOff>
      <xdr:row>39</xdr:row>
      <xdr:rowOff>123897</xdr:rowOff>
    </xdr:to>
    <xdr:sp macro="" textlink="">
      <xdr:nvSpPr>
        <xdr:cNvPr id="10" name="TextBox 9">
          <a:extLst>
            <a:ext uri="{FF2B5EF4-FFF2-40B4-BE49-F238E27FC236}">
              <a16:creationId xmlns:a16="http://schemas.microsoft.com/office/drawing/2014/main" id="{D7F70900-39A8-42D6-B8E3-4EC83582886C}"/>
            </a:ext>
          </a:extLst>
        </xdr:cNvPr>
        <xdr:cNvSpPr txBox="1"/>
      </xdr:nvSpPr>
      <xdr:spPr>
        <a:xfrm>
          <a:off x="3595765" y="2492628"/>
          <a:ext cx="5488214" cy="5994219"/>
        </a:xfrm>
        <a:prstGeom prst="rect">
          <a:avLst/>
        </a:prstGeom>
        <a:solidFill>
          <a:srgbClr val="7030A0"/>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2.9-Rate-Rank Filter (cont.)</a:t>
          </a:r>
        </a:p>
        <a:p>
          <a:r>
            <a:rPr lang="en-US" sz="1100">
              <a:solidFill>
                <a:schemeClr val="bg1"/>
              </a:solidFill>
            </a:rPr>
            <a:t>BY9:BY10</a:t>
          </a:r>
        </a:p>
        <a:p>
          <a:endParaRPr lang="en-US" sz="1100" baseline="0">
            <a:solidFill>
              <a:schemeClr val="bg1"/>
            </a:solidFill>
          </a:endParaRPr>
        </a:p>
        <a:p>
          <a:r>
            <a:rPr lang="en-US" sz="1100" baseline="0">
              <a:solidFill>
                <a:schemeClr val="bg1"/>
              </a:solidFill>
            </a:rPr>
            <a:t>Once the MATLAB data has been exported (imported here), you sum the rate-rank scores across the five dilemmas here:</a:t>
          </a:r>
        </a:p>
        <a:p>
          <a:endParaRPr lang="en-US" sz="1100" baseline="0">
            <a:solidFill>
              <a:schemeClr val="bg1"/>
            </a:solidFill>
          </a:endParaRPr>
        </a:p>
        <a:p>
          <a:r>
            <a:rPr lang="en-US" sz="1100" baseline="0">
              <a:solidFill>
                <a:schemeClr val="bg1"/>
              </a:solidFill>
            </a:rPr>
            <a:t>=SUM(AO10,AO16,AO21,AO26,AO31)</a:t>
          </a:r>
        </a:p>
        <a:p>
          <a:endParaRPr lang="en-US" sz="1100" baseline="0">
            <a:solidFill>
              <a:schemeClr val="bg1"/>
            </a:solidFill>
          </a:endParaRPr>
        </a:p>
        <a:p>
          <a:r>
            <a:rPr lang="en-US" sz="1100" baseline="0">
              <a:solidFill>
                <a:schemeClr val="bg1"/>
              </a:solidFill>
            </a:rPr>
            <a:t>To determine if the repsonse should be purged, the rate-rank score is compared against a threshold.</a:t>
          </a:r>
        </a:p>
        <a:p>
          <a:endParaRPr lang="en-US" sz="1100" baseline="0">
            <a:solidFill>
              <a:schemeClr val="bg1"/>
            </a:solidFill>
          </a:endParaRPr>
        </a:p>
        <a:p>
          <a:r>
            <a:rPr lang="en-US" sz="1100" baseline="0">
              <a:solidFill>
                <a:schemeClr val="bg1"/>
              </a:solidFill>
            </a:rPr>
            <a:t>The threshhold is 3.33*the total number of considerations. In the published version of the EPSRI, thisthreshold is ~177. An exmaple calculation is shown at BY2:BY3.</a:t>
          </a:r>
        </a:p>
        <a:p>
          <a:endParaRPr lang="en-US" sz="1100" baseline="0">
            <a:solidFill>
              <a:schemeClr val="bg1"/>
            </a:solidFill>
          </a:endParaRPr>
        </a:p>
        <a:p>
          <a:r>
            <a:rPr lang="en-US" sz="1100" baseline="0">
              <a:solidFill>
                <a:schemeClr val="bg1"/>
              </a:solidFill>
            </a:rPr>
            <a:t>Ensure this value is included in the Purge decision in Column BZ: </a:t>
          </a:r>
        </a:p>
        <a:p>
          <a:endParaRPr lang="en-US" sz="1100" baseline="0">
            <a:solidFill>
              <a:schemeClr val="bg1"/>
            </a:solidFill>
          </a:endParaRPr>
        </a:p>
        <a:p>
          <a:r>
            <a:rPr lang="en-US" sz="1100" baseline="0">
              <a:solidFill>
                <a:schemeClr val="bg1"/>
              </a:solidFill>
            </a:rPr>
            <a:t>=IF(OR(BW10&gt;=2,BX10&gt;=6,</a:t>
          </a:r>
          <a:r>
            <a:rPr lang="en-US" sz="1100" u="sng" baseline="0">
              <a:solidFill>
                <a:schemeClr val="bg1"/>
              </a:solidFill>
            </a:rPr>
            <a:t>BY10&gt;=$BY$3</a:t>
          </a:r>
          <a:r>
            <a:rPr lang="en-US" sz="1100" baseline="0">
              <a:solidFill>
                <a:schemeClr val="bg1"/>
              </a:solidFill>
            </a:rPr>
            <a:t>),"PURGE"," ")</a:t>
          </a:r>
        </a:p>
        <a:p>
          <a:endParaRPr lang="en-US" sz="1100" baseline="0">
            <a:solidFill>
              <a:schemeClr val="bg1"/>
            </a:solidFill>
          </a:endParaRPr>
        </a:p>
        <a:p>
          <a:r>
            <a:rPr lang="en-US" sz="1100" baseline="0">
              <a:solidFill>
                <a:schemeClr val="bg1"/>
              </a:solidFill>
            </a:rPr>
            <a:t>Following the response removal procedure in Step 7, remove responses with rate-rank scores that exceed the threshold.</a:t>
          </a:r>
        </a:p>
        <a:p>
          <a:endParaRPr lang="en-US" sz="1100" baseline="0">
            <a:solidFill>
              <a:schemeClr val="bg1"/>
            </a:solidFill>
          </a:endParaRPr>
        </a:p>
        <a:p>
          <a:r>
            <a:rPr lang="en-US" sz="1100" baseline="0">
              <a:solidFill>
                <a:schemeClr val="bg1"/>
              </a:solidFill>
            </a:rPr>
            <a:t>Once this is done, you can advance to the scoring sheet!</a:t>
          </a:r>
        </a:p>
      </xdr:txBody>
    </xdr:sp>
    <xdr:clientData/>
  </xdr:twoCellAnchor>
  <xdr:twoCellAnchor>
    <xdr:from>
      <xdr:col>5</xdr:col>
      <xdr:colOff>268365</xdr:colOff>
      <xdr:row>17</xdr:row>
      <xdr:rowOff>87821</xdr:rowOff>
    </xdr:from>
    <xdr:to>
      <xdr:col>10</xdr:col>
      <xdr:colOff>1336979</xdr:colOff>
      <xdr:row>44</xdr:row>
      <xdr:rowOff>63147</xdr:rowOff>
    </xdr:to>
    <xdr:sp macro="" textlink="">
      <xdr:nvSpPr>
        <xdr:cNvPr id="9" name="TextBox 8">
          <a:extLst>
            <a:ext uri="{FF2B5EF4-FFF2-40B4-BE49-F238E27FC236}">
              <a16:creationId xmlns:a16="http://schemas.microsoft.com/office/drawing/2014/main" id="{C3BDF0B0-63F0-47B3-8DA6-E5B1FD113960}"/>
            </a:ext>
          </a:extLst>
        </xdr:cNvPr>
        <xdr:cNvSpPr txBox="1"/>
      </xdr:nvSpPr>
      <xdr:spPr>
        <a:xfrm>
          <a:off x="3595765" y="3370771"/>
          <a:ext cx="5488214" cy="6007826"/>
        </a:xfrm>
        <a:prstGeom prst="rect">
          <a:avLst/>
        </a:prstGeom>
        <a:solidFill>
          <a:srgbClr val="C00000"/>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2.7-Rate-Rank Filter</a:t>
          </a:r>
        </a:p>
        <a:p>
          <a:r>
            <a:rPr lang="en-US" sz="1100">
              <a:solidFill>
                <a:schemeClr val="bg1"/>
              </a:solidFill>
            </a:rPr>
            <a:t>AF23:AO27</a:t>
          </a:r>
        </a:p>
        <a:p>
          <a:endParaRPr lang="en-US" sz="1100">
            <a:solidFill>
              <a:schemeClr val="bg1"/>
            </a:solidFill>
          </a:endParaRPr>
        </a:p>
        <a:p>
          <a:r>
            <a:rPr lang="en-US" sz="1100" baseline="0">
              <a:solidFill>
                <a:schemeClr val="bg1"/>
              </a:solidFill>
            </a:rPr>
            <a:t>The rate-rank filter looks for inconsistency between how considerations are rated and ranked. For example, if something is rated to be of great importance (5) the it is expected to also be ranked highly. </a:t>
          </a:r>
        </a:p>
        <a:p>
          <a:endParaRPr lang="en-US" sz="1100" baseline="0">
            <a:solidFill>
              <a:schemeClr val="bg1"/>
            </a:solidFill>
          </a:endParaRPr>
        </a:p>
        <a:p>
          <a:r>
            <a:rPr lang="en-US" sz="1100" baseline="0">
              <a:solidFill>
                <a:schemeClr val="bg1"/>
              </a:solidFill>
            </a:rPr>
            <a:t>It is possible to do this manually. These instructions are included as Step 8 (included externally as pdf). However, manually calculating this score is arduous and potentially not feasible if you are working with a large data set.</a:t>
          </a:r>
        </a:p>
        <a:p>
          <a:endParaRPr lang="en-US" sz="1100" baseline="0">
            <a:solidFill>
              <a:schemeClr val="bg1"/>
            </a:solidFill>
          </a:endParaRPr>
        </a:p>
        <a:p>
          <a:r>
            <a:rPr lang="en-US" sz="1100" baseline="0">
              <a:solidFill>
                <a:schemeClr val="bg1"/>
              </a:solidFill>
            </a:rPr>
            <a:t>Instead, I recommend exporting this data to programming tools that can easily and quickly repeat calculations. I developed a script in MATLAB (.m) for this process, but other tools like Python or Visual Basic can likely also be used. </a:t>
          </a:r>
        </a:p>
        <a:p>
          <a:endParaRPr lang="en-US" sz="1100" baseline="0">
            <a:solidFill>
              <a:schemeClr val="bg1"/>
            </a:solidFill>
          </a:endParaRPr>
        </a:p>
        <a:p>
          <a:r>
            <a:rPr lang="en-US" sz="1100" baseline="0">
              <a:solidFill>
                <a:schemeClr val="bg1"/>
              </a:solidFill>
            </a:rPr>
            <a:t>If you develop these tools in other, I will happily share them on your behalf this GitHub site. (contact Jeff Stransky)</a:t>
          </a:r>
        </a:p>
        <a:p>
          <a:endParaRPr lang="en-US" sz="1100" baseline="0">
            <a:solidFill>
              <a:schemeClr val="bg1"/>
            </a:solidFill>
          </a:endParaRPr>
        </a:p>
        <a:p>
          <a:r>
            <a:rPr lang="en-US" sz="1100" baseline="0">
              <a:solidFill>
                <a:schemeClr val="bg1"/>
              </a:solidFill>
            </a:rPr>
            <a:t>To use the MATLAB script the cells AF:AO for each dilemma should be populated with zeros. </a:t>
          </a:r>
        </a:p>
        <a:p>
          <a:endParaRPr lang="en-US" sz="1100" baseline="0">
            <a:solidFill>
              <a:schemeClr val="bg1"/>
            </a:solidFill>
          </a:endParaRPr>
        </a:p>
        <a:p>
          <a:r>
            <a:rPr lang="en-US" sz="1100" baseline="0">
              <a:solidFill>
                <a:schemeClr val="bg1"/>
              </a:solidFill>
            </a:rPr>
            <a:t>IMPORTANT: Save this document after this edit and ensure it is located in the same folder as the .m file. </a:t>
          </a:r>
        </a:p>
        <a:p>
          <a:endParaRPr lang="en-US" sz="1100" baseline="0">
            <a:solidFill>
              <a:schemeClr val="bg1"/>
            </a:solidFill>
          </a:endParaRPr>
        </a:p>
        <a:p>
          <a:r>
            <a:rPr lang="en-US" sz="1100" baseline="0">
              <a:solidFill>
                <a:schemeClr val="bg1"/>
              </a:solidFill>
            </a:rPr>
            <a:t>Please move to the MATLAB script to continue with the filtering procedure. Once you complete the instructions there, you can return to this document for Step 9.</a:t>
          </a:r>
        </a:p>
        <a:p>
          <a:endParaRPr lang="en-US" sz="1100" baseline="0">
            <a:solidFill>
              <a:schemeClr val="bg1"/>
            </a:solidFill>
          </a:endParaRPr>
        </a:p>
        <a:p>
          <a:endParaRPr lang="en-US" sz="1100" baseline="0">
            <a:solidFill>
              <a:schemeClr val="bg1"/>
            </a:solidFill>
          </a:endParaRPr>
        </a:p>
      </xdr:txBody>
    </xdr:sp>
    <xdr:clientData/>
  </xdr:twoCellAnchor>
  <xdr:twoCellAnchor>
    <xdr:from>
      <xdr:col>5</xdr:col>
      <xdr:colOff>268365</xdr:colOff>
      <xdr:row>21</xdr:row>
      <xdr:rowOff>192171</xdr:rowOff>
    </xdr:from>
    <xdr:to>
      <xdr:col>10</xdr:col>
      <xdr:colOff>1336979</xdr:colOff>
      <xdr:row>49</xdr:row>
      <xdr:rowOff>16004</xdr:rowOff>
    </xdr:to>
    <xdr:sp macro="" textlink="">
      <xdr:nvSpPr>
        <xdr:cNvPr id="8" name="TextBox 7">
          <a:extLst>
            <a:ext uri="{FF2B5EF4-FFF2-40B4-BE49-F238E27FC236}">
              <a16:creationId xmlns:a16="http://schemas.microsoft.com/office/drawing/2014/main" id="{7D1AEC40-43C0-48CB-B227-85E52A2CDFBD}"/>
            </a:ext>
          </a:extLst>
        </xdr:cNvPr>
        <xdr:cNvSpPr txBox="1"/>
      </xdr:nvSpPr>
      <xdr:spPr>
        <a:xfrm>
          <a:off x="3595765" y="4262521"/>
          <a:ext cx="5488214" cy="6021433"/>
        </a:xfrm>
        <a:prstGeom prst="rect">
          <a:avLst/>
        </a:prstGeom>
        <a:solidFill>
          <a:srgbClr val="002060"/>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2.6-First Round Purge</a:t>
          </a:r>
        </a:p>
        <a:p>
          <a:r>
            <a:rPr lang="en-US" sz="1100">
              <a:solidFill>
                <a:schemeClr val="bg1"/>
              </a:solidFill>
            </a:rPr>
            <a:t>BZ9:BZ10</a:t>
          </a:r>
        </a:p>
        <a:p>
          <a:endParaRPr lang="en-US" sz="1100">
            <a:solidFill>
              <a:schemeClr val="bg1"/>
            </a:solidFill>
          </a:endParaRPr>
        </a:p>
        <a:p>
          <a:r>
            <a:rPr lang="en-US" sz="1100">
              <a:solidFill>
                <a:schemeClr val="bg1"/>
              </a:solidFill>
            </a:rPr>
            <a:t>The final filter (rate-rank scoring) can be a complicated process, so to save on time,</a:t>
          </a:r>
          <a:r>
            <a:rPr lang="en-US" sz="1100" baseline="0">
              <a:solidFill>
                <a:schemeClr val="bg1"/>
              </a:solidFill>
            </a:rPr>
            <a:t> I recommend using the repating and missing data filters first.</a:t>
          </a:r>
        </a:p>
        <a:p>
          <a:endParaRPr lang="en-US" sz="1100" baseline="0">
            <a:solidFill>
              <a:schemeClr val="bg1"/>
            </a:solidFill>
          </a:endParaRPr>
        </a:p>
        <a:p>
          <a:r>
            <a:rPr lang="en-US" sz="1100" baseline="0">
              <a:solidFill>
                <a:schemeClr val="bg1"/>
              </a:solidFill>
            </a:rPr>
            <a:t>Column BZ is formula based, and should flag which responses may need to be purged. If you want to hold on to all of the data, I recommend duplicated this spreadsheet, naming the first "Filter 1" and the second "Filter 2". For later convenience, make Filter 2 the left most sheet in your document.</a:t>
          </a:r>
        </a:p>
        <a:p>
          <a:endParaRPr lang="en-US" sz="1100" baseline="0">
            <a:solidFill>
              <a:schemeClr val="bg1"/>
            </a:solidFill>
          </a:endParaRPr>
        </a:p>
        <a:p>
          <a:r>
            <a:rPr lang="en-US" sz="1100" baseline="0">
              <a:solidFill>
                <a:schemeClr val="bg1"/>
              </a:solidFill>
            </a:rPr>
            <a:t>To quickly remove, select the "Decision" cell at BZ9. While holding the keys Ctrl+Shift, press the down arrow key so you select all data in the column (this trick is convenient if you have a lot of data).</a:t>
          </a:r>
        </a:p>
        <a:p>
          <a:endParaRPr lang="en-US" sz="1100" baseline="0">
            <a:solidFill>
              <a:schemeClr val="bg1"/>
            </a:solidFill>
          </a:endParaRPr>
        </a:p>
        <a:p>
          <a:r>
            <a:rPr lang="en-US" sz="1100" baseline="0">
              <a:solidFill>
                <a:schemeClr val="bg1"/>
              </a:solidFill>
            </a:rPr>
            <a:t>While this is selected, navigate to the "Data" section in your toolbar and select the filter tool. You want to filter the data to only show the rows that have been flagged as "Purge". Make note of these row numbers, either by hand or in a note like this one.</a:t>
          </a:r>
        </a:p>
        <a:p>
          <a:endParaRPr lang="en-US" sz="1100" baseline="0">
            <a:solidFill>
              <a:schemeClr val="bg1"/>
            </a:solidFill>
          </a:endParaRPr>
        </a:p>
        <a:p>
          <a:r>
            <a:rPr lang="en-US" sz="1100" baseline="0">
              <a:solidFill>
                <a:schemeClr val="bg1"/>
              </a:solidFill>
            </a:rPr>
            <a:t>You will then select all of these rows, and delete the rows. Then, go to the the same row numbers in Dilemmas 2-5, and delete these rows as well.</a:t>
          </a:r>
        </a:p>
        <a:p>
          <a:endParaRPr lang="en-US" sz="1100" baseline="0">
            <a:solidFill>
              <a:schemeClr val="bg1"/>
            </a:solidFill>
          </a:endParaRPr>
        </a:p>
      </xdr:txBody>
    </xdr:sp>
    <xdr:clientData/>
  </xdr:twoCellAnchor>
  <xdr:twoCellAnchor>
    <xdr:from>
      <xdr:col>5</xdr:col>
      <xdr:colOff>268365</xdr:colOff>
      <xdr:row>26</xdr:row>
      <xdr:rowOff>113278</xdr:rowOff>
    </xdr:from>
    <xdr:to>
      <xdr:col>10</xdr:col>
      <xdr:colOff>1336979</xdr:colOff>
      <xdr:row>53</xdr:row>
      <xdr:rowOff>172968</xdr:rowOff>
    </xdr:to>
    <xdr:sp macro="" textlink="">
      <xdr:nvSpPr>
        <xdr:cNvPr id="7" name="TextBox 6">
          <a:extLst>
            <a:ext uri="{FF2B5EF4-FFF2-40B4-BE49-F238E27FC236}">
              <a16:creationId xmlns:a16="http://schemas.microsoft.com/office/drawing/2014/main" id="{BD765642-65FC-4EC7-A5C3-8545CE6CABB9}"/>
            </a:ext>
          </a:extLst>
        </xdr:cNvPr>
        <xdr:cNvSpPr txBox="1"/>
      </xdr:nvSpPr>
      <xdr:spPr>
        <a:xfrm>
          <a:off x="3595765" y="5167878"/>
          <a:ext cx="5488214" cy="6035040"/>
        </a:xfrm>
        <a:prstGeom prst="rect">
          <a:avLst/>
        </a:prstGeom>
        <a:solidFill>
          <a:srgbClr val="00B0F0"/>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2.5-Missing Data </a:t>
          </a:r>
          <a:r>
            <a:rPr lang="en-US" sz="3200" baseline="0"/>
            <a:t>(cont.)</a:t>
          </a:r>
          <a:endParaRPr lang="en-US" sz="3200"/>
        </a:p>
        <a:p>
          <a:r>
            <a:rPr lang="en-US" sz="1100"/>
            <a:t>BX9:BX10</a:t>
          </a:r>
        </a:p>
        <a:p>
          <a:endParaRPr lang="en-US" sz="1100"/>
        </a:p>
        <a:p>
          <a:r>
            <a:rPr lang="en-US" sz="1100"/>
            <a:t>The</a:t>
          </a:r>
          <a:r>
            <a:rPr lang="en-US" sz="1100" baseline="0"/>
            <a:t> scores we created in step-3 is summed in cell BX10. This is the sum across the five dilemmas. We also take the difference between that sum and the total number of considerations in the instrument, following this formula:</a:t>
          </a:r>
        </a:p>
        <a:p>
          <a:endParaRPr lang="en-US" sz="1100" baseline="0"/>
        </a:p>
        <a:p>
          <a:r>
            <a:rPr lang="en-US" sz="1100" baseline="0"/>
            <a:t>=ABS(SUM(AB10,AB16,AB21,AB26,AB31)-SUM(11,11,11,9,11))</a:t>
          </a:r>
        </a:p>
        <a:p>
          <a:endParaRPr lang="en-US" sz="1100" baseline="0"/>
        </a:p>
        <a:p>
          <a:r>
            <a:rPr lang="en-US" sz="1100" baseline="0"/>
            <a:t>The </a:t>
          </a:r>
          <a:r>
            <a:rPr lang="en-US" sz="1100" baseline="0">
              <a:solidFill>
                <a:schemeClr val="dk1"/>
              </a:solidFill>
              <a:effectLst/>
              <a:latin typeface="+mn-lt"/>
              <a:ea typeface="+mn-ea"/>
              <a:cs typeface="+mn-cs"/>
            </a:rPr>
            <a:t>array of numbers in the </a:t>
          </a:r>
          <a:r>
            <a:rPr lang="en-US" sz="1100" baseline="0"/>
            <a:t>second SUM() count the number of considerations throughout the instrument. If you  adapt the EPSRI for your own use and change the number of considerations, you will need to change these values.</a:t>
          </a:r>
        </a:p>
        <a:p>
          <a:endParaRPr lang="en-US" sz="1100" baseline="0"/>
        </a:p>
        <a:p>
          <a:r>
            <a:rPr lang="en-US" sz="1100" baseline="0"/>
            <a:t>The ABS() function takes the absolute value of the difference.</a:t>
          </a:r>
        </a:p>
        <a:p>
          <a:endParaRPr lang="en-US" sz="1100" baseline="0"/>
        </a:p>
        <a:p>
          <a:r>
            <a:rPr lang="en-US" sz="1100" baseline="0"/>
            <a:t>Earlier we established values greater than or equal to 5 should be purged. The formula in column BZ accounts for this (underlined).</a:t>
          </a:r>
        </a:p>
        <a:p>
          <a:endParaRPr lang="en-US" sz="1100" baseline="0"/>
        </a:p>
        <a:p>
          <a:r>
            <a:rPr lang="en-US" sz="1100" baseline="0"/>
            <a:t>=IF(OR(BW10&gt;=2,</a:t>
          </a:r>
          <a:r>
            <a:rPr lang="en-US" sz="1100" u="sng" baseline="0"/>
            <a:t>BX10&gt;=5</a:t>
          </a:r>
          <a:r>
            <a:rPr lang="en-US" sz="1100" baseline="0"/>
            <a:t>,BY10&gt;=</a:t>
          </a:r>
          <a:r>
            <a:rPr lang="en-US" sz="1100" u="none" baseline="0">
              <a:solidFill>
                <a:schemeClr val="dk1"/>
              </a:solidFill>
              <a:effectLst/>
              <a:latin typeface="+mn-lt"/>
              <a:ea typeface="+mn-ea"/>
              <a:cs typeface="+mn-cs"/>
            </a:rPr>
            <a:t>$BY$3</a:t>
          </a:r>
          <a:r>
            <a:rPr lang="en-US" sz="1100" baseline="0"/>
            <a:t>),"PURGE"," ")</a:t>
          </a:r>
        </a:p>
      </xdr:txBody>
    </xdr:sp>
    <xdr:clientData/>
  </xdr:twoCellAnchor>
  <xdr:twoCellAnchor>
    <xdr:from>
      <xdr:col>5</xdr:col>
      <xdr:colOff>268365</xdr:colOff>
      <xdr:row>31</xdr:row>
      <xdr:rowOff>47992</xdr:rowOff>
    </xdr:from>
    <xdr:to>
      <xdr:col>10</xdr:col>
      <xdr:colOff>1336979</xdr:colOff>
      <xdr:row>58</xdr:row>
      <xdr:rowOff>150318</xdr:rowOff>
    </xdr:to>
    <xdr:sp macro="" textlink="">
      <xdr:nvSpPr>
        <xdr:cNvPr id="6" name="TextBox 5">
          <a:extLst>
            <a:ext uri="{FF2B5EF4-FFF2-40B4-BE49-F238E27FC236}">
              <a16:creationId xmlns:a16="http://schemas.microsoft.com/office/drawing/2014/main" id="{840B19B9-DCCC-4E14-8413-6697E7EFF32C}"/>
            </a:ext>
          </a:extLst>
        </xdr:cNvPr>
        <xdr:cNvSpPr txBox="1"/>
      </xdr:nvSpPr>
      <xdr:spPr>
        <a:xfrm>
          <a:off x="3595765" y="6086842"/>
          <a:ext cx="5488214" cy="6045926"/>
        </a:xfrm>
        <a:prstGeom prst="rect">
          <a:avLst/>
        </a:prstGeom>
        <a:solidFill>
          <a:srgbClr val="92D050"/>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2.4-Repeating</a:t>
          </a:r>
          <a:r>
            <a:rPr lang="en-US" sz="3200" baseline="0"/>
            <a:t> Data (cont.)</a:t>
          </a:r>
          <a:endParaRPr lang="en-US" sz="3200"/>
        </a:p>
        <a:p>
          <a:r>
            <a:rPr lang="en-US" sz="1100"/>
            <a:t>BW9:BW10</a:t>
          </a:r>
        </a:p>
        <a:p>
          <a:endParaRPr lang="en-US" sz="1100"/>
        </a:p>
        <a:p>
          <a:r>
            <a:rPr lang="en-US" sz="1100"/>
            <a:t>The</a:t>
          </a:r>
          <a:r>
            <a:rPr lang="en-US" sz="1100" baseline="0"/>
            <a:t> scores we created in step-2 are summed in cell BW10. This is the sum across the five dilemmas.</a:t>
          </a:r>
        </a:p>
        <a:p>
          <a:endParaRPr lang="en-US" sz="1100" baseline="0"/>
        </a:p>
        <a:p>
          <a:r>
            <a:rPr lang="en-US" sz="1100" baseline="0"/>
            <a:t>As you add lines of data under this cell, you can click-&amp;-drag the formula to apply to additional repsonses.</a:t>
          </a:r>
        </a:p>
        <a:p>
          <a:endParaRPr lang="en-US" sz="1100" baseline="0"/>
        </a:p>
        <a:p>
          <a:r>
            <a:rPr lang="en-US" sz="1100" baseline="0"/>
            <a:t>Responses that score 2 or greater are going to be purged. Remember these are just binary counters we set up earlier.</a:t>
          </a:r>
        </a:p>
        <a:p>
          <a:endParaRPr lang="en-US" sz="1100" baseline="0"/>
        </a:p>
        <a:p>
          <a:r>
            <a:rPr lang="en-US" sz="1100" baseline="0"/>
            <a:t>Column BZ checks for this threshhold in the following equation:</a:t>
          </a:r>
        </a:p>
        <a:p>
          <a:endParaRPr lang="en-US" sz="1100" baseline="0"/>
        </a:p>
        <a:p>
          <a:endParaRPr lang="en-US" sz="1100" baseline="0"/>
        </a:p>
        <a:p>
          <a:r>
            <a:rPr lang="en-US" sz="1100"/>
            <a:t>=IF(OR(</a:t>
          </a:r>
          <a:r>
            <a:rPr lang="en-US" sz="1100" u="sng"/>
            <a:t>BW10&gt;=2</a:t>
          </a:r>
          <a:r>
            <a:rPr lang="en-US" sz="1100"/>
            <a:t>,BX10&gt;=6,BY10&gt;=</a:t>
          </a:r>
          <a:r>
            <a:rPr lang="en-US" sz="1100" u="none" baseline="0">
              <a:solidFill>
                <a:schemeClr val="dk1"/>
              </a:solidFill>
              <a:effectLst/>
              <a:latin typeface="+mn-lt"/>
              <a:ea typeface="+mn-ea"/>
              <a:cs typeface="+mn-cs"/>
            </a:rPr>
            <a:t>$BY$3</a:t>
          </a:r>
          <a:r>
            <a:rPr lang="en-US" sz="1100"/>
            <a:t>),"PURGE"," ")</a:t>
          </a:r>
        </a:p>
        <a:p>
          <a:endParaRPr lang="en-US" sz="1100"/>
        </a:p>
        <a:p>
          <a:r>
            <a:rPr lang="en-US" sz="1100"/>
            <a:t>I underlined the threshold that applies</a:t>
          </a:r>
          <a:r>
            <a:rPr lang="en-US" sz="1100" baseline="0"/>
            <a:t> to this filter. We will cover the others soon.</a:t>
          </a:r>
        </a:p>
      </xdr:txBody>
    </xdr:sp>
    <xdr:clientData/>
  </xdr:twoCellAnchor>
  <xdr:twoCellAnchor>
    <xdr:from>
      <xdr:col>5</xdr:col>
      <xdr:colOff>268365</xdr:colOff>
      <xdr:row>33</xdr:row>
      <xdr:rowOff>63442</xdr:rowOff>
    </xdr:from>
    <xdr:to>
      <xdr:col>10</xdr:col>
      <xdr:colOff>1336979</xdr:colOff>
      <xdr:row>63</xdr:row>
      <xdr:rowOff>120411</xdr:rowOff>
    </xdr:to>
    <xdr:sp macro="" textlink="">
      <xdr:nvSpPr>
        <xdr:cNvPr id="5" name="TextBox 4">
          <a:extLst>
            <a:ext uri="{FF2B5EF4-FFF2-40B4-BE49-F238E27FC236}">
              <a16:creationId xmlns:a16="http://schemas.microsoft.com/office/drawing/2014/main" id="{75011E97-5D62-406B-B21C-E8F5A8B7BF33}"/>
            </a:ext>
          </a:extLst>
        </xdr:cNvPr>
        <xdr:cNvSpPr txBox="1"/>
      </xdr:nvSpPr>
      <xdr:spPr>
        <a:xfrm>
          <a:off x="3595765" y="7016692"/>
          <a:ext cx="5488214" cy="6038669"/>
        </a:xfrm>
        <a:prstGeom prst="rect">
          <a:avLst/>
        </a:prstGeom>
        <a:solidFill>
          <a:srgbClr val="00B0F0"/>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2.3-Missing Data</a:t>
          </a:r>
        </a:p>
        <a:p>
          <a:r>
            <a:rPr lang="en-US" sz="1100"/>
            <a:t>V19:AC2</a:t>
          </a:r>
        </a:p>
        <a:p>
          <a:endParaRPr lang="en-US" sz="1100"/>
        </a:p>
        <a:p>
          <a:r>
            <a:rPr lang="en-US" sz="1100"/>
            <a:t>The second filter is to remove responses who are missing too many consideration</a:t>
          </a:r>
          <a:r>
            <a:rPr lang="en-US" sz="1100" baseline="0"/>
            <a:t> ratings. While, some missing considerations may be okay, excessive missing consideration ratings may be a sign of unreliable data.</a:t>
          </a:r>
        </a:p>
        <a:p>
          <a:endParaRPr lang="en-US" sz="1100" baseline="0"/>
        </a:p>
        <a:p>
          <a:r>
            <a:rPr lang="en-US" sz="1100" baseline="0"/>
            <a:t>Ideally the number of rated considerations will be equal to the  number of considerations in the dilemma. The EPSRI purged responses when more than 5 considerations went unrated.</a:t>
          </a:r>
        </a:p>
        <a:p>
          <a:endParaRPr lang="en-US" sz="1100" baseline="0"/>
        </a:p>
        <a:p>
          <a:r>
            <a:rPr lang="en-US" sz="1100" baseline="0"/>
            <a:t>We can quickly count unrated considerations with the formulas in cells W21:AB21 (dilemma 3 as an example).</a:t>
          </a:r>
        </a:p>
        <a:p>
          <a:endParaRPr lang="en-US" sz="1100" baseline="0"/>
        </a:p>
        <a:p>
          <a:r>
            <a:rPr lang="en-US" sz="1100" baseline="0"/>
            <a:t>=SUMIF($E21:$M21,X$20)/W$20</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"SUMIF(x,y)" function says add values</a:t>
          </a:r>
          <a:r>
            <a:rPr lang="en-US" sz="1100" baseline="0">
              <a:solidFill>
                <a:schemeClr val="dk1"/>
              </a:solidFill>
              <a:effectLst/>
              <a:latin typeface="+mn-lt"/>
              <a:ea typeface="+mn-ea"/>
              <a:cs typeface="+mn-cs"/>
            </a:rPr>
            <a:t> in range X if they are of value Y. In our example, that means count up all of the considerations rated as a 2, which should give us 4.</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We dived this number by the rating value we are counting to obtain the frequency.</a:t>
          </a:r>
          <a:endParaRPr lang="en-US" sz="1100" baseline="0"/>
        </a:p>
        <a:p>
          <a:endParaRPr lang="en-US" sz="1100" baseline="0"/>
        </a:p>
        <a:p>
          <a:r>
            <a:rPr lang="en-US" sz="1100" baseline="0"/>
            <a:t>We sum these values for all ratings in the dilemma. Later, we will sum the dilemmas to identify if a response left too many considerations unrated.</a:t>
          </a:r>
          <a:endParaRPr lang="en-US" sz="1100"/>
        </a:p>
      </xdr:txBody>
    </xdr:sp>
    <xdr:clientData/>
  </xdr:twoCellAnchor>
  <xdr:twoCellAnchor>
    <xdr:from>
      <xdr:col>5</xdr:col>
      <xdr:colOff>268365</xdr:colOff>
      <xdr:row>36</xdr:row>
      <xdr:rowOff>147835</xdr:rowOff>
    </xdr:from>
    <xdr:to>
      <xdr:col>10</xdr:col>
      <xdr:colOff>1336979</xdr:colOff>
      <xdr:row>68</xdr:row>
      <xdr:rowOff>86875</xdr:rowOff>
    </xdr:to>
    <xdr:sp macro="" textlink="">
      <xdr:nvSpPr>
        <xdr:cNvPr id="4" name="TextBox 3">
          <a:extLst>
            <a:ext uri="{FF2B5EF4-FFF2-40B4-BE49-F238E27FC236}">
              <a16:creationId xmlns:a16="http://schemas.microsoft.com/office/drawing/2014/main" id="{62259EE3-D0E4-48FE-8765-18D032E8E9DD}"/>
            </a:ext>
          </a:extLst>
        </xdr:cNvPr>
        <xdr:cNvSpPr txBox="1"/>
      </xdr:nvSpPr>
      <xdr:spPr>
        <a:xfrm>
          <a:off x="3595765" y="7939285"/>
          <a:ext cx="5488214" cy="6035040"/>
        </a:xfrm>
        <a:prstGeom prst="rect">
          <a:avLst/>
        </a:prstGeom>
        <a:solidFill>
          <a:srgbClr val="92D050"/>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2.2-Repeating Data</a:t>
          </a:r>
        </a:p>
        <a:p>
          <a:r>
            <a:rPr lang="en-US" sz="1100"/>
            <a:t>T14:V17</a:t>
          </a:r>
        </a:p>
        <a:p>
          <a:endParaRPr lang="en-US" sz="1100"/>
        </a:p>
        <a:p>
          <a:r>
            <a:rPr lang="en-US" sz="1100"/>
            <a:t>The first filter is to remove responses who repeat the rating</a:t>
          </a:r>
          <a:r>
            <a:rPr lang="en-US" sz="1100" baseline="0"/>
            <a:t> of considerations as this may be considered unreliable.</a:t>
          </a:r>
        </a:p>
        <a:p>
          <a:endParaRPr lang="en-US" sz="1100" baseline="0"/>
        </a:p>
        <a:p>
          <a:r>
            <a:rPr lang="en-US" sz="1100" baseline="0"/>
            <a:t>The formula in Column U is counting the number of times the most frequently repeated number appears within a dilemma. If this number is repeated for at least one fewer times than the number of considerations in the dilemma, a purge counter is added.</a:t>
          </a:r>
        </a:p>
        <a:p>
          <a:endParaRPr lang="en-US" sz="1100" baseline="0"/>
        </a:p>
        <a:p>
          <a:r>
            <a:rPr lang="en-US" sz="1100" baseline="0"/>
            <a:t>Take Dilemma 2 as example, ten out of the eleven considerations were rated as a 3. The actual repeated rating is abitrary; the repetition is what matters here.</a:t>
          </a:r>
        </a:p>
        <a:p>
          <a:endParaRPr lang="en-US" sz="1100" baseline="0"/>
        </a:p>
        <a:p>
          <a:r>
            <a:rPr lang="en-US" sz="1100"/>
            <a:t>=IF(COUNTIF(E16:O16,MODE.SNGL(E16:O16))&gt;COUNT(E16:O16)-2,1,0)</a:t>
          </a:r>
        </a:p>
        <a:p>
          <a:endParaRPr lang="en-US" sz="1100"/>
        </a:p>
        <a:p>
          <a:r>
            <a:rPr lang="en-US" sz="1100"/>
            <a:t>The "</a:t>
          </a:r>
          <a:r>
            <a:rPr lang="en-US" sz="1100">
              <a:solidFill>
                <a:schemeClr val="dk1"/>
              </a:solidFill>
              <a:effectLst/>
              <a:latin typeface="+mn-lt"/>
              <a:ea typeface="+mn-ea"/>
              <a:cs typeface="+mn-cs"/>
            </a:rPr>
            <a:t>MODE.SNGL()" function produces the most frequently repeated number in a range of values. In our example, this would be the rating of 3.</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"COUNIF(x,y)" function says count values</a:t>
          </a:r>
          <a:r>
            <a:rPr lang="en-US" sz="1100" baseline="0">
              <a:solidFill>
                <a:schemeClr val="dk1"/>
              </a:solidFill>
              <a:effectLst/>
              <a:latin typeface="+mn-lt"/>
              <a:ea typeface="+mn-ea"/>
              <a:cs typeface="+mn-cs"/>
            </a:rPr>
            <a:t> in range X if they are of value Y. In our example, that means count up all of the repeated 3's, which should give us 10.</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The "COUNT()" function just counts up the number of cells in a range. We use this function over inputing 11 so we can copy equations between dilemmas more easily.</a:t>
          </a:r>
        </a:p>
        <a:p>
          <a:endParaRPr lang="en-US" sz="1100" baseline="0">
            <a:solidFill>
              <a:schemeClr val="dk1"/>
            </a:solidFill>
            <a:effectLst/>
            <a:latin typeface="+mn-lt"/>
            <a:ea typeface="+mn-ea"/>
            <a:cs typeface="+mn-cs"/>
          </a:endParaRPr>
        </a:p>
        <a:p>
          <a:r>
            <a:rPr lang="en-US" sz="1100"/>
            <a:t>The "IF(x,y,z)" function checks a condition in X and outputs Y if true or Z if false. In our example, the condition is whether the frequency of the most repeated rating is greater</a:t>
          </a:r>
          <a:r>
            <a:rPr lang="en-US" sz="1100" baseline="0"/>
            <a:t> than two less than the quantity of considerations in the dilemma. We use two instead of "&gt;=". The output is binary (1/0) to flag if repetition occurs here.</a:t>
          </a:r>
        </a:p>
        <a:p>
          <a:endParaRPr lang="en-US" sz="1100" baseline="0"/>
        </a:p>
        <a:p>
          <a:r>
            <a:rPr lang="en-US" sz="1100" baseline="0"/>
            <a:t>Currently, conditional formatting highlights the cell in red if the cell =1.</a:t>
          </a:r>
        </a:p>
        <a:p>
          <a:endParaRPr lang="en-US" sz="1100" baseline="0"/>
        </a:p>
        <a:p>
          <a:r>
            <a:rPr lang="en-US" sz="1100" baseline="0"/>
            <a:t>Later on we can use this output to see if the response should be purged for repeating data.</a:t>
          </a:r>
          <a:endParaRPr lang="en-US" sz="1100"/>
        </a:p>
        <a:p>
          <a:endParaRPr lang="en-US" sz="1100"/>
        </a:p>
      </xdr:txBody>
    </xdr:sp>
    <xdr:clientData/>
  </xdr:twoCellAnchor>
  <xdr:twoCellAnchor>
    <xdr:from>
      <xdr:col>5</xdr:col>
      <xdr:colOff>268365</xdr:colOff>
      <xdr:row>41</xdr:row>
      <xdr:rowOff>114299</xdr:rowOff>
    </xdr:from>
    <xdr:to>
      <xdr:col>10</xdr:col>
      <xdr:colOff>1336979</xdr:colOff>
      <xdr:row>73</xdr:row>
      <xdr:rowOff>53339</xdr:rowOff>
    </xdr:to>
    <xdr:sp macro="" textlink="">
      <xdr:nvSpPr>
        <xdr:cNvPr id="2" name="TextBox 1">
          <a:extLst>
            <a:ext uri="{FF2B5EF4-FFF2-40B4-BE49-F238E27FC236}">
              <a16:creationId xmlns:a16="http://schemas.microsoft.com/office/drawing/2014/main" id="{523C3D26-1CE7-4BE8-B219-A6FC0D45EF50}"/>
            </a:ext>
          </a:extLst>
        </xdr:cNvPr>
        <xdr:cNvSpPr txBox="1"/>
      </xdr:nvSpPr>
      <xdr:spPr>
        <a:xfrm>
          <a:off x="3595765" y="8858249"/>
          <a:ext cx="5488214" cy="6035040"/>
        </a:xfrm>
        <a:prstGeom prst="rect">
          <a:avLst/>
        </a:prstGeom>
        <a:solidFill>
          <a:schemeClr val="accent4"/>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2.1-Pasting Data</a:t>
          </a:r>
          <a:endParaRPr lang="en-US" sz="1100"/>
        </a:p>
        <a:p>
          <a:r>
            <a:rPr lang="en-US" sz="1100"/>
            <a:t>C8:S10</a:t>
          </a:r>
        </a:p>
        <a:p>
          <a:endParaRPr lang="en-US" sz="1100"/>
        </a:p>
        <a:p>
          <a:r>
            <a:rPr lang="en-US" sz="1100"/>
            <a:t>Data from the Qualtrics can be exported into this spreadsheet.</a:t>
          </a:r>
        </a:p>
        <a:p>
          <a:endParaRPr lang="en-US" sz="1100"/>
        </a:p>
        <a:p>
          <a:r>
            <a:rPr lang="en-US" sz="1100"/>
            <a:t>Each</a:t>
          </a:r>
          <a:r>
            <a:rPr lang="en-US" sz="1100" baseline="0"/>
            <a:t> response should include a "Rating" to the considerations within each dilemma and the top four considerations, ranked.</a:t>
          </a:r>
        </a:p>
        <a:p>
          <a:endParaRPr lang="en-US" sz="1100" baseline="0"/>
        </a:p>
        <a:p>
          <a:r>
            <a:rPr lang="en-US" sz="1100" baseline="0"/>
            <a:t>This sheet highlights where data can be pasted for analysis for the first dilemma. This process should be continued for each dilemma. Rows can be inserted between the dilemmas to include more responses.</a:t>
          </a:r>
        </a:p>
        <a:p>
          <a:endParaRPr lang="en-US" sz="1100" baseline="0"/>
        </a:p>
        <a:p>
          <a:r>
            <a:rPr lang="en-US" sz="1100" baseline="0"/>
            <a:t>Note that the data is "right-justified" when the number of considerations per dilemma vary. This is an oragnizational preference.</a:t>
          </a:r>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a:p>
      </xdr:txBody>
    </xdr:sp>
    <xdr:clientData/>
  </xdr:twoCellAnchor>
  <xdr:twoCellAnchor editAs="oneCell">
    <xdr:from>
      <xdr:col>0</xdr:col>
      <xdr:colOff>588722</xdr:colOff>
      <xdr:row>33</xdr:row>
      <xdr:rowOff>232869</xdr:rowOff>
    </xdr:from>
    <xdr:to>
      <xdr:col>3</xdr:col>
      <xdr:colOff>204635</xdr:colOff>
      <xdr:row>41</xdr:row>
      <xdr:rowOff>175354</xdr:rowOff>
    </xdr:to>
    <xdr:pic>
      <xdr:nvPicPr>
        <xdr:cNvPr id="12" name="Graphic 11" descr="Arrow: Slight curve with solid fill">
          <a:extLst>
            <a:ext uri="{FF2B5EF4-FFF2-40B4-BE49-F238E27FC236}">
              <a16:creationId xmlns:a16="http://schemas.microsoft.com/office/drawing/2014/main" id="{B1517964-291F-DF13-4E00-C684EB56AF8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60611">
          <a:off x="588722" y="7236012"/>
          <a:ext cx="1729556" cy="172955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386195</xdr:colOff>
      <xdr:row>7</xdr:row>
      <xdr:rowOff>152398</xdr:rowOff>
    </xdr:from>
    <xdr:to>
      <xdr:col>10</xdr:col>
      <xdr:colOff>1450686</xdr:colOff>
      <xdr:row>34</xdr:row>
      <xdr:rowOff>102984</xdr:rowOff>
    </xdr:to>
    <xdr:sp macro="" textlink="">
      <xdr:nvSpPr>
        <xdr:cNvPr id="7" name="TextBox 6">
          <a:extLst>
            <a:ext uri="{FF2B5EF4-FFF2-40B4-BE49-F238E27FC236}">
              <a16:creationId xmlns:a16="http://schemas.microsoft.com/office/drawing/2014/main" id="{748F5695-33B1-41D6-8F25-25517F5282ED}"/>
            </a:ext>
          </a:extLst>
        </xdr:cNvPr>
        <xdr:cNvSpPr txBox="1"/>
      </xdr:nvSpPr>
      <xdr:spPr>
        <a:xfrm>
          <a:off x="3711286" y="1514762"/>
          <a:ext cx="5486400" cy="6035040"/>
        </a:xfrm>
        <a:prstGeom prst="rect">
          <a:avLst/>
        </a:prstGeom>
        <a:solidFill>
          <a:srgbClr val="CC99FF"/>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ysClr val="windowText" lastClr="000000"/>
              </a:solidFill>
            </a:rPr>
            <a:t>3.5-CDIT Score</a:t>
          </a:r>
        </a:p>
        <a:p>
          <a:endParaRPr lang="en-US" sz="1100">
            <a:solidFill>
              <a:sysClr val="windowText" lastClr="000000"/>
            </a:solidFill>
          </a:endParaRPr>
        </a:p>
        <a:p>
          <a:r>
            <a:rPr lang="en-US" sz="1100">
              <a:solidFill>
                <a:sysClr val="windowText" lastClr="000000"/>
              </a:solidFill>
            </a:rPr>
            <a:t>CM7:CX10</a:t>
          </a:r>
        </a:p>
        <a:p>
          <a:endParaRPr lang="en-US" sz="1100" baseline="0">
            <a:solidFill>
              <a:sysClr val="windowText" lastClr="000000"/>
            </a:solidFill>
          </a:endParaRPr>
        </a:p>
        <a:p>
          <a:r>
            <a:rPr lang="en-US" sz="1100" baseline="0">
              <a:solidFill>
                <a:sysClr val="windowText" lastClr="000000"/>
              </a:solidFill>
            </a:rPr>
            <a:t>The CDIT score describes how consistently a response is reasoning. While this is solved for using a scale value, it is typical to report this binarily as either "transitional" or "consolidated". The</a:t>
          </a:r>
        </a:p>
        <a:p>
          <a:endParaRPr lang="en-US" sz="1100" baseline="0">
            <a:solidFill>
              <a:sysClr val="windowText" lastClr="000000"/>
            </a:solidFill>
          </a:endParaRPr>
        </a:p>
        <a:p>
          <a:r>
            <a:rPr lang="en-US" sz="1100" b="0" i="0" u="none" strike="noStrike">
              <a:solidFill>
                <a:schemeClr val="dk1"/>
              </a:solidFill>
              <a:effectLst/>
              <a:latin typeface="+mn-lt"/>
              <a:ea typeface="+mn-ea"/>
              <a:cs typeface="+mn-cs"/>
            </a:rPr>
            <a:t>3.5.0</a:t>
          </a:r>
        </a:p>
        <a:p>
          <a:r>
            <a:rPr lang="en-US" sz="1100" b="0" i="0" u="none" strike="noStrike">
              <a:solidFill>
                <a:schemeClr val="dk1"/>
              </a:solidFill>
              <a:effectLst/>
              <a:latin typeface="+mn-lt"/>
              <a:ea typeface="+mn-ea"/>
              <a:cs typeface="+mn-cs"/>
            </a:rPr>
            <a:t>Before beginning the calculation, find the total number of items, total number of adjusted items, number of items per schema, and adjusted number of items per schema. To find the total number of items, count all of the items on the instrument not counting the M-items. These have been provided in cells CM4:CT5. You should not need to change these numbers unless you are adapting the instrument.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3.5.1</a:t>
          </a:r>
        </a:p>
        <a:p>
          <a:r>
            <a:rPr lang="en-US" sz="1100" b="0" i="0" u="none" strike="noStrike">
              <a:solidFill>
                <a:schemeClr val="dk1"/>
              </a:solidFill>
              <a:effectLst/>
              <a:latin typeface="+mn-lt"/>
              <a:ea typeface="+mn-ea"/>
              <a:cs typeface="+mn-cs"/>
            </a:rPr>
            <a:t>Next, take the sum of squares for each pre-conventionalconsideration and multiply by a modifer (*number of considerations per this level/adjusted number of considerations per dilemma). This modifier is in cell CO5. Repeat</a:t>
          </a:r>
          <a:r>
            <a:rPr lang="en-US" sz="1100" b="0" i="0" u="none" strike="noStrike" baseline="0">
              <a:solidFill>
                <a:schemeClr val="dk1"/>
              </a:solidFill>
              <a:effectLst/>
              <a:latin typeface="+mn-lt"/>
              <a:ea typeface="+mn-ea"/>
              <a:cs typeface="+mn-cs"/>
            </a:rPr>
            <a:t> this process for the next two levels of moral reasoning. Sum these three values in cell CP10.</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3.5.2</a:t>
          </a:r>
        </a:p>
        <a:p>
          <a:r>
            <a:rPr lang="en-US" sz="1100" b="0" i="0" u="none" strike="noStrike">
              <a:solidFill>
                <a:schemeClr val="dk1"/>
              </a:solidFill>
              <a:effectLst/>
              <a:latin typeface="+mn-lt"/>
              <a:ea typeface="+mn-ea"/>
              <a:cs typeface="+mn-cs"/>
            </a:rPr>
            <a:t>Next, we need a correction factor for each schema. This is done by first finding the total of the pre-conventional ratings, conventional ratings, and post-conventional rating. Once the total for each schema is found, the multiplier is applied to each value. These three values are summed, then squared, then divided by the adjusted total number of items.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3.5.3</a:t>
          </a:r>
        </a:p>
        <a:p>
          <a:r>
            <a:rPr lang="en-US" sz="1100" b="0" i="0" u="none" strike="noStrike">
              <a:solidFill>
                <a:schemeClr val="dk1"/>
              </a:solidFill>
              <a:effectLst/>
              <a:latin typeface="+mn-lt"/>
              <a:ea typeface="+mn-ea"/>
              <a:cs typeface="+mn-cs"/>
            </a:rPr>
            <a:t>The third step is to find the sum of squared deviation. This is done by subtracting the total CF value from the sum of squares total. </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3.5.4</a:t>
          </a:r>
        </a:p>
        <a:p>
          <a:r>
            <a:rPr lang="en-US" sz="1100" b="0" i="0" u="none" strike="noStrike">
              <a:solidFill>
                <a:schemeClr val="dk1"/>
              </a:solidFill>
              <a:effectLst/>
              <a:latin typeface="+mn-lt"/>
              <a:ea typeface="+mn-ea"/>
              <a:cs typeface="+mn-cs"/>
            </a:rPr>
            <a:t>The step is to find the sum of squares stage. To do this, find the total of the values obtained from the second step (just the pre-conventional, conventional and post-conventional items). This is the sum of the CF pre-conv, CF conv and CF post-conv shown in the previous table. This value is divided by the adjusted number of items per schema, or 15. From this value, subtract the total correction factor value to obtain the sum of squares stage.</a:t>
          </a:r>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3.5.5</a:t>
          </a:r>
        </a:p>
        <a:p>
          <a:r>
            <a:rPr lang="en-US" sz="1100" b="0" i="0" u="none" strike="noStrike">
              <a:solidFill>
                <a:schemeClr val="dk1"/>
              </a:solidFill>
              <a:effectLst/>
              <a:latin typeface="+mn-lt"/>
              <a:ea typeface="+mn-ea"/>
              <a:cs typeface="+mn-cs"/>
            </a:rPr>
            <a:t>The final step is to obtain the CDIT score. This is done by dividing the sum of squares stage found in the fourth step by the sum of squares deviation found in the third step. This value is multiplied by 100 to obtain the CDIT score. Column</a:t>
          </a:r>
          <a:r>
            <a:rPr lang="en-US" sz="1100" b="0" i="0" u="none" strike="noStrike" baseline="0">
              <a:solidFill>
                <a:schemeClr val="dk1"/>
              </a:solidFill>
              <a:effectLst/>
              <a:latin typeface="+mn-lt"/>
              <a:ea typeface="+mn-ea"/>
              <a:cs typeface="+mn-cs"/>
            </a:rPr>
            <a:t> CX then checks to see if this value exceeds the established threshold (15.75); if it does, then the response is considered consolidated. Otherwise, the repsonse is considered trnasitional.</a:t>
          </a:r>
          <a:endParaRPr lang="en-US" sz="1100" baseline="0">
            <a:solidFill>
              <a:sysClr val="windowText" lastClr="000000"/>
            </a:solidFill>
          </a:endParaRPr>
        </a:p>
        <a:p>
          <a:endParaRPr lang="en-US" sz="1100" baseline="0">
            <a:solidFill>
              <a:sysClr val="windowText" lastClr="000000"/>
            </a:solidFill>
          </a:endParaRPr>
        </a:p>
        <a:p>
          <a:r>
            <a:rPr lang="en-US" sz="1100" baseline="0">
              <a:solidFill>
                <a:sysClr val="windowText" lastClr="000000"/>
              </a:solidFill>
            </a:rPr>
            <a:t>Using a combination of one's predominant reasoning and CDIT score, you can identify responses along one of the six moral schema. This is detailed in further detail in the GitHup repository.</a:t>
          </a:r>
        </a:p>
        <a:p>
          <a:endParaRPr lang="en-US" sz="1100" baseline="0">
            <a:solidFill>
              <a:sysClr val="windowText" lastClr="000000"/>
            </a:solidFill>
          </a:endParaRPr>
        </a:p>
        <a:p>
          <a:endParaRPr lang="en-US" sz="1100">
            <a:solidFill>
              <a:sysClr val="windowText" lastClr="000000"/>
            </a:solidFill>
          </a:endParaRPr>
        </a:p>
      </xdr:txBody>
    </xdr:sp>
    <xdr:clientData/>
  </xdr:twoCellAnchor>
  <xdr:twoCellAnchor editAs="oneCell">
    <xdr:from>
      <xdr:col>0</xdr:col>
      <xdr:colOff>588722</xdr:colOff>
      <xdr:row>33</xdr:row>
      <xdr:rowOff>232869</xdr:rowOff>
    </xdr:from>
    <xdr:to>
      <xdr:col>3</xdr:col>
      <xdr:colOff>204635</xdr:colOff>
      <xdr:row>41</xdr:row>
      <xdr:rowOff>175353</xdr:rowOff>
    </xdr:to>
    <xdr:pic>
      <xdr:nvPicPr>
        <xdr:cNvPr id="11" name="Graphic 10" descr="Arrow: Slight curve with solid fill">
          <a:extLst>
            <a:ext uri="{FF2B5EF4-FFF2-40B4-BE49-F238E27FC236}">
              <a16:creationId xmlns:a16="http://schemas.microsoft.com/office/drawing/2014/main" id="{D57F63FB-637D-477C-966A-CF8618D239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60611">
          <a:off x="588722" y="7186119"/>
          <a:ext cx="1724113" cy="1733185"/>
        </a:xfrm>
        <a:prstGeom prst="rect">
          <a:avLst/>
        </a:prstGeom>
      </xdr:spPr>
    </xdr:pic>
    <xdr:clientData/>
  </xdr:twoCellAnchor>
  <xdr:twoCellAnchor>
    <xdr:from>
      <xdr:col>5</xdr:col>
      <xdr:colOff>386195</xdr:colOff>
      <xdr:row>12</xdr:row>
      <xdr:rowOff>92218</xdr:rowOff>
    </xdr:from>
    <xdr:to>
      <xdr:col>10</xdr:col>
      <xdr:colOff>1450686</xdr:colOff>
      <xdr:row>39</xdr:row>
      <xdr:rowOff>31258</xdr:rowOff>
    </xdr:to>
    <xdr:sp macro="" textlink="">
      <xdr:nvSpPr>
        <xdr:cNvPr id="6" name="TextBox 5">
          <a:extLst>
            <a:ext uri="{FF2B5EF4-FFF2-40B4-BE49-F238E27FC236}">
              <a16:creationId xmlns:a16="http://schemas.microsoft.com/office/drawing/2014/main" id="{1D836D0D-74F3-4F25-9175-B10607C83B71}"/>
            </a:ext>
          </a:extLst>
        </xdr:cNvPr>
        <xdr:cNvSpPr txBox="1"/>
      </xdr:nvSpPr>
      <xdr:spPr>
        <a:xfrm>
          <a:off x="3711286" y="2424400"/>
          <a:ext cx="5486400" cy="6035040"/>
        </a:xfrm>
        <a:prstGeom prst="rect">
          <a:avLst/>
        </a:prstGeom>
        <a:solidFill>
          <a:schemeClr val="accent4">
            <a:lumMod val="60000"/>
            <a:lumOff val="40000"/>
          </a:schemeClr>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ysClr val="windowText" lastClr="000000"/>
              </a:solidFill>
            </a:rPr>
            <a:t>3.4-Predominant Reasoning</a:t>
          </a:r>
        </a:p>
        <a:p>
          <a:endParaRPr lang="en-US" sz="1100">
            <a:solidFill>
              <a:sysClr val="windowText" lastClr="000000"/>
            </a:solidFill>
          </a:endParaRPr>
        </a:p>
        <a:p>
          <a:r>
            <a:rPr lang="en-US" sz="1100">
              <a:solidFill>
                <a:sysClr val="windowText" lastClr="000000"/>
              </a:solidFill>
            </a:rPr>
            <a:t>CI7:CL10</a:t>
          </a:r>
        </a:p>
        <a:p>
          <a:endParaRPr lang="en-US" sz="1100" baseline="0">
            <a:solidFill>
              <a:sysClr val="windowText" lastClr="000000"/>
            </a:solidFill>
          </a:endParaRPr>
        </a:p>
        <a:p>
          <a:r>
            <a:rPr lang="en-US" sz="1100" baseline="0">
              <a:solidFill>
                <a:sysClr val="windowText" lastClr="000000"/>
              </a:solidFill>
            </a:rPr>
            <a:t>We can also report which lelvel of moral reaoning the response predominantly used when repsonding to the EPSRI. We do this by comparing cumulative "p-scores" for each level of moral reasoning. P-score is in quotes because these aren't scores you typically report with your results, but are calculated the same way.</a:t>
          </a:r>
        </a:p>
        <a:p>
          <a:endParaRPr lang="en-US" sz="1100" baseline="0">
            <a:solidFill>
              <a:sysClr val="windowText" lastClr="000000"/>
            </a:solidFill>
          </a:endParaRPr>
        </a:p>
        <a:p>
          <a:r>
            <a:rPr lang="en-US" sz="1100" baseline="0">
              <a:solidFill>
                <a:sysClr val="windowText" lastClr="000000"/>
              </a:solidFill>
            </a:rPr>
            <a:t>The instructions to find these values were given in Step 1. We sum these values from each dilemma for each level of moral reasoning. In our example, we see that this hypothetical repsonse predominatly reasons at the conventional level. CL10 is formula based to output the highest scoring level for each response. This formula has been written to be click-and-drag-able over your increased sample size.</a:t>
          </a:r>
        </a:p>
        <a:p>
          <a:endParaRPr lang="en-US" sz="1100" baseline="0">
            <a:solidFill>
              <a:sysClr val="windowText" lastClr="000000"/>
            </a:solidFill>
          </a:endParaRPr>
        </a:p>
        <a:p>
          <a:endParaRPr lang="en-US" sz="1100" baseline="0">
            <a:solidFill>
              <a:sysClr val="windowText" lastClr="000000"/>
            </a:solidFill>
          </a:endParaRPr>
        </a:p>
        <a:p>
          <a:endParaRPr lang="en-US" sz="1100" baseline="0">
            <a:solidFill>
              <a:sysClr val="windowText" lastClr="000000"/>
            </a:solidFill>
          </a:endParaRPr>
        </a:p>
        <a:p>
          <a:endParaRPr lang="en-US" sz="1100" baseline="0">
            <a:solidFill>
              <a:sysClr val="windowText" lastClr="000000"/>
            </a:solidFill>
          </a:endParaRPr>
        </a:p>
        <a:p>
          <a:endParaRPr lang="en-US" sz="1100" baseline="0">
            <a:solidFill>
              <a:sysClr val="windowText" lastClr="000000"/>
            </a:solidFill>
          </a:endParaRPr>
        </a:p>
        <a:p>
          <a:endParaRPr lang="en-US" sz="1100" baseline="0">
            <a:solidFill>
              <a:sysClr val="windowText" lastClr="000000"/>
            </a:solidFill>
          </a:endParaRPr>
        </a:p>
        <a:p>
          <a:endParaRPr lang="en-US" sz="1100" baseline="0">
            <a:solidFill>
              <a:sysClr val="windowText" lastClr="000000"/>
            </a:solidFill>
          </a:endParaRPr>
        </a:p>
        <a:p>
          <a:endParaRPr lang="en-US" sz="1100" baseline="0">
            <a:solidFill>
              <a:sysClr val="windowText" lastClr="000000"/>
            </a:solidFill>
          </a:endParaRPr>
        </a:p>
        <a:p>
          <a:endParaRPr lang="en-US" sz="1100" baseline="0">
            <a:solidFill>
              <a:sysClr val="windowText" lastClr="000000"/>
            </a:solidFill>
          </a:endParaRPr>
        </a:p>
        <a:p>
          <a:endParaRPr lang="en-US" sz="1100" baseline="0">
            <a:solidFill>
              <a:sysClr val="windowText" lastClr="000000"/>
            </a:solidFill>
          </a:endParaRPr>
        </a:p>
        <a:p>
          <a:endParaRPr lang="en-US" sz="1100" baseline="0">
            <a:solidFill>
              <a:sysClr val="windowText" lastClr="000000"/>
            </a:solidFill>
          </a:endParaRPr>
        </a:p>
        <a:p>
          <a:endParaRPr lang="en-US" sz="1100">
            <a:solidFill>
              <a:sysClr val="windowText" lastClr="000000"/>
            </a:solidFill>
          </a:endParaRPr>
        </a:p>
      </xdr:txBody>
    </xdr:sp>
    <xdr:clientData/>
  </xdr:twoCellAnchor>
  <xdr:twoCellAnchor>
    <xdr:from>
      <xdr:col>5</xdr:col>
      <xdr:colOff>386195</xdr:colOff>
      <xdr:row>17</xdr:row>
      <xdr:rowOff>20493</xdr:rowOff>
    </xdr:from>
    <xdr:to>
      <xdr:col>10</xdr:col>
      <xdr:colOff>1450686</xdr:colOff>
      <xdr:row>43</xdr:row>
      <xdr:rowOff>155805</xdr:rowOff>
    </xdr:to>
    <xdr:sp macro="" textlink="">
      <xdr:nvSpPr>
        <xdr:cNvPr id="5" name="TextBox 4">
          <a:extLst>
            <a:ext uri="{FF2B5EF4-FFF2-40B4-BE49-F238E27FC236}">
              <a16:creationId xmlns:a16="http://schemas.microsoft.com/office/drawing/2014/main" id="{DAA545BD-0BF2-4E36-8420-561D4E3EEF7D}"/>
            </a:ext>
          </a:extLst>
        </xdr:cNvPr>
        <xdr:cNvSpPr txBox="1"/>
      </xdr:nvSpPr>
      <xdr:spPr>
        <a:xfrm>
          <a:off x="3711286" y="3334038"/>
          <a:ext cx="5486400" cy="6035040"/>
        </a:xfrm>
        <a:prstGeom prst="rect">
          <a:avLst/>
        </a:prstGeom>
        <a:solidFill>
          <a:srgbClr val="00B050"/>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3.3-N2 Score</a:t>
          </a:r>
          <a:endParaRPr lang="en-US" sz="1100">
            <a:solidFill>
              <a:schemeClr val="bg1"/>
            </a:solidFill>
          </a:endParaRPr>
        </a:p>
        <a:p>
          <a:r>
            <a:rPr lang="en-US" sz="1100">
              <a:solidFill>
                <a:schemeClr val="bg1"/>
              </a:solidFill>
            </a:rPr>
            <a:t>CC7:CH10</a:t>
          </a:r>
        </a:p>
        <a:p>
          <a:endParaRPr lang="en-US" sz="1100" baseline="0">
            <a:solidFill>
              <a:schemeClr val="bg1"/>
            </a:solidFill>
          </a:endParaRPr>
        </a:p>
        <a:p>
          <a:r>
            <a:rPr lang="en-US" sz="1100" baseline="0">
              <a:solidFill>
                <a:schemeClr val="bg1"/>
              </a:solidFill>
            </a:rPr>
            <a:t>On top of the P-score, we can report the N2 score, which more accurately represents how responses are reasoned because it considers both post-convneitonal and pre-convnetional reasoning. If you're asking why we just calculated the P-score when the N2 is better, its because the N2 is just a modification of the P-score. Here's the formula:</a:t>
          </a:r>
        </a:p>
        <a:p>
          <a:endParaRPr lang="en-US" sz="1100" baseline="0">
            <a:solidFill>
              <a:schemeClr val="bg1"/>
            </a:solidFill>
          </a:endParaRPr>
        </a:p>
        <a:p>
          <a:r>
            <a:rPr lang="en-US" sz="1400" baseline="0">
              <a:solidFill>
                <a:schemeClr val="bg1"/>
              </a:solidFill>
            </a:rPr>
            <a:t>n2=p+ deviation</a:t>
          </a:r>
        </a:p>
        <a:p>
          <a:endParaRPr lang="en-US" sz="1400" baseline="0">
            <a:solidFill>
              <a:schemeClr val="bg1"/>
            </a:solidFill>
          </a:endParaRPr>
        </a:p>
        <a:p>
          <a:r>
            <a:rPr lang="en-US" sz="1400" baseline="0">
              <a:solidFill>
                <a:schemeClr val="bg1"/>
              </a:solidFill>
            </a:rPr>
            <a:t>deviation=3*(µ</a:t>
          </a:r>
          <a:r>
            <a:rPr lang="en-US" sz="1400" baseline="-25000">
              <a:solidFill>
                <a:schemeClr val="bg1"/>
              </a:solidFill>
            </a:rPr>
            <a:t>post-conv_cons</a:t>
          </a:r>
          <a:r>
            <a:rPr lang="en-US" sz="1400" baseline="0">
              <a:solidFill>
                <a:schemeClr val="bg1"/>
              </a:solidFill>
            </a:rPr>
            <a:t> - µ</a:t>
          </a:r>
          <a:r>
            <a:rPr kumimoji="0" lang="en-US" sz="1400" b="0" i="0" u="none" strike="noStrike" kern="0" cap="none" spc="0" normalizeH="0" baseline="-25000" noProof="0">
              <a:ln>
                <a:noFill/>
              </a:ln>
              <a:solidFill>
                <a:srgbClr val="FFFFFF"/>
              </a:solidFill>
              <a:effectLst/>
              <a:uLnTx/>
              <a:uFillTx/>
              <a:latin typeface="+mn-lt"/>
              <a:ea typeface="+mn-ea"/>
              <a:cs typeface="+mn-cs"/>
            </a:rPr>
            <a:t>pre-conv_cons</a:t>
          </a:r>
          <a:r>
            <a:rPr lang="en-US" sz="1400" baseline="0">
              <a:solidFill>
                <a:schemeClr val="bg1"/>
              </a:solidFill>
            </a:rPr>
            <a:t>)/stdev</a:t>
          </a:r>
          <a:r>
            <a:rPr kumimoji="0" lang="en-US" sz="1400" b="0" i="0" u="none" strike="noStrike" kern="0" cap="none" spc="0" normalizeH="0" baseline="-25000" noProof="0">
              <a:ln>
                <a:noFill/>
              </a:ln>
              <a:solidFill>
                <a:srgbClr val="FFFFFF"/>
              </a:solidFill>
              <a:effectLst/>
              <a:uLnTx/>
              <a:uFillTx/>
              <a:latin typeface="+mn-lt"/>
              <a:ea typeface="+mn-ea"/>
              <a:cs typeface="+mn-cs"/>
            </a:rPr>
            <a:t>post-conv_cons_&amp;_pre-conv_cons</a:t>
          </a:r>
        </a:p>
        <a:p>
          <a:endParaRPr kumimoji="0" lang="en-US" sz="1100" b="0" i="0" u="none" strike="noStrike" kern="0" cap="none" spc="0" normalizeH="0" baseline="0" noProof="0">
            <a:ln>
              <a:noFill/>
            </a:ln>
            <a:solidFill>
              <a:srgbClr val="FFFFFF"/>
            </a:solidFill>
            <a:effectLst/>
            <a:uLnTx/>
            <a:uFillTx/>
            <a:latin typeface="+mn-lt"/>
            <a:ea typeface="+mn-ea"/>
            <a:cs typeface="+mn-cs"/>
          </a:endParaRPr>
        </a:p>
        <a:p>
          <a:r>
            <a:rPr kumimoji="0" lang="en-US" sz="1100" b="0" i="0" u="none" strike="noStrike" kern="0" cap="none" spc="0" normalizeH="0" baseline="0" noProof="0">
              <a:ln>
                <a:noFill/>
              </a:ln>
              <a:solidFill>
                <a:srgbClr val="FFFFFF"/>
              </a:solidFill>
              <a:effectLst/>
              <a:uLnTx/>
              <a:uFillTx/>
              <a:latin typeface="+mn-lt"/>
              <a:ea typeface="+mn-ea"/>
              <a:cs typeface="+mn-cs"/>
            </a:rPr>
            <a:t>µ</a:t>
          </a:r>
          <a:r>
            <a:rPr kumimoji="0" lang="en-US" sz="1100" b="0" i="0" u="none" strike="noStrike" kern="0" cap="none" spc="0" normalizeH="0" baseline="-25000" noProof="0">
              <a:ln>
                <a:noFill/>
              </a:ln>
              <a:solidFill>
                <a:srgbClr val="FFFFFF"/>
              </a:solidFill>
              <a:effectLst/>
              <a:uLnTx/>
              <a:uFillTx/>
              <a:latin typeface="+mn-lt"/>
              <a:ea typeface="+mn-ea"/>
              <a:cs typeface="+mn-cs"/>
            </a:rPr>
            <a:t>post-conv_cons</a:t>
          </a:r>
          <a:r>
            <a:rPr kumimoji="0" lang="en-US" sz="1100" b="0" i="0" u="none" strike="noStrike" kern="0" cap="none" spc="0" normalizeH="0" baseline="0" noProof="0">
              <a:ln>
                <a:noFill/>
              </a:ln>
              <a:solidFill>
                <a:srgbClr val="FFFFFF"/>
              </a:solidFill>
              <a:effectLst/>
              <a:uLnTx/>
              <a:uFillTx/>
              <a:latin typeface="+mn-lt"/>
              <a:ea typeface="+mn-ea"/>
              <a:cs typeface="+mn-cs"/>
            </a:rPr>
            <a:t> is the average rating of all post-conventional considerations for this one repsonse.</a:t>
          </a:r>
        </a:p>
        <a:p>
          <a:endParaRPr kumimoji="0" lang="en-US" sz="1100" b="0" i="0" u="none" strike="noStrike" kern="0" cap="none" spc="0" normalizeH="0" baseline="0" noProof="0">
            <a:ln>
              <a:noFill/>
            </a:ln>
            <a:solidFill>
              <a:srgbClr val="FFFFFF"/>
            </a:solidFill>
            <a:effectLst/>
            <a:uLnTx/>
            <a:uFillTx/>
            <a:latin typeface="+mn-lt"/>
            <a:ea typeface="+mn-ea"/>
            <a:cs typeface="+mn-cs"/>
          </a:endParaRPr>
        </a:p>
        <a:p>
          <a:r>
            <a:rPr kumimoji="0" lang="en-US" sz="1100" b="0" i="0" u="none" strike="noStrike" kern="0" cap="none" spc="0" normalizeH="0" baseline="0" noProof="0">
              <a:ln>
                <a:noFill/>
              </a:ln>
              <a:solidFill>
                <a:srgbClr val="FFFFFF"/>
              </a:solidFill>
              <a:effectLst/>
              <a:uLnTx/>
              <a:uFillTx/>
              <a:latin typeface="+mn-lt"/>
              <a:ea typeface="+mn-ea"/>
              <a:cs typeface="+mn-cs"/>
            </a:rPr>
            <a:t>µ</a:t>
          </a:r>
          <a:r>
            <a:rPr kumimoji="0" lang="en-US" sz="1100" b="0" i="0" u="none" strike="noStrike" kern="0" cap="none" spc="0" normalizeH="0" baseline="-25000" noProof="0">
              <a:ln>
                <a:noFill/>
              </a:ln>
              <a:solidFill>
                <a:srgbClr val="FFFFFF"/>
              </a:solidFill>
              <a:effectLst/>
              <a:uLnTx/>
              <a:uFillTx/>
              <a:latin typeface="+mn-lt"/>
              <a:ea typeface="+mn-ea"/>
              <a:cs typeface="+mn-cs"/>
            </a:rPr>
            <a:t>pre-conv_cons </a:t>
          </a:r>
          <a:r>
            <a:rPr kumimoji="0" lang="en-US" sz="1100" b="0" i="0" u="none" strike="noStrike" kern="0" cap="none" spc="0" normalizeH="0" baseline="0" noProof="0">
              <a:ln>
                <a:noFill/>
              </a:ln>
              <a:solidFill>
                <a:srgbClr val="FFFFFF"/>
              </a:solidFill>
              <a:effectLst/>
              <a:uLnTx/>
              <a:uFillTx/>
              <a:latin typeface="+mn-lt"/>
              <a:ea typeface="+mn-ea"/>
              <a:cs typeface="+mn-cs"/>
            </a:rPr>
            <a:t>is the average rating of all pre-conventional considerations for this one repsonse.</a:t>
          </a:r>
          <a:endParaRPr kumimoji="0" lang="en-US" sz="1100" b="0" i="0" u="none" strike="noStrike" kern="0" cap="none" spc="0" normalizeH="0" baseline="-25000" noProof="0">
            <a:ln>
              <a:noFill/>
            </a:ln>
            <a:solidFill>
              <a:srgbClr val="FFFFFF"/>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rgbClr val="FFFFFF"/>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FFFF"/>
              </a:solidFill>
              <a:effectLst/>
              <a:uLnTx/>
              <a:uFillTx/>
              <a:latin typeface="+mn-lt"/>
              <a:ea typeface="+mn-ea"/>
              <a:cs typeface="+mn-cs"/>
            </a:rPr>
            <a:t>stdevpost-conv_cons_&amp;_pre-conv_cons is the standard deviation of pre-conventional and post-conventional consideration ratings for this one repsonse. Note that the formula we use in excel is the stdev of the sample, not population.</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rgbClr val="FFFFFF"/>
            </a:solidFill>
            <a:effectLst/>
            <a:uLnTx/>
            <a:uFillTx/>
            <a:latin typeface="+mn-lt"/>
            <a:ea typeface="+mn-ea"/>
            <a:cs typeface="+mn-cs"/>
          </a:endParaRPr>
        </a:p>
        <a:p>
          <a:r>
            <a:rPr kumimoji="0" lang="en-US" sz="1100" b="0" i="0" u="none" strike="noStrike" kern="0" cap="none" spc="0" normalizeH="0" baseline="0" noProof="0">
              <a:ln>
                <a:noFill/>
              </a:ln>
              <a:solidFill>
                <a:srgbClr val="FFFFFF"/>
              </a:solidFill>
              <a:effectLst/>
              <a:uLnTx/>
              <a:uFillTx/>
              <a:latin typeface="+mn-lt"/>
              <a:ea typeface="+mn-ea"/>
              <a:cs typeface="+mn-cs"/>
            </a:rPr>
            <a:t>These formulae are preset, so you should be able to click-and-drag them over your entire sample.</a:t>
          </a:r>
        </a:p>
        <a:p>
          <a:endParaRPr kumimoji="0" lang="en-US" sz="1100" b="0" i="0" u="none" strike="noStrike" kern="0" cap="none" spc="0" normalizeH="0" baseline="0" noProof="0">
            <a:ln>
              <a:noFill/>
            </a:ln>
            <a:solidFill>
              <a:srgbClr val="FFFFFF"/>
            </a:solidFill>
            <a:effectLst/>
            <a:uLnTx/>
            <a:uFillTx/>
            <a:latin typeface="+mn-lt"/>
            <a:ea typeface="+mn-ea"/>
            <a:cs typeface="+mn-cs"/>
          </a:endParaRPr>
        </a:p>
        <a:p>
          <a:r>
            <a:rPr kumimoji="0" lang="en-US" sz="1100" b="0" i="0" u="none" strike="noStrike" kern="0" cap="none" spc="0" normalizeH="0" baseline="0" noProof="0">
              <a:ln>
                <a:noFill/>
              </a:ln>
              <a:solidFill>
                <a:srgbClr val="FFFFFF"/>
              </a:solidFill>
              <a:effectLst/>
              <a:uLnTx/>
              <a:uFillTx/>
              <a:latin typeface="+mn-lt"/>
              <a:ea typeface="+mn-ea"/>
              <a:cs typeface="+mn-cs"/>
            </a:rPr>
            <a:t>Similarly to the p-score, the higher the value, the more post-conventional the response to the EPSRI was.</a:t>
          </a:r>
          <a:endParaRPr lang="en-US" sz="1100" baseline="-2500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a:solidFill>
              <a:schemeClr val="bg1"/>
            </a:solidFill>
          </a:endParaRPr>
        </a:p>
      </xdr:txBody>
    </xdr:sp>
    <xdr:clientData/>
  </xdr:twoCellAnchor>
  <xdr:twoCellAnchor>
    <xdr:from>
      <xdr:col>5</xdr:col>
      <xdr:colOff>386194</xdr:colOff>
      <xdr:row>21</xdr:row>
      <xdr:rowOff>145040</xdr:rowOff>
    </xdr:from>
    <xdr:to>
      <xdr:col>10</xdr:col>
      <xdr:colOff>1450685</xdr:colOff>
      <xdr:row>48</xdr:row>
      <xdr:rowOff>84080</xdr:rowOff>
    </xdr:to>
    <xdr:sp macro="" textlink="">
      <xdr:nvSpPr>
        <xdr:cNvPr id="4" name="TextBox 3">
          <a:extLst>
            <a:ext uri="{FF2B5EF4-FFF2-40B4-BE49-F238E27FC236}">
              <a16:creationId xmlns:a16="http://schemas.microsoft.com/office/drawing/2014/main" id="{C74FD665-1D4A-41AE-93A0-BBAD1FD4840B}"/>
            </a:ext>
          </a:extLst>
        </xdr:cNvPr>
        <xdr:cNvSpPr txBox="1"/>
      </xdr:nvSpPr>
      <xdr:spPr>
        <a:xfrm>
          <a:off x="3711285" y="4243676"/>
          <a:ext cx="5486400" cy="6035040"/>
        </a:xfrm>
        <a:prstGeom prst="rect">
          <a:avLst/>
        </a:prstGeom>
        <a:solidFill>
          <a:srgbClr val="0070C0"/>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3.2-P-score (cont.)</a:t>
          </a:r>
          <a:endParaRPr lang="en-US" sz="1100">
            <a:solidFill>
              <a:schemeClr val="bg1"/>
            </a:solidFill>
          </a:endParaRPr>
        </a:p>
        <a:p>
          <a:r>
            <a:rPr lang="en-US" sz="1100">
              <a:solidFill>
                <a:schemeClr val="bg1"/>
              </a:solidFill>
            </a:rPr>
            <a:t>CA7:CB10</a:t>
          </a:r>
        </a:p>
        <a:p>
          <a:endParaRPr lang="en-US" sz="1100" baseline="0">
            <a:solidFill>
              <a:schemeClr val="bg1"/>
            </a:solidFill>
          </a:endParaRPr>
        </a:p>
        <a:p>
          <a:r>
            <a:rPr lang="en-US" sz="1100" baseline="0">
              <a:solidFill>
                <a:schemeClr val="bg1"/>
              </a:solidFill>
            </a:rPr>
            <a:t>In Step 1, we summed the scaled p-score points in column BS for all five dilemma. We next sum those as the Cumulative P-score in cell CA10. As described in the github, we scale the the cumulative to be on a 100 point scale instead of 50. This rescaled value is the P-score you can report.</a:t>
          </a:r>
        </a:p>
        <a:p>
          <a:endParaRPr lang="en-US" sz="1100" baseline="0">
            <a:solidFill>
              <a:schemeClr val="bg1"/>
            </a:solidFill>
          </a:endParaRPr>
        </a:p>
        <a:p>
          <a:r>
            <a:rPr lang="en-US" sz="1100" baseline="0">
              <a:solidFill>
                <a:schemeClr val="bg1"/>
              </a:solidFill>
            </a:rPr>
            <a:t>A higher value described post-conventional reasoning. In our example, this hypothetical repsonse to the EPSRI scored a 28, suggesting they are not reasoning strongly as post-conventional.</a:t>
          </a: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a:solidFill>
              <a:schemeClr val="bg1"/>
            </a:solidFill>
          </a:endParaRPr>
        </a:p>
      </xdr:txBody>
    </xdr:sp>
    <xdr:clientData/>
  </xdr:twoCellAnchor>
  <xdr:twoCellAnchor>
    <xdr:from>
      <xdr:col>5</xdr:col>
      <xdr:colOff>386195</xdr:colOff>
      <xdr:row>26</xdr:row>
      <xdr:rowOff>73314</xdr:rowOff>
    </xdr:from>
    <xdr:to>
      <xdr:col>10</xdr:col>
      <xdr:colOff>1450686</xdr:colOff>
      <xdr:row>53</xdr:row>
      <xdr:rowOff>12354</xdr:rowOff>
    </xdr:to>
    <xdr:sp macro="" textlink="">
      <xdr:nvSpPr>
        <xdr:cNvPr id="2" name="TextBox 1">
          <a:extLst>
            <a:ext uri="{FF2B5EF4-FFF2-40B4-BE49-F238E27FC236}">
              <a16:creationId xmlns:a16="http://schemas.microsoft.com/office/drawing/2014/main" id="{51619AD8-FABE-49E0-9130-3892D5D26307}"/>
            </a:ext>
          </a:extLst>
        </xdr:cNvPr>
        <xdr:cNvSpPr txBox="1"/>
      </xdr:nvSpPr>
      <xdr:spPr>
        <a:xfrm>
          <a:off x="3711286" y="5153314"/>
          <a:ext cx="5486400" cy="6035040"/>
        </a:xfrm>
        <a:prstGeom prst="rect">
          <a:avLst/>
        </a:prstGeom>
        <a:solidFill>
          <a:srgbClr val="0070C0"/>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3.1-P-score</a:t>
          </a:r>
          <a:endParaRPr lang="en-US" sz="1100">
            <a:solidFill>
              <a:schemeClr val="bg1"/>
            </a:solidFill>
          </a:endParaRPr>
        </a:p>
        <a:p>
          <a:r>
            <a:rPr lang="en-US" sz="1100">
              <a:solidFill>
                <a:schemeClr val="bg1"/>
              </a:solidFill>
            </a:rPr>
            <a:t>BJ8:BT11</a:t>
          </a:r>
        </a:p>
        <a:p>
          <a:endParaRPr lang="en-US" sz="1100">
            <a:solidFill>
              <a:schemeClr val="bg1"/>
            </a:solidFill>
          </a:endParaRPr>
        </a:p>
        <a:p>
          <a:r>
            <a:rPr lang="en-US" sz="1100" baseline="0">
              <a:solidFill>
                <a:schemeClr val="bg1"/>
              </a:solidFill>
            </a:rPr>
            <a:t>Note, don't begin scoring until after you have completed filtering! You can copy these note cards into the document you're working on for reference as needed.</a:t>
          </a:r>
        </a:p>
        <a:p>
          <a:endParaRPr lang="en-US" sz="1100" baseline="0">
            <a:solidFill>
              <a:schemeClr val="bg1"/>
            </a:solidFill>
          </a:endParaRPr>
        </a:p>
        <a:p>
          <a:r>
            <a:rPr lang="en-US" sz="1100" baseline="0">
              <a:solidFill>
                <a:schemeClr val="bg1"/>
              </a:solidFill>
            </a:rPr>
            <a:t>The P-score describes how post-conventionally a response to the EPSRI is based on how considerations are ranked. Right now we are only working with how post-conventional considerations are being ranked.</a:t>
          </a:r>
        </a:p>
        <a:p>
          <a:endParaRPr lang="en-US" sz="1100" baseline="0">
            <a:solidFill>
              <a:schemeClr val="bg1"/>
            </a:solidFill>
          </a:endParaRPr>
        </a:p>
        <a:p>
          <a:r>
            <a:rPr lang="en-US" sz="1100" baseline="0">
              <a:solidFill>
                <a:schemeClr val="bg1"/>
              </a:solidFill>
            </a:rPr>
            <a:t>In Cell BK10m we have the following formula:</a:t>
          </a:r>
        </a:p>
        <a:p>
          <a:endParaRPr lang="en-US" sz="1100" baseline="0">
            <a:solidFill>
              <a:schemeClr val="bg1"/>
            </a:solidFill>
          </a:endParaRPr>
        </a:p>
        <a:p>
          <a:r>
            <a:rPr lang="en-US" sz="1100" baseline="0">
              <a:solidFill>
                <a:schemeClr val="bg1"/>
              </a:solidFill>
            </a:rPr>
            <a:t>=COUNTIF(P10,$J9)+COUNTIF(P10,$K9)</a:t>
          </a:r>
        </a:p>
        <a:p>
          <a:endParaRPr lang="en-US" sz="1100" baseline="0">
            <a:solidFill>
              <a:schemeClr val="bg1"/>
            </a:solidFill>
          </a:endParaRPr>
        </a:p>
        <a:p>
          <a:r>
            <a:rPr lang="en-US" sz="1100" baseline="0">
              <a:solidFill>
                <a:schemeClr val="bg1"/>
              </a:solidFill>
            </a:rPr>
            <a:t>This counts 1 binary point towards the p-score if is one of the post-conventional considerations (6 or 7 in this dilemma). This process is continued for the second-fourth most important considerations in this dilemma. You will see the tangential cells' formulae align.</a:t>
          </a:r>
        </a:p>
        <a:p>
          <a:endParaRPr lang="en-US" sz="1100" baseline="0">
            <a:solidFill>
              <a:schemeClr val="bg1"/>
            </a:solidFill>
          </a:endParaRPr>
        </a:p>
        <a:p>
          <a:r>
            <a:rPr lang="en-US" sz="1100" baseline="0">
              <a:solidFill>
                <a:schemeClr val="bg1"/>
              </a:solidFill>
            </a:rPr>
            <a:t>Now cells BO10:BR10 scale these binary points to scaled points by a factor of 4-1, where a higher score aligns with a higher ranked place. (First most important is multiplied by 4; the second most important is multiplied by a factor of 3; etc.)</a:t>
          </a:r>
        </a:p>
        <a:p>
          <a:endParaRPr lang="en-US" sz="1100" baseline="0">
            <a:solidFill>
              <a:schemeClr val="bg1"/>
            </a:solidFill>
          </a:endParaRPr>
        </a:p>
        <a:p>
          <a:r>
            <a:rPr lang="en-US" sz="1100" baseline="0">
              <a:solidFill>
                <a:schemeClr val="bg1"/>
              </a:solidFill>
            </a:rPr>
            <a:t>Cell BS10 sums these four scaled points from this dilemma. Repeat this process for the next four dilemmas. This should be as easy as clicking and dragging these formula down.</a:t>
          </a: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a:solidFill>
              <a:schemeClr val="bg1"/>
            </a:solidFill>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54461-F191-4C78-A7D5-11FE537B259F}">
  <dimension ref="A1:V11"/>
  <sheetViews>
    <sheetView tabSelected="1" workbookViewId="0"/>
  </sheetViews>
  <sheetFormatPr defaultRowHeight="14.5"/>
  <cols>
    <col min="1" max="1" width="38.90625" style="30" customWidth="1"/>
    <col min="2" max="12" width="26.6328125" style="30" customWidth="1"/>
    <col min="13" max="16384" width="8.7265625" style="30"/>
  </cols>
  <sheetData>
    <row r="1" spans="1:22" ht="108.5">
      <c r="A1" s="39" t="s">
        <v>130</v>
      </c>
      <c r="B1" s="40" t="s">
        <v>77</v>
      </c>
      <c r="C1" s="41" t="s">
        <v>78</v>
      </c>
      <c r="D1" s="40" t="s">
        <v>79</v>
      </c>
      <c r="E1" s="42" t="s">
        <v>80</v>
      </c>
      <c r="F1" s="41" t="s">
        <v>81</v>
      </c>
      <c r="G1" s="43" t="s">
        <v>82</v>
      </c>
      <c r="H1" s="43" t="s">
        <v>83</v>
      </c>
      <c r="I1" s="40" t="s">
        <v>84</v>
      </c>
      <c r="J1" s="42" t="s">
        <v>85</v>
      </c>
      <c r="K1" s="41" t="s">
        <v>86</v>
      </c>
      <c r="L1" s="40" t="s">
        <v>87</v>
      </c>
      <c r="V1" s="31"/>
    </row>
    <row r="2" spans="1:22" ht="93">
      <c r="A2" s="44" t="s">
        <v>131</v>
      </c>
      <c r="B2" s="45" t="s">
        <v>88</v>
      </c>
      <c r="C2" s="45" t="s">
        <v>89</v>
      </c>
      <c r="D2" s="46" t="s">
        <v>90</v>
      </c>
      <c r="E2" s="47" t="s">
        <v>91</v>
      </c>
      <c r="F2" s="48" t="s">
        <v>92</v>
      </c>
      <c r="G2" s="46" t="s">
        <v>93</v>
      </c>
      <c r="H2" s="47" t="s">
        <v>94</v>
      </c>
      <c r="I2" s="46" t="s">
        <v>95</v>
      </c>
      <c r="J2" s="48" t="s">
        <v>96</v>
      </c>
      <c r="K2" s="45" t="s">
        <v>97</v>
      </c>
      <c r="L2" s="45" t="s">
        <v>98</v>
      </c>
      <c r="V2" s="31"/>
    </row>
    <row r="3" spans="1:22" ht="77.5">
      <c r="A3" s="44" t="s">
        <v>132</v>
      </c>
      <c r="B3" s="46" t="s">
        <v>99</v>
      </c>
      <c r="C3" s="45" t="s">
        <v>100</v>
      </c>
      <c r="D3" s="48" t="s">
        <v>101</v>
      </c>
      <c r="E3" s="47" t="s">
        <v>102</v>
      </c>
      <c r="F3" s="46" t="s">
        <v>103</v>
      </c>
      <c r="G3" s="45" t="s">
        <v>104</v>
      </c>
      <c r="H3" s="47" t="s">
        <v>105</v>
      </c>
      <c r="I3" s="46" t="s">
        <v>106</v>
      </c>
      <c r="J3" s="47" t="s">
        <v>107</v>
      </c>
      <c r="K3" s="47" t="s">
        <v>108</v>
      </c>
      <c r="L3" s="45" t="s">
        <v>109</v>
      </c>
      <c r="V3" s="31"/>
    </row>
    <row r="4" spans="1:22" ht="77.5">
      <c r="A4" s="44" t="s">
        <v>133</v>
      </c>
      <c r="B4" s="45" t="s">
        <v>110</v>
      </c>
      <c r="C4" s="47" t="s">
        <v>111</v>
      </c>
      <c r="D4" s="47" t="s">
        <v>112</v>
      </c>
      <c r="E4" s="48" t="s">
        <v>113</v>
      </c>
      <c r="F4" s="46" t="s">
        <v>114</v>
      </c>
      <c r="G4" s="45" t="s">
        <v>115</v>
      </c>
      <c r="H4" s="45" t="s">
        <v>116</v>
      </c>
      <c r="I4" s="48" t="s">
        <v>117</v>
      </c>
      <c r="J4" s="46" t="s">
        <v>118</v>
      </c>
      <c r="K4" s="49"/>
      <c r="L4" s="49"/>
      <c r="V4" s="31"/>
    </row>
    <row r="5" spans="1:22" ht="108.5">
      <c r="A5" s="38" t="s">
        <v>134</v>
      </c>
      <c r="B5" s="35" t="s">
        <v>119</v>
      </c>
      <c r="C5" s="34" t="s">
        <v>120</v>
      </c>
      <c r="D5" s="35" t="s">
        <v>121</v>
      </c>
      <c r="E5" s="37" t="s">
        <v>122</v>
      </c>
      <c r="F5" s="34" t="s">
        <v>123</v>
      </c>
      <c r="G5" s="35" t="s">
        <v>124</v>
      </c>
      <c r="H5" s="37" t="s">
        <v>125</v>
      </c>
      <c r="I5" s="34" t="s">
        <v>126</v>
      </c>
      <c r="J5" s="35" t="s">
        <v>127</v>
      </c>
      <c r="K5" s="34" t="s">
        <v>128</v>
      </c>
      <c r="L5" s="36" t="s">
        <v>129</v>
      </c>
      <c r="V5" s="31"/>
    </row>
    <row r="6" spans="1:22" ht="15.5">
      <c r="V6" s="31"/>
    </row>
    <row r="7" spans="1:22" ht="16" thickBot="1">
      <c r="V7" s="31"/>
    </row>
    <row r="8" spans="1:22" ht="15.5">
      <c r="D8" s="51" t="s">
        <v>2</v>
      </c>
      <c r="E8" s="52"/>
      <c r="F8" s="53" t="s">
        <v>3</v>
      </c>
      <c r="V8" s="31"/>
    </row>
    <row r="9" spans="1:22" ht="15.5">
      <c r="D9" s="54"/>
      <c r="E9" s="35"/>
      <c r="F9" s="55" t="s">
        <v>15</v>
      </c>
      <c r="V9" s="31"/>
    </row>
    <row r="10" spans="1:22" ht="15.5">
      <c r="D10" s="54"/>
      <c r="E10" s="37"/>
      <c r="F10" s="55" t="s">
        <v>17</v>
      </c>
      <c r="V10" s="31"/>
    </row>
    <row r="11" spans="1:22" ht="16" thickBot="1">
      <c r="D11" s="56"/>
      <c r="E11" s="57"/>
      <c r="F11" s="58" t="s">
        <v>18</v>
      </c>
      <c r="V11" s="31"/>
    </row>
  </sheetData>
  <phoneticPr fontId="9"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50"/>
  <sheetViews>
    <sheetView zoomScaleNormal="100" workbookViewId="0">
      <selection activeCell="M37" sqref="M37"/>
    </sheetView>
  </sheetViews>
  <sheetFormatPr defaultColWidth="14.453125" defaultRowHeight="15" customHeight="1"/>
  <cols>
    <col min="1" max="1" width="12.54296875" customWidth="1"/>
    <col min="2" max="3" width="8.81640625" customWidth="1"/>
    <col min="4" max="5" width="8.7265625" customWidth="1"/>
    <col min="6" max="6" width="8.81640625" customWidth="1"/>
    <col min="7" max="8" width="8.7265625" customWidth="1"/>
    <col min="9" max="9" width="17.453125" customWidth="1"/>
    <col min="10" max="10" width="19.54296875" customWidth="1"/>
    <col min="11" max="11" width="21.453125" customWidth="1"/>
    <col min="12" max="12" width="28.08984375" customWidth="1"/>
    <col min="13" max="14" width="21.26953125" customWidth="1"/>
    <col min="15" max="15" width="20.7265625" customWidth="1"/>
    <col min="16" max="16" width="18" customWidth="1"/>
    <col min="17" max="17" width="20.08984375" customWidth="1"/>
    <col min="18" max="18" width="18.453125" customWidth="1"/>
    <col min="19" max="19" width="18.81640625" customWidth="1"/>
    <col min="20" max="20" width="2.7265625" customWidth="1"/>
    <col min="21" max="21" width="12.7265625" customWidth="1"/>
    <col min="22" max="22" width="3" customWidth="1"/>
    <col min="23" max="23" width="11" customWidth="1"/>
    <col min="24" max="24" width="5.7265625" customWidth="1"/>
    <col min="25" max="25" width="7" customWidth="1"/>
    <col min="26" max="26" width="7.26953125" customWidth="1"/>
    <col min="27" max="27" width="2.7265625" customWidth="1"/>
    <col min="28" max="28" width="8" customWidth="1"/>
    <col min="29" max="29" width="4.7265625" customWidth="1"/>
    <col min="30" max="30" width="13.7265625" customWidth="1"/>
    <col min="31" max="31" width="1.7265625" customWidth="1"/>
    <col min="32" max="32" width="16.54296875" customWidth="1"/>
    <col min="33" max="33" width="19.26953125" customWidth="1"/>
    <col min="34" max="34" width="17.7265625" customWidth="1"/>
    <col min="35" max="35" width="18.81640625" customWidth="1"/>
    <col min="36" max="36" width="1.7265625" customWidth="1"/>
    <col min="37" max="37" width="13.26953125" customWidth="1"/>
    <col min="38" max="38" width="19.26953125" customWidth="1"/>
    <col min="39" max="39" width="17.7265625" customWidth="1"/>
    <col min="40" max="40" width="18.81640625" customWidth="1"/>
    <col min="41" max="41" width="5" customWidth="1"/>
    <col min="42" max="42" width="1.54296875" customWidth="1"/>
    <col min="43" max="43" width="4.08984375" hidden="1" customWidth="1"/>
    <col min="44" max="44" width="6.453125" hidden="1" customWidth="1"/>
    <col min="45" max="45" width="4.81640625" hidden="1" customWidth="1"/>
    <col min="46" max="46" width="6" hidden="1" customWidth="1"/>
    <col min="47" max="47" width="4.08984375" hidden="1" customWidth="1"/>
    <col min="48" max="48" width="6.453125" hidden="1" customWidth="1"/>
    <col min="49" max="49" width="4.81640625" hidden="1" customWidth="1"/>
    <col min="50" max="50" width="6" hidden="1" customWidth="1"/>
    <col min="51" max="51" width="6.7265625" hidden="1" customWidth="1"/>
    <col min="52" max="52" width="2.54296875" hidden="1" customWidth="1"/>
    <col min="53" max="53" width="4.08984375" hidden="1" customWidth="1"/>
    <col min="54" max="54" width="6.453125" hidden="1" customWidth="1"/>
    <col min="55" max="55" width="4.81640625" hidden="1" customWidth="1"/>
    <col min="56" max="56" width="6" hidden="1" customWidth="1"/>
    <col min="57" max="57" width="4.08984375" hidden="1" customWidth="1"/>
    <col min="58" max="58" width="6.453125" hidden="1" customWidth="1"/>
    <col min="59" max="59" width="4.81640625" hidden="1" customWidth="1"/>
    <col min="60" max="60" width="6" hidden="1" customWidth="1"/>
    <col min="61" max="61" width="6.7265625" hidden="1" customWidth="1"/>
    <col min="62" max="62" width="6.26953125" hidden="1" customWidth="1"/>
    <col min="63" max="63" width="4.08984375" hidden="1" customWidth="1"/>
    <col min="64" max="64" width="6.453125" hidden="1" customWidth="1"/>
    <col min="65" max="65" width="4.81640625" hidden="1" customWidth="1"/>
    <col min="66" max="66" width="6" hidden="1" customWidth="1"/>
    <col min="67" max="67" width="4.08984375" hidden="1" customWidth="1"/>
    <col min="68" max="68" width="6.453125" hidden="1" customWidth="1"/>
    <col min="69" max="69" width="4.81640625" hidden="1" customWidth="1"/>
    <col min="70" max="70" width="6" hidden="1" customWidth="1"/>
    <col min="71" max="71" width="6.7265625" hidden="1" customWidth="1"/>
    <col min="72" max="72" width="11.26953125" hidden="1" customWidth="1"/>
    <col min="73" max="73" width="17.54296875" hidden="1" customWidth="1"/>
    <col min="74" max="74" width="14.453125" customWidth="1"/>
    <col min="75" max="75" width="6.26953125" customWidth="1"/>
    <col min="76" max="76" width="6.81640625" customWidth="1"/>
    <col min="77" max="77" width="11.81640625" customWidth="1"/>
    <col min="78" max="78" width="12" customWidth="1"/>
    <col min="79" max="79" width="11.26953125" customWidth="1"/>
    <col min="80" max="80" width="6.453125" customWidth="1"/>
    <col min="81" max="81" width="12" customWidth="1"/>
    <col min="82" max="82" width="11.08984375" customWidth="1"/>
    <col min="83" max="83" width="9" customWidth="1"/>
    <col min="84" max="84" width="7.7265625" customWidth="1"/>
    <col min="85" max="85" width="8.26953125" customWidth="1"/>
    <col min="86" max="86" width="6.81640625" customWidth="1"/>
    <col min="87" max="87" width="14.453125" customWidth="1"/>
    <col min="88" max="88" width="11.08984375" customWidth="1"/>
    <col min="89" max="90" width="15.08984375" customWidth="1"/>
    <col min="91" max="91" width="9.81640625" customWidth="1"/>
    <col min="92" max="92" width="8" customWidth="1"/>
    <col min="93" max="93" width="10.7265625" customWidth="1"/>
    <col min="94" max="94" width="7.54296875" customWidth="1"/>
    <col min="95" max="95" width="10" customWidth="1"/>
    <col min="96" max="96" width="7" customWidth="1"/>
    <col min="97" max="97" width="10.81640625" customWidth="1"/>
    <col min="98" max="98" width="7.54296875" customWidth="1"/>
    <col min="99" max="99" width="10.54296875" customWidth="1"/>
    <col min="100" max="100" width="7.453125" customWidth="1"/>
    <col min="101" max="105" width="14.453125" customWidth="1"/>
  </cols>
  <sheetData>
    <row r="1" spans="1:113" ht="15" customHeight="1" thickBot="1">
      <c r="A1" s="1"/>
      <c r="B1" s="1"/>
      <c r="C1" s="1"/>
      <c r="D1" s="1"/>
      <c r="E1" s="1"/>
      <c r="F1" s="1"/>
      <c r="G1" s="1"/>
      <c r="H1" s="1"/>
      <c r="I1" s="1"/>
      <c r="J1" s="1"/>
      <c r="K1" s="1"/>
      <c r="L1" s="1"/>
      <c r="M1" s="1">
        <v>1</v>
      </c>
      <c r="N1" s="1" t="s">
        <v>0</v>
      </c>
      <c r="O1" s="1">
        <v>4</v>
      </c>
      <c r="P1" s="1" t="s">
        <v>1</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83"/>
      <c r="CB1" s="83"/>
      <c r="CC1" s="83"/>
      <c r="CD1" s="83"/>
      <c r="CE1" s="83"/>
      <c r="CF1" s="83"/>
      <c r="CG1" s="83"/>
      <c r="CH1" s="83"/>
      <c r="CI1" s="83"/>
      <c r="CJ1" s="83"/>
      <c r="CK1" s="83"/>
      <c r="CL1" s="83"/>
      <c r="CM1" s="83"/>
      <c r="CN1" s="83"/>
      <c r="CO1" s="83"/>
      <c r="CP1" s="83"/>
      <c r="CQ1" s="83"/>
      <c r="CR1" s="83"/>
      <c r="CS1" s="83"/>
      <c r="CT1" s="83"/>
      <c r="CU1" s="83"/>
      <c r="CV1" s="83"/>
      <c r="CW1" s="83"/>
      <c r="CX1" s="1"/>
      <c r="CY1" s="1"/>
      <c r="CZ1" s="1"/>
      <c r="DA1" s="1"/>
      <c r="DB1" s="1"/>
      <c r="DC1" s="1"/>
      <c r="DD1" s="1"/>
      <c r="DE1" s="1"/>
      <c r="DF1" s="1"/>
      <c r="DG1" s="1"/>
      <c r="DH1" s="1"/>
    </row>
    <row r="2" spans="1:113" ht="15" customHeight="1">
      <c r="A2" s="2"/>
      <c r="B2" s="3"/>
      <c r="G2" s="1"/>
      <c r="H2" s="51" t="s">
        <v>2</v>
      </c>
      <c r="I2" s="52"/>
      <c r="J2" s="53" t="s">
        <v>3</v>
      </c>
      <c r="K2" s="1"/>
      <c r="L2" s="1"/>
      <c r="M2" s="1">
        <v>2</v>
      </c>
      <c r="N2" s="1" t="s">
        <v>4</v>
      </c>
      <c r="O2" s="1">
        <v>5</v>
      </c>
      <c r="P2" s="1" t="s">
        <v>5</v>
      </c>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81" t="s">
        <v>6</v>
      </c>
      <c r="BZ2" s="1"/>
      <c r="CA2" s="83"/>
      <c r="CB2" s="83"/>
      <c r="CC2" s="83"/>
      <c r="CD2" s="83"/>
      <c r="CE2" s="83"/>
      <c r="CF2" s="83"/>
      <c r="CG2" s="83"/>
      <c r="CH2" s="83"/>
      <c r="CI2" s="83"/>
      <c r="CJ2" s="83"/>
      <c r="CK2" s="83"/>
      <c r="CL2" s="83"/>
      <c r="CM2" s="83"/>
      <c r="CN2" s="83"/>
      <c r="CO2" s="83"/>
      <c r="CP2" s="83"/>
      <c r="CQ2" s="83"/>
      <c r="CR2" s="83"/>
      <c r="CS2" s="83"/>
      <c r="CT2" s="83"/>
      <c r="CU2" s="83"/>
      <c r="CV2" s="83"/>
      <c r="CW2" s="83"/>
      <c r="CX2" s="1"/>
      <c r="CY2" s="1"/>
      <c r="CZ2" s="1"/>
      <c r="DA2" s="1"/>
      <c r="DB2" s="1"/>
      <c r="DC2" s="1"/>
      <c r="DD2" s="1"/>
      <c r="DE2" s="1"/>
      <c r="DF2" s="1"/>
      <c r="DG2" s="1"/>
      <c r="DH2" s="1"/>
    </row>
    <row r="3" spans="1:113" ht="15" customHeight="1">
      <c r="A3" s="2"/>
      <c r="B3" s="3"/>
      <c r="G3" s="1"/>
      <c r="H3" s="54"/>
      <c r="I3" s="35"/>
      <c r="J3" s="55" t="s">
        <v>15</v>
      </c>
      <c r="K3" s="1"/>
      <c r="L3" s="1"/>
      <c r="M3" s="1">
        <v>3</v>
      </c>
      <c r="N3" s="1" t="s">
        <v>16</v>
      </c>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81">
        <f>10/3*SUM(11,11,11,9,11)</f>
        <v>176.66666666666669</v>
      </c>
      <c r="BZ3" s="1"/>
      <c r="CA3" s="83"/>
      <c r="CB3" s="83"/>
      <c r="CC3" s="83"/>
      <c r="CD3" s="83"/>
      <c r="CE3" s="83"/>
      <c r="CF3" s="83"/>
      <c r="CG3" s="83"/>
      <c r="CH3" s="83"/>
      <c r="CI3" s="83"/>
      <c r="CJ3" s="83"/>
      <c r="CK3" s="83"/>
      <c r="CL3" s="83"/>
      <c r="CM3" s="83"/>
      <c r="CN3" s="83"/>
      <c r="CO3" s="83"/>
      <c r="CP3" s="83"/>
      <c r="CQ3" s="83"/>
      <c r="CR3" s="83"/>
      <c r="CS3" s="83"/>
      <c r="CT3" s="83"/>
      <c r="CU3" s="83"/>
      <c r="CV3" s="83"/>
      <c r="CW3" s="83"/>
      <c r="CX3" s="1"/>
      <c r="CY3" s="1"/>
      <c r="CZ3" s="1"/>
      <c r="DA3" s="1"/>
      <c r="DB3" s="1"/>
      <c r="DC3" s="1"/>
      <c r="DD3" s="1"/>
      <c r="DE3" s="1"/>
      <c r="DF3" s="1"/>
      <c r="DG3" s="1"/>
      <c r="DH3" s="1"/>
    </row>
    <row r="4" spans="1:113" ht="15" customHeight="1">
      <c r="A4" s="2"/>
      <c r="B4" s="3"/>
      <c r="G4" s="1"/>
      <c r="H4" s="54"/>
      <c r="I4" s="37"/>
      <c r="J4" s="55" t="s">
        <v>17</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83"/>
      <c r="CB4" s="83"/>
      <c r="CC4" s="83"/>
      <c r="CD4" s="83"/>
      <c r="CE4" s="83"/>
      <c r="CF4" s="83"/>
      <c r="CG4" s="83"/>
      <c r="CH4" s="83"/>
      <c r="CI4" s="83"/>
      <c r="CJ4" s="83"/>
      <c r="CK4" s="83"/>
      <c r="CL4" s="83"/>
      <c r="CM4" s="83"/>
      <c r="CN4" s="83"/>
      <c r="CO4" s="83"/>
      <c r="CP4" s="83"/>
      <c r="CQ4" s="83"/>
      <c r="CR4" s="83"/>
      <c r="CS4" s="83"/>
      <c r="CT4" s="83"/>
      <c r="CU4" s="83"/>
      <c r="CV4" s="83"/>
      <c r="CW4" s="83"/>
      <c r="CX4" s="83"/>
      <c r="CY4" s="83"/>
      <c r="CZ4" s="83"/>
      <c r="DA4" s="83"/>
      <c r="DB4" s="83"/>
      <c r="DC4" s="83"/>
      <c r="DD4" s="83"/>
      <c r="DE4" s="83"/>
      <c r="DF4" s="83"/>
      <c r="DG4" s="83"/>
      <c r="DH4" s="83"/>
      <c r="DI4" s="83"/>
    </row>
    <row r="5" spans="1:113" ht="15" customHeight="1" thickBot="1">
      <c r="A5" s="2"/>
      <c r="B5" s="12"/>
      <c r="G5" s="1"/>
      <c r="H5" s="56"/>
      <c r="I5" s="57"/>
      <c r="J5" s="58" t="s">
        <v>18</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83"/>
      <c r="CB5" s="83"/>
      <c r="CC5" s="83"/>
      <c r="CD5" s="83"/>
      <c r="CE5" s="83"/>
      <c r="CF5" s="83"/>
      <c r="CG5" s="83"/>
      <c r="CH5" s="83"/>
      <c r="CI5" s="83"/>
      <c r="CJ5" s="83"/>
      <c r="CK5" s="83"/>
      <c r="CL5" s="83"/>
      <c r="CM5" s="83"/>
      <c r="CN5" s="83"/>
      <c r="CO5" s="83"/>
      <c r="CP5" s="83"/>
      <c r="CQ5" s="83"/>
      <c r="CR5" s="83"/>
      <c r="CS5" s="83"/>
      <c r="CT5" s="83"/>
      <c r="CU5" s="83"/>
      <c r="CV5" s="83"/>
      <c r="CW5" s="83"/>
      <c r="CX5" s="83"/>
      <c r="CY5" s="83"/>
      <c r="CZ5" s="83"/>
      <c r="DA5" s="83"/>
      <c r="DB5" s="83"/>
      <c r="DC5" s="83"/>
      <c r="DD5" s="83"/>
      <c r="DE5" s="83"/>
      <c r="DF5" s="83"/>
      <c r="DG5" s="83"/>
      <c r="DH5" s="83"/>
      <c r="DI5" s="83"/>
    </row>
    <row r="6" spans="1:113" ht="15" customHeight="1">
      <c r="A6" s="2"/>
      <c r="B6" s="3"/>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t="s">
        <v>19</v>
      </c>
      <c r="BX6" s="1" t="s">
        <v>19</v>
      </c>
      <c r="BY6" s="1"/>
      <c r="BZ6" s="1" t="s">
        <v>19</v>
      </c>
      <c r="CA6" s="83"/>
      <c r="CB6" s="83"/>
      <c r="CC6" s="83"/>
      <c r="CD6" s="83"/>
      <c r="CE6" s="83"/>
      <c r="CF6" s="83"/>
      <c r="CG6" s="83"/>
      <c r="CH6" s="83"/>
      <c r="CI6" s="83"/>
      <c r="CJ6" s="83"/>
      <c r="CK6" s="83"/>
      <c r="CL6" s="83"/>
      <c r="CM6" s="83"/>
      <c r="CN6" s="83"/>
      <c r="CO6" s="83"/>
      <c r="CP6" s="83"/>
      <c r="CQ6" s="83"/>
      <c r="CR6" s="83"/>
      <c r="CS6" s="83"/>
      <c r="CT6" s="83"/>
      <c r="CU6" s="83"/>
      <c r="CV6" s="83"/>
      <c r="CW6" s="83"/>
      <c r="CX6" s="83"/>
      <c r="CY6" s="83"/>
      <c r="CZ6" s="83"/>
      <c r="DA6" s="83"/>
      <c r="DB6" s="83"/>
      <c r="DC6" s="83"/>
      <c r="DD6" s="83"/>
      <c r="DE6" s="83"/>
      <c r="DF6" s="83"/>
      <c r="DG6" s="83"/>
      <c r="DH6" s="83"/>
      <c r="DI6" s="83"/>
    </row>
    <row r="7" spans="1:113" thickBo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17" t="s">
        <v>20</v>
      </c>
      <c r="BX7" s="118"/>
      <c r="BY7" s="118"/>
      <c r="BZ7" s="119"/>
      <c r="CA7" s="83"/>
      <c r="CB7" s="83"/>
      <c r="CC7" s="83"/>
      <c r="CD7" s="83"/>
      <c r="CE7" s="83"/>
      <c r="CF7" s="83"/>
      <c r="CG7" s="83"/>
      <c r="CH7" s="83"/>
      <c r="CI7" s="83"/>
      <c r="CJ7" s="83"/>
      <c r="CK7" s="83"/>
      <c r="CL7" s="83"/>
      <c r="CM7" s="83"/>
      <c r="CN7" s="83"/>
      <c r="CO7" s="83"/>
      <c r="CP7" s="83"/>
      <c r="CQ7" s="83"/>
      <c r="CR7" s="83"/>
      <c r="CS7" s="83"/>
      <c r="CT7" s="83"/>
      <c r="CU7" s="83"/>
      <c r="CV7" s="83"/>
      <c r="CW7" s="83"/>
      <c r="CX7" s="83"/>
      <c r="CY7" s="83"/>
      <c r="CZ7" s="83"/>
      <c r="DA7" s="83"/>
      <c r="DB7" s="83"/>
      <c r="DC7" s="83"/>
      <c r="DD7" s="83"/>
      <c r="DE7" s="83"/>
      <c r="DF7" s="83"/>
      <c r="DG7" s="83"/>
      <c r="DH7" s="83"/>
      <c r="DI7" s="83"/>
    </row>
    <row r="8" spans="1:113" ht="14.5">
      <c r="A8" s="14" t="s">
        <v>24</v>
      </c>
      <c r="B8" s="13"/>
      <c r="C8" s="59"/>
      <c r="D8" s="123" t="s">
        <v>25</v>
      </c>
      <c r="E8" s="124"/>
      <c r="F8" s="124"/>
      <c r="G8" s="124"/>
      <c r="H8" s="124"/>
      <c r="I8" s="124"/>
      <c r="J8" s="124"/>
      <c r="K8" s="124"/>
      <c r="L8" s="124"/>
      <c r="M8" s="124"/>
      <c r="N8" s="124"/>
      <c r="O8" s="124"/>
      <c r="P8" s="123" t="s">
        <v>26</v>
      </c>
      <c r="Q8" s="124"/>
      <c r="R8" s="124"/>
      <c r="S8" s="125"/>
      <c r="T8" s="13"/>
      <c r="U8" s="13" t="s">
        <v>27</v>
      </c>
      <c r="V8" s="13"/>
      <c r="W8" s="115" t="s">
        <v>28</v>
      </c>
      <c r="X8" s="116"/>
      <c r="Y8" s="116"/>
      <c r="Z8" s="116"/>
      <c r="AA8" s="116"/>
      <c r="AB8" s="116"/>
      <c r="AC8" s="15"/>
      <c r="AD8" s="15" t="s">
        <v>29</v>
      </c>
      <c r="AE8" s="13"/>
      <c r="AF8" s="115" t="s">
        <v>30</v>
      </c>
      <c r="AG8" s="116"/>
      <c r="AH8" s="116"/>
      <c r="AI8" s="116"/>
      <c r="AJ8" s="16"/>
      <c r="AK8" s="126" t="s">
        <v>31</v>
      </c>
      <c r="AL8" s="116"/>
      <c r="AM8" s="116"/>
      <c r="AN8" s="116"/>
      <c r="AO8" s="116"/>
      <c r="AP8" s="17"/>
      <c r="AQ8" s="115" t="s">
        <v>32</v>
      </c>
      <c r="AR8" s="116"/>
      <c r="AS8" s="116"/>
      <c r="AT8" s="116"/>
      <c r="AU8" s="116"/>
      <c r="AV8" s="116"/>
      <c r="AW8" s="116"/>
      <c r="AX8" s="116"/>
      <c r="AY8" s="116"/>
      <c r="AZ8" s="15"/>
      <c r="BA8" s="115" t="s">
        <v>33</v>
      </c>
      <c r="BB8" s="116"/>
      <c r="BC8" s="116"/>
      <c r="BD8" s="116"/>
      <c r="BE8" s="116"/>
      <c r="BF8" s="116"/>
      <c r="BG8" s="116"/>
      <c r="BH8" s="116"/>
      <c r="BI8" s="116"/>
      <c r="BJ8" s="15"/>
      <c r="BK8" s="115" t="s">
        <v>34</v>
      </c>
      <c r="BL8" s="116"/>
      <c r="BM8" s="116"/>
      <c r="BN8" s="116"/>
      <c r="BO8" s="116"/>
      <c r="BP8" s="116"/>
      <c r="BQ8" s="116"/>
      <c r="BR8" s="116"/>
      <c r="BS8" s="116"/>
      <c r="BT8" s="13"/>
      <c r="BU8" s="1"/>
      <c r="BV8" s="1"/>
      <c r="BW8" s="120"/>
      <c r="BX8" s="121"/>
      <c r="BY8" s="121"/>
      <c r="BZ8" s="122"/>
      <c r="CA8" s="83"/>
      <c r="CB8" s="83"/>
      <c r="CC8" s="83"/>
      <c r="CD8" s="83"/>
      <c r="CE8" s="83"/>
      <c r="CF8" s="83"/>
      <c r="CG8" s="83"/>
      <c r="CH8" s="83"/>
      <c r="CI8" s="83"/>
      <c r="CJ8" s="83"/>
      <c r="CK8" s="83"/>
      <c r="CL8" s="83"/>
      <c r="CM8" s="83"/>
      <c r="CN8" s="83"/>
      <c r="CO8" s="83"/>
      <c r="CP8" s="83"/>
      <c r="CQ8" s="83"/>
      <c r="CR8" s="83"/>
      <c r="CS8" s="83"/>
      <c r="CT8" s="83"/>
      <c r="CU8" s="83"/>
      <c r="CV8" s="83"/>
      <c r="CW8" s="83"/>
      <c r="CX8" s="83"/>
      <c r="CY8" s="83"/>
      <c r="CZ8" s="83"/>
      <c r="DA8" s="83"/>
      <c r="DB8" s="83"/>
      <c r="DC8" s="83"/>
      <c r="DD8" s="83"/>
      <c r="DE8" s="83"/>
      <c r="DF8" s="83"/>
      <c r="DG8" s="83"/>
      <c r="DH8" s="83"/>
      <c r="DI8" s="83"/>
    </row>
    <row r="9" spans="1:113" ht="15.5">
      <c r="A9" s="1"/>
      <c r="B9" s="1"/>
      <c r="C9" s="60" t="s">
        <v>76</v>
      </c>
      <c r="D9" s="61" t="s">
        <v>35</v>
      </c>
      <c r="E9" s="40">
        <v>1</v>
      </c>
      <c r="F9" s="41">
        <v>2</v>
      </c>
      <c r="G9" s="40">
        <v>3</v>
      </c>
      <c r="H9" s="42">
        <v>4</v>
      </c>
      <c r="I9" s="41">
        <v>5</v>
      </c>
      <c r="J9" s="43">
        <v>6</v>
      </c>
      <c r="K9" s="43">
        <v>7</v>
      </c>
      <c r="L9" s="40">
        <v>8</v>
      </c>
      <c r="M9" s="42">
        <v>9</v>
      </c>
      <c r="N9" s="41">
        <v>10</v>
      </c>
      <c r="O9" s="40">
        <v>11</v>
      </c>
      <c r="P9" s="62" t="s">
        <v>36</v>
      </c>
      <c r="Q9" s="62" t="s">
        <v>37</v>
      </c>
      <c r="R9" s="62" t="s">
        <v>38</v>
      </c>
      <c r="S9" s="63" t="s">
        <v>39</v>
      </c>
      <c r="T9" s="1"/>
      <c r="U9" s="1"/>
      <c r="V9" s="1"/>
      <c r="W9" s="19">
        <v>1</v>
      </c>
      <c r="X9" s="19">
        <v>2</v>
      </c>
      <c r="Y9" s="19">
        <v>3</v>
      </c>
      <c r="Z9" s="20">
        <v>4</v>
      </c>
      <c r="AA9" s="20">
        <v>5</v>
      </c>
      <c r="AB9" s="21" t="s">
        <v>14</v>
      </c>
      <c r="AC9" s="21"/>
      <c r="AD9" s="21"/>
      <c r="AE9" s="1"/>
      <c r="AF9" s="19" t="s">
        <v>36</v>
      </c>
      <c r="AG9" s="19" t="s">
        <v>37</v>
      </c>
      <c r="AH9" s="19" t="s">
        <v>38</v>
      </c>
      <c r="AI9" s="19" t="s">
        <v>39</v>
      </c>
      <c r="AJ9" s="19"/>
      <c r="AK9" s="19" t="s">
        <v>36</v>
      </c>
      <c r="AL9" s="19" t="s">
        <v>37</v>
      </c>
      <c r="AM9" s="19" t="s">
        <v>38</v>
      </c>
      <c r="AN9" s="19" t="s">
        <v>39</v>
      </c>
      <c r="AO9" s="21" t="s">
        <v>40</v>
      </c>
      <c r="AP9" s="21"/>
      <c r="AQ9" s="19" t="s">
        <v>41</v>
      </c>
      <c r="AR9" s="19" t="s">
        <v>42</v>
      </c>
      <c r="AS9" s="19" t="s">
        <v>43</v>
      </c>
      <c r="AT9" s="19" t="s">
        <v>44</v>
      </c>
      <c r="AU9" s="19" t="s">
        <v>41</v>
      </c>
      <c r="AV9" s="19" t="s">
        <v>42</v>
      </c>
      <c r="AW9" s="19" t="s">
        <v>43</v>
      </c>
      <c r="AX9" s="19" t="s">
        <v>44</v>
      </c>
      <c r="AY9" s="19" t="s">
        <v>21</v>
      </c>
      <c r="AZ9" s="19"/>
      <c r="BA9" s="19" t="s">
        <v>41</v>
      </c>
      <c r="BB9" s="19" t="s">
        <v>42</v>
      </c>
      <c r="BC9" s="19" t="s">
        <v>43</v>
      </c>
      <c r="BD9" s="19" t="s">
        <v>44</v>
      </c>
      <c r="BE9" s="19" t="s">
        <v>41</v>
      </c>
      <c r="BF9" s="19" t="s">
        <v>42</v>
      </c>
      <c r="BG9" s="19" t="s">
        <v>43</v>
      </c>
      <c r="BH9" s="19" t="s">
        <v>44</v>
      </c>
      <c r="BI9" s="19" t="s">
        <v>21</v>
      </c>
      <c r="BJ9" s="19"/>
      <c r="BK9" s="19" t="s">
        <v>41</v>
      </c>
      <c r="BL9" s="19" t="s">
        <v>42</v>
      </c>
      <c r="BM9" s="19" t="s">
        <v>43</v>
      </c>
      <c r="BN9" s="19" t="s">
        <v>44</v>
      </c>
      <c r="BO9" s="19" t="s">
        <v>41</v>
      </c>
      <c r="BP9" s="19" t="s">
        <v>42</v>
      </c>
      <c r="BQ9" s="19" t="s">
        <v>43</v>
      </c>
      <c r="BR9" s="19" t="s">
        <v>44</v>
      </c>
      <c r="BS9" s="19" t="s">
        <v>21</v>
      </c>
      <c r="BT9" s="1"/>
      <c r="BU9" s="1"/>
      <c r="BV9" s="1"/>
      <c r="BW9" s="69" t="s">
        <v>45</v>
      </c>
      <c r="BX9" s="71" t="s">
        <v>46</v>
      </c>
      <c r="BY9" s="81" t="s">
        <v>47</v>
      </c>
      <c r="BZ9" s="75" t="s">
        <v>35</v>
      </c>
      <c r="CA9" s="83"/>
      <c r="CB9" s="83"/>
      <c r="CC9" s="83"/>
      <c r="CD9" s="83"/>
      <c r="CE9" s="83"/>
      <c r="CF9" s="83"/>
      <c r="CG9" s="83"/>
      <c r="CH9" s="83"/>
      <c r="CI9" s="83"/>
      <c r="CJ9" s="83"/>
      <c r="CK9" s="83"/>
      <c r="CL9" s="83"/>
      <c r="CM9" s="83"/>
      <c r="CN9" s="83"/>
      <c r="CO9" s="83"/>
      <c r="CP9" s="83"/>
      <c r="CQ9" s="83"/>
      <c r="CR9" s="83"/>
      <c r="CS9" s="83"/>
      <c r="CT9" s="83"/>
      <c r="CU9" s="83"/>
      <c r="CV9" s="83"/>
      <c r="CW9" s="83"/>
      <c r="CX9" s="83"/>
      <c r="CY9" s="83"/>
      <c r="CZ9" s="83"/>
      <c r="DA9" s="83"/>
      <c r="DB9" s="83"/>
      <c r="DC9" s="83"/>
      <c r="DD9" s="83"/>
      <c r="DE9" s="83"/>
      <c r="DF9" s="83"/>
      <c r="DG9" s="83"/>
      <c r="DH9" s="83"/>
      <c r="DI9" s="83"/>
    </row>
    <row r="10" spans="1:113" ht="15" customHeight="1" thickBot="1">
      <c r="B10" s="22">
        <v>1</v>
      </c>
      <c r="C10" s="64" t="s">
        <v>70</v>
      </c>
      <c r="D10" s="65" t="s">
        <v>9</v>
      </c>
      <c r="E10" s="66">
        <v>2</v>
      </c>
      <c r="F10" s="67">
        <v>3</v>
      </c>
      <c r="G10" s="67">
        <v>4</v>
      </c>
      <c r="H10" s="67">
        <v>1</v>
      </c>
      <c r="I10" s="67">
        <v>4</v>
      </c>
      <c r="J10" s="67">
        <v>4</v>
      </c>
      <c r="K10" s="67">
        <v>3</v>
      </c>
      <c r="L10" s="67">
        <v>2</v>
      </c>
      <c r="M10" s="67">
        <v>2</v>
      </c>
      <c r="N10" s="67">
        <v>1</v>
      </c>
      <c r="O10" s="67">
        <v>4</v>
      </c>
      <c r="P10" s="66">
        <v>5</v>
      </c>
      <c r="Q10" s="67">
        <v>6</v>
      </c>
      <c r="R10" s="67">
        <v>8</v>
      </c>
      <c r="S10" s="68">
        <v>11</v>
      </c>
      <c r="T10" s="1"/>
      <c r="U10" s="1">
        <f>IF(COUNTIF(E10:O10,_xlfn.MODE.SNGL(E10:O10))&gt;COUNT(E10:O10)-2,1,0)</f>
        <v>0</v>
      </c>
      <c r="V10" s="1"/>
      <c r="W10" s="19">
        <f>SUMIF($E10:$O10,W$9)/W$9</f>
        <v>2</v>
      </c>
      <c r="X10" s="19">
        <f>SUMIF($E10:$O10,X$9)/X$9</f>
        <v>3</v>
      </c>
      <c r="Y10" s="19">
        <f>SUMIF($E10:$O10,Y$9)/Y$9</f>
        <v>2</v>
      </c>
      <c r="Z10" s="19">
        <f>SUMIF($E10:$O10,Z$9)/Z$9</f>
        <v>4</v>
      </c>
      <c r="AA10" s="19">
        <f>SUMIF($E10:$O10,AA$9)/AA$9</f>
        <v>0</v>
      </c>
      <c r="AB10" s="21">
        <f>SUM(W10:AA10)</f>
        <v>11</v>
      </c>
      <c r="AC10" s="21"/>
      <c r="AD10" s="21" t="e">
        <f>MODE(P10:S10)</f>
        <v>#N/A</v>
      </c>
      <c r="AE10" s="1"/>
      <c r="AF10" s="19">
        <v>0</v>
      </c>
      <c r="AG10" s="19">
        <v>0</v>
      </c>
      <c r="AH10" s="19">
        <v>5</v>
      </c>
      <c r="AI10" s="19">
        <v>0</v>
      </c>
      <c r="AJ10" s="19"/>
      <c r="AK10" s="19">
        <f>AF10*4</f>
        <v>0</v>
      </c>
      <c r="AL10" s="19">
        <f>AG10*3</f>
        <v>0</v>
      </c>
      <c r="AM10" s="19">
        <f>AH10*2</f>
        <v>10</v>
      </c>
      <c r="AN10" s="19">
        <f>AI10*1</f>
        <v>0</v>
      </c>
      <c r="AO10" s="19">
        <f>SUM(AK10:AN10)</f>
        <v>10</v>
      </c>
      <c r="AP10" s="19"/>
      <c r="AQ10" s="1">
        <f>COUNTIF(P10,E9)+COUNTIF(P10,G9)+COUNTIF(P10,M9)+COUNTIF(P10,#REF!)</f>
        <v>0</v>
      </c>
      <c r="AR10" s="1">
        <f>COUNTIF(Q10,E9)+COUNTIF(Q10,G$9)+COUNTIF(Q10,M$9)+COUNTIF(Q10,#REF!)</f>
        <v>0</v>
      </c>
      <c r="AS10" s="1">
        <f>COUNTIF(R10,$E$9)+COUNTIF(R10,$G$9)+COUNTIF(R10,$M$9)+COUNTIF(R10,#REF!)</f>
        <v>0</v>
      </c>
      <c r="AT10" s="1">
        <f>COUNTIF(S10,$E$9)+COUNTIF(S10,$G$9)+COUNTIF(S10,$M$9)+COUNTIF(S10,#REF!)</f>
        <v>0</v>
      </c>
      <c r="AU10" s="1">
        <f>AQ10*4</f>
        <v>0</v>
      </c>
      <c r="AV10" s="1">
        <f>AR10*3</f>
        <v>0</v>
      </c>
      <c r="AW10" s="1">
        <f>AS10*2</f>
        <v>0</v>
      </c>
      <c r="AX10" s="1">
        <f>AT10*1</f>
        <v>0</v>
      </c>
      <c r="AY10" s="1">
        <f>SUM(AU10:AX10)</f>
        <v>0</v>
      </c>
      <c r="AZ10" s="1"/>
      <c r="BA10" s="1">
        <f>COUNTIF(P10,$F$9)+COUNTIF(P10,$J$9)+COUNTIF(P10,$O$9)</f>
        <v>0</v>
      </c>
      <c r="BB10" s="1">
        <f>COUNTIF(Q10,$F$9)+COUNTIF(Q10,$J$9)+COUNTIF(Q10,$O$9)</f>
        <v>1</v>
      </c>
      <c r="BC10" s="1">
        <f>COUNTIF(R10,$F$9)+COUNTIF(R10,$J$9)+COUNTIF(R10,$O$9)</f>
        <v>0</v>
      </c>
      <c r="BD10" s="1">
        <f>COUNTIF(S10,$F$9)+COUNTIF(S10,$J$9)+COUNTIF(S10,$O$9)</f>
        <v>1</v>
      </c>
      <c r="BE10" s="1">
        <f>BA10*4</f>
        <v>0</v>
      </c>
      <c r="BF10" s="1">
        <f>BB10*3</f>
        <v>3</v>
      </c>
      <c r="BG10" s="1">
        <f>BC10*2</f>
        <v>0</v>
      </c>
      <c r="BH10" s="1">
        <f>BD10*1</f>
        <v>1</v>
      </c>
      <c r="BI10" s="1">
        <f>SUM(BE10:BH10)</f>
        <v>4</v>
      </c>
      <c r="BJ10" s="1"/>
      <c r="BK10" s="1">
        <f t="shared" ref="BK10:BN10" si="0">COUNTIF(P10,5)+COUNTIF(P10,7)+COUNTIF(P10,8)</f>
        <v>1</v>
      </c>
      <c r="BL10" s="1">
        <f t="shared" si="0"/>
        <v>0</v>
      </c>
      <c r="BM10" s="1">
        <f t="shared" si="0"/>
        <v>1</v>
      </c>
      <c r="BN10" s="1">
        <f t="shared" si="0"/>
        <v>0</v>
      </c>
      <c r="BO10" s="1">
        <f>BK10*4</f>
        <v>4</v>
      </c>
      <c r="BP10" s="1">
        <f>BL10*3</f>
        <v>0</v>
      </c>
      <c r="BQ10" s="1">
        <f>BM10*2</f>
        <v>2</v>
      </c>
      <c r="BR10" s="1">
        <f>BN10*1</f>
        <v>0</v>
      </c>
      <c r="BS10" s="1">
        <f>SUM(BO10:BR10)</f>
        <v>6</v>
      </c>
      <c r="BT10" s="1"/>
      <c r="BU10" s="1"/>
      <c r="BV10" s="22">
        <v>1</v>
      </c>
      <c r="BW10" s="74">
        <f>SUM(U10,U16,U21,U26,U31)</f>
        <v>1</v>
      </c>
      <c r="BX10" s="73">
        <f>ABS(SUM(AB10,AB16,AB21,AB26,AB31)-SUM(11,11,11,9,11))</f>
        <v>6</v>
      </c>
      <c r="BY10" s="81">
        <f>SUM(AO10,AO16,AO21,AO26,AO31)</f>
        <v>46</v>
      </c>
      <c r="BZ10" s="75" t="str">
        <f>IF(OR(BW10&gt;=2,BX10&gt;=6,BY10&gt;=$BY$3),"PURGE"," ")</f>
        <v>PURGE</v>
      </c>
      <c r="CA10" s="83"/>
      <c r="CB10" s="83"/>
      <c r="CC10" s="83"/>
      <c r="CD10" s="83"/>
      <c r="CE10" s="83"/>
      <c r="CF10" s="83"/>
      <c r="CG10" s="83"/>
      <c r="CH10" s="83"/>
      <c r="CI10" s="83"/>
      <c r="CJ10" s="83"/>
      <c r="CK10" s="83"/>
      <c r="CL10" s="83"/>
      <c r="CM10" s="83"/>
      <c r="CN10" s="83"/>
      <c r="CO10" s="83"/>
      <c r="CP10" s="83"/>
      <c r="CQ10" s="83"/>
      <c r="CR10" s="83"/>
      <c r="CS10" s="83"/>
      <c r="CT10" s="83"/>
      <c r="CU10" s="83"/>
      <c r="CV10" s="83"/>
      <c r="CW10" s="83"/>
      <c r="CX10" s="83"/>
      <c r="CY10" s="83"/>
      <c r="CZ10" s="83"/>
      <c r="DA10" s="83"/>
      <c r="DB10" s="83"/>
      <c r="DC10" s="83"/>
      <c r="DD10" s="83"/>
      <c r="DE10" s="83"/>
      <c r="DF10" s="83"/>
      <c r="DG10" s="83"/>
      <c r="DH10" s="83"/>
      <c r="DI10" s="83"/>
    </row>
    <row r="11" spans="1:113" ht="15.75" customHeight="1">
      <c r="A11" s="19"/>
      <c r="B11" s="1"/>
      <c r="C11" s="1"/>
      <c r="D11" s="19"/>
      <c r="E11" s="19"/>
      <c r="F11" s="19"/>
      <c r="G11" s="19"/>
      <c r="H11" s="19"/>
      <c r="I11" s="19"/>
      <c r="J11" s="19"/>
      <c r="K11" s="19"/>
      <c r="L11" s="19"/>
      <c r="M11" s="19"/>
      <c r="N11" s="19"/>
      <c r="O11" s="19"/>
      <c r="P11" s="19"/>
      <c r="Q11" s="19"/>
      <c r="R11" s="19"/>
      <c r="S11" s="19"/>
      <c r="T11" s="1"/>
      <c r="U11" s="1"/>
      <c r="V11" s="1"/>
      <c r="W11" s="19"/>
      <c r="X11" s="19"/>
      <c r="Y11" s="19"/>
      <c r="Z11" s="19"/>
      <c r="AA11" s="19"/>
      <c r="AB11" s="21"/>
      <c r="AC11" s="21"/>
      <c r="AD11" s="21"/>
      <c r="AE11" s="1"/>
      <c r="AF11" s="19"/>
      <c r="AG11" s="19"/>
      <c r="AH11" s="19"/>
      <c r="AI11" s="19"/>
      <c r="AJ11" s="19"/>
      <c r="AK11" s="19"/>
      <c r="AL11" s="19"/>
      <c r="AM11" s="19"/>
      <c r="AN11" s="19"/>
      <c r="AO11" s="19"/>
      <c r="AP11" s="19"/>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9"/>
      <c r="BW11" s="1"/>
      <c r="BX11" s="1"/>
      <c r="BY11" s="1"/>
      <c r="BZ11" s="1"/>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83"/>
      <c r="DH11" s="83"/>
      <c r="DI11" s="83"/>
    </row>
    <row r="12" spans="1:113" ht="15.75" customHeight="1">
      <c r="A12" s="19"/>
      <c r="B12" s="26"/>
      <c r="C12" s="26"/>
      <c r="D12" s="26"/>
      <c r="E12" s="26"/>
      <c r="F12" s="26"/>
      <c r="G12" s="26"/>
      <c r="H12" s="26"/>
      <c r="I12" s="26"/>
      <c r="J12" s="19"/>
      <c r="K12" s="26"/>
      <c r="L12" s="26"/>
      <c r="M12" s="26"/>
      <c r="N12" s="26"/>
      <c r="O12" s="26"/>
      <c r="P12" s="26"/>
      <c r="Q12" s="26"/>
      <c r="R12" s="26"/>
      <c r="S12" s="26"/>
      <c r="T12" s="27"/>
      <c r="U12" s="26"/>
      <c r="V12" s="26"/>
      <c r="W12" s="19"/>
      <c r="X12" s="19"/>
      <c r="Y12" s="19"/>
      <c r="Z12" s="19"/>
      <c r="AA12" s="19"/>
      <c r="AB12" s="26"/>
      <c r="AC12" s="26"/>
      <c r="AD12" s="21"/>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7"/>
      <c r="BV12" s="27"/>
      <c r="BW12" s="27"/>
      <c r="BX12" s="27"/>
      <c r="BY12" s="27"/>
      <c r="BZ12" s="27"/>
      <c r="CA12" s="83"/>
      <c r="CB12" s="83"/>
      <c r="CC12" s="83"/>
      <c r="CD12" s="83"/>
      <c r="CE12" s="83"/>
      <c r="CF12" s="83"/>
      <c r="CG12" s="83"/>
      <c r="CH12" s="83"/>
      <c r="CI12" s="83"/>
      <c r="CJ12" s="83"/>
      <c r="CK12" s="83"/>
      <c r="CL12" s="83"/>
      <c r="CM12" s="83"/>
      <c r="CN12" s="83"/>
      <c r="CO12" s="83"/>
      <c r="CP12" s="83"/>
      <c r="CQ12" s="83"/>
      <c r="CR12" s="83"/>
      <c r="CS12" s="83"/>
      <c r="CT12" s="83"/>
      <c r="CU12" s="83"/>
      <c r="CV12" s="83"/>
      <c r="CW12" s="83"/>
      <c r="CX12" s="83"/>
      <c r="CY12" s="83"/>
      <c r="CZ12" s="83"/>
      <c r="DA12" s="83"/>
      <c r="DB12" s="83"/>
      <c r="DC12" s="83"/>
      <c r="DD12" s="83"/>
      <c r="DE12" s="83"/>
      <c r="DF12" s="83"/>
      <c r="DG12" s="83"/>
      <c r="DH12" s="83"/>
      <c r="DI12" s="83"/>
    </row>
    <row r="13" spans="1:113" ht="15.75" customHeight="1">
      <c r="A13" s="14" t="s">
        <v>71</v>
      </c>
      <c r="C13" s="15"/>
      <c r="D13" s="15"/>
      <c r="E13" s="15"/>
      <c r="F13" s="15"/>
      <c r="G13" s="15"/>
      <c r="H13" s="15"/>
      <c r="I13" s="15"/>
      <c r="J13" s="15"/>
      <c r="K13" s="15"/>
      <c r="L13" s="15"/>
      <c r="M13" s="15"/>
      <c r="N13" s="15"/>
      <c r="O13" s="15"/>
      <c r="P13" s="15"/>
      <c r="Q13" s="15"/>
      <c r="R13" s="15"/>
      <c r="S13" s="15"/>
      <c r="T13" s="13"/>
      <c r="U13" s="13"/>
      <c r="V13" s="13"/>
      <c r="W13" s="13"/>
      <c r="X13" s="13"/>
      <c r="Y13" s="13"/>
      <c r="Z13" s="13"/>
      <c r="AA13" s="13"/>
      <c r="AB13" s="13"/>
      <c r="AC13" s="13"/>
      <c r="AD13" s="16"/>
      <c r="AE13" s="13"/>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3"/>
      <c r="BL13" s="13"/>
      <c r="BM13" s="13"/>
      <c r="BN13" s="13"/>
      <c r="BO13" s="13"/>
      <c r="BP13" s="13"/>
      <c r="BQ13" s="13"/>
      <c r="BR13" s="13"/>
      <c r="BS13" s="13"/>
      <c r="BT13" s="13"/>
      <c r="BU13" s="13"/>
      <c r="BV13" s="13"/>
      <c r="BW13" s="13"/>
      <c r="BX13" s="13"/>
      <c r="BY13" s="13"/>
      <c r="BZ13" s="13"/>
      <c r="CA13" s="83"/>
      <c r="CB13" s="83"/>
      <c r="CC13" s="83"/>
      <c r="CD13" s="83"/>
      <c r="CE13" s="83"/>
      <c r="CF13" s="83"/>
      <c r="CG13" s="83"/>
      <c r="CH13" s="83"/>
      <c r="CI13" s="83"/>
      <c r="CJ13" s="83"/>
      <c r="CK13" s="83"/>
      <c r="CL13" s="83"/>
      <c r="CM13" s="83"/>
      <c r="CN13" s="83"/>
      <c r="CO13" s="83"/>
      <c r="CP13" s="83"/>
      <c r="CQ13" s="83"/>
      <c r="CR13" s="83"/>
      <c r="CS13" s="83"/>
      <c r="CT13" s="83"/>
      <c r="CU13" s="83"/>
      <c r="CV13" s="83"/>
      <c r="CW13" s="83"/>
      <c r="CX13" s="83"/>
      <c r="CY13" s="83"/>
      <c r="CZ13" s="83"/>
      <c r="DA13" s="83"/>
      <c r="DB13" s="83"/>
      <c r="DC13" s="83"/>
      <c r="DD13" s="83"/>
      <c r="DE13" s="83"/>
      <c r="DF13" s="83"/>
      <c r="DG13" s="83"/>
      <c r="DH13" s="83"/>
      <c r="DI13" s="83"/>
    </row>
    <row r="14" spans="1:113" ht="15.75" customHeight="1">
      <c r="A14" s="1"/>
      <c r="C14" s="19"/>
      <c r="D14" s="4"/>
      <c r="E14" s="29" t="s">
        <v>25</v>
      </c>
      <c r="F14" s="21"/>
      <c r="G14" s="21"/>
      <c r="H14" s="21"/>
      <c r="I14" s="21"/>
      <c r="J14" s="21"/>
      <c r="K14" s="21"/>
      <c r="L14" s="21"/>
      <c r="M14" s="21"/>
      <c r="N14" s="21"/>
      <c r="O14" s="21"/>
      <c r="P14" s="29" t="s">
        <v>26</v>
      </c>
      <c r="Q14" s="21"/>
      <c r="R14" s="21"/>
      <c r="S14" s="21"/>
      <c r="T14" s="69"/>
      <c r="U14" s="69" t="s">
        <v>27</v>
      </c>
      <c r="V14" s="69"/>
      <c r="W14" s="1" t="s">
        <v>28</v>
      </c>
      <c r="X14" s="1"/>
      <c r="Y14" s="1"/>
      <c r="Z14" s="1"/>
      <c r="AA14" s="1"/>
      <c r="AB14" s="1"/>
      <c r="AC14" s="1"/>
      <c r="AD14" s="21"/>
      <c r="AE14" s="1"/>
      <c r="AF14" s="1" t="s">
        <v>30</v>
      </c>
      <c r="AG14" s="21"/>
      <c r="AH14" s="21"/>
      <c r="AI14" s="21"/>
      <c r="AJ14" s="21"/>
      <c r="AK14" s="127" t="s">
        <v>31</v>
      </c>
      <c r="AL14" s="116"/>
      <c r="AM14" s="116"/>
      <c r="AN14" s="116"/>
      <c r="AO14" s="116"/>
      <c r="AP14" s="20"/>
      <c r="AQ14" s="128" t="s">
        <v>32</v>
      </c>
      <c r="AR14" s="116"/>
      <c r="AS14" s="116"/>
      <c r="AT14" s="116"/>
      <c r="AU14" s="116"/>
      <c r="AV14" s="116"/>
      <c r="AW14" s="116"/>
      <c r="AX14" s="116"/>
      <c r="AY14" s="116"/>
      <c r="AZ14" s="19"/>
      <c r="BA14" s="128" t="s">
        <v>33</v>
      </c>
      <c r="BB14" s="116"/>
      <c r="BC14" s="116"/>
      <c r="BD14" s="116"/>
      <c r="BE14" s="116"/>
      <c r="BF14" s="116"/>
      <c r="BG14" s="116"/>
      <c r="BH14" s="116"/>
      <c r="BI14" s="116"/>
      <c r="BJ14" s="1"/>
      <c r="BK14" s="1"/>
      <c r="BL14" s="1"/>
      <c r="BM14" s="1"/>
      <c r="BN14" s="1"/>
      <c r="BO14" s="1"/>
      <c r="BP14" s="1"/>
      <c r="BQ14" s="1"/>
      <c r="BR14" s="1"/>
      <c r="BS14" s="1"/>
      <c r="BT14" s="1"/>
      <c r="BU14" s="1"/>
      <c r="BV14" s="1"/>
      <c r="BW14" s="1"/>
      <c r="BX14" s="1"/>
      <c r="BY14" s="1"/>
      <c r="BZ14" s="1"/>
      <c r="CA14" s="83"/>
      <c r="CB14" s="83"/>
      <c r="CC14" s="83"/>
      <c r="CD14" s="83"/>
      <c r="CE14" s="83"/>
      <c r="CF14" s="83"/>
      <c r="CG14" s="83"/>
      <c r="CH14" s="83"/>
      <c r="CI14" s="83"/>
      <c r="CJ14" s="83"/>
      <c r="CK14" s="83"/>
      <c r="CL14" s="83"/>
      <c r="CM14" s="83"/>
      <c r="CN14" s="83"/>
      <c r="CO14" s="83"/>
      <c r="CP14" s="83"/>
      <c r="CQ14" s="83"/>
      <c r="CR14" s="83"/>
      <c r="CS14" s="83"/>
      <c r="CT14" s="83"/>
      <c r="CU14" s="83"/>
      <c r="CV14" s="83"/>
      <c r="CW14" s="83"/>
      <c r="CX14" s="83"/>
      <c r="CY14" s="83"/>
      <c r="CZ14" s="83"/>
      <c r="DA14" s="83"/>
      <c r="DB14" s="83"/>
      <c r="DC14" s="83"/>
      <c r="DD14" s="83"/>
      <c r="DE14" s="83"/>
      <c r="DF14" s="83"/>
      <c r="DG14" s="83"/>
      <c r="DH14" s="83"/>
      <c r="DI14" s="83"/>
    </row>
    <row r="15" spans="1:113" ht="15.75" customHeight="1">
      <c r="A15" s="1"/>
      <c r="C15" s="33" t="s">
        <v>76</v>
      </c>
      <c r="D15" s="18" t="s">
        <v>35</v>
      </c>
      <c r="E15" s="45">
        <v>1</v>
      </c>
      <c r="F15" s="45">
        <v>2</v>
      </c>
      <c r="G15" s="46">
        <v>3</v>
      </c>
      <c r="H15" s="47">
        <v>4</v>
      </c>
      <c r="I15" s="48">
        <v>5</v>
      </c>
      <c r="J15" s="46">
        <v>6</v>
      </c>
      <c r="K15" s="47">
        <v>7</v>
      </c>
      <c r="L15" s="46">
        <v>8</v>
      </c>
      <c r="M15" s="48">
        <v>9</v>
      </c>
      <c r="N15" s="45">
        <v>10</v>
      </c>
      <c r="O15" s="45">
        <v>11</v>
      </c>
      <c r="P15" s="19" t="s">
        <v>72</v>
      </c>
      <c r="Q15" s="19" t="s">
        <v>37</v>
      </c>
      <c r="R15" s="19" t="s">
        <v>38</v>
      </c>
      <c r="S15" s="19" t="s">
        <v>39</v>
      </c>
      <c r="T15" s="69"/>
      <c r="U15" s="69"/>
      <c r="V15" s="69"/>
      <c r="W15" s="19">
        <v>1</v>
      </c>
      <c r="X15" s="19">
        <v>2</v>
      </c>
      <c r="Y15" s="19">
        <v>3</v>
      </c>
      <c r="Z15" s="20">
        <v>4</v>
      </c>
      <c r="AA15" s="20">
        <v>5</v>
      </c>
      <c r="AB15" s="21" t="s">
        <v>14</v>
      </c>
      <c r="AC15" s="21"/>
      <c r="AD15" s="21"/>
      <c r="AE15" s="1"/>
      <c r="AF15" s="19" t="s">
        <v>36</v>
      </c>
      <c r="AG15" s="19" t="s">
        <v>37</v>
      </c>
      <c r="AH15" s="19" t="s">
        <v>38</v>
      </c>
      <c r="AI15" s="19" t="s">
        <v>39</v>
      </c>
      <c r="AJ15" s="19"/>
      <c r="AK15" s="19" t="s">
        <v>36</v>
      </c>
      <c r="AL15" s="19" t="s">
        <v>37</v>
      </c>
      <c r="AM15" s="19" t="s">
        <v>38</v>
      </c>
      <c r="AN15" s="19" t="s">
        <v>39</v>
      </c>
      <c r="AO15" s="21" t="s">
        <v>40</v>
      </c>
      <c r="AP15" s="21"/>
      <c r="AQ15" s="19" t="s">
        <v>41</v>
      </c>
      <c r="AR15" s="19" t="s">
        <v>42</v>
      </c>
      <c r="AS15" s="19" t="s">
        <v>43</v>
      </c>
      <c r="AT15" s="19" t="s">
        <v>44</v>
      </c>
      <c r="AU15" s="19" t="s">
        <v>41</v>
      </c>
      <c r="AV15" s="19" t="s">
        <v>42</v>
      </c>
      <c r="AW15" s="19" t="s">
        <v>43</v>
      </c>
      <c r="AX15" s="19" t="s">
        <v>44</v>
      </c>
      <c r="AY15" s="19" t="s">
        <v>21</v>
      </c>
      <c r="AZ15" s="19"/>
      <c r="BA15" s="19" t="s">
        <v>41</v>
      </c>
      <c r="BB15" s="19" t="s">
        <v>42</v>
      </c>
      <c r="BC15" s="19" t="s">
        <v>43</v>
      </c>
      <c r="BD15" s="19" t="s">
        <v>44</v>
      </c>
      <c r="BE15" s="19" t="s">
        <v>41</v>
      </c>
      <c r="BF15" s="19" t="s">
        <v>42</v>
      </c>
      <c r="BG15" s="19" t="s">
        <v>43</v>
      </c>
      <c r="BH15" s="19" t="s">
        <v>44</v>
      </c>
      <c r="BI15" s="19" t="s">
        <v>21</v>
      </c>
      <c r="BJ15" s="1"/>
      <c r="BK15" s="19" t="s">
        <v>41</v>
      </c>
      <c r="BL15" s="19" t="s">
        <v>42</v>
      </c>
      <c r="BM15" s="19" t="s">
        <v>43</v>
      </c>
      <c r="BN15" s="19" t="s">
        <v>44</v>
      </c>
      <c r="BO15" s="19" t="s">
        <v>41</v>
      </c>
      <c r="BP15" s="19" t="s">
        <v>42</v>
      </c>
      <c r="BQ15" s="19" t="s">
        <v>43</v>
      </c>
      <c r="BR15" s="19" t="s">
        <v>44</v>
      </c>
      <c r="BS15" s="19" t="s">
        <v>21</v>
      </c>
      <c r="BT15" s="1"/>
      <c r="BU15" s="1"/>
      <c r="BV15" s="1"/>
      <c r="BW15" s="1"/>
      <c r="BX15" s="1"/>
      <c r="BY15" s="1"/>
      <c r="BZ15" s="1"/>
      <c r="CA15" s="83"/>
      <c r="CB15" s="83"/>
      <c r="CC15" s="83"/>
      <c r="CD15" s="83"/>
      <c r="CE15" s="83"/>
      <c r="CF15" s="83"/>
      <c r="CG15" s="83"/>
      <c r="CH15" s="83"/>
      <c r="CI15" s="83"/>
      <c r="CJ15" s="83"/>
      <c r="CK15" s="83"/>
      <c r="CL15" s="83"/>
      <c r="CM15" s="83"/>
      <c r="CN15" s="83"/>
      <c r="CO15" s="83"/>
      <c r="CP15" s="83"/>
      <c r="CQ15" s="83"/>
      <c r="CR15" s="83"/>
      <c r="CS15" s="83"/>
      <c r="CT15" s="83"/>
      <c r="CU15" s="83"/>
      <c r="CV15" s="83"/>
      <c r="CW15" s="83"/>
      <c r="CX15" s="83"/>
      <c r="CY15" s="83"/>
      <c r="CZ15" s="83"/>
      <c r="DA15" s="83"/>
      <c r="DB15" s="83"/>
      <c r="DC15" s="83"/>
      <c r="DD15" s="83"/>
      <c r="DE15" s="83"/>
      <c r="DF15" s="83"/>
      <c r="DG15" s="83"/>
      <c r="DH15" s="83"/>
      <c r="DI15" s="83"/>
    </row>
    <row r="16" spans="1:113" ht="15.75" customHeight="1">
      <c r="B16" s="22">
        <v>1</v>
      </c>
      <c r="C16" s="23" t="s">
        <v>70</v>
      </c>
      <c r="D16" s="32" t="s">
        <v>9</v>
      </c>
      <c r="E16" s="24">
        <v>3</v>
      </c>
      <c r="F16" s="19">
        <v>3</v>
      </c>
      <c r="G16" s="19">
        <v>3</v>
      </c>
      <c r="H16" s="19">
        <v>4</v>
      </c>
      <c r="I16" s="19">
        <v>3</v>
      </c>
      <c r="J16" s="19">
        <v>3</v>
      </c>
      <c r="K16" s="19">
        <v>3</v>
      </c>
      <c r="L16" s="19">
        <v>3</v>
      </c>
      <c r="M16" s="19">
        <v>3</v>
      </c>
      <c r="N16" s="19">
        <v>3</v>
      </c>
      <c r="O16" s="19">
        <v>3</v>
      </c>
      <c r="P16" s="24">
        <v>12</v>
      </c>
      <c r="Q16" s="19">
        <v>3</v>
      </c>
      <c r="R16" s="19">
        <v>4</v>
      </c>
      <c r="S16" s="25">
        <v>1</v>
      </c>
      <c r="T16" s="69"/>
      <c r="U16" s="1">
        <f>IF(COUNTIF(E16:O16,_xlfn.MODE.SNGL(E16:O16))&gt;COUNT(E16:O16)-2,1,0)</f>
        <v>1</v>
      </c>
      <c r="V16" s="69"/>
      <c r="W16" s="19">
        <f>SUMIF($E16:$O16,W$15)/W$15</f>
        <v>0</v>
      </c>
      <c r="X16" s="19">
        <f>SUMIF($E16:$O16,X$15)/X$15</f>
        <v>0</v>
      </c>
      <c r="Y16" s="19">
        <f>SUMIF($E16:$O16,Y$15)/Y$15</f>
        <v>10</v>
      </c>
      <c r="Z16" s="19">
        <f>SUMIF($E16:$O16,Z$15)/Z$15</f>
        <v>1</v>
      </c>
      <c r="AA16" s="19">
        <f>SUMIF($E16:$O16,AA$15)/AA$15</f>
        <v>0</v>
      </c>
      <c r="AB16" s="21">
        <f>SUM(W16:AA16)</f>
        <v>11</v>
      </c>
      <c r="AC16" s="21"/>
      <c r="AD16" s="21" t="e">
        <f>MODE(P16:S16)</f>
        <v>#N/A</v>
      </c>
      <c r="AE16" s="1"/>
      <c r="AF16" s="19">
        <v>0</v>
      </c>
      <c r="AG16" s="19">
        <v>8</v>
      </c>
      <c r="AH16" s="19">
        <v>1</v>
      </c>
      <c r="AI16" s="19">
        <v>0</v>
      </c>
      <c r="AJ16" s="19"/>
      <c r="AK16" s="19">
        <f>AF16*4</f>
        <v>0</v>
      </c>
      <c r="AL16" s="19">
        <f>AG16*3</f>
        <v>24</v>
      </c>
      <c r="AM16" s="19">
        <f>AH16*2</f>
        <v>2</v>
      </c>
      <c r="AN16" s="19">
        <f>AI16*1</f>
        <v>0</v>
      </c>
      <c r="AO16" s="19">
        <f>SUM(AK16:AN16)</f>
        <v>26</v>
      </c>
      <c r="AP16" s="19"/>
      <c r="AQ16" s="1">
        <f>COUNTIF(P16,$F$15)+COUNTIF(P16,$J$15)+COUNTIF(P16,$M$15)+COUNTIF(P16,#REF!)</f>
        <v>0</v>
      </c>
      <c r="AR16" s="1">
        <f>COUNTIF(Q16,$F$15)+COUNTIF(Q16,$J$15)+COUNTIF(Q16,$M$15)+COUNTIF(Q16,#REF!)</f>
        <v>0</v>
      </c>
      <c r="AS16" s="1">
        <f>COUNTIF(R16,$F$15)+COUNTIF(R16,$J$15)+COUNTIF(R16,$M$15)+COUNTIF(R16,#REF!)</f>
        <v>0</v>
      </c>
      <c r="AT16" s="1">
        <f>COUNTIF(S16,$F$15)+COUNTIF(S16,$J$15)+COUNTIF(S16,$M$15)+COUNTIF(S16,#REF!)</f>
        <v>0</v>
      </c>
      <c r="AU16" s="1">
        <f>AQ16*4</f>
        <v>0</v>
      </c>
      <c r="AV16" s="1">
        <f>AR16*3</f>
        <v>0</v>
      </c>
      <c r="AW16" s="1">
        <f>AS16*2</f>
        <v>0</v>
      </c>
      <c r="AX16" s="1">
        <f>AT16*1</f>
        <v>0</v>
      </c>
      <c r="AY16" s="1">
        <f>SUM(AU16:AX16)</f>
        <v>0</v>
      </c>
      <c r="AZ16" s="1"/>
      <c r="BA16" s="1">
        <f>COUNTIF(P16,$G$15)+COUNTIF(P16,$I$15)+COUNTIF(P16,$L$15)+COUNTIF(P16,$N$15)</f>
        <v>0</v>
      </c>
      <c r="BB16" s="1">
        <f>COUNTIF(Q16,$G$15)+COUNTIF(Q16,$I$15)+COUNTIF(Q16,$L$15)+COUNTIF(Q16,$N$15)</f>
        <v>1</v>
      </c>
      <c r="BC16" s="1">
        <f>COUNTIF(R16,$G$15)+COUNTIF(R16,$I$15)+COUNTIF(R16,$L$15)+COUNTIF(R16,$N$15)</f>
        <v>0</v>
      </c>
      <c r="BD16" s="1">
        <f>COUNTIF(S16,$G$15)+COUNTIF(S16,$I$15)+COUNTIF(S16,$L$15)+COUNTIF(S16,$N$15)</f>
        <v>0</v>
      </c>
      <c r="BE16" s="1">
        <f>BA16*4</f>
        <v>0</v>
      </c>
      <c r="BF16" s="1">
        <f>BB16*3</f>
        <v>3</v>
      </c>
      <c r="BG16" s="1">
        <f>BC16*2</f>
        <v>0</v>
      </c>
      <c r="BH16" s="1">
        <f>BD16*1</f>
        <v>0</v>
      </c>
      <c r="BI16" s="1">
        <f>SUM(BE16:BH16)</f>
        <v>3</v>
      </c>
      <c r="BJ16" s="19"/>
      <c r="BK16" s="1">
        <f t="shared" ref="BK16:BN16" si="1">COUNTIF(P16,1)+COUNTIF(P16,4)+COUNTIF(P16,12)+COUNTIF(P16,15)</f>
        <v>1</v>
      </c>
      <c r="BL16" s="1">
        <f t="shared" si="1"/>
        <v>0</v>
      </c>
      <c r="BM16" s="1">
        <f t="shared" si="1"/>
        <v>1</v>
      </c>
      <c r="BN16" s="1">
        <f t="shared" si="1"/>
        <v>1</v>
      </c>
      <c r="BO16" s="1">
        <f>BK16*4</f>
        <v>4</v>
      </c>
      <c r="BP16" s="1">
        <f>BL16*3</f>
        <v>0</v>
      </c>
      <c r="BQ16" s="1">
        <f>BM16*2</f>
        <v>2</v>
      </c>
      <c r="BR16" s="1">
        <f>BN16*1</f>
        <v>1</v>
      </c>
      <c r="BS16" s="1">
        <f>SUM(BO16:BR16)</f>
        <v>7</v>
      </c>
      <c r="BT16" s="1"/>
      <c r="BU16" s="1"/>
      <c r="BV16" s="1"/>
      <c r="BW16" s="1"/>
      <c r="BX16" s="1"/>
      <c r="BY16" s="1"/>
      <c r="BZ16" s="1"/>
      <c r="CA16" s="83"/>
      <c r="CB16" s="83"/>
      <c r="CC16" s="83"/>
      <c r="CD16" s="83"/>
      <c r="CE16" s="83"/>
      <c r="CF16" s="83"/>
      <c r="CG16" s="83"/>
      <c r="CH16" s="83"/>
      <c r="CI16" s="83"/>
      <c r="CJ16" s="83"/>
      <c r="CK16" s="83"/>
      <c r="CL16" s="83"/>
      <c r="CM16" s="83"/>
      <c r="CN16" s="83"/>
      <c r="CO16" s="83"/>
      <c r="CP16" s="83"/>
      <c r="CQ16" s="83"/>
      <c r="CR16" s="83"/>
      <c r="CS16" s="83"/>
      <c r="CT16" s="83"/>
      <c r="CU16" s="83"/>
      <c r="CV16" s="83"/>
      <c r="CW16" s="83"/>
      <c r="CX16" s="83"/>
      <c r="CY16" s="83"/>
      <c r="CZ16" s="83"/>
      <c r="DA16" s="83"/>
      <c r="DB16" s="83"/>
      <c r="DC16" s="83"/>
      <c r="DD16" s="83"/>
      <c r="DE16" s="83"/>
      <c r="DF16" s="83"/>
      <c r="DG16" s="83"/>
      <c r="DH16" s="83"/>
      <c r="DI16" s="83"/>
    </row>
    <row r="17" spans="1:113" ht="15.75" customHeight="1">
      <c r="A17" s="1"/>
      <c r="B17" s="27"/>
      <c r="C17" s="27"/>
      <c r="D17" s="27"/>
      <c r="E17" s="27"/>
      <c r="F17" s="27"/>
      <c r="G17" s="27"/>
      <c r="H17" s="27"/>
      <c r="I17" s="27"/>
      <c r="J17" s="27"/>
      <c r="K17" s="27"/>
      <c r="L17" s="27"/>
      <c r="M17" s="27"/>
      <c r="N17" s="27"/>
      <c r="O17" s="27"/>
      <c r="P17" s="27"/>
      <c r="Q17" s="27"/>
      <c r="R17" s="27"/>
      <c r="S17" s="27"/>
      <c r="T17" s="70"/>
      <c r="U17" s="70"/>
      <c r="V17" s="70"/>
      <c r="W17" s="27"/>
      <c r="X17" s="27"/>
      <c r="Y17" s="27"/>
      <c r="Z17" s="27"/>
      <c r="AA17" s="27"/>
      <c r="AB17" s="27"/>
      <c r="AC17" s="27"/>
      <c r="AD17" s="21"/>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83"/>
      <c r="CB17" s="83"/>
      <c r="CC17" s="83"/>
      <c r="CD17" s="83"/>
      <c r="CE17" s="83"/>
      <c r="CF17" s="83"/>
      <c r="CG17" s="83"/>
      <c r="CH17" s="83"/>
      <c r="CI17" s="83"/>
      <c r="CJ17" s="83"/>
      <c r="CK17" s="83"/>
      <c r="CL17" s="83"/>
      <c r="CM17" s="83"/>
      <c r="CN17" s="83"/>
      <c r="CO17" s="83"/>
      <c r="CP17" s="83"/>
      <c r="CQ17" s="83"/>
      <c r="CR17" s="83"/>
      <c r="CS17" s="83"/>
      <c r="CT17" s="83"/>
      <c r="CU17" s="83"/>
      <c r="CV17" s="83"/>
      <c r="CW17" s="83"/>
      <c r="CX17" s="83"/>
      <c r="CY17" s="83"/>
      <c r="CZ17" s="83"/>
      <c r="DA17" s="83"/>
      <c r="DB17" s="83"/>
      <c r="DC17" s="83"/>
      <c r="DD17" s="83"/>
      <c r="DE17" s="83"/>
      <c r="DF17" s="83"/>
      <c r="DG17" s="83"/>
      <c r="DH17" s="83"/>
      <c r="DI17" s="83"/>
    </row>
    <row r="18" spans="1:113" s="108" customFormat="1" ht="15.75" customHeight="1">
      <c r="A18" s="113" t="s">
        <v>73</v>
      </c>
      <c r="B18" s="112"/>
      <c r="F18" s="114"/>
      <c r="G18" s="112"/>
      <c r="H18" s="112"/>
      <c r="I18" s="112"/>
      <c r="J18" s="112"/>
      <c r="K18" s="112"/>
      <c r="L18" s="112"/>
      <c r="M18" s="112"/>
      <c r="N18" s="112"/>
      <c r="O18" s="112"/>
      <c r="P18" s="112"/>
      <c r="Q18" s="112"/>
      <c r="R18" s="112"/>
      <c r="S18" s="112"/>
      <c r="T18" s="110"/>
      <c r="U18" s="110"/>
      <c r="V18" s="110"/>
      <c r="W18" s="110"/>
      <c r="X18" s="110"/>
      <c r="Y18" s="110"/>
      <c r="Z18" s="110"/>
      <c r="AA18" s="110"/>
      <c r="AB18" s="110"/>
      <c r="AC18" s="110"/>
      <c r="AD18" s="111"/>
      <c r="AE18" s="110"/>
      <c r="AF18" s="112"/>
      <c r="AG18" s="112"/>
      <c r="AH18" s="112"/>
      <c r="AI18" s="112"/>
      <c r="AJ18" s="112"/>
      <c r="AK18" s="112"/>
      <c r="AL18" s="112"/>
      <c r="AM18" s="112"/>
      <c r="AN18" s="112"/>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0"/>
      <c r="BL18" s="110"/>
      <c r="BM18" s="110"/>
      <c r="BN18" s="110"/>
      <c r="BO18" s="110"/>
      <c r="BP18" s="110"/>
      <c r="BQ18" s="110"/>
      <c r="BR18" s="110"/>
      <c r="BS18" s="110"/>
      <c r="BT18" s="110"/>
      <c r="BU18" s="110"/>
      <c r="BV18" s="110"/>
      <c r="BW18" s="110"/>
      <c r="BX18" s="110"/>
      <c r="BY18" s="110"/>
      <c r="BZ18" s="110"/>
      <c r="CA18" s="109"/>
      <c r="CB18" s="109"/>
      <c r="CC18" s="109"/>
      <c r="CD18" s="109"/>
      <c r="CE18" s="109"/>
      <c r="CF18" s="109"/>
      <c r="CG18" s="109"/>
      <c r="CH18" s="109"/>
      <c r="CI18" s="109"/>
      <c r="CJ18" s="109"/>
      <c r="CK18" s="109"/>
      <c r="CL18" s="109"/>
      <c r="CM18" s="109"/>
      <c r="CN18" s="109"/>
      <c r="CO18" s="109"/>
      <c r="CP18" s="109"/>
      <c r="CQ18" s="109"/>
      <c r="CR18" s="109"/>
      <c r="CS18" s="109"/>
      <c r="CT18" s="109"/>
      <c r="CU18" s="109"/>
      <c r="CV18" s="109"/>
      <c r="CW18" s="109"/>
      <c r="CX18" s="109"/>
      <c r="CY18" s="109"/>
      <c r="CZ18" s="109"/>
      <c r="DA18" s="109"/>
      <c r="DB18" s="109"/>
      <c r="DC18" s="109"/>
      <c r="DD18" s="109"/>
      <c r="DE18" s="109"/>
      <c r="DF18" s="109"/>
      <c r="DG18" s="109"/>
      <c r="DH18" s="109"/>
      <c r="DI18" s="109"/>
    </row>
    <row r="19" spans="1:113" ht="15.75" customHeight="1">
      <c r="A19" s="19"/>
      <c r="B19" s="19"/>
      <c r="E19" s="19"/>
      <c r="F19" s="4"/>
      <c r="G19" s="29" t="s">
        <v>25</v>
      </c>
      <c r="H19" s="21"/>
      <c r="I19" s="21"/>
      <c r="J19" s="21"/>
      <c r="K19" s="21"/>
      <c r="L19" s="21"/>
      <c r="M19" s="21"/>
      <c r="N19" s="21"/>
      <c r="O19" s="21"/>
      <c r="P19" s="29" t="s">
        <v>26</v>
      </c>
      <c r="Q19" s="21"/>
      <c r="R19" s="21"/>
      <c r="S19" s="21"/>
      <c r="T19" s="1"/>
      <c r="U19" s="1" t="s">
        <v>27</v>
      </c>
      <c r="V19" s="71"/>
      <c r="W19" s="71" t="s">
        <v>28</v>
      </c>
      <c r="X19" s="71"/>
      <c r="Y19" s="71"/>
      <c r="Z19" s="71"/>
      <c r="AA19" s="71"/>
      <c r="AB19" s="71"/>
      <c r="AC19" s="71"/>
      <c r="AD19" s="21"/>
      <c r="AE19" s="1"/>
      <c r="AF19" s="1" t="s">
        <v>30</v>
      </c>
      <c r="AG19" s="21"/>
      <c r="AH19" s="21"/>
      <c r="AI19" s="21"/>
      <c r="AJ19" s="21"/>
      <c r="AK19" s="127" t="s">
        <v>31</v>
      </c>
      <c r="AL19" s="116"/>
      <c r="AM19" s="116"/>
      <c r="AN19" s="116"/>
      <c r="AO19" s="116"/>
      <c r="AP19" s="20"/>
      <c r="AQ19" s="128" t="s">
        <v>32</v>
      </c>
      <c r="AR19" s="116"/>
      <c r="AS19" s="116"/>
      <c r="AT19" s="116"/>
      <c r="AU19" s="116"/>
      <c r="AV19" s="116"/>
      <c r="AW19" s="116"/>
      <c r="AX19" s="116"/>
      <c r="AY19" s="116"/>
      <c r="AZ19" s="19"/>
      <c r="BA19" s="128" t="s">
        <v>33</v>
      </c>
      <c r="BB19" s="116"/>
      <c r="BC19" s="116"/>
      <c r="BD19" s="116"/>
      <c r="BE19" s="116"/>
      <c r="BF19" s="116"/>
      <c r="BG19" s="116"/>
      <c r="BH19" s="116"/>
      <c r="BI19" s="116"/>
      <c r="BJ19" s="1"/>
      <c r="BK19" s="1"/>
      <c r="BL19" s="1"/>
      <c r="BM19" s="1"/>
      <c r="BN19" s="1"/>
      <c r="BO19" s="1"/>
      <c r="BP19" s="1"/>
      <c r="BQ19" s="1"/>
      <c r="BR19" s="1"/>
      <c r="BS19" s="1"/>
      <c r="BT19" s="1"/>
      <c r="BU19" s="1"/>
      <c r="BV19" s="1"/>
      <c r="BW19" s="1"/>
      <c r="BX19" s="1"/>
      <c r="BY19" s="1"/>
      <c r="BZ19" s="1"/>
      <c r="CA19" s="83"/>
      <c r="CB19" s="83"/>
      <c r="CC19" s="83"/>
      <c r="CD19" s="83"/>
      <c r="CE19" s="83"/>
      <c r="CF19" s="83"/>
      <c r="CG19" s="83"/>
      <c r="CH19" s="83"/>
      <c r="CI19" s="83"/>
      <c r="CJ19" s="83"/>
      <c r="CK19" s="83"/>
      <c r="CL19" s="83"/>
      <c r="CM19" s="83"/>
      <c r="CN19" s="83"/>
      <c r="CO19" s="83"/>
      <c r="CP19" s="83"/>
      <c r="CQ19" s="83"/>
      <c r="CR19" s="83"/>
      <c r="CS19" s="83"/>
      <c r="CT19" s="83"/>
      <c r="CU19" s="83"/>
      <c r="CV19" s="83"/>
      <c r="CW19" s="83"/>
      <c r="CX19" s="83"/>
      <c r="CY19" s="83"/>
      <c r="CZ19" s="83"/>
      <c r="DA19" s="83"/>
      <c r="DB19" s="83"/>
      <c r="DC19" s="83"/>
      <c r="DD19" s="83"/>
      <c r="DE19" s="83"/>
      <c r="DF19" s="83"/>
      <c r="DG19" s="83"/>
      <c r="DH19" s="83"/>
      <c r="DI19" s="83"/>
    </row>
    <row r="20" spans="1:113" ht="15.75" customHeight="1">
      <c r="A20" s="1"/>
      <c r="B20" s="1"/>
      <c r="C20" s="33" t="s">
        <v>76</v>
      </c>
      <c r="D20" s="18" t="s">
        <v>35</v>
      </c>
      <c r="E20" s="46">
        <v>1</v>
      </c>
      <c r="F20" s="45">
        <v>2</v>
      </c>
      <c r="G20" s="48">
        <v>3</v>
      </c>
      <c r="H20" s="47">
        <v>4</v>
      </c>
      <c r="I20" s="46">
        <v>5</v>
      </c>
      <c r="J20" s="45">
        <v>6</v>
      </c>
      <c r="K20" s="47">
        <v>7</v>
      </c>
      <c r="L20" s="46">
        <v>8</v>
      </c>
      <c r="M20" s="47">
        <v>9</v>
      </c>
      <c r="N20" s="47">
        <v>10</v>
      </c>
      <c r="O20" s="45">
        <v>11</v>
      </c>
      <c r="P20" s="19" t="s">
        <v>72</v>
      </c>
      <c r="Q20" s="19" t="s">
        <v>37</v>
      </c>
      <c r="R20" s="19" t="s">
        <v>38</v>
      </c>
      <c r="S20" s="19" t="s">
        <v>39</v>
      </c>
      <c r="T20" s="1"/>
      <c r="U20" s="1"/>
      <c r="V20" s="71"/>
      <c r="W20" s="19">
        <v>1</v>
      </c>
      <c r="X20" s="19">
        <v>2</v>
      </c>
      <c r="Y20" s="19">
        <v>3</v>
      </c>
      <c r="Z20" s="20">
        <v>4</v>
      </c>
      <c r="AA20" s="20">
        <v>5</v>
      </c>
      <c r="AB20" s="21" t="s">
        <v>14</v>
      </c>
      <c r="AC20" s="73"/>
      <c r="AD20" s="21"/>
      <c r="AE20" s="1"/>
      <c r="AF20" s="19" t="s">
        <v>36</v>
      </c>
      <c r="AG20" s="19" t="s">
        <v>37</v>
      </c>
      <c r="AH20" s="19" t="s">
        <v>38</v>
      </c>
      <c r="AI20" s="19" t="s">
        <v>39</v>
      </c>
      <c r="AJ20" s="19"/>
      <c r="AK20" s="19" t="s">
        <v>36</v>
      </c>
      <c r="AL20" s="19" t="s">
        <v>37</v>
      </c>
      <c r="AM20" s="19" t="s">
        <v>38</v>
      </c>
      <c r="AN20" s="19" t="s">
        <v>39</v>
      </c>
      <c r="AO20" s="21" t="s">
        <v>40</v>
      </c>
      <c r="AP20" s="21"/>
      <c r="AQ20" s="19" t="s">
        <v>41</v>
      </c>
      <c r="AR20" s="19" t="s">
        <v>42</v>
      </c>
      <c r="AS20" s="19" t="s">
        <v>43</v>
      </c>
      <c r="AT20" s="19" t="s">
        <v>44</v>
      </c>
      <c r="AU20" s="19" t="s">
        <v>41</v>
      </c>
      <c r="AV20" s="19" t="s">
        <v>42</v>
      </c>
      <c r="AW20" s="19" t="s">
        <v>43</v>
      </c>
      <c r="AX20" s="19" t="s">
        <v>44</v>
      </c>
      <c r="AY20" s="19" t="s">
        <v>21</v>
      </c>
      <c r="AZ20" s="19"/>
      <c r="BA20" s="19" t="s">
        <v>41</v>
      </c>
      <c r="BB20" s="19" t="s">
        <v>42</v>
      </c>
      <c r="BC20" s="19" t="s">
        <v>43</v>
      </c>
      <c r="BD20" s="19" t="s">
        <v>44</v>
      </c>
      <c r="BE20" s="19" t="s">
        <v>41</v>
      </c>
      <c r="BF20" s="19" t="s">
        <v>42</v>
      </c>
      <c r="BG20" s="19" t="s">
        <v>43</v>
      </c>
      <c r="BH20" s="19" t="s">
        <v>44</v>
      </c>
      <c r="BI20" s="19" t="s">
        <v>21</v>
      </c>
      <c r="BJ20" s="1"/>
      <c r="BK20" s="19" t="s">
        <v>41</v>
      </c>
      <c r="BL20" s="19" t="s">
        <v>42</v>
      </c>
      <c r="BM20" s="19" t="s">
        <v>43</v>
      </c>
      <c r="BN20" s="19" t="s">
        <v>44</v>
      </c>
      <c r="BO20" s="19" t="s">
        <v>41</v>
      </c>
      <c r="BP20" s="19" t="s">
        <v>42</v>
      </c>
      <c r="BQ20" s="19" t="s">
        <v>43</v>
      </c>
      <c r="BR20" s="19" t="s">
        <v>44</v>
      </c>
      <c r="BS20" s="19" t="s">
        <v>21</v>
      </c>
      <c r="BT20" s="1"/>
      <c r="BU20" s="1"/>
      <c r="BV20" s="1"/>
      <c r="BW20" s="1"/>
      <c r="BX20" s="1"/>
      <c r="BY20" s="1"/>
      <c r="BZ20" s="1"/>
      <c r="CA20" s="83"/>
      <c r="CB20" s="83"/>
      <c r="CC20" s="83"/>
      <c r="CD20" s="83"/>
      <c r="CE20" s="83"/>
      <c r="CF20" s="83"/>
      <c r="CG20" s="83"/>
      <c r="CH20" s="83"/>
      <c r="CI20" s="83"/>
      <c r="CJ20" s="83"/>
      <c r="CK20" s="83"/>
      <c r="CL20" s="83"/>
      <c r="CM20" s="83"/>
      <c r="CN20" s="83"/>
      <c r="CO20" s="83"/>
      <c r="CP20" s="83"/>
      <c r="CQ20" s="83"/>
      <c r="CR20" s="83"/>
      <c r="CS20" s="83"/>
      <c r="CT20" s="83"/>
      <c r="CU20" s="83"/>
      <c r="CV20" s="83"/>
      <c r="CW20" s="83"/>
      <c r="CX20" s="83"/>
      <c r="CY20" s="83"/>
      <c r="CZ20" s="83"/>
      <c r="DA20" s="83"/>
      <c r="DB20" s="83"/>
      <c r="DC20" s="83"/>
      <c r="DD20" s="83"/>
      <c r="DE20" s="83"/>
      <c r="DF20" s="83"/>
      <c r="DG20" s="83"/>
      <c r="DH20" s="83"/>
      <c r="DI20" s="83"/>
    </row>
    <row r="21" spans="1:113" ht="15.75" customHeight="1">
      <c r="B21" s="22">
        <v>1</v>
      </c>
      <c r="C21" s="23" t="s">
        <v>70</v>
      </c>
      <c r="D21" s="32" t="s">
        <v>9</v>
      </c>
      <c r="E21" s="24">
        <v>3</v>
      </c>
      <c r="F21" s="19">
        <v>3</v>
      </c>
      <c r="G21" s="19">
        <v>4</v>
      </c>
      <c r="H21" s="19">
        <v>1</v>
      </c>
      <c r="I21" s="19"/>
      <c r="J21" s="19">
        <v>2</v>
      </c>
      <c r="K21" s="19"/>
      <c r="L21" s="19"/>
      <c r="M21" s="19"/>
      <c r="N21" s="50"/>
      <c r="O21" s="50"/>
      <c r="P21" s="24">
        <v>8</v>
      </c>
      <c r="Q21" s="19">
        <v>3</v>
      </c>
      <c r="R21" s="19">
        <v>11</v>
      </c>
      <c r="S21" s="25">
        <v>7</v>
      </c>
      <c r="T21" s="1"/>
      <c r="U21" s="1">
        <f>IF(COUNTIF(E21:M21,_xlfn.MODE.SNGL(E21:M21))&gt;COUNT(E21:M21)-2,1,0)</f>
        <v>0</v>
      </c>
      <c r="V21" s="71"/>
      <c r="W21" s="19">
        <f>SUMIF($E21:$M21,W$20)/W$20</f>
        <v>1</v>
      </c>
      <c r="X21" s="19">
        <f>SUMIF($E21:$M21,X$20)/X$20</f>
        <v>1</v>
      </c>
      <c r="Y21" s="19">
        <f>SUMIF($E21:$M21,Y$20)/Y$20</f>
        <v>2</v>
      </c>
      <c r="Z21" s="19">
        <f>SUMIF($E21:$M21,Z$20)/Z$20</f>
        <v>1</v>
      </c>
      <c r="AA21" s="19">
        <f>SUMIF($E21:$M21,AA$20)/AA$20</f>
        <v>0</v>
      </c>
      <c r="AB21" s="21">
        <f>SUM(W21:AA21)</f>
        <v>5</v>
      </c>
      <c r="AC21" s="73"/>
      <c r="AD21" s="21" t="e">
        <f>MODE(P21:S21)</f>
        <v>#N/A</v>
      </c>
      <c r="AE21" s="1"/>
      <c r="AF21" s="19">
        <v>0</v>
      </c>
      <c r="AG21" s="19">
        <v>0</v>
      </c>
      <c r="AH21" s="19">
        <v>0</v>
      </c>
      <c r="AI21" s="19">
        <v>0</v>
      </c>
      <c r="AJ21" s="19"/>
      <c r="AK21" s="19">
        <f>AF21*4</f>
        <v>0</v>
      </c>
      <c r="AL21" s="19">
        <f>AG21*3</f>
        <v>0</v>
      </c>
      <c r="AM21" s="19">
        <f>AH21*2</f>
        <v>0</v>
      </c>
      <c r="AN21" s="19">
        <f>AI21*1</f>
        <v>0</v>
      </c>
      <c r="AO21" s="19">
        <f>SUM(AK21:AN21)</f>
        <v>0</v>
      </c>
      <c r="AP21" s="19"/>
      <c r="AQ21" s="1">
        <f>COUNTIF(P21,$E$20)+COUNTIF(P21,$I$20)+COUNTIF(P21,$K$20)+COUNTIF(P21,#REF!)</f>
        <v>0</v>
      </c>
      <c r="AR21" s="1">
        <f>COUNTIF(Q21,$E$20)+COUNTIF(Q21,$I$20)+COUNTIF(Q21,$K$20)+COUNTIF(Q21,#REF!)</f>
        <v>0</v>
      </c>
      <c r="AS21" s="1">
        <f>COUNTIF(R21,$E$20)+COUNTIF(R21,$I$20)+COUNTIF(R21,$K$20)+COUNTIF(R21,#REF!)</f>
        <v>0</v>
      </c>
      <c r="AT21" s="1">
        <f>COUNTIF(S21,$E$20)+COUNTIF(S21,$I$20)+COUNTIF(S21,$K$20)+COUNTIF(S21,#REF!)</f>
        <v>1</v>
      </c>
      <c r="AU21" s="1">
        <f>AQ21*4</f>
        <v>0</v>
      </c>
      <c r="AV21" s="1">
        <f>AR21*3</f>
        <v>0</v>
      </c>
      <c r="AW21" s="1">
        <f>AS21*2</f>
        <v>0</v>
      </c>
      <c r="AX21" s="1">
        <f>AT21*1</f>
        <v>1</v>
      </c>
      <c r="AY21" s="1">
        <f>SUM(AU21:AX21)</f>
        <v>1</v>
      </c>
      <c r="AZ21" s="1"/>
      <c r="BA21" s="1">
        <f>COUNTIF(P21,$F$20)+COUNTIF(P21,$J$20)+COUNTIF(P21,#REF!)</f>
        <v>0</v>
      </c>
      <c r="BB21" s="1">
        <f>COUNTIF(Q21,$F$20)+COUNTIF(Q21,$J$20)+COUNTIF(Q21,#REF!)</f>
        <v>0</v>
      </c>
      <c r="BC21" s="1">
        <f>COUNTIF(R21,$F$20)+COUNTIF(R21,$J$20)+COUNTIF(R21,#REF!)</f>
        <v>0</v>
      </c>
      <c r="BD21" s="1">
        <f>COUNTIF(S21,$F$20)+COUNTIF(S21,$J$20)+COUNTIF(S21,#REF!)</f>
        <v>0</v>
      </c>
      <c r="BE21" s="1">
        <f>BA21*4</f>
        <v>0</v>
      </c>
      <c r="BF21" s="1">
        <f>BB21*3</f>
        <v>0</v>
      </c>
      <c r="BG21" s="1">
        <f>BC21*2</f>
        <v>0</v>
      </c>
      <c r="BH21" s="1">
        <f>BD21*1</f>
        <v>0</v>
      </c>
      <c r="BI21" s="1">
        <f>SUM(BE21:BH21)</f>
        <v>0</v>
      </c>
      <c r="BJ21" s="19"/>
      <c r="BK21" s="1">
        <f>COUNTIF(P21,$G$20)+COUNTIF(P21,$L$20)+COUNTIF(P21,$M$20)+COUNTIF(P21,#REF!)</f>
        <v>1</v>
      </c>
      <c r="BL21" s="1">
        <f>COUNTIF(Q21,$G$20)+COUNTIF(Q21,$L$20)+COUNTIF(Q21,$M$20)+COUNTIF(Q21,#REF!)</f>
        <v>1</v>
      </c>
      <c r="BM21" s="1">
        <f>COUNTIF(R21,$G$20)+COUNTIF(R21,$L$20)+COUNTIF(R21,$M$20)+COUNTIF(R21,#REF!)</f>
        <v>0</v>
      </c>
      <c r="BN21" s="1">
        <f>COUNTIF(S21,$G$20)+COUNTIF(S21,$L$20)+COUNTIF(S21,$M$20)+COUNTIF(S21,#REF!)</f>
        <v>0</v>
      </c>
      <c r="BO21" s="1">
        <f>BK21*4</f>
        <v>4</v>
      </c>
      <c r="BP21" s="1">
        <f>BL21*3</f>
        <v>3</v>
      </c>
      <c r="BQ21" s="1">
        <f>BM21*2</f>
        <v>0</v>
      </c>
      <c r="BR21" s="1">
        <f>BN21*1</f>
        <v>0</v>
      </c>
      <c r="BS21" s="1">
        <f>SUM(BO21:BR21)</f>
        <v>7</v>
      </c>
      <c r="BT21" s="1"/>
      <c r="BU21" s="1"/>
      <c r="BV21" s="1"/>
      <c r="BW21" s="1"/>
      <c r="BX21" s="1"/>
      <c r="BY21" s="1"/>
      <c r="BZ21" s="1"/>
      <c r="CA21" s="83"/>
      <c r="CB21" s="83"/>
      <c r="CC21" s="83"/>
      <c r="CD21" s="83"/>
      <c r="CE21" s="83"/>
      <c r="CF21" s="83"/>
      <c r="CG21" s="83"/>
      <c r="CH21" s="83"/>
      <c r="CI21" s="83"/>
      <c r="CJ21" s="83"/>
      <c r="CK21" s="83"/>
      <c r="CL21" s="83"/>
      <c r="CM21" s="83"/>
      <c r="CN21" s="83"/>
      <c r="CO21" s="83"/>
      <c r="CP21" s="83"/>
      <c r="CQ21" s="83"/>
      <c r="CR21" s="83"/>
      <c r="CS21" s="83"/>
      <c r="CT21" s="83"/>
      <c r="CU21" s="83"/>
      <c r="CV21" s="83"/>
      <c r="CW21" s="83"/>
      <c r="CX21" s="83"/>
      <c r="CY21" s="83"/>
      <c r="CZ21" s="83"/>
      <c r="DA21" s="83"/>
      <c r="DB21" s="83"/>
      <c r="DC21" s="83"/>
      <c r="DD21" s="83"/>
      <c r="DE21" s="83"/>
      <c r="DF21" s="83"/>
      <c r="DG21" s="83"/>
      <c r="DH21" s="83"/>
      <c r="DI21" s="83"/>
    </row>
    <row r="22" spans="1:113" ht="15.75" customHeight="1">
      <c r="A22" s="1"/>
      <c r="B22" s="27"/>
      <c r="C22" s="27"/>
      <c r="D22" s="27"/>
      <c r="E22" s="27"/>
      <c r="F22" s="27"/>
      <c r="G22" s="27"/>
      <c r="H22" s="27"/>
      <c r="I22" s="27"/>
      <c r="J22" s="27"/>
      <c r="K22" s="27"/>
      <c r="L22" s="27"/>
      <c r="M22" s="27"/>
      <c r="N22" s="27"/>
      <c r="O22" s="27"/>
      <c r="P22" s="27"/>
      <c r="Q22" s="27"/>
      <c r="R22" s="27"/>
      <c r="S22" s="27"/>
      <c r="T22" s="27"/>
      <c r="U22" s="27"/>
      <c r="V22" s="72"/>
      <c r="W22" s="72"/>
      <c r="X22" s="72"/>
      <c r="Y22" s="72"/>
      <c r="Z22" s="72"/>
      <c r="AA22" s="72"/>
      <c r="AB22" s="72"/>
      <c r="AC22" s="72"/>
      <c r="AD22" s="21"/>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83"/>
      <c r="CB22" s="83"/>
      <c r="CC22" s="83"/>
      <c r="CD22" s="83"/>
      <c r="CE22" s="83"/>
      <c r="CF22" s="83"/>
      <c r="CG22" s="83"/>
      <c r="CH22" s="83"/>
      <c r="CI22" s="83"/>
      <c r="CJ22" s="83"/>
      <c r="CK22" s="83"/>
      <c r="CL22" s="83"/>
      <c r="CM22" s="83"/>
      <c r="CN22" s="83"/>
      <c r="CO22" s="83"/>
      <c r="CP22" s="83"/>
      <c r="CQ22" s="83"/>
      <c r="CR22" s="83"/>
      <c r="CS22" s="83"/>
      <c r="CT22" s="83"/>
      <c r="CU22" s="83"/>
      <c r="CV22" s="83"/>
      <c r="CW22" s="83"/>
      <c r="CX22" s="83"/>
      <c r="CY22" s="83"/>
      <c r="CZ22" s="83"/>
      <c r="DA22" s="83"/>
      <c r="DB22" s="83"/>
      <c r="DC22" s="83"/>
      <c r="DD22" s="83"/>
      <c r="DE22" s="83"/>
      <c r="DF22" s="83"/>
      <c r="DG22" s="83"/>
      <c r="DH22" s="83"/>
      <c r="DI22" s="83"/>
    </row>
    <row r="23" spans="1:113" ht="15.75" customHeight="1">
      <c r="A23" s="14" t="s">
        <v>74</v>
      </c>
      <c r="B23" s="13"/>
      <c r="C23" s="15"/>
      <c r="D23" s="15"/>
      <c r="E23" s="15"/>
      <c r="F23" s="15"/>
      <c r="G23" s="15"/>
      <c r="H23" s="15"/>
      <c r="I23" s="15"/>
      <c r="J23" s="15"/>
      <c r="K23" s="15"/>
      <c r="L23" s="15"/>
      <c r="M23" s="15"/>
      <c r="N23" s="15"/>
      <c r="O23" s="15"/>
      <c r="P23" s="15"/>
      <c r="Q23" s="15"/>
      <c r="R23" s="15"/>
      <c r="S23" s="15"/>
      <c r="T23" s="13"/>
      <c r="U23" s="13"/>
      <c r="V23" s="13"/>
      <c r="W23" s="13"/>
      <c r="X23" s="13"/>
      <c r="Y23" s="13"/>
      <c r="Z23" s="13"/>
      <c r="AA23" s="13"/>
      <c r="AB23" s="13"/>
      <c r="AC23" s="13"/>
      <c r="AD23" s="16"/>
      <c r="AE23" s="13"/>
      <c r="AF23" s="76"/>
      <c r="AG23" s="76"/>
      <c r="AH23" s="76"/>
      <c r="AI23" s="76"/>
      <c r="AJ23" s="76"/>
      <c r="AK23" s="76"/>
      <c r="AL23" s="76"/>
      <c r="AM23" s="76"/>
      <c r="AN23" s="76"/>
      <c r="AO23" s="76"/>
      <c r="AP23" s="15"/>
      <c r="AQ23" s="15"/>
      <c r="AR23" s="15"/>
      <c r="AS23" s="15"/>
      <c r="AT23" s="15"/>
      <c r="AU23" s="15"/>
      <c r="AV23" s="15"/>
      <c r="AW23" s="15"/>
      <c r="AX23" s="15"/>
      <c r="AY23" s="15"/>
      <c r="AZ23" s="15"/>
      <c r="BA23" s="15"/>
      <c r="BB23" s="15"/>
      <c r="BC23" s="15"/>
      <c r="BD23" s="15"/>
      <c r="BE23" s="15"/>
      <c r="BF23" s="15"/>
      <c r="BG23" s="15"/>
      <c r="BH23" s="15"/>
      <c r="BI23" s="15"/>
      <c r="BJ23" s="15"/>
      <c r="BK23" s="13"/>
      <c r="BL23" s="13"/>
      <c r="BM23" s="13"/>
      <c r="BN23" s="13"/>
      <c r="BO23" s="13"/>
      <c r="BP23" s="13"/>
      <c r="BQ23" s="13"/>
      <c r="BR23" s="13"/>
      <c r="BS23" s="13"/>
      <c r="BT23" s="13"/>
      <c r="BU23" s="13"/>
      <c r="BV23" s="13"/>
      <c r="BW23" s="13"/>
      <c r="BX23" s="13"/>
      <c r="BY23" s="13"/>
      <c r="BZ23" s="13"/>
      <c r="CA23" s="83"/>
      <c r="CB23" s="83"/>
      <c r="CC23" s="83"/>
      <c r="CD23" s="83"/>
      <c r="CE23" s="83"/>
      <c r="CF23" s="83"/>
      <c r="CG23" s="83"/>
      <c r="CH23" s="83"/>
      <c r="CI23" s="83"/>
      <c r="CJ23" s="83"/>
      <c r="CK23" s="83"/>
      <c r="CL23" s="83"/>
      <c r="CM23" s="83"/>
      <c r="CN23" s="83"/>
      <c r="CO23" s="83"/>
      <c r="CP23" s="83"/>
      <c r="CQ23" s="83"/>
      <c r="CR23" s="83"/>
      <c r="CS23" s="83"/>
      <c r="CT23" s="83"/>
      <c r="CU23" s="83"/>
      <c r="CV23" s="83"/>
      <c r="CW23" s="83"/>
      <c r="CX23" s="83"/>
      <c r="CY23" s="83"/>
      <c r="CZ23" s="83"/>
      <c r="DA23" s="83"/>
      <c r="DB23" s="83"/>
      <c r="DC23" s="83"/>
      <c r="DD23" s="83"/>
      <c r="DE23" s="83"/>
      <c r="DF23" s="83"/>
      <c r="DG23" s="83"/>
      <c r="DH23" s="83"/>
      <c r="DI23" s="83"/>
    </row>
    <row r="24" spans="1:113" ht="15.75" customHeight="1">
      <c r="A24" s="19"/>
      <c r="B24" s="19"/>
      <c r="E24" s="19"/>
      <c r="F24" s="4"/>
      <c r="G24" s="29" t="s">
        <v>25</v>
      </c>
      <c r="H24" s="21"/>
      <c r="I24" s="21"/>
      <c r="J24" s="21"/>
      <c r="K24" s="21"/>
      <c r="L24" s="21"/>
      <c r="M24" s="21"/>
      <c r="N24" s="21"/>
      <c r="O24" s="21"/>
      <c r="P24" s="29" t="s">
        <v>26</v>
      </c>
      <c r="Q24" s="21"/>
      <c r="R24" s="21"/>
      <c r="S24" s="21"/>
      <c r="T24" s="1"/>
      <c r="U24" s="1" t="s">
        <v>27</v>
      </c>
      <c r="V24" s="1"/>
      <c r="W24" s="1" t="s">
        <v>28</v>
      </c>
      <c r="X24" s="1"/>
      <c r="Y24" s="1"/>
      <c r="Z24" s="1"/>
      <c r="AA24" s="1"/>
      <c r="AB24" s="1"/>
      <c r="AC24" s="1"/>
      <c r="AD24" s="21"/>
      <c r="AE24" s="1"/>
      <c r="AF24" s="77" t="s">
        <v>30</v>
      </c>
      <c r="AG24" s="77"/>
      <c r="AH24" s="77"/>
      <c r="AI24" s="77"/>
      <c r="AJ24" s="77"/>
      <c r="AK24" s="129" t="s">
        <v>31</v>
      </c>
      <c r="AL24" s="130"/>
      <c r="AM24" s="130"/>
      <c r="AN24" s="130"/>
      <c r="AO24" s="130"/>
      <c r="AP24" s="20"/>
      <c r="AQ24" s="128" t="s">
        <v>32</v>
      </c>
      <c r="AR24" s="116"/>
      <c r="AS24" s="116"/>
      <c r="AT24" s="116"/>
      <c r="AU24" s="116"/>
      <c r="AV24" s="116"/>
      <c r="AW24" s="116"/>
      <c r="AX24" s="116"/>
      <c r="AY24" s="116"/>
      <c r="AZ24" s="19"/>
      <c r="BA24" s="128" t="s">
        <v>33</v>
      </c>
      <c r="BB24" s="116"/>
      <c r="BC24" s="116"/>
      <c r="BD24" s="116"/>
      <c r="BE24" s="116"/>
      <c r="BF24" s="116"/>
      <c r="BG24" s="116"/>
      <c r="BH24" s="116"/>
      <c r="BI24" s="116"/>
      <c r="BJ24" s="1"/>
      <c r="BK24" s="128" t="s">
        <v>34</v>
      </c>
      <c r="BL24" s="116"/>
      <c r="BM24" s="116"/>
      <c r="BN24" s="116"/>
      <c r="BO24" s="116"/>
      <c r="BP24" s="116"/>
      <c r="BQ24" s="116"/>
      <c r="BR24" s="116"/>
      <c r="BS24" s="116"/>
      <c r="BT24" s="1"/>
      <c r="BU24" s="1"/>
      <c r="BV24" s="1"/>
      <c r="BW24" s="1"/>
      <c r="BX24" s="1"/>
      <c r="BY24" s="1"/>
      <c r="BZ24" s="1"/>
      <c r="CA24" s="83"/>
      <c r="CB24" s="83"/>
      <c r="CC24" s="83"/>
      <c r="CD24" s="83"/>
      <c r="CE24" s="83"/>
      <c r="CF24" s="83"/>
      <c r="CG24" s="83"/>
      <c r="CH24" s="83"/>
      <c r="CI24" s="83"/>
      <c r="CJ24" s="83"/>
      <c r="CK24" s="83"/>
      <c r="CL24" s="83"/>
      <c r="CM24" s="83"/>
      <c r="CN24" s="83"/>
      <c r="CO24" s="83"/>
      <c r="CP24" s="83"/>
      <c r="CQ24" s="83"/>
      <c r="CR24" s="83"/>
      <c r="CS24" s="83"/>
      <c r="CT24" s="83"/>
      <c r="CU24" s="83"/>
      <c r="CV24" s="83"/>
      <c r="CW24" s="83"/>
      <c r="CX24" s="83"/>
      <c r="CY24" s="83"/>
      <c r="CZ24" s="83"/>
      <c r="DA24" s="83"/>
      <c r="DB24" s="83"/>
      <c r="DC24" s="83"/>
      <c r="DD24" s="83"/>
      <c r="DE24" s="83"/>
      <c r="DF24" s="83"/>
      <c r="DG24" s="83"/>
      <c r="DH24" s="83"/>
      <c r="DI24" s="83"/>
    </row>
    <row r="25" spans="1:113" ht="15.75" customHeight="1">
      <c r="A25" s="19"/>
      <c r="B25" s="19"/>
      <c r="E25" s="33" t="s">
        <v>76</v>
      </c>
      <c r="F25" s="18" t="s">
        <v>35</v>
      </c>
      <c r="G25" s="45">
        <v>1</v>
      </c>
      <c r="H25" s="47">
        <v>2</v>
      </c>
      <c r="I25" s="47">
        <v>3</v>
      </c>
      <c r="J25" s="48">
        <v>4</v>
      </c>
      <c r="K25" s="46">
        <v>5</v>
      </c>
      <c r="L25" s="45">
        <v>6</v>
      </c>
      <c r="M25" s="45">
        <v>7</v>
      </c>
      <c r="N25" s="48">
        <v>8</v>
      </c>
      <c r="O25" s="46">
        <v>9</v>
      </c>
      <c r="P25" s="19" t="s">
        <v>72</v>
      </c>
      <c r="Q25" s="19" t="s">
        <v>37</v>
      </c>
      <c r="R25" s="19" t="s">
        <v>38</v>
      </c>
      <c r="S25" s="19" t="s">
        <v>39</v>
      </c>
      <c r="T25" s="1"/>
      <c r="U25" s="1"/>
      <c r="V25" s="1"/>
      <c r="W25" s="19">
        <v>1</v>
      </c>
      <c r="X25" s="19">
        <v>2</v>
      </c>
      <c r="Y25" s="19">
        <v>3</v>
      </c>
      <c r="Z25" s="20">
        <v>4</v>
      </c>
      <c r="AA25" s="20">
        <v>5</v>
      </c>
      <c r="AB25" s="21" t="s">
        <v>14</v>
      </c>
      <c r="AC25" s="21"/>
      <c r="AD25" s="21"/>
      <c r="AE25" s="1"/>
      <c r="AF25" s="78" t="s">
        <v>36</v>
      </c>
      <c r="AG25" s="78" t="s">
        <v>37</v>
      </c>
      <c r="AH25" s="78" t="s">
        <v>38</v>
      </c>
      <c r="AI25" s="78" t="s">
        <v>39</v>
      </c>
      <c r="AJ25" s="78"/>
      <c r="AK25" s="78" t="s">
        <v>36</v>
      </c>
      <c r="AL25" s="78" t="s">
        <v>37</v>
      </c>
      <c r="AM25" s="78" t="s">
        <v>38</v>
      </c>
      <c r="AN25" s="78" t="s">
        <v>39</v>
      </c>
      <c r="AO25" s="77" t="s">
        <v>40</v>
      </c>
      <c r="AP25" s="21"/>
      <c r="AQ25" s="19" t="s">
        <v>41</v>
      </c>
      <c r="AR25" s="19" t="s">
        <v>42</v>
      </c>
      <c r="AS25" s="19" t="s">
        <v>43</v>
      </c>
      <c r="AT25" s="19" t="s">
        <v>44</v>
      </c>
      <c r="AU25" s="19" t="s">
        <v>41</v>
      </c>
      <c r="AV25" s="19" t="s">
        <v>42</v>
      </c>
      <c r="AW25" s="19" t="s">
        <v>43</v>
      </c>
      <c r="AX25" s="19" t="s">
        <v>44</v>
      </c>
      <c r="AY25" s="19" t="s">
        <v>21</v>
      </c>
      <c r="AZ25" s="19"/>
      <c r="BA25" s="19" t="s">
        <v>41</v>
      </c>
      <c r="BB25" s="19" t="s">
        <v>42</v>
      </c>
      <c r="BC25" s="19" t="s">
        <v>43</v>
      </c>
      <c r="BD25" s="19" t="s">
        <v>44</v>
      </c>
      <c r="BE25" s="19" t="s">
        <v>41</v>
      </c>
      <c r="BF25" s="19" t="s">
        <v>42</v>
      </c>
      <c r="BG25" s="19" t="s">
        <v>43</v>
      </c>
      <c r="BH25" s="19" t="s">
        <v>44</v>
      </c>
      <c r="BI25" s="19" t="s">
        <v>21</v>
      </c>
      <c r="BJ25" s="1"/>
      <c r="BK25" s="19" t="s">
        <v>41</v>
      </c>
      <c r="BL25" s="19" t="s">
        <v>42</v>
      </c>
      <c r="BM25" s="19" t="s">
        <v>43</v>
      </c>
      <c r="BN25" s="19" t="s">
        <v>44</v>
      </c>
      <c r="BO25" s="19" t="s">
        <v>41</v>
      </c>
      <c r="BP25" s="19" t="s">
        <v>42</v>
      </c>
      <c r="BQ25" s="19" t="s">
        <v>43</v>
      </c>
      <c r="BR25" s="19" t="s">
        <v>44</v>
      </c>
      <c r="BS25" s="19" t="s">
        <v>21</v>
      </c>
      <c r="BT25" s="1"/>
      <c r="BU25" s="1"/>
      <c r="BV25" s="1"/>
      <c r="BW25" s="1"/>
      <c r="BX25" s="1"/>
      <c r="BY25" s="1"/>
      <c r="BZ25" s="1"/>
      <c r="CA25" s="83"/>
      <c r="CB25" s="83"/>
      <c r="CC25" s="83"/>
      <c r="CD25" s="83"/>
      <c r="CE25" s="83"/>
      <c r="CF25" s="83"/>
      <c r="CG25" s="83"/>
      <c r="CH25" s="83"/>
      <c r="CI25" s="83"/>
      <c r="CJ25" s="83"/>
      <c r="CK25" s="83"/>
      <c r="CL25" s="83"/>
      <c r="CM25" s="83"/>
      <c r="CN25" s="83"/>
      <c r="CO25" s="83"/>
      <c r="CP25" s="83"/>
      <c r="CQ25" s="83"/>
      <c r="CR25" s="83"/>
      <c r="CS25" s="83"/>
      <c r="CT25" s="83"/>
      <c r="CU25" s="83"/>
      <c r="CV25" s="83"/>
      <c r="CW25" s="83"/>
      <c r="CX25" s="83"/>
      <c r="CY25" s="83"/>
      <c r="CZ25" s="83"/>
      <c r="DA25" s="83"/>
      <c r="DB25" s="83"/>
      <c r="DC25" s="83"/>
      <c r="DD25" s="83"/>
      <c r="DE25" s="83"/>
      <c r="DF25" s="83"/>
      <c r="DG25" s="83"/>
      <c r="DH25" s="83"/>
      <c r="DI25" s="83"/>
    </row>
    <row r="26" spans="1:113" ht="15.75" customHeight="1">
      <c r="B26" s="22">
        <v>1</v>
      </c>
      <c r="E26" s="23" t="s">
        <v>70</v>
      </c>
      <c r="F26" s="32" t="s">
        <v>9</v>
      </c>
      <c r="G26" s="19">
        <v>4</v>
      </c>
      <c r="H26" s="19">
        <v>3</v>
      </c>
      <c r="I26" s="19">
        <v>1</v>
      </c>
      <c r="J26" s="19">
        <v>1</v>
      </c>
      <c r="K26" s="19">
        <v>2</v>
      </c>
      <c r="L26" s="19">
        <v>1</v>
      </c>
      <c r="M26" s="19">
        <v>2</v>
      </c>
      <c r="N26" s="19">
        <v>2</v>
      </c>
      <c r="O26" s="19">
        <v>4</v>
      </c>
      <c r="P26" s="19">
        <v>1</v>
      </c>
      <c r="Q26" s="19">
        <v>9</v>
      </c>
      <c r="R26" s="25">
        <v>2</v>
      </c>
      <c r="S26" s="19">
        <v>5</v>
      </c>
      <c r="T26" s="1"/>
      <c r="U26" s="1">
        <f>IF(COUNTIF(G26:O26,_xlfn.MODE.SNGL(G26:O26))&gt;COUNT(G26:O26)-2,1,0)</f>
        <v>0</v>
      </c>
      <c r="V26" s="1"/>
      <c r="W26" s="19">
        <f>SUMIF($G26:$O26,W$25)/W$25</f>
        <v>3</v>
      </c>
      <c r="X26" s="19">
        <f>SUMIF($G26:$O26,X$25)/X$25</f>
        <v>3</v>
      </c>
      <c r="Y26" s="19">
        <f>SUMIF($G26:$O26,Y$25)/Y$25</f>
        <v>1</v>
      </c>
      <c r="Z26" s="19">
        <f>SUMIF($G26:$O26,Z$25)/Z$25</f>
        <v>2</v>
      </c>
      <c r="AA26" s="19">
        <f>SUMIF($G26:$O26,AA$25)/AA$25</f>
        <v>0</v>
      </c>
      <c r="AB26" s="21">
        <f>SUM(W26:AA26)</f>
        <v>9</v>
      </c>
      <c r="AC26" s="21"/>
      <c r="AD26" s="21" t="e">
        <f>MODE(P26:S26)</f>
        <v>#N/A</v>
      </c>
      <c r="AE26" s="1"/>
      <c r="AF26" s="78">
        <v>1</v>
      </c>
      <c r="AG26" s="78">
        <v>1</v>
      </c>
      <c r="AH26" s="78">
        <v>1</v>
      </c>
      <c r="AI26" s="78">
        <v>1</v>
      </c>
      <c r="AJ26" s="78"/>
      <c r="AK26" s="78">
        <f>AF26*4</f>
        <v>4</v>
      </c>
      <c r="AL26" s="78">
        <f>AG26*3</f>
        <v>3</v>
      </c>
      <c r="AM26" s="78">
        <f>AH26*2</f>
        <v>2</v>
      </c>
      <c r="AN26" s="78">
        <f>AI26*1</f>
        <v>1</v>
      </c>
      <c r="AO26" s="78">
        <f>SUM(AK26:AN26)</f>
        <v>10</v>
      </c>
      <c r="AP26" s="19"/>
      <c r="AQ26" s="1">
        <f>COUNTIF(P26,$J$25)+COUNTIF(P26,$N$25)+COUNTIF(P26,#REF!)+COUNTIF(P26,#REF!)</f>
        <v>0</v>
      </c>
      <c r="AR26" s="1">
        <f>COUNTIF(Q26,$J$25)+COUNTIF(Q26,$N$25)+COUNTIF(Q26,#REF!)+COUNTIF(Q26,#REF!)</f>
        <v>0</v>
      </c>
      <c r="AS26" s="1">
        <f>COUNTIF(R26,$J$25)+COUNTIF(R26,$N$25)+COUNTIF(R26,#REF!)+COUNTIF(R26,#REF!)</f>
        <v>0</v>
      </c>
      <c r="AT26" s="1">
        <f>COUNTIF(S26,$J$25)+COUNTIF(S26,$N$25)+COUNTIF(S26,#REF!)+COUNTIF(S26,#REF!)</f>
        <v>0</v>
      </c>
      <c r="AU26" s="1">
        <f>AQ26*4</f>
        <v>0</v>
      </c>
      <c r="AV26" s="1">
        <f>AR26*3</f>
        <v>0</v>
      </c>
      <c r="AW26" s="1">
        <f>AS26*2</f>
        <v>0</v>
      </c>
      <c r="AX26" s="1">
        <f>AT26*1</f>
        <v>0</v>
      </c>
      <c r="AY26" s="1">
        <f>SUM(AU26:AX26)</f>
        <v>0</v>
      </c>
      <c r="AZ26" s="1"/>
      <c r="BA26" s="1">
        <f>COUNTIF(P26,$K$25)+COUNTIF(P26,$M$25)+COUNTIF(P26,$O$25)+COUNTIF(P26,$G$25)</f>
        <v>1</v>
      </c>
      <c r="BB26" s="1">
        <f>COUNTIF(Q26,$K$25)+COUNTIF(Q26,$M$25)+COUNTIF(Q26,$O$25)+COUNTIF(Q26,$G$25)</f>
        <v>1</v>
      </c>
      <c r="BC26" s="1">
        <f>COUNTIF(R26,$K$25)+COUNTIF(R26,$M$25)+COUNTIF(R26,$O$25)+COUNTIF(R26,$G$25)</f>
        <v>0</v>
      </c>
      <c r="BD26" s="1">
        <f>COUNTIF(S26,$K$25)+COUNTIF(S26,$M$25)+COUNTIF(S26,$O$25)+COUNTIF(S26,$G$25)</f>
        <v>1</v>
      </c>
      <c r="BE26" s="1">
        <f>BA26*4</f>
        <v>4</v>
      </c>
      <c r="BF26" s="1">
        <f>BB26*3</f>
        <v>3</v>
      </c>
      <c r="BG26" s="1">
        <f>BC26*2</f>
        <v>0</v>
      </c>
      <c r="BH26" s="1">
        <f>BD26*1</f>
        <v>1</v>
      </c>
      <c r="BI26" s="1">
        <f>SUM(BE26:BH26)</f>
        <v>8</v>
      </c>
      <c r="BJ26" s="19"/>
      <c r="BK26" s="1">
        <f>COUNTIF(P26,$H$25)+COUNTIF(P26,$L$25)+COUNTIF(P26,#REF!)</f>
        <v>0</v>
      </c>
      <c r="BL26" s="1">
        <f>COUNTIF(Q26,$H$25)+COUNTIF(Q26,$L$25)+COUNTIF(Q26,#REF!)</f>
        <v>0</v>
      </c>
      <c r="BM26" s="1">
        <f>COUNTIF(R26,$H$25)+COUNTIF(R26,$L$25)+COUNTIF(R26,#REF!)</f>
        <v>1</v>
      </c>
      <c r="BN26" s="1">
        <f>COUNTIF(S26,$H$25)+COUNTIF(S26,$L$25)+COUNTIF(S26,#REF!)</f>
        <v>0</v>
      </c>
      <c r="BO26" s="1">
        <f>BK26*4</f>
        <v>0</v>
      </c>
      <c r="BP26" s="1">
        <f>BL26*3</f>
        <v>0</v>
      </c>
      <c r="BQ26" s="1">
        <f>BM26*2</f>
        <v>2</v>
      </c>
      <c r="BR26" s="1">
        <f>BN26*1</f>
        <v>0</v>
      </c>
      <c r="BS26" s="1">
        <f>SUM(BO26:BR26)</f>
        <v>2</v>
      </c>
      <c r="BT26" s="1"/>
      <c r="BU26" s="1"/>
      <c r="BV26" s="1"/>
      <c r="BW26" s="1"/>
      <c r="BX26" s="1"/>
      <c r="BY26" s="1"/>
      <c r="BZ26" s="1"/>
      <c r="CA26" s="83"/>
      <c r="CB26" s="83"/>
      <c r="CC26" s="83"/>
      <c r="CD26" s="83"/>
      <c r="CE26" s="83"/>
      <c r="CF26" s="83"/>
      <c r="CG26" s="83"/>
      <c r="CH26" s="83"/>
      <c r="CI26" s="83"/>
      <c r="CJ26" s="83"/>
      <c r="CK26" s="83"/>
      <c r="CL26" s="83"/>
      <c r="CM26" s="83"/>
      <c r="CN26" s="83"/>
      <c r="CO26" s="83"/>
      <c r="CP26" s="83"/>
      <c r="CQ26" s="83"/>
      <c r="CR26" s="83"/>
      <c r="CS26" s="83"/>
      <c r="CT26" s="83"/>
      <c r="CU26" s="83"/>
      <c r="CV26" s="83"/>
      <c r="CW26" s="83"/>
      <c r="CX26" s="83"/>
      <c r="CY26" s="83"/>
      <c r="CZ26" s="83"/>
      <c r="DA26" s="83"/>
      <c r="DB26" s="83"/>
      <c r="DC26" s="83"/>
      <c r="DD26" s="83"/>
      <c r="DE26" s="83"/>
      <c r="DF26" s="83"/>
      <c r="DG26" s="83"/>
      <c r="DH26" s="83"/>
      <c r="DI26" s="83"/>
    </row>
    <row r="27" spans="1:113" ht="15.75" customHeight="1">
      <c r="A27" s="1"/>
      <c r="B27" s="1"/>
      <c r="C27" s="19"/>
      <c r="D27" s="19"/>
      <c r="E27" s="19"/>
      <c r="F27" s="19"/>
      <c r="G27" s="19"/>
      <c r="H27" s="19"/>
      <c r="I27" s="19"/>
      <c r="J27" s="19"/>
      <c r="K27" s="19"/>
      <c r="L27" s="19"/>
      <c r="M27" s="19"/>
      <c r="N27" s="19"/>
      <c r="O27" s="19"/>
      <c r="P27" s="19"/>
      <c r="Q27" s="19"/>
      <c r="R27" s="19"/>
      <c r="S27" s="19"/>
      <c r="T27" s="1"/>
      <c r="U27" s="1"/>
      <c r="V27" s="1"/>
      <c r="W27" s="1"/>
      <c r="X27" s="1"/>
      <c r="Y27" s="1"/>
      <c r="Z27" s="1"/>
      <c r="AA27" s="1"/>
      <c r="AB27" s="1"/>
      <c r="AC27" s="1"/>
      <c r="AD27" s="21"/>
      <c r="AE27" s="1"/>
      <c r="AF27" s="78"/>
      <c r="AG27" s="78"/>
      <c r="AH27" s="78"/>
      <c r="AI27" s="78"/>
      <c r="AJ27" s="78"/>
      <c r="AK27" s="78"/>
      <c r="AL27" s="78"/>
      <c r="AM27" s="78"/>
      <c r="AN27" s="78"/>
      <c r="AO27" s="78"/>
      <c r="AP27" s="19"/>
      <c r="AQ27" s="19"/>
      <c r="AR27" s="19"/>
      <c r="AS27" s="19"/>
      <c r="AT27" s="19"/>
      <c r="AU27" s="19"/>
      <c r="AV27" s="19"/>
      <c r="AW27" s="19"/>
      <c r="AX27" s="19"/>
      <c r="AY27" s="19"/>
      <c r="AZ27" s="19"/>
      <c r="BA27" s="19"/>
      <c r="BB27" s="19"/>
      <c r="BC27" s="19"/>
      <c r="BD27" s="19"/>
      <c r="BE27" s="19"/>
      <c r="BF27" s="19"/>
      <c r="BG27" s="19"/>
      <c r="BH27" s="19"/>
      <c r="BI27" s="19"/>
      <c r="BJ27" s="19"/>
      <c r="BK27" s="1"/>
      <c r="BL27" s="1"/>
      <c r="BM27" s="1"/>
      <c r="BN27" s="1"/>
      <c r="BO27" s="1"/>
      <c r="BP27" s="1"/>
      <c r="BQ27" s="1"/>
      <c r="BR27" s="1"/>
      <c r="BS27" s="1"/>
      <c r="BT27" s="1"/>
      <c r="BU27" s="1"/>
      <c r="BV27" s="1"/>
      <c r="BW27" s="1"/>
      <c r="BX27" s="1"/>
      <c r="BY27" s="1"/>
      <c r="BZ27" s="1"/>
      <c r="CA27" s="83"/>
      <c r="CB27" s="83"/>
      <c r="CC27" s="83"/>
      <c r="CD27" s="83"/>
      <c r="CE27" s="83"/>
      <c r="CF27" s="83"/>
      <c r="CG27" s="83"/>
      <c r="CH27" s="83"/>
      <c r="CI27" s="83"/>
      <c r="CJ27" s="83"/>
      <c r="CK27" s="83"/>
      <c r="CL27" s="83"/>
      <c r="CM27" s="83"/>
      <c r="CN27" s="83"/>
      <c r="CO27" s="83"/>
      <c r="CP27" s="83"/>
      <c r="CQ27" s="83"/>
      <c r="CR27" s="83"/>
      <c r="CS27" s="83"/>
      <c r="CT27" s="83"/>
      <c r="CU27" s="83"/>
      <c r="CV27" s="83"/>
      <c r="CW27" s="83"/>
      <c r="CX27" s="83"/>
      <c r="CY27" s="83"/>
      <c r="CZ27" s="83"/>
      <c r="DA27" s="83"/>
      <c r="DB27" s="83"/>
      <c r="DC27" s="83"/>
      <c r="DD27" s="83"/>
      <c r="DE27" s="83"/>
      <c r="DF27" s="83"/>
      <c r="DG27" s="83"/>
      <c r="DH27" s="83"/>
      <c r="DI27" s="83"/>
    </row>
    <row r="28" spans="1:113" ht="15.75" customHeight="1">
      <c r="A28" s="14" t="s">
        <v>75</v>
      </c>
      <c r="B28" s="13"/>
      <c r="C28" s="15"/>
      <c r="D28" s="15"/>
      <c r="E28" s="15"/>
      <c r="F28" s="15"/>
      <c r="G28" s="15"/>
      <c r="H28" s="15"/>
      <c r="I28" s="15"/>
      <c r="J28" s="15"/>
      <c r="K28" s="15"/>
      <c r="L28" s="15"/>
      <c r="M28" s="15"/>
      <c r="N28" s="15"/>
      <c r="O28" s="15"/>
      <c r="P28" s="15"/>
      <c r="Q28" s="15"/>
      <c r="R28" s="15"/>
      <c r="S28" s="15"/>
      <c r="T28" s="13"/>
      <c r="U28" s="13"/>
      <c r="V28" s="13"/>
      <c r="W28" s="13"/>
      <c r="X28" s="13"/>
      <c r="Y28" s="13"/>
      <c r="Z28" s="13"/>
      <c r="AA28" s="13"/>
      <c r="AB28" s="13"/>
      <c r="AC28" s="13"/>
      <c r="AD28" s="16"/>
      <c r="AE28" s="13"/>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3"/>
      <c r="BL28" s="13"/>
      <c r="BM28" s="13"/>
      <c r="BN28" s="13"/>
      <c r="BO28" s="13"/>
      <c r="BP28" s="13"/>
      <c r="BQ28" s="13"/>
      <c r="BR28" s="13"/>
      <c r="BS28" s="13"/>
      <c r="BT28" s="13"/>
      <c r="BU28" s="13"/>
      <c r="BV28" s="13"/>
      <c r="BW28" s="13"/>
      <c r="BX28" s="13"/>
      <c r="BY28" s="13"/>
      <c r="BZ28" s="13"/>
      <c r="CA28" s="83"/>
      <c r="CB28" s="83"/>
      <c r="CC28" s="83"/>
      <c r="CD28" s="83"/>
      <c r="CE28" s="83"/>
      <c r="CF28" s="83"/>
      <c r="CG28" s="83"/>
      <c r="CH28" s="83"/>
      <c r="CI28" s="83"/>
      <c r="CJ28" s="83"/>
      <c r="CK28" s="83"/>
      <c r="CL28" s="83"/>
      <c r="CM28" s="83"/>
      <c r="CN28" s="83"/>
      <c r="CO28" s="83"/>
      <c r="CP28" s="83"/>
      <c r="CQ28" s="83"/>
      <c r="CR28" s="83"/>
      <c r="CS28" s="83"/>
      <c r="CT28" s="83"/>
      <c r="CU28" s="83"/>
      <c r="CV28" s="83"/>
      <c r="CW28" s="83"/>
      <c r="CX28" s="83"/>
      <c r="CY28" s="83"/>
      <c r="CZ28" s="83"/>
      <c r="DA28" s="83"/>
      <c r="DB28" s="83"/>
      <c r="DC28" s="83"/>
      <c r="DD28" s="83"/>
      <c r="DE28" s="83"/>
      <c r="DF28" s="83"/>
      <c r="DG28" s="83"/>
      <c r="DH28" s="83"/>
      <c r="DI28" s="83"/>
    </row>
    <row r="29" spans="1:113" ht="15.75" customHeight="1">
      <c r="A29" s="1"/>
      <c r="B29" s="1"/>
      <c r="C29" s="19"/>
      <c r="D29" s="4"/>
      <c r="E29" s="29" t="s">
        <v>25</v>
      </c>
      <c r="F29" s="21"/>
      <c r="G29" s="21"/>
      <c r="H29" s="21"/>
      <c r="I29" s="21"/>
      <c r="J29" s="21"/>
      <c r="K29" s="21"/>
      <c r="L29" s="21"/>
      <c r="M29" s="21"/>
      <c r="N29" s="21"/>
      <c r="O29" s="21"/>
      <c r="P29" s="29" t="s">
        <v>26</v>
      </c>
      <c r="Q29" s="21"/>
      <c r="R29" s="21"/>
      <c r="S29" s="21"/>
      <c r="T29" s="1"/>
      <c r="U29" s="1" t="s">
        <v>27</v>
      </c>
      <c r="V29" s="1"/>
      <c r="W29" s="1" t="s">
        <v>28</v>
      </c>
      <c r="X29" s="1"/>
      <c r="Y29" s="1"/>
      <c r="Z29" s="1"/>
      <c r="AA29" s="1"/>
      <c r="AB29" s="1"/>
      <c r="AC29" s="1"/>
      <c r="AD29" s="21"/>
      <c r="AE29" s="1"/>
      <c r="AF29" s="1" t="s">
        <v>30</v>
      </c>
      <c r="AG29" s="1"/>
      <c r="AH29" s="1"/>
      <c r="AI29" s="1"/>
      <c r="AJ29" s="1"/>
      <c r="AK29" s="127" t="s">
        <v>31</v>
      </c>
      <c r="AL29" s="116"/>
      <c r="AM29" s="116"/>
      <c r="AN29" s="116"/>
      <c r="AO29" s="116"/>
      <c r="AP29" s="20"/>
      <c r="AQ29" s="128" t="s">
        <v>32</v>
      </c>
      <c r="AR29" s="116"/>
      <c r="AS29" s="116"/>
      <c r="AT29" s="116"/>
      <c r="AU29" s="116"/>
      <c r="AV29" s="116"/>
      <c r="AW29" s="116"/>
      <c r="AX29" s="116"/>
      <c r="AY29" s="116"/>
      <c r="AZ29" s="19"/>
      <c r="BA29" s="128" t="s">
        <v>33</v>
      </c>
      <c r="BB29" s="116"/>
      <c r="BC29" s="116"/>
      <c r="BD29" s="116"/>
      <c r="BE29" s="116"/>
      <c r="BF29" s="116"/>
      <c r="BG29" s="116"/>
      <c r="BH29" s="116"/>
      <c r="BI29" s="116"/>
      <c r="BJ29" s="19"/>
      <c r="BK29" s="128" t="s">
        <v>34</v>
      </c>
      <c r="BL29" s="116"/>
      <c r="BM29" s="116"/>
      <c r="BN29" s="116"/>
      <c r="BO29" s="116"/>
      <c r="BP29" s="116"/>
      <c r="BQ29" s="116"/>
      <c r="BR29" s="116"/>
      <c r="BS29" s="116"/>
      <c r="BT29" s="1"/>
      <c r="BU29" s="1"/>
      <c r="BV29" s="1"/>
      <c r="BW29" s="1"/>
      <c r="BX29" s="1"/>
      <c r="BY29" s="1"/>
      <c r="BZ29" s="1"/>
      <c r="CA29" s="83"/>
      <c r="CB29" s="83"/>
      <c r="CC29" s="83"/>
      <c r="CD29" s="83"/>
      <c r="CE29" s="83"/>
      <c r="CF29" s="83"/>
      <c r="CG29" s="83"/>
      <c r="CH29" s="83"/>
      <c r="CI29" s="83"/>
      <c r="CJ29" s="83"/>
      <c r="CK29" s="83"/>
      <c r="CL29" s="83"/>
      <c r="CM29" s="83"/>
      <c r="CN29" s="83"/>
      <c r="CO29" s="83"/>
      <c r="CP29" s="83"/>
      <c r="CQ29" s="83"/>
      <c r="CR29" s="83"/>
      <c r="CS29" s="83"/>
      <c r="CT29" s="83"/>
      <c r="CU29" s="83"/>
      <c r="CV29" s="83"/>
      <c r="CW29" s="83"/>
      <c r="CX29" s="83"/>
      <c r="CY29" s="83"/>
      <c r="CZ29" s="83"/>
      <c r="DA29" s="83"/>
      <c r="DB29" s="83"/>
      <c r="DC29" s="83"/>
      <c r="DD29" s="83"/>
      <c r="DE29" s="83"/>
      <c r="DF29" s="83"/>
      <c r="DG29" s="83"/>
      <c r="DH29" s="83"/>
      <c r="DI29" s="83"/>
    </row>
    <row r="30" spans="1:113" ht="15.75" customHeight="1">
      <c r="A30" s="19"/>
      <c r="B30" s="19"/>
      <c r="C30" s="33" t="s">
        <v>76</v>
      </c>
      <c r="D30" s="18" t="s">
        <v>35</v>
      </c>
      <c r="E30" s="35">
        <v>1</v>
      </c>
      <c r="F30" s="34">
        <v>2</v>
      </c>
      <c r="G30" s="35">
        <v>3</v>
      </c>
      <c r="H30" s="37">
        <v>4</v>
      </c>
      <c r="I30" s="34">
        <v>5</v>
      </c>
      <c r="J30" s="35">
        <v>6</v>
      </c>
      <c r="K30" s="37">
        <v>7</v>
      </c>
      <c r="L30" s="34">
        <v>8</v>
      </c>
      <c r="M30" s="35">
        <v>9</v>
      </c>
      <c r="N30" s="34">
        <v>10</v>
      </c>
      <c r="O30" s="36">
        <v>11</v>
      </c>
      <c r="P30" s="19" t="s">
        <v>72</v>
      </c>
      <c r="Q30" s="19" t="s">
        <v>37</v>
      </c>
      <c r="R30" s="19" t="s">
        <v>38</v>
      </c>
      <c r="S30" s="19" t="s">
        <v>39</v>
      </c>
      <c r="T30" s="1"/>
      <c r="U30" s="1"/>
      <c r="V30" s="1"/>
      <c r="W30" s="19">
        <v>1</v>
      </c>
      <c r="X30" s="19">
        <v>2</v>
      </c>
      <c r="Y30" s="19">
        <v>3</v>
      </c>
      <c r="Z30" s="20">
        <v>4</v>
      </c>
      <c r="AA30" s="20">
        <v>5</v>
      </c>
      <c r="AB30" s="21" t="s">
        <v>14</v>
      </c>
      <c r="AC30" s="21"/>
      <c r="AD30" s="21"/>
      <c r="AE30" s="1"/>
      <c r="AF30" s="19" t="s">
        <v>36</v>
      </c>
      <c r="AG30" s="19" t="s">
        <v>37</v>
      </c>
      <c r="AH30" s="19" t="s">
        <v>38</v>
      </c>
      <c r="AI30" s="19" t="s">
        <v>39</v>
      </c>
      <c r="AJ30" s="19"/>
      <c r="AK30" s="19" t="s">
        <v>36</v>
      </c>
      <c r="AL30" s="19" t="s">
        <v>37</v>
      </c>
      <c r="AM30" s="19" t="s">
        <v>38</v>
      </c>
      <c r="AN30" s="19" t="s">
        <v>39</v>
      </c>
      <c r="AO30" s="21" t="s">
        <v>40</v>
      </c>
      <c r="AP30" s="21"/>
      <c r="AQ30" s="19" t="s">
        <v>41</v>
      </c>
      <c r="AR30" s="19" t="s">
        <v>42</v>
      </c>
      <c r="AS30" s="19" t="s">
        <v>43</v>
      </c>
      <c r="AT30" s="19" t="s">
        <v>44</v>
      </c>
      <c r="AU30" s="19" t="s">
        <v>41</v>
      </c>
      <c r="AV30" s="19" t="s">
        <v>42</v>
      </c>
      <c r="AW30" s="19" t="s">
        <v>43</v>
      </c>
      <c r="AX30" s="19" t="s">
        <v>44</v>
      </c>
      <c r="AY30" s="19" t="s">
        <v>21</v>
      </c>
      <c r="AZ30" s="19"/>
      <c r="BA30" s="19" t="s">
        <v>41</v>
      </c>
      <c r="BB30" s="19" t="s">
        <v>42</v>
      </c>
      <c r="BC30" s="19" t="s">
        <v>43</v>
      </c>
      <c r="BD30" s="19" t="s">
        <v>44</v>
      </c>
      <c r="BE30" s="19" t="s">
        <v>41</v>
      </c>
      <c r="BF30" s="19" t="s">
        <v>42</v>
      </c>
      <c r="BG30" s="19" t="s">
        <v>43</v>
      </c>
      <c r="BH30" s="19" t="s">
        <v>44</v>
      </c>
      <c r="BI30" s="19" t="s">
        <v>21</v>
      </c>
      <c r="BJ30" s="19"/>
      <c r="BK30" s="19" t="s">
        <v>41</v>
      </c>
      <c r="BL30" s="19" t="s">
        <v>42</v>
      </c>
      <c r="BM30" s="19" t="s">
        <v>43</v>
      </c>
      <c r="BN30" s="19" t="s">
        <v>44</v>
      </c>
      <c r="BO30" s="19" t="s">
        <v>41</v>
      </c>
      <c r="BP30" s="19" t="s">
        <v>42</v>
      </c>
      <c r="BQ30" s="19" t="s">
        <v>43</v>
      </c>
      <c r="BR30" s="19" t="s">
        <v>44</v>
      </c>
      <c r="BS30" s="19" t="s">
        <v>21</v>
      </c>
      <c r="BT30" s="1"/>
      <c r="BU30" s="1"/>
      <c r="BV30" s="1"/>
      <c r="BW30" s="1"/>
      <c r="BX30" s="1"/>
      <c r="BY30" s="1"/>
      <c r="BZ30" s="1"/>
      <c r="CA30" s="83"/>
      <c r="CB30" s="83"/>
      <c r="CC30" s="83"/>
      <c r="CD30" s="83"/>
      <c r="CE30" s="83"/>
      <c r="CF30" s="83"/>
      <c r="CG30" s="83"/>
      <c r="CH30" s="83"/>
      <c r="CI30" s="83"/>
      <c r="CJ30" s="83"/>
      <c r="CK30" s="83"/>
      <c r="CL30" s="83"/>
      <c r="CM30" s="83"/>
      <c r="CN30" s="83"/>
      <c r="CO30" s="83"/>
      <c r="CP30" s="83"/>
      <c r="CQ30" s="83"/>
      <c r="CR30" s="83"/>
      <c r="CS30" s="83"/>
      <c r="CT30" s="83"/>
      <c r="CU30" s="83"/>
      <c r="CV30" s="83"/>
      <c r="CW30" s="83"/>
      <c r="CX30" s="83"/>
      <c r="CY30" s="83"/>
      <c r="CZ30" s="83"/>
      <c r="DA30" s="83"/>
      <c r="DB30" s="83"/>
      <c r="DC30" s="83"/>
      <c r="DD30" s="83"/>
      <c r="DE30" s="83"/>
      <c r="DF30" s="83"/>
      <c r="DG30" s="83"/>
      <c r="DH30" s="83"/>
      <c r="DI30" s="83"/>
    </row>
    <row r="31" spans="1:113" ht="15.75" customHeight="1">
      <c r="B31" s="22">
        <v>1</v>
      </c>
      <c r="C31" s="23" t="s">
        <v>70</v>
      </c>
      <c r="D31" s="32" t="s">
        <v>9</v>
      </c>
      <c r="E31" s="19">
        <v>4</v>
      </c>
      <c r="F31" s="19">
        <v>1</v>
      </c>
      <c r="G31" s="19">
        <v>2</v>
      </c>
      <c r="H31" s="19">
        <v>1</v>
      </c>
      <c r="I31" s="19">
        <v>2</v>
      </c>
      <c r="J31" s="19">
        <v>3</v>
      </c>
      <c r="K31" s="19">
        <v>5</v>
      </c>
      <c r="L31" s="19">
        <v>3</v>
      </c>
      <c r="M31" s="19">
        <v>4</v>
      </c>
      <c r="N31" s="19">
        <v>1</v>
      </c>
      <c r="O31" s="19">
        <v>3</v>
      </c>
      <c r="P31" s="24">
        <v>7</v>
      </c>
      <c r="Q31" s="19">
        <v>1</v>
      </c>
      <c r="R31" s="19">
        <v>9</v>
      </c>
      <c r="S31" s="25">
        <v>8</v>
      </c>
      <c r="T31" s="1"/>
      <c r="U31" s="1">
        <f>IF(COUNTIF(E31:O31,_xlfn.MODE.SNGL(E31:O31))&gt;COUNT(E31:O31)-2,1,0)</f>
        <v>0</v>
      </c>
      <c r="V31" s="1"/>
      <c r="W31" s="19">
        <f>SUMIF($E31:$O31,W$30)/W$30</f>
        <v>3</v>
      </c>
      <c r="X31" s="19">
        <f>SUMIF($E31:$O31,X$30)/X$30</f>
        <v>2</v>
      </c>
      <c r="Y31" s="19">
        <f>SUMIF($E31:$O31,Y$30)/Y$30</f>
        <v>3</v>
      </c>
      <c r="Z31" s="19">
        <f>SUMIF($E31:$O31,Z$30)/Z$30</f>
        <v>2</v>
      </c>
      <c r="AA31" s="19">
        <f>SUMIF($E31:$O31,AA$30)/AA$30</f>
        <v>1</v>
      </c>
      <c r="AB31" s="21">
        <f>SUM(W31:AA31)</f>
        <v>11</v>
      </c>
      <c r="AC31" s="21"/>
      <c r="AD31" s="21" t="e">
        <f>MODE(P31:S31)</f>
        <v>#N/A</v>
      </c>
      <c r="AE31" s="1"/>
      <c r="AF31" s="19">
        <v>0</v>
      </c>
      <c r="AG31" s="19">
        <v>0</v>
      </c>
      <c r="AH31" s="19">
        <v>0</v>
      </c>
      <c r="AI31" s="19">
        <v>0</v>
      </c>
      <c r="AJ31" s="19"/>
      <c r="AK31" s="19">
        <f>AF31*4</f>
        <v>0</v>
      </c>
      <c r="AL31" s="19">
        <f>AG31*3</f>
        <v>0</v>
      </c>
      <c r="AM31" s="19">
        <f>AH31*2</f>
        <v>0</v>
      </c>
      <c r="AN31" s="19">
        <f>AI31*1</f>
        <v>0</v>
      </c>
      <c r="AO31" s="19">
        <f>SUM(AK31:AN31)</f>
        <v>0</v>
      </c>
      <c r="AP31" s="19"/>
      <c r="AQ31" s="1">
        <f>COUNTIF(P31,$F$30)+COUNTIF(P31,$G$30)+COUNTIF(P31,#REF!)</f>
        <v>0</v>
      </c>
      <c r="AR31" s="1">
        <f>COUNTIF(Q31,$F$30)+COUNTIF(Q31,$G$30)+COUNTIF(Q31,#REF!)</f>
        <v>0</v>
      </c>
      <c r="AS31" s="1">
        <f>COUNTIF(R31,$F$30)+COUNTIF(R31,$G$30)+COUNTIF(R31,#REF!)</f>
        <v>0</v>
      </c>
      <c r="AT31" s="1">
        <f>COUNTIF(S31,$F$30)+COUNTIF(S31,$G$30)+COUNTIF(S31,#REF!)</f>
        <v>0</v>
      </c>
      <c r="AU31" s="1">
        <f>AQ31*4</f>
        <v>0</v>
      </c>
      <c r="AV31" s="1">
        <f>AR31*3</f>
        <v>0</v>
      </c>
      <c r="AW31" s="1">
        <f>AS31*2</f>
        <v>0</v>
      </c>
      <c r="AX31" s="1">
        <f>AT31*1</f>
        <v>0</v>
      </c>
      <c r="AY31" s="1">
        <f>SUM(AU31:AX31)</f>
        <v>0</v>
      </c>
      <c r="AZ31" s="1"/>
      <c r="BA31" s="1">
        <f>COUNTIF(P31,$I$30)+COUNTIF(P31,$L$30)+COUNTIF(P31,$O$30)</f>
        <v>0</v>
      </c>
      <c r="BB31" s="1">
        <f>COUNTIF(Q31,$I$30)+COUNTIF(Q31,$L$30)+COUNTIF(Q31,$O$30)</f>
        <v>0</v>
      </c>
      <c r="BC31" s="1">
        <f>COUNTIF(R31,$I$30)+COUNTIF(R31,$L$30)+COUNTIF(R31,$O$30)</f>
        <v>0</v>
      </c>
      <c r="BD31" s="1">
        <f>COUNTIF(S31,$I$30)+COUNTIF(S31,$L$30)+COUNTIF(S31,$O$30)</f>
        <v>1</v>
      </c>
      <c r="BE31" s="1">
        <f>BA31*4</f>
        <v>0</v>
      </c>
      <c r="BF31" s="1">
        <f>BB31*3</f>
        <v>0</v>
      </c>
      <c r="BG31" s="1">
        <f>BC31*2</f>
        <v>0</v>
      </c>
      <c r="BH31" s="1">
        <f>BD31*1</f>
        <v>1</v>
      </c>
      <c r="BI31" s="1">
        <f>SUM(BE31:BH31)</f>
        <v>1</v>
      </c>
      <c r="BJ31" s="19"/>
      <c r="BK31" s="1">
        <f>COUNTIF(P31,$E$30)+COUNTIF(P31,$K$30)+COUNTIF(P31,$M$30)+COUNTIF(P31,#REF!)</f>
        <v>1</v>
      </c>
      <c r="BL31" s="1">
        <f>COUNTIF(Q31,$E$30)+COUNTIF(Q31,$K$30)+COUNTIF(Q31,$M$30)+COUNTIF(Q31,#REF!)</f>
        <v>1</v>
      </c>
      <c r="BM31" s="1">
        <f>COUNTIF(R31,$E$30)+COUNTIF(R31,$K$30)+COUNTIF(R31,$M$30)+COUNTIF(R31,#REF!)</f>
        <v>1</v>
      </c>
      <c r="BN31" s="1">
        <f>COUNTIF(S31,$E$30)+COUNTIF(S31,$K$30)+COUNTIF(S31,$M$30)+COUNTIF(S31,#REF!)</f>
        <v>0</v>
      </c>
      <c r="BO31" s="1">
        <f>BK31*4</f>
        <v>4</v>
      </c>
      <c r="BP31" s="1">
        <f>BL31*3</f>
        <v>3</v>
      </c>
      <c r="BQ31" s="1">
        <f>BM31*2</f>
        <v>2</v>
      </c>
      <c r="BR31" s="1">
        <f>BN31*1</f>
        <v>0</v>
      </c>
      <c r="BS31" s="1">
        <f>SUM(BO31:BR31)</f>
        <v>9</v>
      </c>
      <c r="BT31" s="1"/>
      <c r="BU31" s="1"/>
      <c r="BV31" s="1"/>
      <c r="BW31" s="1"/>
      <c r="BX31" s="1"/>
      <c r="BY31" s="1"/>
      <c r="BZ31" s="1"/>
      <c r="CA31" s="83"/>
      <c r="CB31" s="83"/>
      <c r="CC31" s="83"/>
      <c r="CD31" s="83"/>
      <c r="CE31" s="83"/>
      <c r="CF31" s="83"/>
      <c r="CG31" s="83"/>
      <c r="CH31" s="83"/>
      <c r="CI31" s="83"/>
      <c r="CJ31" s="83"/>
      <c r="CK31" s="83"/>
      <c r="CL31" s="83"/>
      <c r="CM31" s="83"/>
      <c r="CN31" s="83"/>
      <c r="CO31" s="83"/>
      <c r="CP31" s="83"/>
      <c r="CQ31" s="83"/>
      <c r="CR31" s="83"/>
      <c r="CS31" s="83"/>
      <c r="CT31" s="83"/>
      <c r="CU31" s="83"/>
      <c r="CV31" s="83"/>
      <c r="CW31" s="83"/>
      <c r="CX31" s="83"/>
      <c r="CY31" s="83"/>
      <c r="CZ31" s="83"/>
      <c r="DA31" s="83"/>
      <c r="DB31" s="83"/>
      <c r="DC31" s="83"/>
      <c r="DD31" s="83"/>
      <c r="DE31" s="83"/>
      <c r="DF31" s="83"/>
      <c r="DG31" s="83"/>
      <c r="DH31" s="83"/>
      <c r="DI31" s="83"/>
    </row>
    <row r="32" spans="1:113" ht="36">
      <c r="A32" s="80" t="s">
        <v>135</v>
      </c>
      <c r="B32" s="79"/>
      <c r="C32" s="79"/>
      <c r="D32" s="79"/>
      <c r="E32" s="79"/>
      <c r="F32" s="1"/>
      <c r="G32" s="1"/>
      <c r="H32" s="1"/>
      <c r="I32" s="1"/>
      <c r="J32" s="1"/>
      <c r="K32" s="1"/>
      <c r="L32" s="1"/>
      <c r="M32" s="1"/>
      <c r="N32" s="1"/>
      <c r="O32" s="1"/>
      <c r="P32" s="1"/>
      <c r="Q32" s="1"/>
      <c r="R32" s="1"/>
      <c r="S32" s="1"/>
      <c r="T32" s="1"/>
      <c r="U32" s="1"/>
      <c r="V32" s="1"/>
      <c r="W32" s="19"/>
      <c r="X32" s="19"/>
      <c r="Y32" s="19"/>
      <c r="Z32" s="19"/>
      <c r="AA32" s="19"/>
      <c r="AB32" s="21"/>
      <c r="AC32" s="21"/>
      <c r="AD32" s="21"/>
      <c r="AE32" s="1"/>
      <c r="AF32" s="19"/>
      <c r="AG32" s="19"/>
      <c r="AH32" s="19"/>
      <c r="AI32" s="19"/>
      <c r="AJ32" s="19"/>
      <c r="AK32" s="19"/>
      <c r="AL32" s="19"/>
      <c r="AM32" s="19"/>
      <c r="AN32" s="19"/>
      <c r="AO32" s="19"/>
      <c r="AP32" s="19"/>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83"/>
      <c r="CB32" s="83"/>
      <c r="CC32" s="83"/>
      <c r="CD32" s="83"/>
      <c r="CE32" s="83"/>
      <c r="CF32" s="83"/>
      <c r="CG32" s="83"/>
      <c r="CH32" s="83"/>
      <c r="CI32" s="83"/>
      <c r="CJ32" s="83"/>
      <c r="CK32" s="83"/>
      <c r="CL32" s="83"/>
      <c r="CM32" s="83"/>
      <c r="CN32" s="83"/>
      <c r="CO32" s="83"/>
      <c r="CP32" s="83"/>
      <c r="CQ32" s="83"/>
      <c r="CR32" s="83"/>
      <c r="CS32" s="83"/>
      <c r="CT32" s="83"/>
      <c r="CU32" s="83"/>
      <c r="CV32" s="83"/>
      <c r="CW32" s="83"/>
      <c r="CX32" s="83"/>
      <c r="CY32" s="83"/>
      <c r="CZ32" s="83"/>
      <c r="DA32" s="83"/>
      <c r="DB32" s="83"/>
      <c r="DC32" s="83"/>
      <c r="DD32" s="83"/>
      <c r="DE32" s="83"/>
      <c r="DF32" s="83"/>
      <c r="DG32" s="83"/>
      <c r="DH32" s="83"/>
      <c r="DI32" s="83"/>
    </row>
    <row r="33" spans="1:113" ht="36">
      <c r="A33" s="80" t="s">
        <v>136</v>
      </c>
      <c r="B33" s="79"/>
      <c r="C33" s="79"/>
      <c r="D33" s="79"/>
      <c r="E33" s="79"/>
      <c r="F33" s="1"/>
      <c r="G33" s="1"/>
      <c r="H33" s="1"/>
      <c r="I33" s="1"/>
      <c r="J33" s="1"/>
      <c r="K33" s="1"/>
      <c r="L33" s="1"/>
      <c r="M33" s="1"/>
      <c r="N33" s="1"/>
      <c r="O33" s="1"/>
      <c r="P33" s="1"/>
      <c r="Q33" s="1"/>
      <c r="R33" s="1"/>
      <c r="S33" s="1"/>
      <c r="T33" s="1"/>
      <c r="U33" s="1"/>
      <c r="V33" s="1"/>
      <c r="W33" s="19"/>
      <c r="X33" s="19"/>
      <c r="Y33" s="19"/>
      <c r="Z33" s="19"/>
      <c r="AA33" s="19"/>
      <c r="AB33" s="21"/>
      <c r="AC33" s="21"/>
      <c r="AD33" s="21"/>
      <c r="AE33" s="1"/>
      <c r="AF33" s="19"/>
      <c r="AG33" s="19"/>
      <c r="AH33" s="19"/>
      <c r="AI33" s="19"/>
      <c r="AJ33" s="19"/>
      <c r="AK33" s="19"/>
      <c r="AL33" s="19"/>
      <c r="AM33" s="19"/>
      <c r="AN33" s="19"/>
      <c r="AO33" s="19"/>
      <c r="AP33" s="19"/>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83"/>
      <c r="CB33" s="83"/>
      <c r="CC33" s="83"/>
      <c r="CD33" s="83"/>
      <c r="CE33" s="83"/>
      <c r="CF33" s="83"/>
      <c r="CG33" s="83"/>
      <c r="CH33" s="83"/>
      <c r="CI33" s="83"/>
      <c r="CJ33" s="83"/>
      <c r="CK33" s="83"/>
      <c r="CL33" s="83"/>
      <c r="CM33" s="83"/>
      <c r="CN33" s="83"/>
      <c r="CO33" s="83"/>
      <c r="CP33" s="83"/>
      <c r="CQ33" s="83"/>
      <c r="CR33" s="83"/>
      <c r="CS33" s="83"/>
      <c r="CT33" s="83"/>
      <c r="CU33" s="83"/>
      <c r="CV33" s="83"/>
      <c r="CW33" s="83"/>
      <c r="CX33" s="83"/>
      <c r="CY33" s="83"/>
      <c r="CZ33" s="83"/>
      <c r="DA33" s="83"/>
      <c r="DB33" s="83"/>
      <c r="DC33" s="83"/>
      <c r="DD33" s="83"/>
      <c r="DE33" s="83"/>
      <c r="DF33" s="83"/>
      <c r="DG33" s="83"/>
      <c r="DH33" s="83"/>
      <c r="DI33" s="83"/>
    </row>
    <row r="34" spans="1:113" ht="36">
      <c r="A34" s="80" t="s">
        <v>137</v>
      </c>
      <c r="B34" s="79"/>
      <c r="C34" s="79"/>
      <c r="D34" s="79"/>
      <c r="E34" s="79"/>
      <c r="F34" s="1"/>
      <c r="G34" s="1"/>
      <c r="H34" s="1"/>
      <c r="I34" s="1"/>
      <c r="J34" s="1"/>
      <c r="K34" s="1"/>
      <c r="L34" s="1"/>
      <c r="M34" s="1"/>
      <c r="N34" s="1"/>
      <c r="O34" s="1"/>
      <c r="P34" s="1"/>
      <c r="Q34" s="1"/>
      <c r="R34" s="1"/>
      <c r="S34" s="1"/>
      <c r="T34" s="1"/>
      <c r="U34" s="1"/>
      <c r="V34" s="1"/>
      <c r="W34" s="19"/>
      <c r="X34" s="19"/>
      <c r="Y34" s="19"/>
      <c r="Z34" s="19"/>
      <c r="AA34" s="19"/>
      <c r="AB34" s="21"/>
      <c r="AC34" s="21"/>
      <c r="AD34" s="21"/>
      <c r="AE34" s="1"/>
      <c r="AF34" s="19"/>
      <c r="AG34" s="19"/>
      <c r="AH34" s="19"/>
      <c r="AI34" s="19"/>
      <c r="AJ34" s="19"/>
      <c r="AK34" s="19"/>
      <c r="AL34" s="19"/>
      <c r="AM34" s="19"/>
      <c r="AN34" s="19"/>
      <c r="AO34" s="19"/>
      <c r="AP34" s="19"/>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83"/>
      <c r="CB34" s="83"/>
      <c r="CC34" s="83"/>
      <c r="CD34" s="83"/>
      <c r="CE34" s="83"/>
      <c r="CF34" s="83"/>
      <c r="CG34" s="83"/>
      <c r="CH34" s="83"/>
      <c r="CI34" s="83"/>
      <c r="CJ34" s="83"/>
      <c r="CK34" s="83"/>
      <c r="CL34" s="83"/>
      <c r="CM34" s="83"/>
      <c r="CN34" s="83"/>
      <c r="CO34" s="83"/>
      <c r="CP34" s="83"/>
      <c r="CQ34" s="83"/>
      <c r="CR34" s="83"/>
      <c r="CS34" s="83"/>
      <c r="CT34" s="83"/>
      <c r="CU34" s="83"/>
      <c r="CV34" s="83"/>
      <c r="CW34" s="83"/>
      <c r="CX34" s="83"/>
      <c r="CY34" s="83"/>
      <c r="CZ34" s="83"/>
      <c r="DA34" s="83"/>
      <c r="DB34" s="83"/>
      <c r="DC34" s="83"/>
      <c r="DD34" s="83"/>
      <c r="DE34" s="83"/>
      <c r="DF34" s="83"/>
      <c r="DG34" s="83"/>
      <c r="DH34" s="83"/>
      <c r="DI34" s="83"/>
    </row>
    <row r="35" spans="1:113" ht="15" customHeight="1">
      <c r="A35" s="79"/>
      <c r="B35" s="79"/>
      <c r="C35" s="79"/>
      <c r="D35" s="79"/>
      <c r="E35" s="79"/>
      <c r="F35" s="1"/>
      <c r="G35" s="1"/>
      <c r="H35" s="1"/>
      <c r="I35" s="1"/>
      <c r="J35" s="1"/>
      <c r="K35" s="1"/>
      <c r="L35" s="1"/>
      <c r="M35" s="1"/>
      <c r="N35" s="1"/>
      <c r="O35" s="1"/>
      <c r="P35" s="1"/>
      <c r="Q35" s="1"/>
      <c r="R35" s="1"/>
      <c r="S35" s="1"/>
      <c r="T35" s="1"/>
      <c r="U35" s="1"/>
      <c r="V35" s="1"/>
      <c r="W35" s="19"/>
      <c r="X35" s="19"/>
      <c r="Y35" s="19"/>
      <c r="Z35" s="19"/>
      <c r="AA35" s="19"/>
      <c r="AB35" s="21"/>
      <c r="AC35" s="21"/>
      <c r="AD35" s="21"/>
      <c r="AE35" s="1"/>
      <c r="AF35" s="19"/>
      <c r="AG35" s="19"/>
      <c r="AH35" s="19"/>
      <c r="AI35" s="19"/>
      <c r="AJ35" s="19"/>
      <c r="AK35" s="19"/>
      <c r="AL35" s="19"/>
      <c r="AM35" s="19"/>
      <c r="AN35" s="19"/>
      <c r="AO35" s="19"/>
      <c r="AP35" s="19"/>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83"/>
      <c r="CW35" s="83"/>
      <c r="CX35" s="83"/>
      <c r="CY35" s="83"/>
      <c r="CZ35" s="83"/>
      <c r="DA35" s="83"/>
      <c r="DB35" s="83"/>
      <c r="DC35" s="83"/>
      <c r="DD35" s="83"/>
      <c r="DE35" s="83"/>
      <c r="DF35" s="83"/>
      <c r="DG35" s="83"/>
      <c r="DH35" s="83"/>
      <c r="DI35" s="83"/>
    </row>
    <row r="36" spans="1:113" ht="15" customHeight="1">
      <c r="A36" s="79"/>
      <c r="B36" s="79"/>
      <c r="C36" s="79"/>
      <c r="D36" s="79"/>
      <c r="E36" s="79"/>
      <c r="F36" s="1"/>
      <c r="G36" s="1"/>
      <c r="H36" s="1"/>
      <c r="I36" s="1"/>
      <c r="J36" s="1"/>
      <c r="K36" s="1"/>
      <c r="L36" s="1"/>
      <c r="M36" s="1"/>
      <c r="N36" s="1"/>
      <c r="O36" s="1"/>
      <c r="P36" s="1"/>
      <c r="Q36" s="1"/>
      <c r="R36" s="1"/>
      <c r="S36" s="1"/>
      <c r="T36" s="1"/>
      <c r="U36" s="1"/>
      <c r="V36" s="1"/>
      <c r="W36" s="19"/>
      <c r="X36" s="19"/>
      <c r="Y36" s="19"/>
      <c r="Z36" s="19"/>
      <c r="AA36" s="19"/>
      <c r="AB36" s="21"/>
      <c r="AC36" s="21"/>
      <c r="AD36" s="21"/>
      <c r="AE36" s="1"/>
      <c r="AF36" s="19"/>
      <c r="AG36" s="19"/>
      <c r="AH36" s="19"/>
      <c r="AI36" s="19"/>
      <c r="AJ36" s="19"/>
      <c r="AK36" s="19"/>
      <c r="AL36" s="19"/>
      <c r="AM36" s="19"/>
      <c r="AN36" s="19"/>
      <c r="AO36" s="19"/>
      <c r="AP36" s="19"/>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83"/>
      <c r="CW36" s="83"/>
      <c r="CX36" s="83"/>
      <c r="CY36" s="83"/>
      <c r="CZ36" s="83"/>
      <c r="DA36" s="83"/>
      <c r="DB36" s="83"/>
      <c r="DC36" s="83"/>
      <c r="DD36" s="83"/>
      <c r="DE36" s="83"/>
      <c r="DF36" s="83"/>
      <c r="DG36" s="83"/>
      <c r="DH36" s="83"/>
      <c r="DI36" s="83"/>
    </row>
    <row r="37" spans="1:113" ht="15" customHeight="1">
      <c r="A37" s="79"/>
      <c r="B37" s="79"/>
      <c r="C37" s="79"/>
      <c r="D37" s="79"/>
      <c r="E37" s="79"/>
      <c r="F37" s="1"/>
      <c r="G37" s="1"/>
      <c r="H37" s="1"/>
      <c r="I37" s="1"/>
      <c r="J37" s="1"/>
      <c r="K37" s="1"/>
      <c r="L37" s="1"/>
      <c r="M37" s="1"/>
      <c r="N37" s="1"/>
      <c r="O37" s="1"/>
      <c r="P37" s="1"/>
      <c r="Q37" s="1"/>
      <c r="R37" s="1"/>
      <c r="S37" s="1"/>
      <c r="T37" s="1"/>
      <c r="U37" s="1"/>
      <c r="V37" s="1"/>
      <c r="W37" s="19"/>
      <c r="X37" s="19"/>
      <c r="Y37" s="19"/>
      <c r="Z37" s="19"/>
      <c r="AA37" s="19"/>
      <c r="AB37" s="21"/>
      <c r="AC37" s="21"/>
      <c r="AD37" s="21"/>
      <c r="AE37" s="1"/>
      <c r="AF37" s="19"/>
      <c r="AG37" s="19"/>
      <c r="AH37" s="19"/>
      <c r="AI37" s="19"/>
      <c r="AJ37" s="19"/>
      <c r="AK37" s="19"/>
      <c r="AL37" s="19"/>
      <c r="AM37" s="19"/>
      <c r="AN37" s="19"/>
      <c r="AO37" s="19"/>
      <c r="AP37" s="19"/>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83"/>
      <c r="CW37" s="83"/>
      <c r="CX37" s="83"/>
      <c r="CY37" s="83"/>
      <c r="CZ37" s="83"/>
      <c r="DA37" s="83"/>
      <c r="DB37" s="83"/>
      <c r="DC37" s="83"/>
      <c r="DD37" s="83"/>
      <c r="DE37" s="83"/>
      <c r="DF37" s="83"/>
      <c r="DG37" s="83"/>
      <c r="DH37" s="83"/>
      <c r="DI37" s="83"/>
    </row>
    <row r="38" spans="1:113" ht="15" customHeight="1">
      <c r="A38" s="79"/>
      <c r="B38" s="79"/>
      <c r="C38" s="79"/>
      <c r="D38" s="79"/>
      <c r="E38" s="79"/>
      <c r="F38" s="1"/>
      <c r="G38" s="1"/>
      <c r="H38" s="1"/>
      <c r="I38" s="1"/>
      <c r="J38" s="1"/>
      <c r="K38" s="1"/>
      <c r="L38" s="1"/>
      <c r="M38" s="1"/>
      <c r="N38" s="1"/>
      <c r="O38" s="1"/>
      <c r="P38" s="1"/>
      <c r="Q38" s="1"/>
      <c r="R38" s="1"/>
      <c r="S38" s="1"/>
      <c r="T38" s="1"/>
      <c r="U38" s="1"/>
      <c r="V38" s="1"/>
      <c r="W38" s="19"/>
      <c r="X38" s="19"/>
      <c r="Y38" s="19"/>
      <c r="Z38" s="19"/>
      <c r="AA38" s="19"/>
      <c r="AB38" s="21"/>
      <c r="AC38" s="21"/>
      <c r="AD38" s="21"/>
      <c r="AE38" s="1"/>
      <c r="AF38" s="19"/>
      <c r="AG38" s="19"/>
      <c r="AH38" s="19"/>
      <c r="AI38" s="19"/>
      <c r="AJ38" s="19"/>
      <c r="AK38" s="19"/>
      <c r="AL38" s="19"/>
      <c r="AM38" s="19"/>
      <c r="AN38" s="19"/>
      <c r="AO38" s="19"/>
      <c r="AP38" s="19"/>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83"/>
      <c r="CW38" s="83"/>
      <c r="CX38" s="83"/>
      <c r="CY38" s="83"/>
      <c r="CZ38" s="83"/>
      <c r="DA38" s="83"/>
      <c r="DB38" s="83"/>
      <c r="DC38" s="83"/>
      <c r="DD38" s="83"/>
      <c r="DE38" s="83"/>
      <c r="DF38" s="83"/>
      <c r="DG38" s="83"/>
      <c r="DH38" s="83"/>
      <c r="DI38" s="83"/>
    </row>
    <row r="39" spans="1:113" ht="15" customHeight="1">
      <c r="A39" s="79"/>
      <c r="B39" s="79"/>
      <c r="C39" s="79"/>
      <c r="D39" s="79"/>
      <c r="E39" s="79"/>
      <c r="F39" s="1"/>
      <c r="G39" s="1"/>
      <c r="H39" s="1"/>
      <c r="I39" s="1"/>
      <c r="J39" s="1"/>
      <c r="K39" s="1"/>
      <c r="L39" s="1"/>
      <c r="M39" s="1"/>
      <c r="N39" s="1"/>
      <c r="O39" s="1"/>
      <c r="P39" s="1"/>
      <c r="Q39" s="1"/>
      <c r="R39" s="1"/>
      <c r="S39" s="1"/>
      <c r="T39" s="1"/>
      <c r="U39" s="1"/>
      <c r="V39" s="1"/>
      <c r="W39" s="19"/>
      <c r="X39" s="19"/>
      <c r="Y39" s="19"/>
      <c r="Z39" s="19"/>
      <c r="AA39" s="19"/>
      <c r="AB39" s="21"/>
      <c r="AC39" s="21"/>
      <c r="AD39" s="21"/>
      <c r="AE39" s="1"/>
      <c r="AF39" s="19"/>
      <c r="AG39" s="19"/>
      <c r="AH39" s="19"/>
      <c r="AI39" s="19"/>
      <c r="AJ39" s="19"/>
      <c r="AK39" s="19"/>
      <c r="AL39" s="19"/>
      <c r="AM39" s="19"/>
      <c r="AN39" s="19"/>
      <c r="AO39" s="19"/>
      <c r="AP39" s="19"/>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row>
    <row r="40" spans="1:113" ht="15" customHeight="1">
      <c r="A40" s="79"/>
      <c r="B40" s="79"/>
      <c r="C40" s="79"/>
      <c r="D40" s="79"/>
      <c r="E40" s="79"/>
      <c r="F40" s="1"/>
      <c r="G40" s="1"/>
      <c r="H40" s="1"/>
      <c r="I40" s="1"/>
      <c r="J40" s="1"/>
      <c r="K40" s="1"/>
      <c r="L40" s="1"/>
      <c r="M40" s="1"/>
      <c r="N40" s="1"/>
      <c r="O40" s="1"/>
      <c r="P40" s="1"/>
      <c r="Q40" s="1"/>
      <c r="R40" s="1"/>
      <c r="S40" s="1"/>
      <c r="T40" s="1"/>
      <c r="U40" s="1"/>
      <c r="V40" s="1"/>
      <c r="W40" s="19"/>
      <c r="X40" s="19"/>
      <c r="Y40" s="19"/>
      <c r="Z40" s="19"/>
      <c r="AA40" s="19"/>
      <c r="AB40" s="21"/>
      <c r="AC40" s="21"/>
      <c r="AD40" s="21"/>
      <c r="AE40" s="1"/>
      <c r="AF40" s="19"/>
      <c r="AG40" s="19"/>
      <c r="AH40" s="19"/>
      <c r="AI40" s="19"/>
      <c r="AJ40" s="19"/>
      <c r="AK40" s="19"/>
      <c r="AL40" s="19"/>
      <c r="AM40" s="19"/>
      <c r="AN40" s="19"/>
      <c r="AO40" s="19"/>
      <c r="AP40" s="19"/>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row>
    <row r="41" spans="1:113" ht="15" customHeight="1">
      <c r="A41" s="79"/>
      <c r="B41" s="79"/>
      <c r="C41" s="79"/>
      <c r="D41" s="79"/>
      <c r="E41" s="79"/>
      <c r="F41" s="1"/>
      <c r="G41" s="1"/>
      <c r="H41" s="1"/>
      <c r="I41" s="1"/>
      <c r="J41" s="1"/>
      <c r="K41" s="1"/>
      <c r="L41" s="1"/>
      <c r="M41" s="1"/>
      <c r="N41" s="1"/>
      <c r="O41" s="1"/>
      <c r="P41" s="1"/>
      <c r="Q41" s="1"/>
      <c r="R41" s="1"/>
      <c r="S41" s="1"/>
      <c r="T41" s="1"/>
      <c r="U41" s="1"/>
      <c r="V41" s="1"/>
      <c r="W41" s="19"/>
      <c r="X41" s="19"/>
      <c r="Y41" s="19"/>
      <c r="Z41" s="19"/>
      <c r="AA41" s="19"/>
      <c r="AB41" s="21"/>
      <c r="AC41" s="21"/>
      <c r="AD41" s="21"/>
      <c r="AE41" s="1"/>
      <c r="AF41" s="19"/>
      <c r="AG41" s="19"/>
      <c r="AH41" s="19"/>
      <c r="AI41" s="19"/>
      <c r="AJ41" s="19"/>
      <c r="AK41" s="19"/>
      <c r="AL41" s="19"/>
      <c r="AM41" s="19"/>
      <c r="AN41" s="19"/>
      <c r="AO41" s="19"/>
      <c r="AP41" s="19"/>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row>
    <row r="42" spans="1:113" ht="15" customHeight="1">
      <c r="A42" s="79"/>
      <c r="B42" s="79"/>
      <c r="C42" s="79"/>
      <c r="D42" s="79"/>
      <c r="E42" s="79"/>
      <c r="F42" s="1"/>
      <c r="G42" s="1"/>
      <c r="H42" s="1"/>
      <c r="I42" s="1"/>
      <c r="J42" s="1"/>
      <c r="K42" s="1"/>
      <c r="L42" s="1"/>
      <c r="M42" s="1"/>
      <c r="N42" s="1"/>
      <c r="O42" s="1"/>
      <c r="P42" s="1"/>
      <c r="Q42" s="1"/>
      <c r="R42" s="1"/>
      <c r="S42" s="1"/>
      <c r="T42" s="1"/>
      <c r="U42" s="1"/>
      <c r="V42" s="1"/>
      <c r="W42" s="19"/>
      <c r="X42" s="19"/>
      <c r="Y42" s="19"/>
      <c r="Z42" s="19"/>
      <c r="AA42" s="19"/>
      <c r="AB42" s="21"/>
      <c r="AC42" s="21"/>
      <c r="AD42" s="21"/>
      <c r="AE42" s="1"/>
      <c r="AF42" s="19"/>
      <c r="AG42" s="19"/>
      <c r="AH42" s="19"/>
      <c r="AI42" s="19"/>
      <c r="AJ42" s="19"/>
      <c r="AK42" s="19"/>
      <c r="AL42" s="19"/>
      <c r="AM42" s="19"/>
      <c r="AN42" s="19"/>
      <c r="AO42" s="19"/>
      <c r="AP42" s="19"/>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row>
    <row r="43" spans="1:113" ht="15" customHeight="1">
      <c r="A43" s="1"/>
      <c r="B43" s="1"/>
      <c r="C43" s="1"/>
      <c r="D43" s="1"/>
      <c r="E43" s="1"/>
      <c r="F43" s="1"/>
      <c r="G43" s="1"/>
      <c r="H43" s="1"/>
      <c r="I43" s="1"/>
      <c r="J43" s="1"/>
      <c r="K43" s="1"/>
      <c r="L43" s="1"/>
      <c r="M43" s="1"/>
      <c r="N43" s="1"/>
      <c r="O43" s="1"/>
      <c r="P43" s="1"/>
      <c r="Q43" s="1"/>
      <c r="R43" s="1"/>
      <c r="S43" s="1"/>
      <c r="T43" s="1"/>
      <c r="U43" s="1"/>
      <c r="V43" s="1"/>
      <c r="W43" s="19"/>
      <c r="X43" s="19"/>
      <c r="Y43" s="19"/>
      <c r="Z43" s="19"/>
      <c r="AA43" s="19"/>
      <c r="AB43" s="21"/>
      <c r="AC43" s="21"/>
      <c r="AD43" s="21"/>
      <c r="AE43" s="1"/>
      <c r="AF43" s="19"/>
      <c r="AG43" s="19"/>
      <c r="AH43" s="19"/>
      <c r="AI43" s="19"/>
      <c r="AJ43" s="19"/>
      <c r="AK43" s="19"/>
      <c r="AL43" s="19"/>
      <c r="AM43" s="19"/>
      <c r="AN43" s="19"/>
      <c r="AO43" s="19"/>
      <c r="AP43" s="19"/>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row>
    <row r="44" spans="1:113" ht="15" customHeight="1">
      <c r="A44" s="1"/>
      <c r="B44" s="1"/>
      <c r="C44" s="1"/>
      <c r="D44" s="1"/>
      <c r="E44" s="1"/>
      <c r="F44" s="1"/>
      <c r="G44" s="1"/>
      <c r="H44" s="1"/>
      <c r="I44" s="1"/>
      <c r="J44" s="1"/>
      <c r="K44" s="1"/>
      <c r="L44" s="1"/>
      <c r="M44" s="1"/>
      <c r="N44" s="1"/>
      <c r="O44" s="1"/>
      <c r="P44" s="1"/>
      <c r="Q44" s="1"/>
      <c r="R44" s="1"/>
      <c r="S44" s="1"/>
      <c r="T44" s="1"/>
      <c r="U44" s="1"/>
      <c r="V44" s="1"/>
      <c r="W44" s="19"/>
      <c r="X44" s="19"/>
      <c r="Y44" s="19"/>
      <c r="Z44" s="19"/>
      <c r="AA44" s="19"/>
      <c r="AB44" s="21"/>
      <c r="AC44" s="21"/>
      <c r="AD44" s="21"/>
      <c r="AE44" s="1"/>
      <c r="AF44" s="19"/>
      <c r="AG44" s="19"/>
      <c r="AH44" s="19"/>
      <c r="AI44" s="19"/>
      <c r="AJ44" s="19"/>
      <c r="AK44" s="19"/>
      <c r="AL44" s="19"/>
      <c r="AM44" s="19"/>
      <c r="AN44" s="19"/>
      <c r="AO44" s="19"/>
      <c r="AP44" s="19"/>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row>
    <row r="45" spans="1:113" ht="15" customHeight="1">
      <c r="A45" s="1"/>
      <c r="B45" s="1"/>
      <c r="C45" s="1"/>
      <c r="D45" s="1"/>
      <c r="E45" s="1"/>
      <c r="F45" s="1"/>
      <c r="G45" s="1"/>
      <c r="H45" s="1"/>
      <c r="I45" s="1"/>
      <c r="J45" s="1"/>
      <c r="K45" s="1"/>
      <c r="L45" s="1"/>
      <c r="M45" s="1"/>
      <c r="N45" s="1"/>
      <c r="O45" s="1"/>
      <c r="P45" s="1"/>
      <c r="Q45" s="1"/>
      <c r="R45" s="1"/>
      <c r="S45" s="1"/>
      <c r="T45" s="1"/>
      <c r="U45" s="1"/>
      <c r="V45" s="1"/>
      <c r="W45" s="19"/>
      <c r="X45" s="19"/>
      <c r="Y45" s="19"/>
      <c r="Z45" s="19"/>
      <c r="AA45" s="19"/>
      <c r="AB45" s="21"/>
      <c r="AC45" s="21"/>
      <c r="AD45" s="21"/>
      <c r="AE45" s="1"/>
      <c r="AF45" s="19"/>
      <c r="AG45" s="19"/>
      <c r="AH45" s="19"/>
      <c r="AI45" s="19"/>
      <c r="AJ45" s="19"/>
      <c r="AK45" s="19"/>
      <c r="AL45" s="19"/>
      <c r="AM45" s="19"/>
      <c r="AN45" s="19"/>
      <c r="AO45" s="19"/>
      <c r="AP45" s="19"/>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row>
    <row r="46" spans="1:113" ht="15" customHeight="1">
      <c r="A46" s="1"/>
      <c r="B46" s="1"/>
      <c r="C46" s="1"/>
      <c r="D46" s="1"/>
      <c r="E46" s="1"/>
      <c r="F46" s="1"/>
      <c r="G46" s="1"/>
      <c r="H46" s="1"/>
      <c r="I46" s="1"/>
      <c r="J46" s="1"/>
      <c r="K46" s="1"/>
      <c r="L46" s="1"/>
      <c r="M46" s="1"/>
      <c r="N46" s="1"/>
      <c r="O46" s="1"/>
      <c r="P46" s="1"/>
      <c r="Q46" s="1"/>
      <c r="R46" s="1"/>
      <c r="S46" s="1"/>
      <c r="T46" s="1"/>
      <c r="U46" s="1"/>
      <c r="V46" s="1"/>
      <c r="W46" s="19"/>
      <c r="X46" s="19"/>
      <c r="Y46" s="19"/>
      <c r="Z46" s="19"/>
      <c r="AA46" s="19"/>
      <c r="AB46" s="21"/>
      <c r="AC46" s="21"/>
      <c r="AD46" s="21"/>
      <c r="AE46" s="1"/>
      <c r="AF46" s="19"/>
      <c r="AG46" s="19"/>
      <c r="AH46" s="19"/>
      <c r="AI46" s="19"/>
      <c r="AJ46" s="19"/>
      <c r="AK46" s="19"/>
      <c r="AL46" s="19"/>
      <c r="AM46" s="19"/>
      <c r="AN46" s="19"/>
      <c r="AO46" s="19"/>
      <c r="AP46" s="19"/>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row>
    <row r="47" spans="1:113" ht="15" customHeight="1">
      <c r="A47" s="1"/>
      <c r="B47" s="1"/>
      <c r="C47" s="1"/>
      <c r="D47" s="1"/>
      <c r="E47" s="1"/>
      <c r="F47" s="1"/>
      <c r="G47" s="1"/>
      <c r="H47" s="1"/>
      <c r="I47" s="1"/>
      <c r="J47" s="1"/>
      <c r="K47" s="1"/>
      <c r="L47" s="1"/>
      <c r="M47" s="1"/>
      <c r="N47" s="1"/>
      <c r="O47" s="1"/>
      <c r="P47" s="1"/>
      <c r="Q47" s="1"/>
      <c r="R47" s="1"/>
      <c r="S47" s="1"/>
      <c r="T47" s="1"/>
      <c r="U47" s="1"/>
      <c r="V47" s="1"/>
      <c r="W47" s="19"/>
      <c r="X47" s="19"/>
      <c r="Y47" s="19"/>
      <c r="Z47" s="19"/>
      <c r="AA47" s="19"/>
      <c r="AB47" s="21"/>
      <c r="AC47" s="21"/>
      <c r="AD47" s="21"/>
      <c r="AE47" s="1"/>
      <c r="AF47" s="19"/>
      <c r="AG47" s="19"/>
      <c r="AH47" s="19"/>
      <c r="AI47" s="19"/>
      <c r="AJ47" s="19"/>
      <c r="AK47" s="19"/>
      <c r="AL47" s="19"/>
      <c r="AM47" s="19"/>
      <c r="AN47" s="19"/>
      <c r="AO47" s="19"/>
      <c r="AP47" s="19"/>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row>
    <row r="48" spans="1:113" ht="15" customHeight="1">
      <c r="A48" s="1"/>
      <c r="B48" s="1"/>
      <c r="C48" s="1"/>
      <c r="D48" s="1"/>
      <c r="E48" s="1"/>
      <c r="F48" s="1"/>
      <c r="G48" s="1"/>
      <c r="H48" s="1"/>
      <c r="I48" s="1"/>
      <c r="J48" s="1"/>
      <c r="K48" s="1"/>
      <c r="L48" s="1"/>
      <c r="M48" s="1"/>
      <c r="N48" s="1"/>
      <c r="O48" s="1"/>
      <c r="P48" s="1"/>
      <c r="Q48" s="1"/>
      <c r="R48" s="1"/>
      <c r="S48" s="1"/>
      <c r="T48" s="1"/>
      <c r="U48" s="1"/>
      <c r="V48" s="1"/>
      <c r="W48" s="19"/>
      <c r="X48" s="19"/>
      <c r="Y48" s="19"/>
      <c r="Z48" s="19"/>
      <c r="AA48" s="19"/>
      <c r="AB48" s="21"/>
      <c r="AC48" s="21"/>
      <c r="AD48" s="21"/>
      <c r="AE48" s="1"/>
      <c r="AF48" s="19"/>
      <c r="AG48" s="19"/>
      <c r="AH48" s="19"/>
      <c r="AI48" s="19"/>
      <c r="AJ48" s="19"/>
      <c r="AK48" s="19"/>
      <c r="AL48" s="19"/>
      <c r="AM48" s="19"/>
      <c r="AN48" s="19"/>
      <c r="AO48" s="19"/>
      <c r="AP48" s="19"/>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row>
    <row r="49" spans="1:112" ht="15" customHeight="1">
      <c r="A49" s="1"/>
      <c r="B49" s="1"/>
      <c r="C49" s="1"/>
      <c r="D49" s="1"/>
      <c r="E49" s="1"/>
      <c r="F49" s="1"/>
      <c r="G49" s="1"/>
      <c r="H49" s="1"/>
      <c r="I49" s="1"/>
      <c r="J49" s="1"/>
      <c r="K49" s="1"/>
      <c r="L49" s="1"/>
      <c r="M49" s="1"/>
      <c r="N49" s="1"/>
      <c r="O49" s="1"/>
      <c r="P49" s="1"/>
      <c r="Q49" s="1"/>
      <c r="R49" s="1"/>
      <c r="S49" s="1"/>
      <c r="T49" s="1"/>
      <c r="U49" s="1"/>
      <c r="V49" s="1"/>
      <c r="W49" s="19"/>
      <c r="X49" s="19"/>
      <c r="Y49" s="19"/>
      <c r="Z49" s="19"/>
      <c r="AA49" s="19"/>
      <c r="AB49" s="21"/>
      <c r="AC49" s="21"/>
      <c r="AD49" s="21"/>
      <c r="AE49" s="1"/>
      <c r="AF49" s="19"/>
      <c r="AG49" s="19"/>
      <c r="AH49" s="19"/>
      <c r="AI49" s="19"/>
      <c r="AJ49" s="19"/>
      <c r="AK49" s="19"/>
      <c r="AL49" s="19"/>
      <c r="AM49" s="19"/>
      <c r="AN49" s="19"/>
      <c r="AO49" s="19"/>
      <c r="AP49" s="19"/>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row>
    <row r="50" spans="1:112" ht="15" customHeight="1">
      <c r="A50" s="1"/>
      <c r="B50" s="1"/>
      <c r="C50" s="1"/>
      <c r="D50" s="1"/>
      <c r="E50" s="1"/>
      <c r="F50" s="1"/>
      <c r="G50" s="1"/>
      <c r="H50" s="1"/>
      <c r="I50" s="1"/>
      <c r="J50" s="1"/>
      <c r="K50" s="1"/>
      <c r="L50" s="1"/>
      <c r="M50" s="1"/>
      <c r="N50" s="1"/>
      <c r="O50" s="1"/>
      <c r="P50" s="1"/>
      <c r="Q50" s="1"/>
      <c r="R50" s="1"/>
      <c r="S50" s="1"/>
      <c r="T50" s="1"/>
      <c r="U50" s="1"/>
      <c r="V50" s="1"/>
      <c r="W50" s="19"/>
      <c r="X50" s="19"/>
      <c r="Y50" s="19"/>
      <c r="Z50" s="19"/>
      <c r="AA50" s="19"/>
      <c r="AB50" s="21"/>
      <c r="AC50" s="21"/>
      <c r="AD50" s="21"/>
      <c r="AE50" s="1"/>
      <c r="AF50" s="19"/>
      <c r="AG50" s="19"/>
      <c r="AH50" s="19"/>
      <c r="AI50" s="19"/>
      <c r="AJ50" s="19"/>
      <c r="AK50" s="19"/>
      <c r="AL50" s="19"/>
      <c r="AM50" s="19"/>
      <c r="AN50" s="19"/>
      <c r="AO50" s="19"/>
      <c r="AP50" s="19"/>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row>
  </sheetData>
  <mergeCells count="23">
    <mergeCell ref="BK24:BS24"/>
    <mergeCell ref="AK29:AO29"/>
    <mergeCell ref="AQ29:AY29"/>
    <mergeCell ref="BA29:BI29"/>
    <mergeCell ref="BK29:BS29"/>
    <mergeCell ref="AQ19:AY19"/>
    <mergeCell ref="BA19:BI19"/>
    <mergeCell ref="AK19:AO19"/>
    <mergeCell ref="AK24:AO24"/>
    <mergeCell ref="AQ24:AY24"/>
    <mergeCell ref="BA24:BI24"/>
    <mergeCell ref="AK14:AO14"/>
    <mergeCell ref="AQ14:AY14"/>
    <mergeCell ref="W8:AB8"/>
    <mergeCell ref="AF8:AI8"/>
    <mergeCell ref="BA14:BI14"/>
    <mergeCell ref="BA8:BI8"/>
    <mergeCell ref="BK8:BS8"/>
    <mergeCell ref="BW7:BZ8"/>
    <mergeCell ref="D8:O8"/>
    <mergeCell ref="P8:S8"/>
    <mergeCell ref="AK8:AO8"/>
    <mergeCell ref="AQ8:AY8"/>
  </mergeCells>
  <conditionalFormatting sqref="U8:V50">
    <cfRule type="cellIs" dxfId="3" priority="1" operator="equal">
      <formula>1</formula>
    </cfRule>
  </conditionalFormatting>
  <conditionalFormatting sqref="BZ10">
    <cfRule type="cellIs" dxfId="2" priority="3" operator="equal">
      <formula>"""PURGE"""</formula>
    </cfRule>
  </conditionalFormatting>
  <pageMargins left="0.7" right="0.7" top="0.75" bottom="0.75" header="0" footer="0"/>
  <pageSetup orientation="landscape"/>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0B4AA-146A-4886-B935-693C8E08ABA6}">
  <dimension ref="A1:DH51"/>
  <sheetViews>
    <sheetView zoomScaleNormal="100" workbookViewId="0"/>
  </sheetViews>
  <sheetFormatPr defaultColWidth="14.453125" defaultRowHeight="15" customHeight="1"/>
  <cols>
    <col min="1" max="1" width="12.54296875" customWidth="1"/>
    <col min="2" max="3" width="8.81640625" customWidth="1"/>
    <col min="4" max="5" width="8.7265625" customWidth="1"/>
    <col min="6" max="6" width="8.81640625" customWidth="1"/>
    <col min="7" max="8" width="8.7265625" customWidth="1"/>
    <col min="9" max="9" width="17.453125" customWidth="1"/>
    <col min="10" max="10" width="19.54296875" customWidth="1"/>
    <col min="11" max="11" width="21.453125" customWidth="1"/>
    <col min="12" max="12" width="28.08984375" customWidth="1"/>
    <col min="13" max="14" width="21.26953125" customWidth="1"/>
    <col min="15" max="15" width="20.7265625" customWidth="1"/>
    <col min="16" max="16" width="18" customWidth="1"/>
    <col min="17" max="17" width="20.08984375" customWidth="1"/>
    <col min="18" max="18" width="18.453125" customWidth="1"/>
    <col min="19" max="19" width="18.81640625" customWidth="1"/>
    <col min="20" max="20" width="2.7265625" hidden="1" customWidth="1"/>
    <col min="21" max="21" width="12.7265625" hidden="1" customWidth="1"/>
    <col min="22" max="22" width="3" hidden="1" customWidth="1"/>
    <col min="23" max="23" width="11" hidden="1" customWidth="1"/>
    <col min="24" max="24" width="5.7265625" hidden="1" customWidth="1"/>
    <col min="25" max="25" width="7" hidden="1" customWidth="1"/>
    <col min="26" max="26" width="7.26953125" hidden="1" customWidth="1"/>
    <col min="27" max="27" width="2.7265625" hidden="1" customWidth="1"/>
    <col min="28" max="28" width="8" hidden="1" customWidth="1"/>
    <col min="29" max="29" width="4.7265625" hidden="1" customWidth="1"/>
    <col min="30" max="30" width="13.7265625" hidden="1" customWidth="1"/>
    <col min="31" max="31" width="1.7265625" hidden="1" customWidth="1"/>
    <col min="32" max="32" width="16.54296875" hidden="1" customWidth="1"/>
    <col min="33" max="33" width="19.26953125" hidden="1" customWidth="1"/>
    <col min="34" max="34" width="17.7265625" hidden="1" customWidth="1"/>
    <col min="35" max="35" width="18.81640625" hidden="1" customWidth="1"/>
    <col min="36" max="36" width="1.7265625" hidden="1" customWidth="1"/>
    <col min="37" max="37" width="13.26953125" hidden="1" customWidth="1"/>
    <col min="38" max="38" width="19.26953125" hidden="1" customWidth="1"/>
    <col min="39" max="39" width="17.7265625" hidden="1" customWidth="1"/>
    <col min="40" max="40" width="18.81640625" hidden="1" customWidth="1"/>
    <col min="41" max="41" width="5" hidden="1" customWidth="1"/>
    <col min="42" max="42" width="1.54296875" customWidth="1"/>
    <col min="43" max="43" width="4.08984375" customWidth="1"/>
    <col min="44" max="44" width="6.453125" customWidth="1"/>
    <col min="45" max="45" width="4.81640625" customWidth="1"/>
    <col min="46" max="46" width="6" customWidth="1"/>
    <col min="47" max="47" width="4.08984375" customWidth="1"/>
    <col min="48" max="48" width="6.453125" customWidth="1"/>
    <col min="49" max="49" width="4.81640625" customWidth="1"/>
    <col min="50" max="50" width="6" customWidth="1"/>
    <col min="51" max="51" width="6.7265625" customWidth="1"/>
    <col min="52" max="52" width="2.54296875" customWidth="1"/>
    <col min="53" max="53" width="4.08984375" customWidth="1"/>
    <col min="54" max="54" width="6.453125" customWidth="1"/>
    <col min="55" max="55" width="4.81640625" customWidth="1"/>
    <col min="56" max="56" width="6" customWidth="1"/>
    <col min="57" max="57" width="4.08984375" customWidth="1"/>
    <col min="58" max="58" width="6.453125" customWidth="1"/>
    <col min="59" max="59" width="4.81640625" customWidth="1"/>
    <col min="60" max="60" width="6" customWidth="1"/>
    <col min="61" max="61" width="6.7265625" customWidth="1"/>
    <col min="62" max="62" width="6.26953125" customWidth="1"/>
    <col min="63" max="63" width="4.08984375" customWidth="1"/>
    <col min="64" max="64" width="6.453125" customWidth="1"/>
    <col min="65" max="65" width="4.81640625" customWidth="1"/>
    <col min="66" max="66" width="6" customWidth="1"/>
    <col min="67" max="67" width="4.08984375" customWidth="1"/>
    <col min="68" max="68" width="6.453125" customWidth="1"/>
    <col min="69" max="69" width="4.81640625" customWidth="1"/>
    <col min="70" max="70" width="6" customWidth="1"/>
    <col min="71" max="71" width="6.7265625" customWidth="1"/>
    <col min="72" max="72" width="11.26953125" customWidth="1"/>
    <col min="73" max="73" width="17.54296875" customWidth="1"/>
    <col min="74" max="74" width="14.453125" customWidth="1"/>
    <col min="75" max="75" width="6.26953125" customWidth="1"/>
    <col min="76" max="76" width="6.81640625" customWidth="1"/>
    <col min="77" max="77" width="11.81640625" customWidth="1"/>
    <col min="78" max="78" width="12" customWidth="1"/>
    <col min="79" max="79" width="11.26953125" customWidth="1"/>
    <col min="80" max="80" width="6.453125" customWidth="1"/>
    <col min="81" max="81" width="12" customWidth="1"/>
    <col min="82" max="82" width="11.08984375" customWidth="1"/>
    <col min="83" max="83" width="9" customWidth="1"/>
    <col min="84" max="84" width="7.7265625" customWidth="1"/>
    <col min="85" max="85" width="8.26953125" customWidth="1"/>
    <col min="86" max="86" width="6.81640625" customWidth="1"/>
    <col min="87" max="87" width="14.453125" customWidth="1"/>
    <col min="88" max="88" width="11.08984375" customWidth="1"/>
    <col min="89" max="90" width="15.08984375" customWidth="1"/>
    <col min="91" max="91" width="9.81640625" customWidth="1"/>
    <col min="92" max="92" width="8" customWidth="1"/>
    <col min="93" max="93" width="10.7265625" customWidth="1"/>
    <col min="94" max="94" width="7.54296875" customWidth="1"/>
    <col min="95" max="95" width="10" customWidth="1"/>
    <col min="96" max="96" width="7" customWidth="1"/>
    <col min="97" max="97" width="10.81640625" customWidth="1"/>
    <col min="98" max="98" width="7.54296875" customWidth="1"/>
    <col min="99" max="99" width="10.54296875" customWidth="1"/>
    <col min="100" max="100" width="7.453125" customWidth="1"/>
    <col min="101" max="105" width="14.453125" customWidth="1"/>
  </cols>
  <sheetData>
    <row r="1" spans="1:112" ht="15" customHeight="1">
      <c r="A1" s="83"/>
      <c r="B1" s="83"/>
      <c r="C1" s="83"/>
      <c r="D1" s="83"/>
      <c r="E1" s="83"/>
      <c r="F1" s="83"/>
      <c r="G1" s="83"/>
      <c r="H1" s="83"/>
      <c r="I1" s="83"/>
      <c r="J1" s="83"/>
      <c r="K1" s="83"/>
      <c r="L1" s="83"/>
      <c r="M1" s="83">
        <v>1</v>
      </c>
      <c r="N1" s="83" t="s">
        <v>0</v>
      </c>
      <c r="O1" s="83">
        <v>4</v>
      </c>
      <c r="P1" s="83" t="s">
        <v>1</v>
      </c>
      <c r="Q1" s="83"/>
      <c r="R1" s="83"/>
      <c r="S1" s="83"/>
      <c r="T1" s="83"/>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row>
    <row r="2" spans="1:112" ht="15" customHeight="1">
      <c r="A2" s="87"/>
      <c r="B2" s="88"/>
      <c r="C2" s="30"/>
      <c r="D2" s="30"/>
      <c r="E2" s="30"/>
      <c r="F2" s="30"/>
      <c r="G2" s="83"/>
      <c r="H2" s="89" t="s">
        <v>2</v>
      </c>
      <c r="I2" s="34"/>
      <c r="J2" s="83" t="s">
        <v>3</v>
      </c>
      <c r="K2" s="83"/>
      <c r="L2" s="83"/>
      <c r="M2" s="83">
        <v>2</v>
      </c>
      <c r="N2" s="83" t="s">
        <v>4</v>
      </c>
      <c r="O2" s="83">
        <v>5</v>
      </c>
      <c r="P2" s="83" t="s">
        <v>5</v>
      </c>
      <c r="Q2" s="83"/>
      <c r="R2" s="83"/>
      <c r="S2" s="83"/>
      <c r="T2" s="83"/>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47" t="s">
        <v>6</v>
      </c>
      <c r="BZ2" s="1"/>
      <c r="CA2" s="1"/>
      <c r="CB2" s="1"/>
      <c r="CC2" s="1"/>
      <c r="CD2" s="1"/>
      <c r="CE2" s="1"/>
      <c r="CF2" s="1"/>
      <c r="CG2" s="1"/>
      <c r="CH2" s="1"/>
      <c r="CI2" s="1"/>
      <c r="CJ2" s="1"/>
      <c r="CK2" s="1"/>
      <c r="CT2" s="1"/>
      <c r="CU2" s="1"/>
      <c r="CV2" s="1"/>
      <c r="CW2" s="1"/>
      <c r="CX2" s="1"/>
      <c r="CY2" s="1"/>
      <c r="CZ2" s="1"/>
      <c r="DA2" s="1"/>
      <c r="DB2" s="1"/>
      <c r="DC2" s="1"/>
      <c r="DD2" s="1"/>
      <c r="DE2" s="1"/>
      <c r="DF2" s="1"/>
      <c r="DG2" s="1"/>
      <c r="DH2" s="1"/>
    </row>
    <row r="3" spans="1:112" ht="15" customHeight="1" thickBot="1">
      <c r="A3" s="87"/>
      <c r="B3" s="88"/>
      <c r="C3" s="30"/>
      <c r="D3" s="30"/>
      <c r="E3" s="30"/>
      <c r="F3" s="30"/>
      <c r="G3" s="83"/>
      <c r="H3" s="89"/>
      <c r="I3" s="35"/>
      <c r="J3" s="83" t="s">
        <v>15</v>
      </c>
      <c r="K3" s="83"/>
      <c r="L3" s="83"/>
      <c r="M3" s="83">
        <v>3</v>
      </c>
      <c r="N3" s="83" t="s">
        <v>16</v>
      </c>
      <c r="O3" s="83"/>
      <c r="P3" s="83"/>
      <c r="Q3" s="83"/>
      <c r="R3" s="83"/>
      <c r="S3" s="83"/>
      <c r="T3" s="83"/>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47">
        <f>10/3*SUM(11,11,11,9,11)</f>
        <v>176.66666666666669</v>
      </c>
      <c r="BZ3" s="1"/>
      <c r="CA3" s="1"/>
      <c r="CB3" s="1"/>
      <c r="CC3" s="1"/>
      <c r="CD3" s="1"/>
      <c r="CE3" s="1"/>
      <c r="CF3" s="1"/>
      <c r="CG3" s="1"/>
      <c r="CH3" s="1"/>
      <c r="CI3" s="1"/>
      <c r="CJ3" s="1"/>
      <c r="CK3" s="1"/>
      <c r="CT3" s="1"/>
      <c r="CU3" s="1"/>
      <c r="CV3" s="1"/>
      <c r="CW3" s="1"/>
      <c r="CX3" s="1"/>
      <c r="CY3" s="1"/>
      <c r="CZ3" s="1"/>
      <c r="DA3" s="1"/>
      <c r="DB3" s="1"/>
      <c r="DC3" s="1"/>
      <c r="DD3" s="1"/>
      <c r="DE3" s="1"/>
      <c r="DF3" s="1"/>
      <c r="DG3" s="1"/>
      <c r="DH3" s="1"/>
    </row>
    <row r="4" spans="1:112" ht="15" customHeight="1">
      <c r="A4" s="87"/>
      <c r="B4" s="88"/>
      <c r="C4" s="30"/>
      <c r="D4" s="30"/>
      <c r="E4" s="30"/>
      <c r="F4" s="30"/>
      <c r="G4" s="83"/>
      <c r="H4" s="89"/>
      <c r="I4" s="37"/>
      <c r="J4" s="83" t="s">
        <v>17</v>
      </c>
      <c r="K4" s="83"/>
      <c r="L4" s="83"/>
      <c r="M4" s="83"/>
      <c r="N4" s="83"/>
      <c r="O4" s="83"/>
      <c r="P4" s="83"/>
      <c r="Q4" s="83"/>
      <c r="R4" s="83"/>
      <c r="S4" s="83"/>
      <c r="T4" s="83"/>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1"/>
      <c r="CI4" s="1"/>
      <c r="CJ4" s="1"/>
      <c r="CK4" s="1"/>
      <c r="CL4" s="1"/>
      <c r="CM4" s="5" t="s">
        <v>7</v>
      </c>
      <c r="CN4" s="6" t="s">
        <v>8</v>
      </c>
      <c r="CO4" s="6" t="s">
        <v>9</v>
      </c>
      <c r="CP4" s="6" t="s">
        <v>10</v>
      </c>
      <c r="CQ4" s="6" t="s">
        <v>11</v>
      </c>
      <c r="CR4" s="6" t="s">
        <v>12</v>
      </c>
      <c r="CS4" s="6" t="s">
        <v>13</v>
      </c>
      <c r="CT4" s="7" t="s">
        <v>14</v>
      </c>
      <c r="CU4" s="1"/>
      <c r="CV4" s="1"/>
      <c r="CW4" s="1"/>
      <c r="CX4" s="1"/>
      <c r="CY4" s="1"/>
      <c r="CZ4" s="1"/>
      <c r="DA4" s="1"/>
      <c r="DB4" s="1"/>
      <c r="DC4" s="1"/>
      <c r="DD4" s="1"/>
      <c r="DE4" s="1"/>
      <c r="DF4" s="1"/>
      <c r="DG4" s="1"/>
      <c r="DH4" s="1"/>
    </row>
    <row r="5" spans="1:112" ht="15" customHeight="1" thickBot="1">
      <c r="A5" s="87"/>
      <c r="B5" s="90"/>
      <c r="C5" s="30"/>
      <c r="D5" s="30"/>
      <c r="E5" s="30"/>
      <c r="F5" s="30"/>
      <c r="G5" s="83"/>
      <c r="H5" s="89"/>
      <c r="I5" s="36"/>
      <c r="J5" s="83" t="s">
        <v>18</v>
      </c>
      <c r="K5" s="83"/>
      <c r="L5" s="83"/>
      <c r="M5" s="83"/>
      <c r="N5" s="83"/>
      <c r="O5" s="83"/>
      <c r="P5" s="83"/>
      <c r="Q5" s="83"/>
      <c r="R5" s="83"/>
      <c r="S5" s="83"/>
      <c r="T5" s="83"/>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8">
        <f>SUM(11,11,11,9,11)</f>
        <v>53</v>
      </c>
      <c r="CN5" s="9">
        <f>CM5-CP5</f>
        <v>45</v>
      </c>
      <c r="CO5" s="9">
        <f>ROUNDDOWN(CN5/3,0)</f>
        <v>15</v>
      </c>
      <c r="CP5" s="9">
        <v>8</v>
      </c>
      <c r="CQ5" s="9">
        <f>COUNT(E9,G9,L9,O9,H15,K15,H20,K20,M20,N20,H25,I25,F30,I30,L30,N30)</f>
        <v>16</v>
      </c>
      <c r="CR5" s="9">
        <f>COUNT(F9,I9,N9,G15,J15,L15,E20,I20,L20,K25,O25,E30,G30,J30,M30)</f>
        <v>15</v>
      </c>
      <c r="CS5" s="9">
        <f>COUNT(J9:K9,E15:F15,N15:O15,F20,J20,O20,G25,H30,K30,L25:M25)</f>
        <v>14</v>
      </c>
      <c r="CT5" s="10">
        <f>SUM(CQ5:CS5)</f>
        <v>45</v>
      </c>
      <c r="CU5" s="1"/>
      <c r="CV5" s="1"/>
      <c r="CW5" s="1"/>
      <c r="CX5" s="1"/>
      <c r="CY5" s="1"/>
      <c r="CZ5" s="1"/>
      <c r="DA5" s="1"/>
      <c r="DB5" s="1"/>
      <c r="DC5" s="1"/>
      <c r="DD5" s="1"/>
      <c r="DE5" s="1"/>
      <c r="DF5" s="1"/>
      <c r="DG5" s="1"/>
      <c r="DH5" s="1"/>
    </row>
    <row r="6" spans="1:112" ht="15" customHeight="1">
      <c r="A6" s="87"/>
      <c r="B6" s="88"/>
      <c r="C6" s="83"/>
      <c r="D6" s="83"/>
      <c r="E6" s="83"/>
      <c r="F6" s="83"/>
      <c r="G6" s="83"/>
      <c r="H6" s="83"/>
      <c r="I6" s="83"/>
      <c r="J6" s="83"/>
      <c r="K6" s="83"/>
      <c r="L6" s="83"/>
      <c r="M6" s="83"/>
      <c r="N6" s="83"/>
      <c r="O6" s="83"/>
      <c r="P6" s="83"/>
      <c r="Q6" s="83"/>
      <c r="R6" s="83"/>
      <c r="S6" s="83"/>
      <c r="T6" s="83"/>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row>
    <row r="7" spans="1:112" ht="14.5">
      <c r="A7" s="83"/>
      <c r="B7" s="83"/>
      <c r="C7" s="83"/>
      <c r="D7" s="83"/>
      <c r="E7" s="83"/>
      <c r="F7" s="83"/>
      <c r="G7" s="83"/>
      <c r="H7" s="83"/>
      <c r="I7" s="83"/>
      <c r="J7" s="83"/>
      <c r="K7" s="83"/>
      <c r="L7" s="83"/>
      <c r="M7" s="83"/>
      <c r="N7" s="83"/>
      <c r="O7" s="83"/>
      <c r="P7" s="83"/>
      <c r="Q7" s="83"/>
      <c r="R7" s="83"/>
      <c r="S7" s="83"/>
      <c r="T7" s="83"/>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41" t="s">
        <v>20</v>
      </c>
      <c r="BX7" s="142"/>
      <c r="BY7" s="142"/>
      <c r="BZ7" s="143"/>
      <c r="CA7" s="148" t="s">
        <v>21</v>
      </c>
      <c r="CB7" s="149"/>
      <c r="CC7" s="152" t="s">
        <v>22</v>
      </c>
      <c r="CD7" s="153"/>
      <c r="CE7" s="153"/>
      <c r="CF7" s="153"/>
      <c r="CG7" s="153"/>
      <c r="CH7" s="154"/>
      <c r="CI7" s="167" t="s">
        <v>138</v>
      </c>
      <c r="CJ7" s="160"/>
      <c r="CK7" s="160"/>
      <c r="CL7" s="161"/>
      <c r="CM7" s="168" t="s">
        <v>23</v>
      </c>
      <c r="CN7" s="169"/>
      <c r="CO7" s="169"/>
      <c r="CP7" s="169"/>
      <c r="CQ7" s="169"/>
      <c r="CR7" s="169"/>
      <c r="CS7" s="169"/>
      <c r="CT7" s="169"/>
      <c r="CU7" s="169"/>
      <c r="CV7" s="169"/>
      <c r="CW7" s="170"/>
      <c r="CX7" s="172"/>
      <c r="CY7" s="1"/>
      <c r="CZ7" s="1"/>
      <c r="DA7" s="1"/>
      <c r="DB7" s="1"/>
      <c r="DC7" s="1"/>
      <c r="DD7" s="1"/>
      <c r="DE7" s="1"/>
      <c r="DF7" s="1"/>
      <c r="DG7" s="1"/>
      <c r="DH7" s="1"/>
    </row>
    <row r="8" spans="1:112" ht="14.5">
      <c r="A8" s="102" t="s">
        <v>24</v>
      </c>
      <c r="B8" s="103"/>
      <c r="C8" s="104"/>
      <c r="D8" s="133" t="s">
        <v>25</v>
      </c>
      <c r="E8" s="134"/>
      <c r="F8" s="134"/>
      <c r="G8" s="134"/>
      <c r="H8" s="134"/>
      <c r="I8" s="134"/>
      <c r="J8" s="134"/>
      <c r="K8" s="134"/>
      <c r="L8" s="134"/>
      <c r="M8" s="134"/>
      <c r="N8" s="134"/>
      <c r="O8" s="134"/>
      <c r="P8" s="133" t="s">
        <v>26</v>
      </c>
      <c r="Q8" s="134"/>
      <c r="R8" s="134"/>
      <c r="S8" s="134"/>
      <c r="T8" s="92"/>
      <c r="U8" s="13" t="s">
        <v>27</v>
      </c>
      <c r="V8" s="13"/>
      <c r="W8" s="115" t="s">
        <v>28</v>
      </c>
      <c r="X8" s="116"/>
      <c r="Y8" s="116"/>
      <c r="Z8" s="116"/>
      <c r="AA8" s="116"/>
      <c r="AB8" s="116"/>
      <c r="AC8" s="15"/>
      <c r="AD8" s="15" t="s">
        <v>29</v>
      </c>
      <c r="AE8" s="13"/>
      <c r="AF8" s="115" t="s">
        <v>30</v>
      </c>
      <c r="AG8" s="116"/>
      <c r="AH8" s="116"/>
      <c r="AI8" s="116"/>
      <c r="AJ8" s="16"/>
      <c r="AK8" s="126" t="s">
        <v>31</v>
      </c>
      <c r="AL8" s="116"/>
      <c r="AM8" s="116"/>
      <c r="AN8" s="116"/>
      <c r="AO8" s="116"/>
      <c r="AP8" s="17"/>
      <c r="AQ8" s="115" t="s">
        <v>32</v>
      </c>
      <c r="AR8" s="116"/>
      <c r="AS8" s="116"/>
      <c r="AT8" s="116"/>
      <c r="AU8" s="116"/>
      <c r="AV8" s="116"/>
      <c r="AW8" s="116"/>
      <c r="AX8" s="116"/>
      <c r="AY8" s="116"/>
      <c r="AZ8" s="15"/>
      <c r="BA8" s="115" t="s">
        <v>33</v>
      </c>
      <c r="BB8" s="116"/>
      <c r="BC8" s="116"/>
      <c r="BD8" s="116"/>
      <c r="BE8" s="116"/>
      <c r="BF8" s="116"/>
      <c r="BG8" s="116"/>
      <c r="BH8" s="116"/>
      <c r="BI8" s="116"/>
      <c r="BJ8" s="135"/>
      <c r="BK8" s="139" t="s">
        <v>34</v>
      </c>
      <c r="BL8" s="140"/>
      <c r="BM8" s="140"/>
      <c r="BN8" s="140"/>
      <c r="BO8" s="140"/>
      <c r="BP8" s="140"/>
      <c r="BQ8" s="140"/>
      <c r="BR8" s="140"/>
      <c r="BS8" s="140"/>
      <c r="BT8" s="138"/>
      <c r="BU8" s="1"/>
      <c r="BV8" s="1"/>
      <c r="BW8" s="144"/>
      <c r="BX8" s="145"/>
      <c r="BY8" s="145"/>
      <c r="BZ8" s="146"/>
      <c r="CA8" s="150"/>
      <c r="CB8" s="151"/>
      <c r="CC8" s="155"/>
      <c r="CD8" s="156"/>
      <c r="CE8" s="156"/>
      <c r="CF8" s="156"/>
      <c r="CG8" s="156"/>
      <c r="CH8" s="157"/>
      <c r="CI8" s="162"/>
      <c r="CJ8" s="163"/>
      <c r="CK8" s="163"/>
      <c r="CL8" s="164"/>
      <c r="CM8" s="168">
        <v>1</v>
      </c>
      <c r="CN8" s="169"/>
      <c r="CO8" s="169"/>
      <c r="CP8" s="170"/>
      <c r="CQ8" s="174">
        <v>2</v>
      </c>
      <c r="CR8" s="175"/>
      <c r="CS8" s="175"/>
      <c r="CT8" s="175"/>
      <c r="CU8" s="180">
        <v>3</v>
      </c>
      <c r="CV8" s="180">
        <v>4</v>
      </c>
      <c r="CW8" s="171">
        <v>5</v>
      </c>
      <c r="CX8" s="172"/>
      <c r="CY8" s="1"/>
      <c r="CZ8" s="1"/>
      <c r="DA8" s="1"/>
      <c r="DB8" s="1"/>
      <c r="DC8" s="1"/>
      <c r="DD8" s="1"/>
      <c r="DE8" s="1"/>
      <c r="DF8" s="1"/>
      <c r="DG8" s="1"/>
      <c r="DH8" s="1"/>
    </row>
    <row r="9" spans="1:112" ht="15.5">
      <c r="A9" s="83"/>
      <c r="B9" s="83"/>
      <c r="C9" s="93" t="s">
        <v>76</v>
      </c>
      <c r="D9" s="86" t="s">
        <v>35</v>
      </c>
      <c r="E9" s="34">
        <v>1</v>
      </c>
      <c r="F9" s="35">
        <v>2</v>
      </c>
      <c r="G9" s="34">
        <v>3</v>
      </c>
      <c r="H9" s="36">
        <v>4</v>
      </c>
      <c r="I9" s="35">
        <v>5</v>
      </c>
      <c r="J9" s="37">
        <v>6</v>
      </c>
      <c r="K9" s="37">
        <v>7</v>
      </c>
      <c r="L9" s="34">
        <v>8</v>
      </c>
      <c r="M9" s="36">
        <v>9</v>
      </c>
      <c r="N9" s="35">
        <v>10</v>
      </c>
      <c r="O9" s="34">
        <v>11</v>
      </c>
      <c r="P9" s="82" t="s">
        <v>36</v>
      </c>
      <c r="Q9" s="82" t="s">
        <v>37</v>
      </c>
      <c r="R9" s="82" t="s">
        <v>38</v>
      </c>
      <c r="S9" s="82" t="s">
        <v>39</v>
      </c>
      <c r="T9" s="83"/>
      <c r="U9" s="1"/>
      <c r="V9" s="1"/>
      <c r="W9" s="19">
        <v>1</v>
      </c>
      <c r="X9" s="19">
        <v>2</v>
      </c>
      <c r="Y9" s="19">
        <v>3</v>
      </c>
      <c r="Z9" s="20">
        <v>4</v>
      </c>
      <c r="AA9" s="20">
        <v>5</v>
      </c>
      <c r="AB9" s="21" t="s">
        <v>14</v>
      </c>
      <c r="AC9" s="21"/>
      <c r="AD9" s="21"/>
      <c r="AE9" s="1"/>
      <c r="AF9" s="19" t="s">
        <v>36</v>
      </c>
      <c r="AG9" s="19" t="s">
        <v>37</v>
      </c>
      <c r="AH9" s="19" t="s">
        <v>38</v>
      </c>
      <c r="AI9" s="19" t="s">
        <v>39</v>
      </c>
      <c r="AJ9" s="19"/>
      <c r="AK9" s="19" t="s">
        <v>36</v>
      </c>
      <c r="AL9" s="19" t="s">
        <v>37</v>
      </c>
      <c r="AM9" s="19" t="s">
        <v>38</v>
      </c>
      <c r="AN9" s="19" t="s">
        <v>39</v>
      </c>
      <c r="AO9" s="21" t="s">
        <v>40</v>
      </c>
      <c r="AP9" s="21"/>
      <c r="AQ9" s="19" t="s">
        <v>41</v>
      </c>
      <c r="AR9" s="19" t="s">
        <v>42</v>
      </c>
      <c r="AS9" s="19" t="s">
        <v>43</v>
      </c>
      <c r="AT9" s="19" t="s">
        <v>44</v>
      </c>
      <c r="AU9" s="19" t="s">
        <v>41</v>
      </c>
      <c r="AV9" s="19" t="s">
        <v>42</v>
      </c>
      <c r="AW9" s="19" t="s">
        <v>43</v>
      </c>
      <c r="AX9" s="19" t="s">
        <v>44</v>
      </c>
      <c r="AY9" s="19" t="s">
        <v>21</v>
      </c>
      <c r="AZ9" s="19"/>
      <c r="BA9" s="19" t="s">
        <v>41</v>
      </c>
      <c r="BB9" s="19" t="s">
        <v>42</v>
      </c>
      <c r="BC9" s="19" t="s">
        <v>43</v>
      </c>
      <c r="BD9" s="19" t="s">
        <v>44</v>
      </c>
      <c r="BE9" s="19" t="s">
        <v>41</v>
      </c>
      <c r="BF9" s="19" t="s">
        <v>42</v>
      </c>
      <c r="BG9" s="19" t="s">
        <v>43</v>
      </c>
      <c r="BH9" s="19" t="s">
        <v>44</v>
      </c>
      <c r="BI9" s="19" t="s">
        <v>21</v>
      </c>
      <c r="BJ9" s="136"/>
      <c r="BK9" s="19" t="s">
        <v>41</v>
      </c>
      <c r="BL9" s="19" t="s">
        <v>42</v>
      </c>
      <c r="BM9" s="19" t="s">
        <v>43</v>
      </c>
      <c r="BN9" s="19" t="s">
        <v>44</v>
      </c>
      <c r="BO9" s="19" t="s">
        <v>41</v>
      </c>
      <c r="BP9" s="19" t="s">
        <v>42</v>
      </c>
      <c r="BQ9" s="19" t="s">
        <v>43</v>
      </c>
      <c r="BR9" s="19" t="s">
        <v>44</v>
      </c>
      <c r="BS9" s="19" t="s">
        <v>21</v>
      </c>
      <c r="BT9" s="137"/>
      <c r="BU9" s="1"/>
      <c r="BV9" s="1"/>
      <c r="BW9" s="147" t="s">
        <v>45</v>
      </c>
      <c r="BX9" s="147" t="s">
        <v>46</v>
      </c>
      <c r="BY9" s="147" t="s">
        <v>47</v>
      </c>
      <c r="BZ9" s="147" t="s">
        <v>35</v>
      </c>
      <c r="CA9" s="137" t="s">
        <v>48</v>
      </c>
      <c r="CB9" s="137" t="s">
        <v>49</v>
      </c>
      <c r="CC9" s="158" t="s">
        <v>50</v>
      </c>
      <c r="CD9" s="158" t="s">
        <v>51</v>
      </c>
      <c r="CE9" s="158" t="s">
        <v>52</v>
      </c>
      <c r="CF9" s="158" t="s">
        <v>53</v>
      </c>
      <c r="CG9" s="158" t="s">
        <v>54</v>
      </c>
      <c r="CH9" s="158" t="s">
        <v>55</v>
      </c>
      <c r="CI9" s="165" t="s">
        <v>56</v>
      </c>
      <c r="CJ9" s="165" t="s">
        <v>57</v>
      </c>
      <c r="CK9" s="165" t="s">
        <v>58</v>
      </c>
      <c r="CL9" s="165" t="s">
        <v>59</v>
      </c>
      <c r="CM9" s="172" t="s">
        <v>60</v>
      </c>
      <c r="CN9" s="172" t="s">
        <v>61</v>
      </c>
      <c r="CO9" s="172" t="s">
        <v>62</v>
      </c>
      <c r="CP9" s="172" t="s">
        <v>63</v>
      </c>
      <c r="CQ9" s="176" t="s">
        <v>64</v>
      </c>
      <c r="CR9" s="177" t="s">
        <v>65</v>
      </c>
      <c r="CS9" s="177" t="s">
        <v>66</v>
      </c>
      <c r="CT9" s="177" t="s">
        <v>67</v>
      </c>
      <c r="CU9" s="176" t="s">
        <v>68</v>
      </c>
      <c r="CV9" s="176" t="s">
        <v>69</v>
      </c>
      <c r="CW9" s="172" t="s">
        <v>23</v>
      </c>
      <c r="CX9" s="181" t="s">
        <v>139</v>
      </c>
      <c r="CY9" s="1"/>
      <c r="CZ9" s="1"/>
      <c r="DA9" s="1"/>
      <c r="DB9" s="1"/>
      <c r="DC9" s="1"/>
      <c r="DD9" s="1"/>
      <c r="DE9" s="1"/>
      <c r="DF9" s="1"/>
      <c r="DG9" s="1"/>
      <c r="DH9" s="1"/>
    </row>
    <row r="10" spans="1:112" ht="15" customHeight="1">
      <c r="A10" s="30"/>
      <c r="B10" s="94">
        <v>1</v>
      </c>
      <c r="C10" s="83" t="s">
        <v>70</v>
      </c>
      <c r="D10" s="95" t="s">
        <v>9</v>
      </c>
      <c r="E10" s="82">
        <v>2</v>
      </c>
      <c r="F10" s="82">
        <v>3</v>
      </c>
      <c r="G10" s="82">
        <v>4</v>
      </c>
      <c r="H10" s="82">
        <v>1</v>
      </c>
      <c r="I10" s="82">
        <v>4</v>
      </c>
      <c r="J10" s="82">
        <v>4</v>
      </c>
      <c r="K10" s="82">
        <v>3</v>
      </c>
      <c r="L10" s="82">
        <v>2</v>
      </c>
      <c r="M10" s="82">
        <v>2</v>
      </c>
      <c r="N10" s="82">
        <v>1</v>
      </c>
      <c r="O10" s="82">
        <v>4</v>
      </c>
      <c r="P10" s="82">
        <v>5</v>
      </c>
      <c r="Q10" s="82">
        <v>6</v>
      </c>
      <c r="R10" s="82">
        <v>8</v>
      </c>
      <c r="S10" s="82">
        <v>11</v>
      </c>
      <c r="T10" s="83"/>
      <c r="U10" s="1">
        <f>IF(COUNTIF(E10:O10,_xlfn.MODE.SNGL(E10:O10))&gt;COUNT(E10:O10)-2,1,0)</f>
        <v>0</v>
      </c>
      <c r="V10" s="1"/>
      <c r="W10" s="19">
        <f>SUMIF($E10:$O10,W$9)/W$9</f>
        <v>2</v>
      </c>
      <c r="X10" s="19">
        <f>SUMIF($E10:$O10,X$9)/X$9</f>
        <v>3</v>
      </c>
      <c r="Y10" s="19">
        <f>SUMIF($E10:$O10,Y$9)/Y$9</f>
        <v>2</v>
      </c>
      <c r="Z10" s="19">
        <f>SUMIF($E10:$O10,Z$9)/Z$9</f>
        <v>4</v>
      </c>
      <c r="AA10" s="19">
        <f>SUMIF($E10:$O10,AA$9)/AA$9</f>
        <v>0</v>
      </c>
      <c r="AB10" s="21">
        <f>SUM(W10:AA10)</f>
        <v>11</v>
      </c>
      <c r="AC10" s="21"/>
      <c r="AD10" s="21" t="e">
        <f>MODE(P10:S10)</f>
        <v>#N/A</v>
      </c>
      <c r="AE10" s="1"/>
      <c r="AF10" s="19">
        <v>0</v>
      </c>
      <c r="AG10" s="19">
        <v>0</v>
      </c>
      <c r="AH10" s="19">
        <v>5</v>
      </c>
      <c r="AI10" s="19">
        <v>0</v>
      </c>
      <c r="AJ10" s="19"/>
      <c r="AK10" s="19">
        <f>AF10*4</f>
        <v>0</v>
      </c>
      <c r="AL10" s="19">
        <f>AG10*3</f>
        <v>0</v>
      </c>
      <c r="AM10" s="19">
        <f>AH10*2</f>
        <v>10</v>
      </c>
      <c r="AN10" s="19">
        <f>AI10*1</f>
        <v>0</v>
      </c>
      <c r="AO10" s="19">
        <f>SUM(AK10:AN10)</f>
        <v>10</v>
      </c>
      <c r="AP10" s="19"/>
      <c r="AQ10" s="1">
        <f>COUNTIF(P10,$E$9)+COUNTIF(P10,$G$9)+COUNTIF(P10,$L$9)+COUNTIF(P10,$S$32)</f>
        <v>0</v>
      </c>
      <c r="AR10" s="1">
        <f>COUNTIF(Q10,$E$9)+COUNTIF(Q10,$G$9)+COUNTIF(Q10,$L$9)+COUNTIF(Q10,$O$9)</f>
        <v>0</v>
      </c>
      <c r="AS10" s="1">
        <f>COUNTIF(R10,$E$9)+COUNTIF(R10,$G$9)+COUNTIF(R10,$L$9)+COUNTIF(R10,$O$9)</f>
        <v>1</v>
      </c>
      <c r="AT10" s="1">
        <f>COUNTIF(S10,$E$9)+COUNTIF(S10,$G$9)+COUNTIF(S10,$L$9)+COUNTIF(S10,$O$9)</f>
        <v>1</v>
      </c>
      <c r="AU10" s="1">
        <f>AQ10*4</f>
        <v>0</v>
      </c>
      <c r="AV10" s="1">
        <f>AR10*3</f>
        <v>0</v>
      </c>
      <c r="AW10" s="1">
        <f>AS10*2</f>
        <v>2</v>
      </c>
      <c r="AX10" s="1">
        <f>AT10*1</f>
        <v>1</v>
      </c>
      <c r="AY10" s="1">
        <f>SUM(AU10:AX10)</f>
        <v>3</v>
      </c>
      <c r="AZ10" s="1"/>
      <c r="BA10" s="1">
        <f>COUNTIF(P10,$F$9)+COUNTIF(P10,$I$9)+COUNTIF(P10,$N$9)</f>
        <v>1</v>
      </c>
      <c r="BB10" s="1">
        <f t="shared" ref="BB10:BD10" si="0">COUNTIF(Q10,$F$9)+COUNTIF(Q10,$I$9)+COUNTIF(Q10,$N$9)</f>
        <v>0</v>
      </c>
      <c r="BC10" s="1">
        <f t="shared" si="0"/>
        <v>0</v>
      </c>
      <c r="BD10" s="1">
        <f t="shared" si="0"/>
        <v>0</v>
      </c>
      <c r="BE10" s="1">
        <f>BA10*4</f>
        <v>4</v>
      </c>
      <c r="BF10" s="1">
        <f>BB10*3</f>
        <v>0</v>
      </c>
      <c r="BG10" s="1">
        <f>BC10*2</f>
        <v>0</v>
      </c>
      <c r="BH10" s="1">
        <f>BD10*1</f>
        <v>0</v>
      </c>
      <c r="BI10" s="1">
        <f>SUM(BE10:BH10)</f>
        <v>4</v>
      </c>
      <c r="BJ10" s="137"/>
      <c r="BK10" s="1">
        <f>COUNTIF(P10,$J$9)+COUNTIF(P10,$K$9)</f>
        <v>0</v>
      </c>
      <c r="BL10" s="1">
        <f t="shared" ref="BL10:BN10" si="1">COUNTIF(Q10,$J$9)+COUNTIF(Q10,$K$9)</f>
        <v>1</v>
      </c>
      <c r="BM10" s="1">
        <f t="shared" si="1"/>
        <v>0</v>
      </c>
      <c r="BN10" s="1">
        <f t="shared" si="1"/>
        <v>0</v>
      </c>
      <c r="BO10" s="1">
        <f>BK10*4</f>
        <v>0</v>
      </c>
      <c r="BP10" s="1">
        <f>BL10*3</f>
        <v>3</v>
      </c>
      <c r="BQ10" s="1">
        <f>BM10*2</f>
        <v>0</v>
      </c>
      <c r="BR10" s="1">
        <f>BN10*1</f>
        <v>0</v>
      </c>
      <c r="BS10" s="1">
        <f>SUM(BO10:BR10)</f>
        <v>3</v>
      </c>
      <c r="BT10" s="137"/>
      <c r="BU10" s="1"/>
      <c r="BV10" s="22">
        <v>1</v>
      </c>
      <c r="BW10" s="147">
        <f>SUM(U10,U16,U21,U26,U31)</f>
        <v>1</v>
      </c>
      <c r="BX10" s="147">
        <f>ABS(SUM(AB10,AB16,AB21,AB26,AB31)-SUM(11,11,11,9,11))</f>
        <v>2</v>
      </c>
      <c r="BY10" s="147">
        <f>SUM(AO10,AO16,AO21,AO26,AO31)</f>
        <v>46</v>
      </c>
      <c r="BZ10" s="147" t="str">
        <f>IF(OR(BW10&gt;=2,BX10&gt;=6,BY10&gt;=$BY$3),"PURGE"," ")</f>
        <v xml:space="preserve"> </v>
      </c>
      <c r="CA10" s="137">
        <f>SUM(BS10,BS16,BS21,BS26,BS31)</f>
        <v>14</v>
      </c>
      <c r="CB10" s="137">
        <f>CA10/50*100</f>
        <v>28.000000000000004</v>
      </c>
      <c r="CC10" s="159">
        <f>AVERAGE(J10,K10,E16,F16,F21,J21,N16,O16,O21,G26,L26,M26,H31,K31)</f>
        <v>2.6428571428571428</v>
      </c>
      <c r="CD10" s="159">
        <f>AVERAGE(E10,G10,L10,O10,H16,K16,H21,K21,M21,N21,H26,I26,F31,I31,L31,N31)</f>
        <v>3</v>
      </c>
      <c r="CE10" s="159">
        <f>ABS(CC10-CD10)</f>
        <v>0.35714285714285721</v>
      </c>
      <c r="CF10" s="159">
        <f>_xlfn.STDEV.S(J10,K10,E16,F16,F21,J21,N16,O16,O21,G26,L26,M26,H31,K31,E10,G10,L10,O10,H16,K16,H21,K21,M21,N21,H26,I26,F31,I31,L31,N31)</f>
        <v>1.2887666740841357</v>
      </c>
      <c r="CG10" s="159">
        <f>3*(CE10/CF10)</f>
        <v>0.83135961921888168</v>
      </c>
      <c r="CH10" s="159">
        <f>CG10+CB10</f>
        <v>28.831359619218887</v>
      </c>
      <c r="CI10" s="166">
        <f>SUM(AY10,AY16,AY21,AY26,AY31,)</f>
        <v>9</v>
      </c>
      <c r="CJ10" s="166">
        <f>SUM(BI10,BI16,BI21,BI26,BI31)</f>
        <v>20</v>
      </c>
      <c r="CK10" s="166">
        <f>CA10</f>
        <v>14</v>
      </c>
      <c r="CL10" s="166" t="str">
        <f t="array" ref="CL10">INDEX($CI$9:$CK$9,1,MATCH(MAX(CI10:CK10),CI10:CK10,0))</f>
        <v>Conventional</v>
      </c>
      <c r="CM10" s="173">
        <f>SUMSQ(E10,G10,L10,O10,H16,K16,H21,K21,M21,N21,H26,I26,F31,I31,L31,N31)*(A/CPRC)</f>
        <v>161.25</v>
      </c>
      <c r="CN10" s="173">
        <f>SUMSQ(N10,O26,M31,L21,L16,I10,F10,G16,J16,I21,E21,E31,G31,J31,K26)*(A/CC)</f>
        <v>145</v>
      </c>
      <c r="CO10" s="173">
        <f>SUMSQ(J10,K10,E16,F16,F21,G26,H31,J21,K31,L26,M26,O21,O16,N16)*(A/CPOC)</f>
        <v>125.35714285714285</v>
      </c>
      <c r="CP10" s="173">
        <f>SUM(CM10:CO10)</f>
        <v>431.60714285714283</v>
      </c>
      <c r="CQ10" s="178">
        <f>SUM(E10,G10,L10,O10,H16,K16,H21,K21,M21,N21,H26,I26,F31,I31,L31,N31)*(A/CPRC)</f>
        <v>45</v>
      </c>
      <c r="CR10" s="179">
        <f>SUM(N10,O26,M31,L21,L16,I10,F10,G16,J16,I21,E21,E31,G31,J31,K26)*(A/CC)</f>
        <v>45</v>
      </c>
      <c r="CS10" s="179">
        <f>SUM(J10,K10,E16,F16,F21,G26,H31,J21,K31,L26,M26,O21,O16,N16)*(A/CPOC)</f>
        <v>39.642857142857139</v>
      </c>
      <c r="CT10" s="179">
        <f>((SUM(CQ10:CS10))^2)/$CM$5</f>
        <v>317.11830958798612</v>
      </c>
      <c r="CU10" s="178">
        <f>CP10-CT10</f>
        <v>114.48883326915671</v>
      </c>
      <c r="CV10" s="178">
        <f>((CQ10^2+CR10^2+CS10^2)/A)-CT10</f>
        <v>57.652098575279183</v>
      </c>
      <c r="CW10" s="173">
        <f>(CV10/CU10)*100</f>
        <v>50.356088824612613</v>
      </c>
      <c r="CX10" s="172" t="str">
        <f>IF(CW10&gt;15.75,"Consolidated","Transitional")</f>
        <v>Consolidated</v>
      </c>
      <c r="CY10" s="1"/>
      <c r="CZ10" s="1"/>
      <c r="DA10" s="1"/>
      <c r="DB10" s="1"/>
      <c r="DC10" s="1"/>
      <c r="DD10" s="1"/>
      <c r="DE10" s="1"/>
      <c r="DF10" s="1"/>
      <c r="DG10" s="1"/>
      <c r="DH10" s="1"/>
    </row>
    <row r="11" spans="1:112" ht="15.75" customHeight="1">
      <c r="A11" s="82"/>
      <c r="B11" s="83"/>
      <c r="C11" s="83"/>
      <c r="D11" s="82"/>
      <c r="E11" s="82"/>
      <c r="F11" s="82"/>
      <c r="G11" s="82"/>
      <c r="H11" s="82"/>
      <c r="I11" s="82"/>
      <c r="J11" s="82"/>
      <c r="K11" s="82"/>
      <c r="L11" s="82"/>
      <c r="M11" s="82"/>
      <c r="N11" s="82"/>
      <c r="O11" s="82"/>
      <c r="P11" s="82"/>
      <c r="Q11" s="82"/>
      <c r="R11" s="82"/>
      <c r="S11" s="82"/>
      <c r="T11" s="83"/>
      <c r="U11" s="1"/>
      <c r="V11" s="1"/>
      <c r="W11" s="19"/>
      <c r="X11" s="19"/>
      <c r="Y11" s="19"/>
      <c r="Z11" s="19"/>
      <c r="AA11" s="19"/>
      <c r="AB11" s="21"/>
      <c r="AC11" s="21"/>
      <c r="AD11" s="21"/>
      <c r="AE11" s="1"/>
      <c r="AF11" s="19"/>
      <c r="AG11" s="19"/>
      <c r="AH11" s="19"/>
      <c r="AI11" s="19"/>
      <c r="AJ11" s="19"/>
      <c r="AK11" s="19"/>
      <c r="AL11" s="19"/>
      <c r="AM11" s="19"/>
      <c r="AN11" s="19"/>
      <c r="AO11" s="19"/>
      <c r="AP11" s="19"/>
      <c r="AQ11" s="1"/>
      <c r="AR11" s="1"/>
      <c r="AS11" s="1"/>
      <c r="AT11" s="1"/>
      <c r="AU11" s="1"/>
      <c r="AV11" s="1"/>
      <c r="AW11" s="1"/>
      <c r="AX11" s="1"/>
      <c r="AY11" s="1"/>
      <c r="AZ11" s="1"/>
      <c r="BA11" s="1"/>
      <c r="BB11" s="1"/>
      <c r="BC11" s="1"/>
      <c r="BD11" s="1"/>
      <c r="BE11" s="1"/>
      <c r="BF11" s="1"/>
      <c r="BG11" s="1"/>
      <c r="BH11" s="1"/>
      <c r="BI11" s="1"/>
      <c r="BJ11" s="137"/>
      <c r="BK11" s="137"/>
      <c r="BL11" s="137"/>
      <c r="BM11" s="137"/>
      <c r="BN11" s="137"/>
      <c r="BO11" s="137"/>
      <c r="BP11" s="137"/>
      <c r="BQ11" s="137"/>
      <c r="BR11" s="137"/>
      <c r="BS11" s="137"/>
      <c r="BT11" s="137"/>
      <c r="BU11" s="1"/>
      <c r="BV11" s="19"/>
      <c r="BW11" s="1"/>
      <c r="BX11" s="1"/>
      <c r="BY11" s="1"/>
      <c r="BZ11" s="1"/>
      <c r="CA11" s="1"/>
      <c r="CB11" s="1"/>
      <c r="CC11" s="11"/>
      <c r="CD11" s="11"/>
      <c r="CE11" s="11"/>
      <c r="CF11" s="11"/>
      <c r="CG11" s="11"/>
      <c r="CH11" s="11"/>
      <c r="CI11" s="1"/>
      <c r="CJ11" s="1"/>
      <c r="CK11" s="1"/>
      <c r="CL11" s="1"/>
      <c r="CM11" s="11"/>
      <c r="CN11" s="11"/>
      <c r="CO11" s="11"/>
      <c r="CP11" s="11"/>
      <c r="CQ11" s="11"/>
      <c r="CR11" s="11"/>
      <c r="CS11" s="11"/>
      <c r="CT11" s="11"/>
      <c r="CU11" s="11"/>
      <c r="CV11" s="11"/>
      <c r="CW11" s="11"/>
      <c r="CX11" s="1"/>
      <c r="CY11" s="1"/>
      <c r="CZ11" s="1"/>
      <c r="DA11" s="1"/>
      <c r="DB11" s="1"/>
      <c r="DC11" s="1"/>
      <c r="DD11" s="1"/>
      <c r="DE11" s="1"/>
      <c r="DF11" s="1"/>
      <c r="DG11" s="1"/>
      <c r="DH11" s="1"/>
    </row>
    <row r="12" spans="1:112" ht="15.75" customHeight="1">
      <c r="A12" s="82"/>
      <c r="B12" s="82"/>
      <c r="C12" s="82"/>
      <c r="D12" s="82"/>
      <c r="E12" s="82"/>
      <c r="F12" s="82"/>
      <c r="G12" s="82"/>
      <c r="H12" s="82"/>
      <c r="I12" s="82"/>
      <c r="J12" s="82"/>
      <c r="K12" s="82"/>
      <c r="L12" s="82"/>
      <c r="M12" s="82"/>
      <c r="N12" s="82"/>
      <c r="O12" s="82"/>
      <c r="P12" s="82"/>
      <c r="Q12" s="82"/>
      <c r="R12" s="82"/>
      <c r="S12" s="82"/>
      <c r="T12" s="83"/>
      <c r="U12" s="26"/>
      <c r="V12" s="26"/>
      <c r="W12" s="19"/>
      <c r="X12" s="19"/>
      <c r="Y12" s="19"/>
      <c r="Z12" s="19"/>
      <c r="AA12" s="19"/>
      <c r="AB12" s="26"/>
      <c r="AC12" s="26"/>
      <c r="AD12" s="21"/>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7"/>
      <c r="BV12" s="27"/>
      <c r="BW12" s="27"/>
      <c r="BX12" s="27"/>
      <c r="BY12" s="27"/>
      <c r="BZ12" s="27"/>
      <c r="CA12" s="26"/>
      <c r="CB12" s="27"/>
      <c r="CC12" s="26"/>
      <c r="CD12" s="26"/>
      <c r="CE12" s="27"/>
      <c r="CF12" s="27"/>
      <c r="CG12" s="27"/>
      <c r="CH12" s="27"/>
      <c r="CI12" s="27"/>
      <c r="CJ12" s="27"/>
      <c r="CK12" s="27"/>
      <c r="CL12" s="27"/>
      <c r="CM12" s="28"/>
      <c r="CN12" s="28"/>
      <c r="CO12" s="28"/>
      <c r="CP12" s="28"/>
      <c r="CQ12" s="28"/>
      <c r="CR12" s="28"/>
      <c r="CS12" s="28"/>
      <c r="CT12" s="28"/>
      <c r="CU12" s="28"/>
      <c r="CV12" s="28"/>
      <c r="CW12" s="28"/>
      <c r="CX12" s="27"/>
      <c r="CY12" s="27"/>
      <c r="CZ12" s="27"/>
      <c r="DA12" s="27"/>
      <c r="DB12" s="27"/>
      <c r="DC12" s="27"/>
      <c r="DD12" s="27"/>
      <c r="DE12" s="27"/>
      <c r="DF12" s="27"/>
      <c r="DG12" s="27"/>
      <c r="DH12" s="27"/>
    </row>
    <row r="13" spans="1:112" ht="15.75" customHeight="1">
      <c r="A13" s="91" t="s">
        <v>71</v>
      </c>
      <c r="B13" s="105"/>
      <c r="C13" s="96"/>
      <c r="D13" s="96"/>
      <c r="E13" s="96"/>
      <c r="F13" s="96"/>
      <c r="G13" s="96"/>
      <c r="H13" s="96"/>
      <c r="I13" s="96"/>
      <c r="J13" s="96"/>
      <c r="K13" s="96"/>
      <c r="L13" s="96"/>
      <c r="M13" s="96"/>
      <c r="N13" s="96"/>
      <c r="O13" s="96"/>
      <c r="P13" s="96"/>
      <c r="Q13" s="96"/>
      <c r="R13" s="96"/>
      <c r="S13" s="96"/>
      <c r="T13" s="92"/>
      <c r="U13" s="13"/>
      <c r="V13" s="13"/>
      <c r="W13" s="13"/>
      <c r="X13" s="13"/>
      <c r="Y13" s="13"/>
      <c r="Z13" s="13"/>
      <c r="AA13" s="13"/>
      <c r="AB13" s="13"/>
      <c r="AC13" s="13"/>
      <c r="AD13" s="16"/>
      <c r="AE13" s="13"/>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row>
    <row r="14" spans="1:112" ht="15.75" customHeight="1">
      <c r="A14" s="83"/>
      <c r="B14" s="30"/>
      <c r="C14" s="82"/>
      <c r="D14" s="89"/>
      <c r="E14" s="97" t="s">
        <v>25</v>
      </c>
      <c r="F14" s="98"/>
      <c r="G14" s="98"/>
      <c r="H14" s="98"/>
      <c r="I14" s="98"/>
      <c r="J14" s="98"/>
      <c r="K14" s="98"/>
      <c r="L14" s="98"/>
      <c r="M14" s="98"/>
      <c r="N14" s="98"/>
      <c r="O14" s="98"/>
      <c r="P14" s="97" t="s">
        <v>26</v>
      </c>
      <c r="Q14" s="98"/>
      <c r="R14" s="98"/>
      <c r="S14" s="98"/>
      <c r="T14" s="83"/>
      <c r="U14" s="1" t="s">
        <v>27</v>
      </c>
      <c r="V14" s="1"/>
      <c r="W14" s="1" t="s">
        <v>28</v>
      </c>
      <c r="X14" s="1"/>
      <c r="Y14" s="1"/>
      <c r="Z14" s="1"/>
      <c r="AA14" s="1"/>
      <c r="AB14" s="1"/>
      <c r="AC14" s="1"/>
      <c r="AD14" s="21"/>
      <c r="AE14" s="1"/>
      <c r="AF14" s="1" t="s">
        <v>30</v>
      </c>
      <c r="AG14" s="21"/>
      <c r="AH14" s="21"/>
      <c r="AI14" s="21"/>
      <c r="AJ14" s="21"/>
      <c r="AK14" s="127" t="s">
        <v>31</v>
      </c>
      <c r="AL14" s="116"/>
      <c r="AM14" s="116"/>
      <c r="AN14" s="116"/>
      <c r="AO14" s="116"/>
      <c r="AP14" s="20"/>
      <c r="AQ14" s="128" t="s">
        <v>32</v>
      </c>
      <c r="AR14" s="116"/>
      <c r="AS14" s="116"/>
      <c r="AT14" s="116"/>
      <c r="AU14" s="116"/>
      <c r="AV14" s="116"/>
      <c r="AW14" s="116"/>
      <c r="AX14" s="116"/>
      <c r="AY14" s="116"/>
      <c r="AZ14" s="19"/>
      <c r="BA14" s="128" t="s">
        <v>33</v>
      </c>
      <c r="BB14" s="116"/>
      <c r="BC14" s="116"/>
      <c r="BD14" s="116"/>
      <c r="BE14" s="116"/>
      <c r="BF14" s="116"/>
      <c r="BG14" s="116"/>
      <c r="BH14" s="116"/>
      <c r="BI14" s="116"/>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row>
    <row r="15" spans="1:112" ht="15.75" customHeight="1">
      <c r="A15" s="83"/>
      <c r="B15" s="30"/>
      <c r="C15" s="93" t="s">
        <v>76</v>
      </c>
      <c r="D15" s="86" t="s">
        <v>35</v>
      </c>
      <c r="E15" s="37">
        <v>1</v>
      </c>
      <c r="F15" s="37">
        <v>2</v>
      </c>
      <c r="G15" s="35">
        <v>3</v>
      </c>
      <c r="H15" s="34">
        <v>4</v>
      </c>
      <c r="I15" s="36">
        <v>5</v>
      </c>
      <c r="J15" s="35">
        <v>6</v>
      </c>
      <c r="K15" s="34">
        <v>7</v>
      </c>
      <c r="L15" s="35">
        <v>8</v>
      </c>
      <c r="M15" s="36">
        <v>9</v>
      </c>
      <c r="N15" s="37">
        <v>10</v>
      </c>
      <c r="O15" s="37">
        <v>11</v>
      </c>
      <c r="P15" s="82" t="s">
        <v>72</v>
      </c>
      <c r="Q15" s="82" t="s">
        <v>37</v>
      </c>
      <c r="R15" s="82" t="s">
        <v>38</v>
      </c>
      <c r="S15" s="82" t="s">
        <v>39</v>
      </c>
      <c r="T15" s="83"/>
      <c r="U15" s="1"/>
      <c r="V15" s="1"/>
      <c r="W15" s="19">
        <v>1</v>
      </c>
      <c r="X15" s="19">
        <v>2</v>
      </c>
      <c r="Y15" s="19">
        <v>3</v>
      </c>
      <c r="Z15" s="20">
        <v>4</v>
      </c>
      <c r="AA15" s="20">
        <v>5</v>
      </c>
      <c r="AB15" s="21" t="s">
        <v>14</v>
      </c>
      <c r="AC15" s="21"/>
      <c r="AD15" s="21"/>
      <c r="AE15" s="1"/>
      <c r="AF15" s="19" t="s">
        <v>36</v>
      </c>
      <c r="AG15" s="19" t="s">
        <v>37</v>
      </c>
      <c r="AH15" s="19" t="s">
        <v>38</v>
      </c>
      <c r="AI15" s="19" t="s">
        <v>39</v>
      </c>
      <c r="AJ15" s="19"/>
      <c r="AK15" s="19" t="s">
        <v>36</v>
      </c>
      <c r="AL15" s="19" t="s">
        <v>37</v>
      </c>
      <c r="AM15" s="19" t="s">
        <v>38</v>
      </c>
      <c r="AN15" s="19" t="s">
        <v>39</v>
      </c>
      <c r="AO15" s="21" t="s">
        <v>40</v>
      </c>
      <c r="AP15" s="21"/>
      <c r="AQ15" s="19" t="s">
        <v>41</v>
      </c>
      <c r="AR15" s="19" t="s">
        <v>42</v>
      </c>
      <c r="AS15" s="19" t="s">
        <v>43</v>
      </c>
      <c r="AT15" s="19" t="s">
        <v>44</v>
      </c>
      <c r="AU15" s="19" t="s">
        <v>41</v>
      </c>
      <c r="AV15" s="19" t="s">
        <v>42</v>
      </c>
      <c r="AW15" s="19" t="s">
        <v>43</v>
      </c>
      <c r="AX15" s="19" t="s">
        <v>44</v>
      </c>
      <c r="AY15" s="19" t="s">
        <v>21</v>
      </c>
      <c r="AZ15" s="19"/>
      <c r="BA15" s="19" t="s">
        <v>41</v>
      </c>
      <c r="BB15" s="19" t="s">
        <v>42</v>
      </c>
      <c r="BC15" s="19" t="s">
        <v>43</v>
      </c>
      <c r="BD15" s="19" t="s">
        <v>44</v>
      </c>
      <c r="BE15" s="19" t="s">
        <v>41</v>
      </c>
      <c r="BF15" s="19" t="s">
        <v>42</v>
      </c>
      <c r="BG15" s="19" t="s">
        <v>43</v>
      </c>
      <c r="BH15" s="19" t="s">
        <v>44</v>
      </c>
      <c r="BI15" s="19" t="s">
        <v>21</v>
      </c>
      <c r="BJ15" s="1"/>
      <c r="BK15" s="19" t="s">
        <v>41</v>
      </c>
      <c r="BL15" s="19" t="s">
        <v>42</v>
      </c>
      <c r="BM15" s="19" t="s">
        <v>43</v>
      </c>
      <c r="BN15" s="19" t="s">
        <v>44</v>
      </c>
      <c r="BO15" s="19" t="s">
        <v>41</v>
      </c>
      <c r="BP15" s="19" t="s">
        <v>42</v>
      </c>
      <c r="BQ15" s="19" t="s">
        <v>43</v>
      </c>
      <c r="BR15" s="19" t="s">
        <v>44</v>
      </c>
      <c r="BS15" s="19" t="s">
        <v>21</v>
      </c>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row>
    <row r="16" spans="1:112" ht="15.75" customHeight="1">
      <c r="A16" s="30"/>
      <c r="B16" s="94">
        <v>1</v>
      </c>
      <c r="C16" s="83" t="s">
        <v>70</v>
      </c>
      <c r="D16" s="95" t="s">
        <v>9</v>
      </c>
      <c r="E16" s="82">
        <v>3</v>
      </c>
      <c r="F16" s="82">
        <v>3</v>
      </c>
      <c r="G16" s="82">
        <v>3</v>
      </c>
      <c r="H16" s="82">
        <v>4</v>
      </c>
      <c r="I16" s="82">
        <v>3</v>
      </c>
      <c r="J16" s="82">
        <v>3</v>
      </c>
      <c r="K16" s="82">
        <v>3</v>
      </c>
      <c r="L16" s="82">
        <v>3</v>
      </c>
      <c r="M16" s="82">
        <v>3</v>
      </c>
      <c r="N16" s="82">
        <v>3</v>
      </c>
      <c r="O16" s="82">
        <v>3</v>
      </c>
      <c r="P16" s="82">
        <v>12</v>
      </c>
      <c r="Q16" s="82">
        <v>3</v>
      </c>
      <c r="R16" s="82">
        <v>4</v>
      </c>
      <c r="S16" s="82">
        <v>1</v>
      </c>
      <c r="T16" s="83"/>
      <c r="U16" s="1">
        <f>IF(COUNTIF(E16:O16,_xlfn.MODE.SNGL(E16:O16))&gt;COUNT(E16:O16)-2,1,0)</f>
        <v>1</v>
      </c>
      <c r="V16" s="1"/>
      <c r="W16" s="19">
        <f>SUMIF($E16:$O16,W$15)/W$15</f>
        <v>0</v>
      </c>
      <c r="X16" s="19">
        <f>SUMIF($E16:$O16,X$15)/X$15</f>
        <v>0</v>
      </c>
      <c r="Y16" s="19">
        <f>SUMIF($E16:$O16,Y$15)/Y$15</f>
        <v>10</v>
      </c>
      <c r="Z16" s="19">
        <f>SUMIF($E16:$O16,Z$15)/Z$15</f>
        <v>1</v>
      </c>
      <c r="AA16" s="19">
        <f>SUMIF($E16:$O16,AA$15)/AA$15</f>
        <v>0</v>
      </c>
      <c r="AB16" s="21">
        <f>SUM(W16:AA16)</f>
        <v>11</v>
      </c>
      <c r="AC16" s="21"/>
      <c r="AD16" s="21" t="e">
        <f>MODE(P16:S16)</f>
        <v>#N/A</v>
      </c>
      <c r="AE16" s="1"/>
      <c r="AF16" s="19">
        <v>0</v>
      </c>
      <c r="AG16" s="19">
        <v>8</v>
      </c>
      <c r="AH16" s="19">
        <v>1</v>
      </c>
      <c r="AI16" s="19">
        <v>0</v>
      </c>
      <c r="AJ16" s="19"/>
      <c r="AK16" s="19">
        <f>AF16*4</f>
        <v>0</v>
      </c>
      <c r="AL16" s="19">
        <f>AG16*3</f>
        <v>24</v>
      </c>
      <c r="AM16" s="19">
        <f>AH16*2</f>
        <v>2</v>
      </c>
      <c r="AN16" s="19">
        <f>AI16*1</f>
        <v>0</v>
      </c>
      <c r="AO16" s="19">
        <f>SUM(AK16:AN16)</f>
        <v>26</v>
      </c>
      <c r="AP16" s="19"/>
      <c r="AQ16" s="1">
        <f>COUNTIF(P16,$H$15)+COUNTIF(P16,$K$15)</f>
        <v>0</v>
      </c>
      <c r="AR16" s="1">
        <f t="shared" ref="AR16:AT16" si="2">COUNTIF(Q16,$H$15)+COUNTIF(Q16,$K$15)</f>
        <v>0</v>
      </c>
      <c r="AS16" s="1">
        <f t="shared" si="2"/>
        <v>1</v>
      </c>
      <c r="AT16" s="1">
        <f t="shared" si="2"/>
        <v>0</v>
      </c>
      <c r="AU16" s="1">
        <f>AQ16*4</f>
        <v>0</v>
      </c>
      <c r="AV16" s="1">
        <f>AR16*3</f>
        <v>0</v>
      </c>
      <c r="AW16" s="1">
        <f>AS16*2</f>
        <v>2</v>
      </c>
      <c r="AX16" s="1">
        <f>AT16*1</f>
        <v>0</v>
      </c>
      <c r="AY16" s="1">
        <f>SUM(AU16:AX16)</f>
        <v>2</v>
      </c>
      <c r="AZ16" s="1"/>
      <c r="BA16" s="1">
        <f>COUNTIF(P16,$G$15)+COUNTIF(P16,$J$15)+COUNTIF(P16,$L$15)</f>
        <v>0</v>
      </c>
      <c r="BB16" s="1">
        <f t="shared" ref="BB16:BD16" si="3">COUNTIF(Q16,$G$15)+COUNTIF(Q16,$J$15)+COUNTIF(Q16,$L$15)</f>
        <v>1</v>
      </c>
      <c r="BC16" s="1">
        <f t="shared" si="3"/>
        <v>0</v>
      </c>
      <c r="BD16" s="1">
        <f t="shared" si="3"/>
        <v>0</v>
      </c>
      <c r="BE16" s="1">
        <f>BA16*4</f>
        <v>0</v>
      </c>
      <c r="BF16" s="1">
        <f>BB16*3</f>
        <v>3</v>
      </c>
      <c r="BG16" s="1">
        <f>BC16*2</f>
        <v>0</v>
      </c>
      <c r="BH16" s="1">
        <f>BD16*1</f>
        <v>0</v>
      </c>
      <c r="BI16" s="1">
        <f>SUM(BE16:BH16)</f>
        <v>3</v>
      </c>
      <c r="BJ16" s="19"/>
      <c r="BK16" s="1">
        <f>COUNTIF(P16,$E$15)+COUNTIF(P16,$F$15)+COUNTIF(P16,$N$15)+COUNTIF(P16,$O$15)</f>
        <v>0</v>
      </c>
      <c r="BL16" s="1">
        <f t="shared" ref="BL16:BN16" si="4">COUNTIF(Q16,$E$15)+COUNTIF(Q16,$F$15)+COUNTIF(Q16,$N$15)+COUNTIF(Q16,$O$15)</f>
        <v>0</v>
      </c>
      <c r="BM16" s="1">
        <f t="shared" si="4"/>
        <v>0</v>
      </c>
      <c r="BN16" s="1">
        <f t="shared" si="4"/>
        <v>1</v>
      </c>
      <c r="BO16" s="1">
        <f>BK16*4</f>
        <v>0</v>
      </c>
      <c r="BP16" s="1">
        <f>BL16*3</f>
        <v>0</v>
      </c>
      <c r="BQ16" s="1">
        <f>BM16*2</f>
        <v>0</v>
      </c>
      <c r="BR16" s="1">
        <f>BN16*1</f>
        <v>1</v>
      </c>
      <c r="BS16" s="1">
        <f>SUM(BO16:BR16)</f>
        <v>1</v>
      </c>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row>
    <row r="17" spans="1:112" ht="15.75" customHeight="1">
      <c r="A17" s="83"/>
      <c r="B17" s="83"/>
      <c r="C17" s="83"/>
      <c r="D17" s="83"/>
      <c r="E17" s="83"/>
      <c r="F17" s="83"/>
      <c r="G17" s="83"/>
      <c r="H17" s="83"/>
      <c r="I17" s="83"/>
      <c r="J17" s="83"/>
      <c r="K17" s="83"/>
      <c r="L17" s="83"/>
      <c r="M17" s="83"/>
      <c r="N17" s="83"/>
      <c r="O17" s="83"/>
      <c r="P17" s="83"/>
      <c r="Q17" s="83"/>
      <c r="R17" s="83"/>
      <c r="S17" s="83"/>
      <c r="T17" s="83"/>
      <c r="U17" s="27"/>
      <c r="V17" s="27"/>
      <c r="W17" s="27"/>
      <c r="X17" s="27"/>
      <c r="Y17" s="27"/>
      <c r="Z17" s="27"/>
      <c r="AA17" s="27"/>
      <c r="AB17" s="27"/>
      <c r="AC17" s="27"/>
      <c r="AD17" s="21"/>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row>
    <row r="18" spans="1:112" s="108" customFormat="1" ht="15.75" customHeight="1">
      <c r="A18" s="106" t="s">
        <v>73</v>
      </c>
      <c r="B18" s="107"/>
      <c r="C18" s="105"/>
      <c r="D18" s="105"/>
      <c r="F18" s="104"/>
      <c r="G18" s="107"/>
      <c r="H18" s="107"/>
      <c r="I18" s="107"/>
      <c r="J18" s="107"/>
      <c r="K18" s="107"/>
      <c r="L18" s="107"/>
      <c r="M18" s="107"/>
      <c r="N18" s="107"/>
      <c r="O18" s="107"/>
      <c r="P18" s="107"/>
      <c r="Q18" s="107"/>
      <c r="R18" s="107"/>
      <c r="S18" s="107"/>
      <c r="T18" s="109"/>
      <c r="U18" s="110"/>
      <c r="V18" s="110"/>
      <c r="W18" s="110"/>
      <c r="X18" s="110"/>
      <c r="Y18" s="110"/>
      <c r="Z18" s="110"/>
      <c r="AA18" s="110"/>
      <c r="AB18" s="110"/>
      <c r="AC18" s="110"/>
      <c r="AD18" s="111"/>
      <c r="AE18" s="110"/>
      <c r="AF18" s="112"/>
      <c r="AG18" s="112"/>
      <c r="AH18" s="112"/>
      <c r="AI18" s="112"/>
      <c r="AJ18" s="112"/>
      <c r="AK18" s="112"/>
      <c r="AL18" s="112"/>
      <c r="AM18" s="112"/>
      <c r="AN18" s="112"/>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0"/>
      <c r="BL18" s="110"/>
      <c r="BM18" s="110"/>
      <c r="BN18" s="110"/>
      <c r="BO18" s="110"/>
      <c r="BP18" s="110"/>
      <c r="BQ18" s="110"/>
      <c r="BR18" s="110"/>
      <c r="BS18" s="110"/>
      <c r="BT18" s="110"/>
      <c r="BU18" s="110"/>
      <c r="BV18" s="110"/>
      <c r="BW18" s="110"/>
      <c r="BX18" s="110"/>
      <c r="BY18" s="110"/>
      <c r="BZ18" s="110"/>
      <c r="CA18" s="110"/>
      <c r="CB18" s="110"/>
      <c r="CC18" s="110"/>
      <c r="CD18" s="110"/>
      <c r="CE18" s="110"/>
      <c r="CF18" s="110"/>
      <c r="CG18" s="110"/>
      <c r="CH18" s="110"/>
      <c r="CI18" s="110"/>
      <c r="CJ18" s="110"/>
      <c r="CK18" s="110"/>
      <c r="CL18" s="110"/>
      <c r="CM18" s="110"/>
      <c r="CN18" s="110"/>
      <c r="CO18" s="110"/>
      <c r="CP18" s="110"/>
      <c r="CQ18" s="110"/>
      <c r="CR18" s="110"/>
      <c r="CS18" s="110"/>
      <c r="CT18" s="110"/>
      <c r="CU18" s="110"/>
      <c r="CV18" s="110"/>
      <c r="CW18" s="110"/>
      <c r="CX18" s="110"/>
      <c r="CY18" s="110"/>
      <c r="CZ18" s="110"/>
      <c r="DA18" s="110"/>
      <c r="DB18" s="110"/>
      <c r="DC18" s="110"/>
      <c r="DD18" s="110"/>
      <c r="DE18" s="110"/>
      <c r="DF18" s="110"/>
      <c r="DG18" s="110"/>
      <c r="DH18" s="110"/>
    </row>
    <row r="19" spans="1:112" ht="15.75" customHeight="1">
      <c r="A19" s="82"/>
      <c r="B19" s="82"/>
      <c r="C19" s="30"/>
      <c r="D19" s="30"/>
      <c r="E19" s="82"/>
      <c r="F19" s="89"/>
      <c r="G19" s="97" t="s">
        <v>25</v>
      </c>
      <c r="H19" s="98"/>
      <c r="I19" s="98"/>
      <c r="J19" s="98"/>
      <c r="K19" s="98"/>
      <c r="L19" s="98"/>
      <c r="M19" s="98"/>
      <c r="N19" s="98"/>
      <c r="O19" s="98"/>
      <c r="P19" s="97" t="s">
        <v>26</v>
      </c>
      <c r="Q19" s="98"/>
      <c r="R19" s="98"/>
      <c r="S19" s="98"/>
      <c r="T19" s="83"/>
      <c r="U19" s="1" t="s">
        <v>27</v>
      </c>
      <c r="V19" s="1"/>
      <c r="W19" s="1" t="s">
        <v>28</v>
      </c>
      <c r="X19" s="1"/>
      <c r="Y19" s="1"/>
      <c r="Z19" s="1"/>
      <c r="AA19" s="1"/>
      <c r="AB19" s="1"/>
      <c r="AC19" s="1"/>
      <c r="AD19" s="21"/>
      <c r="AE19" s="1"/>
      <c r="AF19" s="1" t="s">
        <v>30</v>
      </c>
      <c r="AG19" s="21"/>
      <c r="AH19" s="21"/>
      <c r="AI19" s="21"/>
      <c r="AJ19" s="21"/>
      <c r="AK19" s="127" t="s">
        <v>31</v>
      </c>
      <c r="AL19" s="116"/>
      <c r="AM19" s="116"/>
      <c r="AN19" s="116"/>
      <c r="AO19" s="116"/>
      <c r="AP19" s="20"/>
      <c r="AQ19" s="128" t="s">
        <v>32</v>
      </c>
      <c r="AR19" s="116"/>
      <c r="AS19" s="116"/>
      <c r="AT19" s="116"/>
      <c r="AU19" s="116"/>
      <c r="AV19" s="116"/>
      <c r="AW19" s="116"/>
      <c r="AX19" s="116"/>
      <c r="AY19" s="116"/>
      <c r="AZ19" s="19"/>
      <c r="BA19" s="128" t="s">
        <v>33</v>
      </c>
      <c r="BB19" s="116"/>
      <c r="BC19" s="116"/>
      <c r="BD19" s="116"/>
      <c r="BE19" s="116"/>
      <c r="BF19" s="116"/>
      <c r="BG19" s="116"/>
      <c r="BH19" s="116"/>
      <c r="BI19" s="116"/>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row>
    <row r="20" spans="1:112" ht="15.75" customHeight="1">
      <c r="A20" s="83"/>
      <c r="B20" s="83"/>
      <c r="C20" s="93" t="s">
        <v>76</v>
      </c>
      <c r="D20" s="86" t="s">
        <v>35</v>
      </c>
      <c r="E20" s="35">
        <v>1</v>
      </c>
      <c r="F20" s="37">
        <v>2</v>
      </c>
      <c r="G20" s="36">
        <v>3</v>
      </c>
      <c r="H20" s="34">
        <v>4</v>
      </c>
      <c r="I20" s="35">
        <v>5</v>
      </c>
      <c r="J20" s="37">
        <v>6</v>
      </c>
      <c r="K20" s="34">
        <v>7</v>
      </c>
      <c r="L20" s="35">
        <v>8</v>
      </c>
      <c r="M20" s="34">
        <v>9</v>
      </c>
      <c r="N20" s="34">
        <v>10</v>
      </c>
      <c r="O20" s="37">
        <v>11</v>
      </c>
      <c r="P20" s="82" t="s">
        <v>72</v>
      </c>
      <c r="Q20" s="82" t="s">
        <v>37</v>
      </c>
      <c r="R20" s="82" t="s">
        <v>38</v>
      </c>
      <c r="S20" s="82" t="s">
        <v>39</v>
      </c>
      <c r="T20" s="83"/>
      <c r="U20" s="1"/>
      <c r="V20" s="1"/>
      <c r="W20" s="19">
        <v>1</v>
      </c>
      <c r="X20" s="19">
        <v>2</v>
      </c>
      <c r="Y20" s="19">
        <v>3</v>
      </c>
      <c r="Z20" s="20">
        <v>4</v>
      </c>
      <c r="AA20" s="20">
        <v>5</v>
      </c>
      <c r="AB20" s="21" t="s">
        <v>14</v>
      </c>
      <c r="AC20" s="21"/>
      <c r="AD20" s="21"/>
      <c r="AE20" s="1"/>
      <c r="AF20" s="19" t="s">
        <v>36</v>
      </c>
      <c r="AG20" s="19" t="s">
        <v>37</v>
      </c>
      <c r="AH20" s="19" t="s">
        <v>38</v>
      </c>
      <c r="AI20" s="19" t="s">
        <v>39</v>
      </c>
      <c r="AJ20" s="19"/>
      <c r="AK20" s="19" t="s">
        <v>36</v>
      </c>
      <c r="AL20" s="19" t="s">
        <v>37</v>
      </c>
      <c r="AM20" s="19" t="s">
        <v>38</v>
      </c>
      <c r="AN20" s="19" t="s">
        <v>39</v>
      </c>
      <c r="AO20" s="21" t="s">
        <v>40</v>
      </c>
      <c r="AP20" s="21"/>
      <c r="AQ20" s="19" t="s">
        <v>41</v>
      </c>
      <c r="AR20" s="19" t="s">
        <v>42</v>
      </c>
      <c r="AS20" s="19" t="s">
        <v>43</v>
      </c>
      <c r="AT20" s="19" t="s">
        <v>44</v>
      </c>
      <c r="AU20" s="19" t="s">
        <v>41</v>
      </c>
      <c r="AV20" s="19" t="s">
        <v>42</v>
      </c>
      <c r="AW20" s="19" t="s">
        <v>43</v>
      </c>
      <c r="AX20" s="19" t="s">
        <v>44</v>
      </c>
      <c r="AY20" s="19" t="s">
        <v>21</v>
      </c>
      <c r="AZ20" s="19"/>
      <c r="BA20" s="19" t="s">
        <v>41</v>
      </c>
      <c r="BB20" s="19" t="s">
        <v>42</v>
      </c>
      <c r="BC20" s="19" t="s">
        <v>43</v>
      </c>
      <c r="BD20" s="19" t="s">
        <v>44</v>
      </c>
      <c r="BE20" s="19" t="s">
        <v>41</v>
      </c>
      <c r="BF20" s="19" t="s">
        <v>42</v>
      </c>
      <c r="BG20" s="19" t="s">
        <v>43</v>
      </c>
      <c r="BH20" s="19" t="s">
        <v>44</v>
      </c>
      <c r="BI20" s="19" t="s">
        <v>21</v>
      </c>
      <c r="BJ20" s="1"/>
      <c r="BK20" s="19" t="s">
        <v>41</v>
      </c>
      <c r="BL20" s="19" t="s">
        <v>42</v>
      </c>
      <c r="BM20" s="19" t="s">
        <v>43</v>
      </c>
      <c r="BN20" s="19" t="s">
        <v>44</v>
      </c>
      <c r="BO20" s="19" t="s">
        <v>41</v>
      </c>
      <c r="BP20" s="19" t="s">
        <v>42</v>
      </c>
      <c r="BQ20" s="19" t="s">
        <v>43</v>
      </c>
      <c r="BR20" s="19" t="s">
        <v>44</v>
      </c>
      <c r="BS20" s="19" t="s">
        <v>21</v>
      </c>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row>
    <row r="21" spans="1:112" ht="15.75" customHeight="1">
      <c r="A21" s="30"/>
      <c r="B21" s="94">
        <v>1</v>
      </c>
      <c r="C21" s="83" t="s">
        <v>70</v>
      </c>
      <c r="D21" s="95" t="s">
        <v>9</v>
      </c>
      <c r="E21" s="82">
        <v>3</v>
      </c>
      <c r="F21" s="82">
        <v>2</v>
      </c>
      <c r="G21" s="82">
        <v>4</v>
      </c>
      <c r="H21" s="82">
        <v>4</v>
      </c>
      <c r="I21" s="82">
        <v>3</v>
      </c>
      <c r="J21" s="82">
        <v>2</v>
      </c>
      <c r="K21" s="82">
        <v>5</v>
      </c>
      <c r="L21" s="82">
        <v>3</v>
      </c>
      <c r="M21" s="82">
        <v>5</v>
      </c>
      <c r="N21" s="99">
        <v>4</v>
      </c>
      <c r="O21" s="99">
        <v>1</v>
      </c>
      <c r="P21" s="82">
        <v>8</v>
      </c>
      <c r="Q21" s="82">
        <v>3</v>
      </c>
      <c r="R21" s="82">
        <v>11</v>
      </c>
      <c r="S21" s="82">
        <v>7</v>
      </c>
      <c r="T21" s="83"/>
      <c r="U21" s="1">
        <f>IF(COUNTIF(E21:M21,_xlfn.MODE.SNGL(E21:M21))&gt;COUNT(E21:M21)-2,1,0)</f>
        <v>0</v>
      </c>
      <c r="V21" s="1"/>
      <c r="W21" s="19">
        <f>SUMIF($E21:$M21,W$20)/W$20</f>
        <v>0</v>
      </c>
      <c r="X21" s="19">
        <f>SUMIF($E21:$M21,X$20)/X$20</f>
        <v>2</v>
      </c>
      <c r="Y21" s="19">
        <f>SUMIF($E21:$M21,Y$20)/Y$20</f>
        <v>3</v>
      </c>
      <c r="Z21" s="19">
        <f>SUMIF($E21:$M21,Z$20)/Z$20</f>
        <v>2</v>
      </c>
      <c r="AA21" s="19">
        <f>SUMIF($E21:$M21,AA$20)/AA$20</f>
        <v>2</v>
      </c>
      <c r="AB21" s="21">
        <f>SUM(W21:AA21)</f>
        <v>9</v>
      </c>
      <c r="AC21" s="21"/>
      <c r="AD21" s="21" t="e">
        <f>MODE(P21:S21)</f>
        <v>#N/A</v>
      </c>
      <c r="AE21" s="1"/>
      <c r="AF21" s="19">
        <v>0</v>
      </c>
      <c r="AG21" s="19">
        <v>0</v>
      </c>
      <c r="AH21" s="19">
        <v>0</v>
      </c>
      <c r="AI21" s="19">
        <v>0</v>
      </c>
      <c r="AJ21" s="19"/>
      <c r="AK21" s="19">
        <f>AF21*4</f>
        <v>0</v>
      </c>
      <c r="AL21" s="19">
        <f>AG21*3</f>
        <v>0</v>
      </c>
      <c r="AM21" s="19">
        <f>AH21*2</f>
        <v>0</v>
      </c>
      <c r="AN21" s="19">
        <f>AI21*1</f>
        <v>0</v>
      </c>
      <c r="AO21" s="19">
        <f>SUM(AK21:AN21)</f>
        <v>0</v>
      </c>
      <c r="AP21" s="19"/>
      <c r="AQ21" s="1">
        <f>COUNTIF(P21,$H$20)+COUNTIF(P21,$K$20)+COUNTIF(P21,$M$20)+COUNTIF(P21,$N$20)</f>
        <v>0</v>
      </c>
      <c r="AR21" s="1">
        <f t="shared" ref="AR21:AT21" si="5">COUNTIF(Q21,$H$20)+COUNTIF(Q21,$K$20)+COUNTIF(Q21,$M$20)+COUNTIF(Q21,$N$20)</f>
        <v>0</v>
      </c>
      <c r="AS21" s="1">
        <f t="shared" si="5"/>
        <v>0</v>
      </c>
      <c r="AT21" s="1">
        <f t="shared" si="5"/>
        <v>1</v>
      </c>
      <c r="AU21" s="1">
        <f>AQ21*4</f>
        <v>0</v>
      </c>
      <c r="AV21" s="1">
        <f>AR21*3</f>
        <v>0</v>
      </c>
      <c r="AW21" s="1">
        <f>AS21*2</f>
        <v>0</v>
      </c>
      <c r="AX21" s="1">
        <f>AT21*1</f>
        <v>1</v>
      </c>
      <c r="AY21" s="1">
        <f>SUM(AU21:AX21)</f>
        <v>1</v>
      </c>
      <c r="AZ21" s="1"/>
      <c r="BA21" s="1">
        <f>COUNTIF(P21,$E$20)+COUNTIF(P21,$I$20)+COUNTIF(P21,$L$20)</f>
        <v>1</v>
      </c>
      <c r="BB21" s="1">
        <f t="shared" ref="BB21:BD21" si="6">COUNTIF(Q21,$E$20)+COUNTIF(Q21,$I$20)+COUNTIF(Q21,$L$20)</f>
        <v>0</v>
      </c>
      <c r="BC21" s="1">
        <f t="shared" si="6"/>
        <v>0</v>
      </c>
      <c r="BD21" s="1">
        <f t="shared" si="6"/>
        <v>0</v>
      </c>
      <c r="BE21" s="1">
        <f>BA21*4</f>
        <v>4</v>
      </c>
      <c r="BF21" s="1">
        <f>BB21*3</f>
        <v>0</v>
      </c>
      <c r="BG21" s="1">
        <f>BC21*2</f>
        <v>0</v>
      </c>
      <c r="BH21" s="1">
        <f>BD21*1</f>
        <v>0</v>
      </c>
      <c r="BI21" s="1">
        <f>SUM(BE21:BH21)</f>
        <v>4</v>
      </c>
      <c r="BJ21" s="19"/>
      <c r="BK21" s="1">
        <f>COUNTIF(P21,$F$20)+COUNTIF(P21,$J$20)+COUNTIF(P21,$O$20)</f>
        <v>0</v>
      </c>
      <c r="BL21" s="1">
        <f t="shared" ref="BL21:BN21" si="7">COUNTIF(Q21,$F$20)+COUNTIF(Q21,$J$20)+COUNTIF(Q21,$O$20)</f>
        <v>0</v>
      </c>
      <c r="BM21" s="1">
        <f t="shared" si="7"/>
        <v>1</v>
      </c>
      <c r="BN21" s="1">
        <f t="shared" si="7"/>
        <v>0</v>
      </c>
      <c r="BO21" s="1">
        <f>BK21*4</f>
        <v>0</v>
      </c>
      <c r="BP21" s="1">
        <f>BL21*3</f>
        <v>0</v>
      </c>
      <c r="BQ21" s="1">
        <f>BM21*2</f>
        <v>2</v>
      </c>
      <c r="BR21" s="1">
        <f>BN21*1</f>
        <v>0</v>
      </c>
      <c r="BS21" s="1">
        <f>SUM(BO21:BR21)</f>
        <v>2</v>
      </c>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row>
    <row r="22" spans="1:112" ht="15.75" customHeight="1">
      <c r="A22" s="83"/>
      <c r="B22" s="83"/>
      <c r="C22" s="83"/>
      <c r="D22" s="83"/>
      <c r="E22" s="83"/>
      <c r="F22" s="83"/>
      <c r="G22" s="83"/>
      <c r="H22" s="83"/>
      <c r="I22" s="83"/>
      <c r="J22" s="83"/>
      <c r="K22" s="83"/>
      <c r="L22" s="83"/>
      <c r="M22" s="83"/>
      <c r="N22" s="83"/>
      <c r="O22" s="83"/>
      <c r="P22" s="83"/>
      <c r="Q22" s="83"/>
      <c r="R22" s="83"/>
      <c r="S22" s="83"/>
      <c r="T22" s="83"/>
      <c r="U22" s="27"/>
      <c r="V22" s="27"/>
      <c r="W22" s="27"/>
      <c r="X22" s="27"/>
      <c r="Y22" s="27"/>
      <c r="Z22" s="27"/>
      <c r="AA22" s="27"/>
      <c r="AB22" s="27"/>
      <c r="AC22" s="27"/>
      <c r="AD22" s="21"/>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row>
    <row r="23" spans="1:112" ht="15.75" customHeight="1">
      <c r="A23" s="91" t="s">
        <v>74</v>
      </c>
      <c r="B23" s="92"/>
      <c r="C23" s="96"/>
      <c r="D23" s="96"/>
      <c r="E23" s="96"/>
      <c r="F23" s="96"/>
      <c r="G23" s="96"/>
      <c r="H23" s="96"/>
      <c r="I23" s="96"/>
      <c r="J23" s="96"/>
      <c r="K23" s="96"/>
      <c r="L23" s="96"/>
      <c r="M23" s="96"/>
      <c r="N23" s="96"/>
      <c r="O23" s="96"/>
      <c r="P23" s="96"/>
      <c r="Q23" s="96"/>
      <c r="R23" s="96"/>
      <c r="S23" s="96"/>
      <c r="T23" s="92"/>
      <c r="U23" s="13"/>
      <c r="V23" s="13"/>
      <c r="W23" s="13"/>
      <c r="X23" s="13"/>
      <c r="Y23" s="13"/>
      <c r="Z23" s="13"/>
      <c r="AA23" s="13"/>
      <c r="AB23" s="13"/>
      <c r="AC23" s="13"/>
      <c r="AD23" s="16"/>
      <c r="AE23" s="13"/>
      <c r="AF23" s="84"/>
      <c r="AG23" s="84"/>
      <c r="AH23" s="84"/>
      <c r="AI23" s="84"/>
      <c r="AJ23" s="84"/>
      <c r="AK23" s="84"/>
      <c r="AL23" s="84"/>
      <c r="AM23" s="84"/>
      <c r="AN23" s="84"/>
      <c r="AO23" s="84"/>
      <c r="AP23" s="15"/>
      <c r="AQ23" s="15"/>
      <c r="AR23" s="15"/>
      <c r="AS23" s="15"/>
      <c r="AT23" s="15"/>
      <c r="AU23" s="15"/>
      <c r="AV23" s="15"/>
      <c r="AW23" s="15"/>
      <c r="AX23" s="15"/>
      <c r="AY23" s="15"/>
      <c r="AZ23" s="15"/>
      <c r="BA23" s="15"/>
      <c r="BB23" s="15"/>
      <c r="BC23" s="15"/>
      <c r="BD23" s="15"/>
      <c r="BE23" s="15"/>
      <c r="BF23" s="15"/>
      <c r="BG23" s="15"/>
      <c r="BH23" s="15"/>
      <c r="BI23" s="15"/>
      <c r="BJ23" s="15"/>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row>
    <row r="24" spans="1:112" ht="15.75" customHeight="1">
      <c r="A24" s="82"/>
      <c r="B24" s="82"/>
      <c r="C24" s="30"/>
      <c r="D24" s="30"/>
      <c r="E24" s="82"/>
      <c r="F24" s="89"/>
      <c r="G24" s="97" t="s">
        <v>25</v>
      </c>
      <c r="H24" s="98"/>
      <c r="I24" s="98"/>
      <c r="J24" s="98"/>
      <c r="K24" s="98"/>
      <c r="L24" s="98"/>
      <c r="M24" s="98"/>
      <c r="N24" s="98"/>
      <c r="O24" s="98"/>
      <c r="P24" s="97" t="s">
        <v>26</v>
      </c>
      <c r="Q24" s="98"/>
      <c r="R24" s="98"/>
      <c r="S24" s="98"/>
      <c r="T24" s="83"/>
      <c r="U24" s="1" t="s">
        <v>27</v>
      </c>
      <c r="V24" s="1"/>
      <c r="W24" s="1" t="s">
        <v>28</v>
      </c>
      <c r="X24" s="1"/>
      <c r="Y24" s="1"/>
      <c r="Z24" s="1"/>
      <c r="AA24" s="1"/>
      <c r="AB24" s="1"/>
      <c r="AC24" s="1"/>
      <c r="AD24" s="21"/>
      <c r="AE24" s="1"/>
      <c r="AF24" s="85" t="s">
        <v>30</v>
      </c>
      <c r="AG24" s="85"/>
      <c r="AH24" s="85"/>
      <c r="AI24" s="85"/>
      <c r="AJ24" s="85"/>
      <c r="AK24" s="131" t="s">
        <v>31</v>
      </c>
      <c r="AL24" s="132"/>
      <c r="AM24" s="132"/>
      <c r="AN24" s="132"/>
      <c r="AO24" s="132"/>
      <c r="AP24" s="20"/>
      <c r="AQ24" s="128" t="s">
        <v>32</v>
      </c>
      <c r="AR24" s="116"/>
      <c r="AS24" s="116"/>
      <c r="AT24" s="116"/>
      <c r="AU24" s="116"/>
      <c r="AV24" s="116"/>
      <c r="AW24" s="116"/>
      <c r="AX24" s="116"/>
      <c r="AY24" s="116"/>
      <c r="AZ24" s="19"/>
      <c r="BA24" s="128" t="s">
        <v>33</v>
      </c>
      <c r="BB24" s="116"/>
      <c r="BC24" s="116"/>
      <c r="BD24" s="116"/>
      <c r="BE24" s="116"/>
      <c r="BF24" s="116"/>
      <c r="BG24" s="116"/>
      <c r="BH24" s="116"/>
      <c r="BI24" s="116"/>
      <c r="BJ24" s="1"/>
      <c r="BK24" s="128" t="s">
        <v>34</v>
      </c>
      <c r="BL24" s="116"/>
      <c r="BM24" s="116"/>
      <c r="BN24" s="116"/>
      <c r="BO24" s="116"/>
      <c r="BP24" s="116"/>
      <c r="BQ24" s="116"/>
      <c r="BR24" s="116"/>
      <c r="BS24" s="116"/>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row>
    <row r="25" spans="1:112" ht="15.75" customHeight="1">
      <c r="A25" s="82"/>
      <c r="B25" s="82"/>
      <c r="C25" s="30"/>
      <c r="D25" s="30"/>
      <c r="E25" s="93" t="s">
        <v>76</v>
      </c>
      <c r="F25" s="86" t="s">
        <v>35</v>
      </c>
      <c r="G25" s="37">
        <v>1</v>
      </c>
      <c r="H25" s="34">
        <v>2</v>
      </c>
      <c r="I25" s="34">
        <v>3</v>
      </c>
      <c r="J25" s="36">
        <v>4</v>
      </c>
      <c r="K25" s="35">
        <v>5</v>
      </c>
      <c r="L25" s="37">
        <v>6</v>
      </c>
      <c r="M25" s="37">
        <v>7</v>
      </c>
      <c r="N25" s="36">
        <v>8</v>
      </c>
      <c r="O25" s="35">
        <v>9</v>
      </c>
      <c r="P25" s="82" t="s">
        <v>72</v>
      </c>
      <c r="Q25" s="82" t="s">
        <v>37</v>
      </c>
      <c r="R25" s="82" t="s">
        <v>38</v>
      </c>
      <c r="S25" s="82" t="s">
        <v>39</v>
      </c>
      <c r="T25" s="83"/>
      <c r="U25" s="1"/>
      <c r="V25" s="1"/>
      <c r="W25" s="19">
        <v>1</v>
      </c>
      <c r="X25" s="19">
        <v>2</v>
      </c>
      <c r="Y25" s="19">
        <v>3</v>
      </c>
      <c r="Z25" s="20">
        <v>4</v>
      </c>
      <c r="AA25" s="20">
        <v>5</v>
      </c>
      <c r="AB25" s="21" t="s">
        <v>14</v>
      </c>
      <c r="AC25" s="21"/>
      <c r="AD25" s="21"/>
      <c r="AE25" s="1"/>
      <c r="AF25" s="84" t="s">
        <v>36</v>
      </c>
      <c r="AG25" s="84" t="s">
        <v>37</v>
      </c>
      <c r="AH25" s="84" t="s">
        <v>38</v>
      </c>
      <c r="AI25" s="84" t="s">
        <v>39</v>
      </c>
      <c r="AJ25" s="84"/>
      <c r="AK25" s="84" t="s">
        <v>36</v>
      </c>
      <c r="AL25" s="84" t="s">
        <v>37</v>
      </c>
      <c r="AM25" s="84" t="s">
        <v>38</v>
      </c>
      <c r="AN25" s="84" t="s">
        <v>39</v>
      </c>
      <c r="AO25" s="85" t="s">
        <v>40</v>
      </c>
      <c r="AP25" s="21"/>
      <c r="AQ25" s="19" t="s">
        <v>41</v>
      </c>
      <c r="AR25" s="19" t="s">
        <v>42</v>
      </c>
      <c r="AS25" s="19" t="s">
        <v>43</v>
      </c>
      <c r="AT25" s="19" t="s">
        <v>44</v>
      </c>
      <c r="AU25" s="19" t="s">
        <v>41</v>
      </c>
      <c r="AV25" s="19" t="s">
        <v>42</v>
      </c>
      <c r="AW25" s="19" t="s">
        <v>43</v>
      </c>
      <c r="AX25" s="19" t="s">
        <v>44</v>
      </c>
      <c r="AY25" s="19" t="s">
        <v>21</v>
      </c>
      <c r="AZ25" s="19"/>
      <c r="BA25" s="19" t="s">
        <v>41</v>
      </c>
      <c r="BB25" s="19" t="s">
        <v>42</v>
      </c>
      <c r="BC25" s="19" t="s">
        <v>43</v>
      </c>
      <c r="BD25" s="19" t="s">
        <v>44</v>
      </c>
      <c r="BE25" s="19" t="s">
        <v>41</v>
      </c>
      <c r="BF25" s="19" t="s">
        <v>42</v>
      </c>
      <c r="BG25" s="19" t="s">
        <v>43</v>
      </c>
      <c r="BH25" s="19" t="s">
        <v>44</v>
      </c>
      <c r="BI25" s="19" t="s">
        <v>21</v>
      </c>
      <c r="BJ25" s="1"/>
      <c r="BK25" s="19" t="s">
        <v>41</v>
      </c>
      <c r="BL25" s="19" t="s">
        <v>42</v>
      </c>
      <c r="BM25" s="19" t="s">
        <v>43</v>
      </c>
      <c r="BN25" s="19" t="s">
        <v>44</v>
      </c>
      <c r="BO25" s="19" t="s">
        <v>41</v>
      </c>
      <c r="BP25" s="19" t="s">
        <v>42</v>
      </c>
      <c r="BQ25" s="19" t="s">
        <v>43</v>
      </c>
      <c r="BR25" s="19" t="s">
        <v>44</v>
      </c>
      <c r="BS25" s="19" t="s">
        <v>21</v>
      </c>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row>
    <row r="26" spans="1:112" ht="15.75" customHeight="1">
      <c r="A26" s="30"/>
      <c r="B26" s="94">
        <v>1</v>
      </c>
      <c r="C26" s="30"/>
      <c r="D26" s="30"/>
      <c r="E26" s="83" t="s">
        <v>70</v>
      </c>
      <c r="F26" s="95" t="s">
        <v>9</v>
      </c>
      <c r="G26" s="82">
        <v>4</v>
      </c>
      <c r="H26" s="82">
        <v>3</v>
      </c>
      <c r="I26" s="82">
        <v>1</v>
      </c>
      <c r="J26" s="82">
        <v>1</v>
      </c>
      <c r="K26" s="82">
        <v>2</v>
      </c>
      <c r="L26" s="82">
        <v>1</v>
      </c>
      <c r="M26" s="82">
        <v>2</v>
      </c>
      <c r="N26" s="82">
        <v>2</v>
      </c>
      <c r="O26" s="82">
        <v>4</v>
      </c>
      <c r="P26" s="82">
        <v>1</v>
      </c>
      <c r="Q26" s="82">
        <v>9</v>
      </c>
      <c r="R26" s="82">
        <v>2</v>
      </c>
      <c r="S26" s="82">
        <v>5</v>
      </c>
      <c r="T26" s="83"/>
      <c r="U26" s="1">
        <f>IF(COUNTIF(G26:O26,_xlfn.MODE.SNGL(G26:O26))&gt;COUNT(G26:O26)-2,1,0)</f>
        <v>0</v>
      </c>
      <c r="V26" s="1"/>
      <c r="W26" s="19">
        <f>SUMIF($G26:$O26,W$25)/W$25</f>
        <v>3</v>
      </c>
      <c r="X26" s="19">
        <f>SUMIF($G26:$O26,X$25)/X$25</f>
        <v>3</v>
      </c>
      <c r="Y26" s="19">
        <f>SUMIF($G26:$O26,Y$25)/Y$25</f>
        <v>1</v>
      </c>
      <c r="Z26" s="19">
        <f>SUMIF($G26:$O26,Z$25)/Z$25</f>
        <v>2</v>
      </c>
      <c r="AA26" s="19">
        <f>SUMIF($G26:$O26,AA$25)/AA$25</f>
        <v>0</v>
      </c>
      <c r="AB26" s="21">
        <f>SUM(W26:AA26)</f>
        <v>9</v>
      </c>
      <c r="AC26" s="21"/>
      <c r="AD26" s="21" t="e">
        <f>MODE(P26:S26)</f>
        <v>#N/A</v>
      </c>
      <c r="AE26" s="1"/>
      <c r="AF26" s="84">
        <v>1</v>
      </c>
      <c r="AG26" s="84">
        <v>1</v>
      </c>
      <c r="AH26" s="84">
        <v>1</v>
      </c>
      <c r="AI26" s="84">
        <v>1</v>
      </c>
      <c r="AJ26" s="84"/>
      <c r="AK26" s="84">
        <f>AF26*4</f>
        <v>4</v>
      </c>
      <c r="AL26" s="84">
        <f>AG26*3</f>
        <v>3</v>
      </c>
      <c r="AM26" s="84">
        <f>AH26*2</f>
        <v>2</v>
      </c>
      <c r="AN26" s="84">
        <f>AI26*1</f>
        <v>1</v>
      </c>
      <c r="AO26" s="84">
        <f>SUM(AK26:AN26)</f>
        <v>10</v>
      </c>
      <c r="AP26" s="19"/>
      <c r="AQ26" s="1">
        <f>COUNTIF(P26,$H$25)+COUNTIF(P26,$I$25)</f>
        <v>0</v>
      </c>
      <c r="AR26" s="1">
        <f t="shared" ref="AR26:AT26" si="8">COUNTIF(Q26,$H$25)+COUNTIF(Q26,$I$25)</f>
        <v>0</v>
      </c>
      <c r="AS26" s="1">
        <f t="shared" si="8"/>
        <v>1</v>
      </c>
      <c r="AT26" s="1">
        <f t="shared" si="8"/>
        <v>0</v>
      </c>
      <c r="AU26" s="1">
        <f>AQ26*4</f>
        <v>0</v>
      </c>
      <c r="AV26" s="1">
        <f>AR26*3</f>
        <v>0</v>
      </c>
      <c r="AW26" s="1">
        <f>AS26*2</f>
        <v>2</v>
      </c>
      <c r="AX26" s="1">
        <f>AT26*1</f>
        <v>0</v>
      </c>
      <c r="AY26" s="1">
        <f>SUM(AU26:AX26)</f>
        <v>2</v>
      </c>
      <c r="AZ26" s="1"/>
      <c r="BA26" s="1">
        <f>COUNTIF(P26,$K$25)+COUNTIF(P26,$O$25)</f>
        <v>0</v>
      </c>
      <c r="BB26" s="1">
        <f t="shared" ref="BB26:BD26" si="9">COUNTIF(Q26,$K$25)+COUNTIF(Q26,$O$25)</f>
        <v>1</v>
      </c>
      <c r="BC26" s="1">
        <f t="shared" si="9"/>
        <v>0</v>
      </c>
      <c r="BD26" s="1">
        <f t="shared" si="9"/>
        <v>1</v>
      </c>
      <c r="BE26" s="1">
        <f>BA26*4</f>
        <v>0</v>
      </c>
      <c r="BF26" s="1">
        <f>BB26*3</f>
        <v>3</v>
      </c>
      <c r="BG26" s="1">
        <f>BC26*2</f>
        <v>0</v>
      </c>
      <c r="BH26" s="1">
        <f>BD26*1</f>
        <v>1</v>
      </c>
      <c r="BI26" s="1">
        <f>SUM(BE26:BH26)</f>
        <v>4</v>
      </c>
      <c r="BJ26" s="19"/>
      <c r="BK26" s="1">
        <f>COUNTIF(P26,$G$25)+COUNTIF(P26,$L$25)+COUNTIF(P21,$M$20)</f>
        <v>1</v>
      </c>
      <c r="BL26" s="1">
        <f t="shared" ref="BL26:BN26" si="10">COUNTIF(Q26,$G$25)+COUNTIF(Q26,$L$25)+COUNTIF(Q21,$M$20)</f>
        <v>0</v>
      </c>
      <c r="BM26" s="1">
        <f t="shared" si="10"/>
        <v>0</v>
      </c>
      <c r="BN26" s="1">
        <f t="shared" si="10"/>
        <v>0</v>
      </c>
      <c r="BO26" s="1">
        <f>BK26*4</f>
        <v>4</v>
      </c>
      <c r="BP26" s="1">
        <f>BL26*3</f>
        <v>0</v>
      </c>
      <c r="BQ26" s="1">
        <f>BM26*2</f>
        <v>0</v>
      </c>
      <c r="BR26" s="1">
        <f>BN26*1</f>
        <v>0</v>
      </c>
      <c r="BS26" s="1">
        <f>SUM(BO26:BR26)</f>
        <v>4</v>
      </c>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row>
    <row r="27" spans="1:112" ht="15.75" customHeight="1">
      <c r="A27" s="83"/>
      <c r="B27" s="83"/>
      <c r="C27" s="82"/>
      <c r="D27" s="82"/>
      <c r="E27" s="82"/>
      <c r="F27" s="82"/>
      <c r="G27" s="82"/>
      <c r="H27" s="82"/>
      <c r="I27" s="82"/>
      <c r="J27" s="82"/>
      <c r="K27" s="82"/>
      <c r="L27" s="82"/>
      <c r="M27" s="82"/>
      <c r="N27" s="82"/>
      <c r="O27" s="82"/>
      <c r="P27" s="82"/>
      <c r="Q27" s="82"/>
      <c r="R27" s="82"/>
      <c r="S27" s="82"/>
      <c r="T27" s="83"/>
      <c r="U27" s="1"/>
      <c r="V27" s="1"/>
      <c r="W27" s="1"/>
      <c r="X27" s="1"/>
      <c r="Y27" s="1"/>
      <c r="Z27" s="1"/>
      <c r="AA27" s="1"/>
      <c r="AB27" s="1"/>
      <c r="AC27" s="1"/>
      <c r="AD27" s="21"/>
      <c r="AE27" s="1"/>
      <c r="AF27" s="84"/>
      <c r="AG27" s="84"/>
      <c r="AH27" s="84"/>
      <c r="AI27" s="84"/>
      <c r="AJ27" s="84"/>
      <c r="AK27" s="84"/>
      <c r="AL27" s="84"/>
      <c r="AM27" s="84"/>
      <c r="AN27" s="84"/>
      <c r="AO27" s="84"/>
      <c r="AP27" s="19"/>
      <c r="AQ27" s="19"/>
      <c r="AR27" s="19"/>
      <c r="AS27" s="19"/>
      <c r="AT27" s="19"/>
      <c r="AU27" s="19"/>
      <c r="AV27" s="19"/>
      <c r="AW27" s="19"/>
      <c r="AX27" s="19"/>
      <c r="AY27" s="19"/>
      <c r="AZ27" s="19"/>
      <c r="BA27" s="19"/>
      <c r="BB27" s="19"/>
      <c r="BC27" s="19"/>
      <c r="BD27" s="19"/>
      <c r="BE27" s="19"/>
      <c r="BF27" s="19"/>
      <c r="BG27" s="19"/>
      <c r="BH27" s="19"/>
      <c r="BI27" s="19"/>
      <c r="BJ27" s="19"/>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row>
    <row r="28" spans="1:112" ht="15.75" customHeight="1">
      <c r="A28" s="91" t="s">
        <v>75</v>
      </c>
      <c r="B28" s="92"/>
      <c r="C28" s="96"/>
      <c r="D28" s="96"/>
      <c r="E28" s="96"/>
      <c r="F28" s="96"/>
      <c r="G28" s="96"/>
      <c r="H28" s="96"/>
      <c r="I28" s="96"/>
      <c r="J28" s="96"/>
      <c r="K28" s="96"/>
      <c r="L28" s="96"/>
      <c r="M28" s="96"/>
      <c r="N28" s="96"/>
      <c r="O28" s="96"/>
      <c r="P28" s="96"/>
      <c r="Q28" s="96"/>
      <c r="R28" s="96"/>
      <c r="S28" s="96"/>
      <c r="T28" s="92"/>
      <c r="U28" s="13"/>
      <c r="V28" s="13"/>
      <c r="W28" s="13"/>
      <c r="X28" s="13"/>
      <c r="Y28" s="13"/>
      <c r="Z28" s="13"/>
      <c r="AA28" s="13"/>
      <c r="AB28" s="13"/>
      <c r="AC28" s="13"/>
      <c r="AD28" s="16"/>
      <c r="AE28" s="13"/>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row>
    <row r="29" spans="1:112" ht="15.75" customHeight="1">
      <c r="A29" s="83"/>
      <c r="B29" s="83"/>
      <c r="C29" s="82"/>
      <c r="D29" s="89"/>
      <c r="E29" s="97" t="s">
        <v>25</v>
      </c>
      <c r="F29" s="98"/>
      <c r="G29" s="98"/>
      <c r="H29" s="98"/>
      <c r="I29" s="98"/>
      <c r="J29" s="98"/>
      <c r="K29" s="98"/>
      <c r="L29" s="98"/>
      <c r="M29" s="98"/>
      <c r="N29" s="98"/>
      <c r="O29" s="98"/>
      <c r="P29" s="97" t="s">
        <v>26</v>
      </c>
      <c r="Q29" s="98"/>
      <c r="R29" s="98"/>
      <c r="S29" s="98"/>
      <c r="T29" s="83"/>
      <c r="U29" s="1" t="s">
        <v>27</v>
      </c>
      <c r="V29" s="1"/>
      <c r="W29" s="1" t="s">
        <v>28</v>
      </c>
      <c r="X29" s="1"/>
      <c r="Y29" s="1"/>
      <c r="Z29" s="1"/>
      <c r="AA29" s="1"/>
      <c r="AB29" s="1"/>
      <c r="AC29" s="1"/>
      <c r="AD29" s="21"/>
      <c r="AE29" s="1"/>
      <c r="AF29" s="1" t="s">
        <v>30</v>
      </c>
      <c r="AG29" s="1"/>
      <c r="AH29" s="1"/>
      <c r="AI29" s="1"/>
      <c r="AJ29" s="1"/>
      <c r="AK29" s="127" t="s">
        <v>31</v>
      </c>
      <c r="AL29" s="116"/>
      <c r="AM29" s="116"/>
      <c r="AN29" s="116"/>
      <c r="AO29" s="116"/>
      <c r="AP29" s="20"/>
      <c r="AQ29" s="128" t="s">
        <v>32</v>
      </c>
      <c r="AR29" s="116"/>
      <c r="AS29" s="116"/>
      <c r="AT29" s="116"/>
      <c r="AU29" s="116"/>
      <c r="AV29" s="116"/>
      <c r="AW29" s="116"/>
      <c r="AX29" s="116"/>
      <c r="AY29" s="116"/>
      <c r="AZ29" s="19"/>
      <c r="BA29" s="128" t="s">
        <v>33</v>
      </c>
      <c r="BB29" s="116"/>
      <c r="BC29" s="116"/>
      <c r="BD29" s="116"/>
      <c r="BE29" s="116"/>
      <c r="BF29" s="116"/>
      <c r="BG29" s="116"/>
      <c r="BH29" s="116"/>
      <c r="BI29" s="116"/>
      <c r="BJ29" s="19"/>
      <c r="BK29" s="128" t="s">
        <v>34</v>
      </c>
      <c r="BL29" s="116"/>
      <c r="BM29" s="116"/>
      <c r="BN29" s="116"/>
      <c r="BO29" s="116"/>
      <c r="BP29" s="116"/>
      <c r="BQ29" s="116"/>
      <c r="BR29" s="116"/>
      <c r="BS29" s="116"/>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row>
    <row r="30" spans="1:112" ht="15.75" customHeight="1">
      <c r="A30" s="82"/>
      <c r="B30" s="82"/>
      <c r="C30" s="93" t="s">
        <v>76</v>
      </c>
      <c r="D30" s="86" t="s">
        <v>35</v>
      </c>
      <c r="E30" s="35">
        <v>1</v>
      </c>
      <c r="F30" s="34">
        <v>2</v>
      </c>
      <c r="G30" s="35">
        <v>3</v>
      </c>
      <c r="H30" s="37">
        <v>4</v>
      </c>
      <c r="I30" s="34">
        <v>5</v>
      </c>
      <c r="J30" s="35">
        <v>6</v>
      </c>
      <c r="K30" s="37">
        <v>7</v>
      </c>
      <c r="L30" s="34">
        <v>8</v>
      </c>
      <c r="M30" s="35">
        <v>9</v>
      </c>
      <c r="N30" s="34">
        <v>10</v>
      </c>
      <c r="O30" s="36">
        <v>11</v>
      </c>
      <c r="P30" s="82" t="s">
        <v>72</v>
      </c>
      <c r="Q30" s="82" t="s">
        <v>37</v>
      </c>
      <c r="R30" s="82" t="s">
        <v>38</v>
      </c>
      <c r="S30" s="82" t="s">
        <v>39</v>
      </c>
      <c r="T30" s="83"/>
      <c r="U30" s="1"/>
      <c r="V30" s="1"/>
      <c r="W30" s="19">
        <v>1</v>
      </c>
      <c r="X30" s="19">
        <v>2</v>
      </c>
      <c r="Y30" s="19">
        <v>3</v>
      </c>
      <c r="Z30" s="20">
        <v>4</v>
      </c>
      <c r="AA30" s="20">
        <v>5</v>
      </c>
      <c r="AB30" s="21" t="s">
        <v>14</v>
      </c>
      <c r="AC30" s="21"/>
      <c r="AD30" s="21"/>
      <c r="AE30" s="1"/>
      <c r="AF30" s="19" t="s">
        <v>36</v>
      </c>
      <c r="AG30" s="19" t="s">
        <v>37</v>
      </c>
      <c r="AH30" s="19" t="s">
        <v>38</v>
      </c>
      <c r="AI30" s="19" t="s">
        <v>39</v>
      </c>
      <c r="AJ30" s="19"/>
      <c r="AK30" s="19" t="s">
        <v>36</v>
      </c>
      <c r="AL30" s="19" t="s">
        <v>37</v>
      </c>
      <c r="AM30" s="19" t="s">
        <v>38</v>
      </c>
      <c r="AN30" s="19" t="s">
        <v>39</v>
      </c>
      <c r="AO30" s="21" t="s">
        <v>40</v>
      </c>
      <c r="AP30" s="21"/>
      <c r="AQ30" s="19" t="s">
        <v>41</v>
      </c>
      <c r="AR30" s="19" t="s">
        <v>42</v>
      </c>
      <c r="AS30" s="19" t="s">
        <v>43</v>
      </c>
      <c r="AT30" s="19" t="s">
        <v>44</v>
      </c>
      <c r="AU30" s="19" t="s">
        <v>41</v>
      </c>
      <c r="AV30" s="19" t="s">
        <v>42</v>
      </c>
      <c r="AW30" s="19" t="s">
        <v>43</v>
      </c>
      <c r="AX30" s="19" t="s">
        <v>44</v>
      </c>
      <c r="AY30" s="19" t="s">
        <v>21</v>
      </c>
      <c r="AZ30" s="19"/>
      <c r="BA30" s="19" t="s">
        <v>41</v>
      </c>
      <c r="BB30" s="19" t="s">
        <v>42</v>
      </c>
      <c r="BC30" s="19" t="s">
        <v>43</v>
      </c>
      <c r="BD30" s="19" t="s">
        <v>44</v>
      </c>
      <c r="BE30" s="19" t="s">
        <v>41</v>
      </c>
      <c r="BF30" s="19" t="s">
        <v>42</v>
      </c>
      <c r="BG30" s="19" t="s">
        <v>43</v>
      </c>
      <c r="BH30" s="19" t="s">
        <v>44</v>
      </c>
      <c r="BI30" s="19" t="s">
        <v>21</v>
      </c>
      <c r="BJ30" s="19"/>
      <c r="BK30" s="19" t="s">
        <v>41</v>
      </c>
      <c r="BL30" s="19" t="s">
        <v>42</v>
      </c>
      <c r="BM30" s="19" t="s">
        <v>43</v>
      </c>
      <c r="BN30" s="19" t="s">
        <v>44</v>
      </c>
      <c r="BO30" s="19" t="s">
        <v>41</v>
      </c>
      <c r="BP30" s="19" t="s">
        <v>42</v>
      </c>
      <c r="BQ30" s="19" t="s">
        <v>43</v>
      </c>
      <c r="BR30" s="19" t="s">
        <v>44</v>
      </c>
      <c r="BS30" s="19" t="s">
        <v>21</v>
      </c>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row>
    <row r="31" spans="1:112" ht="15.75" customHeight="1">
      <c r="A31" s="30"/>
      <c r="B31" s="94">
        <v>1</v>
      </c>
      <c r="C31" s="83" t="s">
        <v>70</v>
      </c>
      <c r="D31" s="95" t="s">
        <v>9</v>
      </c>
      <c r="E31" s="82">
        <v>4</v>
      </c>
      <c r="F31" s="82">
        <v>1</v>
      </c>
      <c r="G31" s="82">
        <v>2</v>
      </c>
      <c r="H31" s="82">
        <v>1</v>
      </c>
      <c r="I31" s="82">
        <v>2</v>
      </c>
      <c r="J31" s="82">
        <v>3</v>
      </c>
      <c r="K31" s="82">
        <v>5</v>
      </c>
      <c r="L31" s="82">
        <v>3</v>
      </c>
      <c r="M31" s="82">
        <v>4</v>
      </c>
      <c r="N31" s="82">
        <v>1</v>
      </c>
      <c r="O31" s="82">
        <v>3</v>
      </c>
      <c r="P31" s="82">
        <v>7</v>
      </c>
      <c r="Q31" s="82">
        <v>1</v>
      </c>
      <c r="R31" s="82">
        <v>9</v>
      </c>
      <c r="S31" s="82">
        <v>8</v>
      </c>
      <c r="T31" s="83"/>
      <c r="U31" s="1">
        <f>IF(COUNTIF(E31:O31,_xlfn.MODE.SNGL(E31:O31))&gt;COUNT(E31:O31)-2,1,0)</f>
        <v>0</v>
      </c>
      <c r="V31" s="1"/>
      <c r="W31" s="19">
        <f>SUMIF($E31:$O31,W$30)/W$30</f>
        <v>3</v>
      </c>
      <c r="X31" s="19">
        <f>SUMIF($E31:$O31,X$30)/X$30</f>
        <v>2</v>
      </c>
      <c r="Y31" s="19">
        <f>SUMIF($E31:$O31,Y$30)/Y$30</f>
        <v>3</v>
      </c>
      <c r="Z31" s="19">
        <f>SUMIF($E31:$O31,Z$30)/Z$30</f>
        <v>2</v>
      </c>
      <c r="AA31" s="19">
        <f>SUMIF($E31:$O31,AA$30)/AA$30</f>
        <v>1</v>
      </c>
      <c r="AB31" s="21">
        <f>SUM(W31:AA31)</f>
        <v>11</v>
      </c>
      <c r="AC31" s="21"/>
      <c r="AD31" s="21" t="e">
        <f>MODE(P31:S31)</f>
        <v>#N/A</v>
      </c>
      <c r="AE31" s="1"/>
      <c r="AF31" s="19">
        <v>0</v>
      </c>
      <c r="AG31" s="19">
        <v>0</v>
      </c>
      <c r="AH31" s="19">
        <v>0</v>
      </c>
      <c r="AI31" s="19">
        <v>0</v>
      </c>
      <c r="AJ31" s="19"/>
      <c r="AK31" s="19">
        <f>AF31*4</f>
        <v>0</v>
      </c>
      <c r="AL31" s="19">
        <f>AG31*3</f>
        <v>0</v>
      </c>
      <c r="AM31" s="19">
        <f>AH31*2</f>
        <v>0</v>
      </c>
      <c r="AN31" s="19">
        <f>AI31*1</f>
        <v>0</v>
      </c>
      <c r="AO31" s="19">
        <f>SUM(AK31:AN31)</f>
        <v>0</v>
      </c>
      <c r="AP31" s="19"/>
      <c r="AQ31" s="1">
        <f>COUNTIF(P31,$F$30)+COUNTIF(P31,$I$30)+COUNTIF(P31,$L$30)+COUNTIF(P31,$N$30)</f>
        <v>0</v>
      </c>
      <c r="AR31" s="1">
        <f t="shared" ref="AR31:AT31" si="11">COUNTIF(Q31,$F$30)+COUNTIF(Q31,$I$30)+COUNTIF(Q31,$L$30)+COUNTIF(Q31,$N$30)</f>
        <v>0</v>
      </c>
      <c r="AS31" s="1">
        <f t="shared" si="11"/>
        <v>0</v>
      </c>
      <c r="AT31" s="1">
        <f t="shared" si="11"/>
        <v>1</v>
      </c>
      <c r="AU31" s="1">
        <f>AQ31*4</f>
        <v>0</v>
      </c>
      <c r="AV31" s="1">
        <f>AR31*3</f>
        <v>0</v>
      </c>
      <c r="AW31" s="1">
        <f>AS31*2</f>
        <v>0</v>
      </c>
      <c r="AX31" s="1">
        <f>AT31*1</f>
        <v>1</v>
      </c>
      <c r="AY31" s="1">
        <f>SUM(AU31:AX31)</f>
        <v>1</v>
      </c>
      <c r="AZ31" s="1"/>
      <c r="BA31" s="1">
        <f>COUNTIF(P31,$E$30)+COUNTIF(P31,$J$30)+COUNTIF(P31,$M$30)</f>
        <v>0</v>
      </c>
      <c r="BB31" s="1">
        <f t="shared" ref="BB31:BD31" si="12">COUNTIF(Q31,$E$30)+COUNTIF(Q31,$J$30)+COUNTIF(Q31,$M$30)</f>
        <v>1</v>
      </c>
      <c r="BC31" s="1">
        <f t="shared" si="12"/>
        <v>1</v>
      </c>
      <c r="BD31" s="1">
        <f t="shared" si="12"/>
        <v>0</v>
      </c>
      <c r="BE31" s="1">
        <f>BA31*4</f>
        <v>0</v>
      </c>
      <c r="BF31" s="1">
        <f>BB31*3</f>
        <v>3</v>
      </c>
      <c r="BG31" s="1">
        <f>BC31*2</f>
        <v>2</v>
      </c>
      <c r="BH31" s="1">
        <f>BD31*1</f>
        <v>0</v>
      </c>
      <c r="BI31" s="1">
        <f>SUM(BE31:BH31)</f>
        <v>5</v>
      </c>
      <c r="BJ31" s="19"/>
      <c r="BK31" s="1">
        <f>COUNTIF(P31,$H$30)+COUNTIF(P31,$K$30)</f>
        <v>1</v>
      </c>
      <c r="BL31" s="1">
        <f t="shared" ref="BL31:BN31" si="13">COUNTIF(Q31,$H$30)+COUNTIF(Q31,$K$30)</f>
        <v>0</v>
      </c>
      <c r="BM31" s="1">
        <f t="shared" si="13"/>
        <v>0</v>
      </c>
      <c r="BN31" s="1">
        <f t="shared" si="13"/>
        <v>0</v>
      </c>
      <c r="BO31" s="1">
        <f>BK31*4</f>
        <v>4</v>
      </c>
      <c r="BP31" s="1">
        <f>BL31*3</f>
        <v>0</v>
      </c>
      <c r="BQ31" s="1">
        <f>BM31*2</f>
        <v>0</v>
      </c>
      <c r="BR31" s="1">
        <f>BN31*1</f>
        <v>0</v>
      </c>
      <c r="BS31" s="1">
        <f>SUM(BO31:BR31)</f>
        <v>4</v>
      </c>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row>
    <row r="32" spans="1:112" ht="36">
      <c r="A32" s="100" t="s">
        <v>135</v>
      </c>
      <c r="B32" s="101"/>
      <c r="C32" s="101"/>
      <c r="D32" s="101"/>
      <c r="E32" s="101"/>
      <c r="F32" s="83"/>
      <c r="G32" s="83"/>
      <c r="H32" s="83"/>
      <c r="I32" s="83"/>
      <c r="J32" s="83"/>
      <c r="K32" s="83"/>
      <c r="L32" s="83"/>
      <c r="M32" s="83"/>
      <c r="N32" s="83"/>
      <c r="O32" s="83"/>
      <c r="P32" s="83"/>
      <c r="Q32" s="83"/>
      <c r="R32" s="83"/>
      <c r="S32" s="83"/>
      <c r="T32" s="83"/>
      <c r="U32" s="1"/>
      <c r="V32" s="1"/>
      <c r="W32" s="19"/>
      <c r="X32" s="19"/>
      <c r="Y32" s="19"/>
      <c r="Z32" s="19"/>
      <c r="AA32" s="19"/>
      <c r="AB32" s="21"/>
      <c r="AC32" s="21"/>
      <c r="AD32" s="21"/>
      <c r="AE32" s="1"/>
      <c r="AF32" s="19"/>
      <c r="AG32" s="19"/>
      <c r="AH32" s="19"/>
      <c r="AI32" s="19"/>
      <c r="AJ32" s="19"/>
      <c r="AK32" s="19"/>
      <c r="AL32" s="19"/>
      <c r="AM32" s="19"/>
      <c r="AN32" s="19"/>
      <c r="AO32" s="19"/>
      <c r="AP32" s="19"/>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row>
    <row r="33" spans="1:112" ht="36">
      <c r="A33" s="100" t="s">
        <v>136</v>
      </c>
      <c r="B33" s="101"/>
      <c r="C33" s="101"/>
      <c r="D33" s="101"/>
      <c r="E33" s="101"/>
      <c r="F33" s="83"/>
      <c r="G33" s="83"/>
      <c r="H33" s="83"/>
      <c r="I33" s="83"/>
      <c r="J33" s="83"/>
      <c r="K33" s="83"/>
      <c r="L33" s="83"/>
      <c r="M33" s="83"/>
      <c r="N33" s="83"/>
      <c r="O33" s="83"/>
      <c r="P33" s="83"/>
      <c r="Q33" s="83"/>
      <c r="R33" s="83"/>
      <c r="S33" s="83"/>
      <c r="T33" s="83"/>
      <c r="U33" s="1"/>
      <c r="V33" s="1"/>
      <c r="W33" s="19"/>
      <c r="X33" s="19"/>
      <c r="Y33" s="19"/>
      <c r="Z33" s="19"/>
      <c r="AA33" s="19"/>
      <c r="AB33" s="21"/>
      <c r="AC33" s="21"/>
      <c r="AD33" s="21"/>
      <c r="AE33" s="1"/>
      <c r="AF33" s="19"/>
      <c r="AG33" s="19"/>
      <c r="AH33" s="19"/>
      <c r="AI33" s="19"/>
      <c r="AJ33" s="19"/>
      <c r="AK33" s="19"/>
      <c r="AL33" s="19"/>
      <c r="AM33" s="19"/>
      <c r="AN33" s="19"/>
      <c r="AO33" s="19"/>
      <c r="AP33" s="19"/>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row>
    <row r="34" spans="1:112" ht="36">
      <c r="A34" s="100" t="s">
        <v>137</v>
      </c>
      <c r="B34" s="101"/>
      <c r="C34" s="101"/>
      <c r="D34" s="101"/>
      <c r="E34" s="101"/>
      <c r="F34" s="83"/>
      <c r="G34" s="83"/>
      <c r="H34" s="83"/>
      <c r="I34" s="83"/>
      <c r="J34" s="83"/>
      <c r="K34" s="83"/>
      <c r="L34" s="83"/>
      <c r="M34" s="83"/>
      <c r="N34" s="83"/>
      <c r="O34" s="83"/>
      <c r="P34" s="83"/>
      <c r="Q34" s="83"/>
      <c r="R34" s="83"/>
      <c r="S34" s="83"/>
      <c r="T34" s="83"/>
      <c r="U34" s="1"/>
      <c r="V34" s="1"/>
      <c r="W34" s="19"/>
      <c r="X34" s="19"/>
      <c r="Y34" s="19"/>
      <c r="Z34" s="19"/>
      <c r="AA34" s="19"/>
      <c r="AB34" s="21"/>
      <c r="AC34" s="21"/>
      <c r="AD34" s="21"/>
      <c r="AE34" s="1"/>
      <c r="AF34" s="19"/>
      <c r="AG34" s="19"/>
      <c r="AH34" s="19"/>
      <c r="AI34" s="19"/>
      <c r="AJ34" s="19"/>
      <c r="AK34" s="19"/>
      <c r="AL34" s="19"/>
      <c r="AM34" s="19"/>
      <c r="AN34" s="19"/>
      <c r="AO34" s="19"/>
      <c r="AP34" s="19"/>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row>
    <row r="35" spans="1:112" ht="15" customHeight="1">
      <c r="A35" s="101"/>
      <c r="B35" s="101"/>
      <c r="C35" s="101"/>
      <c r="D35" s="101"/>
      <c r="E35" s="101"/>
      <c r="F35" s="83"/>
      <c r="G35" s="83"/>
      <c r="H35" s="83"/>
      <c r="I35" s="83"/>
      <c r="J35" s="83"/>
      <c r="K35" s="83"/>
      <c r="L35" s="83"/>
      <c r="M35" s="83"/>
      <c r="N35" s="83"/>
      <c r="O35" s="83"/>
      <c r="P35" s="83"/>
      <c r="Q35" s="83"/>
      <c r="R35" s="83"/>
      <c r="S35" s="83"/>
      <c r="T35" s="83"/>
      <c r="U35" s="1"/>
      <c r="V35" s="1"/>
      <c r="W35" s="19"/>
      <c r="X35" s="19"/>
      <c r="Y35" s="19"/>
      <c r="Z35" s="19"/>
      <c r="AA35" s="19"/>
      <c r="AB35" s="21"/>
      <c r="AC35" s="21"/>
      <c r="AD35" s="21"/>
      <c r="AE35" s="1"/>
      <c r="AF35" s="19"/>
      <c r="AG35" s="19"/>
      <c r="AH35" s="19"/>
      <c r="AI35" s="19"/>
      <c r="AJ35" s="19"/>
      <c r="AK35" s="19"/>
      <c r="AL35" s="19"/>
      <c r="AM35" s="19"/>
      <c r="AN35" s="19"/>
      <c r="AO35" s="19"/>
      <c r="AP35" s="19"/>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row>
    <row r="36" spans="1:112" ht="15" customHeight="1">
      <c r="A36" s="101"/>
      <c r="B36" s="101"/>
      <c r="C36" s="101"/>
      <c r="D36" s="101"/>
      <c r="E36" s="101"/>
      <c r="F36" s="83"/>
      <c r="G36" s="83"/>
      <c r="H36" s="83"/>
      <c r="I36" s="83"/>
      <c r="J36" s="83"/>
      <c r="K36" s="83"/>
      <c r="L36" s="83"/>
      <c r="M36" s="83"/>
      <c r="N36" s="83"/>
      <c r="O36" s="83"/>
      <c r="P36" s="83"/>
      <c r="Q36" s="83"/>
      <c r="R36" s="83"/>
      <c r="S36" s="83"/>
      <c r="T36" s="83"/>
      <c r="U36" s="1"/>
      <c r="V36" s="1"/>
      <c r="W36" s="19"/>
      <c r="X36" s="19"/>
      <c r="Y36" s="19"/>
      <c r="Z36" s="19"/>
      <c r="AA36" s="19"/>
      <c r="AB36" s="21"/>
      <c r="AC36" s="21"/>
      <c r="AD36" s="21"/>
      <c r="AE36" s="1"/>
      <c r="AF36" s="19"/>
      <c r="AG36" s="19"/>
      <c r="AH36" s="19"/>
      <c r="AI36" s="19"/>
      <c r="AJ36" s="19"/>
      <c r="AK36" s="19"/>
      <c r="AL36" s="19"/>
      <c r="AM36" s="19"/>
      <c r="AN36" s="19"/>
      <c r="AO36" s="19"/>
      <c r="AP36" s="19"/>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row>
    <row r="37" spans="1:112" ht="15" customHeight="1">
      <c r="A37" s="101"/>
      <c r="B37" s="101"/>
      <c r="C37" s="101"/>
      <c r="D37" s="101"/>
      <c r="E37" s="101"/>
      <c r="F37" s="83"/>
      <c r="G37" s="83"/>
      <c r="H37" s="83"/>
      <c r="I37" s="83"/>
      <c r="J37" s="83"/>
      <c r="K37" s="83"/>
      <c r="L37" s="83"/>
      <c r="M37" s="83"/>
      <c r="N37" s="83"/>
      <c r="O37" s="83"/>
      <c r="P37" s="83"/>
      <c r="Q37" s="83"/>
      <c r="R37" s="83"/>
      <c r="S37" s="83"/>
      <c r="T37" s="83"/>
      <c r="U37" s="1"/>
      <c r="V37" s="1"/>
      <c r="W37" s="19"/>
      <c r="X37" s="19"/>
      <c r="Y37" s="19"/>
      <c r="Z37" s="19"/>
      <c r="AA37" s="19"/>
      <c r="AB37" s="21"/>
      <c r="AC37" s="21"/>
      <c r="AD37" s="21"/>
      <c r="AE37" s="1"/>
      <c r="AF37" s="19"/>
      <c r="AG37" s="19"/>
      <c r="AH37" s="19"/>
      <c r="AI37" s="19"/>
      <c r="AJ37" s="19"/>
      <c r="AK37" s="19"/>
      <c r="AL37" s="19"/>
      <c r="AM37" s="19"/>
      <c r="AN37" s="19"/>
      <c r="AO37" s="19"/>
      <c r="AP37" s="19"/>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row>
    <row r="38" spans="1:112" ht="15" customHeight="1">
      <c r="A38" s="101"/>
      <c r="B38" s="101"/>
      <c r="C38" s="101"/>
      <c r="D38" s="101"/>
      <c r="E38" s="101"/>
      <c r="F38" s="83"/>
      <c r="G38" s="83"/>
      <c r="H38" s="83"/>
      <c r="I38" s="83"/>
      <c r="J38" s="83"/>
      <c r="K38" s="83"/>
      <c r="L38" s="83"/>
      <c r="M38" s="83"/>
      <c r="N38" s="83"/>
      <c r="O38" s="83"/>
      <c r="P38" s="83"/>
      <c r="Q38" s="83"/>
      <c r="R38" s="83"/>
      <c r="S38" s="83"/>
      <c r="T38" s="83"/>
      <c r="U38" s="1"/>
      <c r="V38" s="1"/>
      <c r="W38" s="19"/>
      <c r="X38" s="19"/>
      <c r="Y38" s="19"/>
      <c r="Z38" s="19"/>
      <c r="AA38" s="19"/>
      <c r="AB38" s="21"/>
      <c r="AC38" s="21"/>
      <c r="AD38" s="21"/>
      <c r="AE38" s="1"/>
      <c r="AF38" s="19"/>
      <c r="AG38" s="19"/>
      <c r="AH38" s="19"/>
      <c r="AI38" s="19"/>
      <c r="AJ38" s="19"/>
      <c r="AK38" s="19"/>
      <c r="AL38" s="19"/>
      <c r="AM38" s="19"/>
      <c r="AN38" s="19"/>
      <c r="AO38" s="19"/>
      <c r="AP38" s="19"/>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row>
    <row r="39" spans="1:112" ht="15" customHeight="1">
      <c r="A39" s="101"/>
      <c r="B39" s="101"/>
      <c r="C39" s="101"/>
      <c r="D39" s="101"/>
      <c r="E39" s="101"/>
      <c r="F39" s="83"/>
      <c r="G39" s="83"/>
      <c r="H39" s="83"/>
      <c r="I39" s="83"/>
      <c r="J39" s="83"/>
      <c r="K39" s="83"/>
      <c r="L39" s="83"/>
      <c r="M39" s="83"/>
      <c r="N39" s="83"/>
      <c r="O39" s="83"/>
      <c r="P39" s="83"/>
      <c r="Q39" s="83"/>
      <c r="R39" s="83"/>
      <c r="S39" s="83"/>
      <c r="T39" s="83"/>
      <c r="U39" s="1"/>
      <c r="V39" s="1"/>
      <c r="W39" s="19"/>
      <c r="X39" s="19"/>
      <c r="Y39" s="19"/>
      <c r="Z39" s="19"/>
      <c r="AA39" s="19"/>
      <c r="AB39" s="21"/>
      <c r="AC39" s="21"/>
      <c r="AD39" s="21"/>
      <c r="AE39" s="1"/>
      <c r="AF39" s="19"/>
      <c r="AG39" s="19"/>
      <c r="AH39" s="19"/>
      <c r="AI39" s="19"/>
      <c r="AJ39" s="19"/>
      <c r="AK39" s="19"/>
      <c r="AL39" s="19"/>
      <c r="AM39" s="19"/>
      <c r="AN39" s="19"/>
      <c r="AO39" s="19"/>
      <c r="AP39" s="19"/>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row>
    <row r="40" spans="1:112" ht="15" customHeight="1">
      <c r="A40" s="101"/>
      <c r="B40" s="101"/>
      <c r="C40" s="101"/>
      <c r="D40" s="101"/>
      <c r="E40" s="101"/>
      <c r="F40" s="83"/>
      <c r="G40" s="83"/>
      <c r="H40" s="83"/>
      <c r="I40" s="83"/>
      <c r="J40" s="83"/>
      <c r="K40" s="83"/>
      <c r="L40" s="83"/>
      <c r="M40" s="83"/>
      <c r="N40" s="83"/>
      <c r="O40" s="83"/>
      <c r="P40" s="83"/>
      <c r="Q40" s="83"/>
      <c r="R40" s="83"/>
      <c r="S40" s="83"/>
      <c r="T40" s="83"/>
      <c r="U40" s="1"/>
      <c r="V40" s="1"/>
      <c r="W40" s="19"/>
      <c r="X40" s="19"/>
      <c r="Y40" s="19"/>
      <c r="Z40" s="19"/>
      <c r="AA40" s="19"/>
      <c r="AB40" s="21"/>
      <c r="AC40" s="21"/>
      <c r="AD40" s="21"/>
      <c r="AE40" s="1"/>
      <c r="AF40" s="19"/>
      <c r="AG40" s="19"/>
      <c r="AH40" s="19"/>
      <c r="AI40" s="19"/>
      <c r="AJ40" s="19"/>
      <c r="AK40" s="19"/>
      <c r="AL40" s="19"/>
      <c r="AM40" s="19"/>
      <c r="AN40" s="19"/>
      <c r="AO40" s="19"/>
      <c r="AP40" s="19"/>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row>
    <row r="41" spans="1:112" ht="15" customHeight="1">
      <c r="A41" s="101"/>
      <c r="B41" s="101"/>
      <c r="C41" s="101"/>
      <c r="D41" s="101"/>
      <c r="E41" s="101"/>
      <c r="F41" s="83"/>
      <c r="G41" s="83"/>
      <c r="H41" s="83"/>
      <c r="I41" s="83"/>
      <c r="J41" s="83"/>
      <c r="K41" s="83"/>
      <c r="L41" s="83"/>
      <c r="M41" s="83"/>
      <c r="N41" s="83"/>
      <c r="O41" s="83"/>
      <c r="P41" s="83"/>
      <c r="Q41" s="83"/>
      <c r="R41" s="83"/>
      <c r="S41" s="83"/>
      <c r="T41" s="83"/>
      <c r="U41" s="1"/>
      <c r="V41" s="1"/>
      <c r="W41" s="19"/>
      <c r="X41" s="19"/>
      <c r="Y41" s="19"/>
      <c r="Z41" s="19"/>
      <c r="AA41" s="19"/>
      <c r="AB41" s="21"/>
      <c r="AC41" s="21"/>
      <c r="AD41" s="21"/>
      <c r="AE41" s="1"/>
      <c r="AF41" s="19"/>
      <c r="AG41" s="19"/>
      <c r="AH41" s="19"/>
      <c r="AI41" s="19"/>
      <c r="AJ41" s="19"/>
      <c r="AK41" s="19"/>
      <c r="AL41" s="19"/>
      <c r="AM41" s="19"/>
      <c r="AN41" s="19"/>
      <c r="AO41" s="19"/>
      <c r="AP41" s="19"/>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row>
    <row r="42" spans="1:112" ht="15" customHeight="1">
      <c r="A42" s="101"/>
      <c r="B42" s="101"/>
      <c r="C42" s="101"/>
      <c r="D42" s="101"/>
      <c r="E42" s="101"/>
      <c r="F42" s="83"/>
      <c r="G42" s="83"/>
      <c r="H42" s="83"/>
      <c r="I42" s="83"/>
      <c r="J42" s="83"/>
      <c r="K42" s="83"/>
      <c r="L42" s="83"/>
      <c r="M42" s="83"/>
      <c r="N42" s="83"/>
      <c r="O42" s="83"/>
      <c r="P42" s="83"/>
      <c r="Q42" s="83"/>
      <c r="R42" s="83"/>
      <c r="S42" s="83"/>
      <c r="T42" s="83"/>
      <c r="U42" s="1"/>
      <c r="V42" s="1"/>
      <c r="W42" s="19"/>
      <c r="X42" s="19"/>
      <c r="Y42" s="19"/>
      <c r="Z42" s="19"/>
      <c r="AA42" s="19"/>
      <c r="AB42" s="21"/>
      <c r="AC42" s="21"/>
      <c r="AD42" s="21"/>
      <c r="AE42" s="1"/>
      <c r="AF42" s="19"/>
      <c r="AG42" s="19"/>
      <c r="AH42" s="19"/>
      <c r="AI42" s="19"/>
      <c r="AJ42" s="19"/>
      <c r="AK42" s="19"/>
      <c r="AL42" s="19"/>
      <c r="AM42" s="19"/>
      <c r="AN42" s="19"/>
      <c r="AO42" s="19"/>
      <c r="AP42" s="19"/>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row>
    <row r="43" spans="1:112" ht="15" customHeight="1">
      <c r="A43" s="83"/>
      <c r="B43" s="83"/>
      <c r="C43" s="83"/>
      <c r="D43" s="83"/>
      <c r="E43" s="83"/>
      <c r="F43" s="83"/>
      <c r="G43" s="83"/>
      <c r="H43" s="83"/>
      <c r="I43" s="83"/>
      <c r="J43" s="83"/>
      <c r="K43" s="83"/>
      <c r="L43" s="83"/>
      <c r="M43" s="83"/>
      <c r="N43" s="83"/>
      <c r="O43" s="83"/>
      <c r="P43" s="83"/>
      <c r="Q43" s="83"/>
      <c r="R43" s="83"/>
      <c r="S43" s="83"/>
      <c r="T43" s="83"/>
      <c r="U43" s="1"/>
      <c r="V43" s="1"/>
      <c r="W43" s="19"/>
      <c r="X43" s="19"/>
      <c r="Y43" s="19"/>
      <c r="Z43" s="19"/>
      <c r="AA43" s="19"/>
      <c r="AB43" s="21"/>
      <c r="AC43" s="21"/>
      <c r="AD43" s="21"/>
      <c r="AE43" s="1"/>
      <c r="AF43" s="19"/>
      <c r="AG43" s="19"/>
      <c r="AH43" s="19"/>
      <c r="AI43" s="19"/>
      <c r="AJ43" s="19"/>
      <c r="AK43" s="19"/>
      <c r="AL43" s="19"/>
      <c r="AM43" s="19"/>
      <c r="AN43" s="19"/>
      <c r="AO43" s="19"/>
      <c r="AP43" s="19"/>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row>
    <row r="44" spans="1:112" ht="15" customHeight="1">
      <c r="A44" s="83"/>
      <c r="B44" s="83"/>
      <c r="C44" s="83"/>
      <c r="D44" s="83"/>
      <c r="E44" s="83"/>
      <c r="F44" s="83"/>
      <c r="G44" s="83"/>
      <c r="H44" s="83"/>
      <c r="I44" s="83"/>
      <c r="J44" s="83"/>
      <c r="K44" s="83"/>
      <c r="L44" s="83"/>
      <c r="M44" s="83"/>
      <c r="N44" s="83"/>
      <c r="O44" s="83"/>
      <c r="P44" s="83"/>
      <c r="Q44" s="83"/>
      <c r="R44" s="83"/>
      <c r="S44" s="83"/>
      <c r="T44" s="83"/>
      <c r="U44" s="1"/>
      <c r="V44" s="1"/>
      <c r="W44" s="19"/>
      <c r="X44" s="19"/>
      <c r="Y44" s="19"/>
      <c r="Z44" s="19"/>
      <c r="AA44" s="19"/>
      <c r="AB44" s="21"/>
      <c r="AC44" s="21"/>
      <c r="AD44" s="21"/>
      <c r="AE44" s="1"/>
      <c r="AF44" s="19"/>
      <c r="AG44" s="19"/>
      <c r="AH44" s="19"/>
      <c r="AI44" s="19"/>
      <c r="AJ44" s="19"/>
      <c r="AK44" s="19"/>
      <c r="AL44" s="19"/>
      <c r="AM44" s="19"/>
      <c r="AN44" s="19"/>
      <c r="AO44" s="19"/>
      <c r="AP44" s="19"/>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row>
    <row r="45" spans="1:112" ht="15" customHeight="1">
      <c r="A45" s="83"/>
      <c r="B45" s="83"/>
      <c r="C45" s="83"/>
      <c r="D45" s="83"/>
      <c r="E45" s="83"/>
      <c r="F45" s="83"/>
      <c r="G45" s="83"/>
      <c r="H45" s="83"/>
      <c r="I45" s="83"/>
      <c r="J45" s="83"/>
      <c r="K45" s="83"/>
      <c r="L45" s="83"/>
      <c r="M45" s="83"/>
      <c r="N45" s="83"/>
      <c r="O45" s="83"/>
      <c r="P45" s="83"/>
      <c r="Q45" s="83"/>
      <c r="R45" s="83"/>
      <c r="S45" s="83"/>
      <c r="T45" s="83"/>
      <c r="U45" s="1"/>
      <c r="V45" s="1"/>
      <c r="W45" s="19"/>
      <c r="X45" s="19"/>
      <c r="Y45" s="19"/>
      <c r="Z45" s="19"/>
      <c r="AA45" s="19"/>
      <c r="AB45" s="21"/>
      <c r="AC45" s="21"/>
      <c r="AD45" s="21"/>
      <c r="AE45" s="1"/>
      <c r="AF45" s="19"/>
      <c r="AG45" s="19"/>
      <c r="AH45" s="19"/>
      <c r="AI45" s="19"/>
      <c r="AJ45" s="19"/>
      <c r="AK45" s="19"/>
      <c r="AL45" s="19"/>
      <c r="AM45" s="19"/>
      <c r="AN45" s="19"/>
      <c r="AO45" s="19"/>
      <c r="AP45" s="19"/>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row>
    <row r="46" spans="1:112" ht="15" customHeight="1">
      <c r="A46" s="83"/>
      <c r="B46" s="83"/>
      <c r="C46" s="83"/>
      <c r="D46" s="83"/>
      <c r="E46" s="83"/>
      <c r="F46" s="83"/>
      <c r="G46" s="83"/>
      <c r="H46" s="83"/>
      <c r="I46" s="83"/>
      <c r="J46" s="83"/>
      <c r="K46" s="83"/>
      <c r="L46" s="83"/>
      <c r="M46" s="83"/>
      <c r="N46" s="83"/>
      <c r="O46" s="83"/>
      <c r="P46" s="83"/>
      <c r="Q46" s="83"/>
      <c r="R46" s="83"/>
      <c r="S46" s="83"/>
      <c r="T46" s="83"/>
      <c r="U46" s="1"/>
      <c r="V46" s="1"/>
      <c r="W46" s="19"/>
      <c r="X46" s="19"/>
      <c r="Y46" s="19"/>
      <c r="Z46" s="19"/>
      <c r="AA46" s="19"/>
      <c r="AB46" s="21"/>
      <c r="AC46" s="21"/>
      <c r="AD46" s="21"/>
      <c r="AE46" s="1"/>
      <c r="AF46" s="19"/>
      <c r="AG46" s="19"/>
      <c r="AH46" s="19"/>
      <c r="AI46" s="19"/>
      <c r="AJ46" s="19"/>
      <c r="AK46" s="19"/>
      <c r="AL46" s="19"/>
      <c r="AM46" s="19"/>
      <c r="AN46" s="19"/>
      <c r="AO46" s="19"/>
      <c r="AP46" s="19"/>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row>
    <row r="47" spans="1:112" ht="15" customHeight="1">
      <c r="A47" s="83"/>
      <c r="B47" s="83"/>
      <c r="C47" s="83"/>
      <c r="D47" s="83"/>
      <c r="E47" s="83"/>
      <c r="F47" s="83"/>
      <c r="G47" s="83"/>
      <c r="H47" s="83"/>
      <c r="I47" s="83"/>
      <c r="J47" s="83"/>
      <c r="K47" s="83"/>
      <c r="L47" s="83"/>
      <c r="M47" s="83"/>
      <c r="N47" s="83"/>
      <c r="O47" s="83"/>
      <c r="P47" s="83"/>
      <c r="Q47" s="83"/>
      <c r="R47" s="83"/>
      <c r="S47" s="83"/>
      <c r="T47" s="83"/>
      <c r="U47" s="1"/>
      <c r="V47" s="1"/>
      <c r="W47" s="19"/>
      <c r="X47" s="19"/>
      <c r="Y47" s="19"/>
      <c r="Z47" s="19"/>
      <c r="AA47" s="19"/>
      <c r="AB47" s="21"/>
      <c r="AC47" s="21"/>
      <c r="AD47" s="21"/>
      <c r="AE47" s="1"/>
      <c r="AF47" s="19"/>
      <c r="AG47" s="19"/>
      <c r="AH47" s="19"/>
      <c r="AI47" s="19"/>
      <c r="AJ47" s="19"/>
      <c r="AK47" s="19"/>
      <c r="AL47" s="19"/>
      <c r="AM47" s="19"/>
      <c r="AN47" s="19"/>
      <c r="AO47" s="19"/>
      <c r="AP47" s="19"/>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row>
    <row r="48" spans="1:112" ht="15" customHeight="1">
      <c r="A48" s="83"/>
      <c r="B48" s="83"/>
      <c r="C48" s="83"/>
      <c r="D48" s="83"/>
      <c r="E48" s="83"/>
      <c r="F48" s="83"/>
      <c r="G48" s="83"/>
      <c r="H48" s="83"/>
      <c r="I48" s="83"/>
      <c r="J48" s="83"/>
      <c r="K48" s="83"/>
      <c r="L48" s="83"/>
      <c r="M48" s="83"/>
      <c r="N48" s="83"/>
      <c r="O48" s="83"/>
      <c r="P48" s="83"/>
      <c r="Q48" s="83"/>
      <c r="R48" s="83"/>
      <c r="S48" s="83"/>
      <c r="T48" s="83"/>
      <c r="U48" s="1"/>
      <c r="V48" s="1"/>
      <c r="W48" s="19"/>
      <c r="X48" s="19"/>
      <c r="Y48" s="19"/>
      <c r="Z48" s="19"/>
      <c r="AA48" s="19"/>
      <c r="AB48" s="21"/>
      <c r="AC48" s="21"/>
      <c r="AD48" s="21"/>
      <c r="AE48" s="1"/>
      <c r="AF48" s="19"/>
      <c r="AG48" s="19"/>
      <c r="AH48" s="19"/>
      <c r="AI48" s="19"/>
      <c r="AJ48" s="19"/>
      <c r="AK48" s="19"/>
      <c r="AL48" s="19"/>
      <c r="AM48" s="19"/>
      <c r="AN48" s="19"/>
      <c r="AO48" s="19"/>
      <c r="AP48" s="19"/>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row>
    <row r="49" spans="1:112" ht="15" customHeight="1">
      <c r="A49" s="83"/>
      <c r="B49" s="83"/>
      <c r="C49" s="83"/>
      <c r="D49" s="83"/>
      <c r="E49" s="83"/>
      <c r="F49" s="83"/>
      <c r="G49" s="83"/>
      <c r="H49" s="83"/>
      <c r="I49" s="83"/>
      <c r="J49" s="83"/>
      <c r="K49" s="83"/>
      <c r="L49" s="83"/>
      <c r="M49" s="83"/>
      <c r="N49" s="83"/>
      <c r="O49" s="83"/>
      <c r="P49" s="83"/>
      <c r="Q49" s="83"/>
      <c r="R49" s="83"/>
      <c r="S49" s="83"/>
      <c r="T49" s="83"/>
      <c r="U49" s="1"/>
      <c r="V49" s="1"/>
      <c r="W49" s="19"/>
      <c r="X49" s="19"/>
      <c r="Y49" s="19"/>
      <c r="Z49" s="19"/>
      <c r="AA49" s="19"/>
      <c r="AB49" s="21"/>
      <c r="AC49" s="21"/>
      <c r="AD49" s="21"/>
      <c r="AE49" s="1"/>
      <c r="AF49" s="19"/>
      <c r="AG49" s="19"/>
      <c r="AH49" s="19"/>
      <c r="AI49" s="19"/>
      <c r="AJ49" s="19"/>
      <c r="AK49" s="19"/>
      <c r="AL49" s="19"/>
      <c r="AM49" s="19"/>
      <c r="AN49" s="19"/>
      <c r="AO49" s="19"/>
      <c r="AP49" s="19"/>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row>
    <row r="50" spans="1:112" ht="15" customHeight="1">
      <c r="A50" s="83"/>
      <c r="B50" s="83"/>
      <c r="C50" s="83"/>
      <c r="D50" s="83"/>
      <c r="E50" s="83"/>
      <c r="F50" s="83"/>
      <c r="G50" s="83"/>
      <c r="H50" s="83"/>
      <c r="I50" s="83"/>
      <c r="J50" s="83"/>
      <c r="K50" s="83"/>
      <c r="L50" s="83"/>
      <c r="M50" s="83"/>
      <c r="N50" s="83"/>
      <c r="O50" s="83"/>
      <c r="P50" s="83"/>
      <c r="Q50" s="83"/>
      <c r="R50" s="83"/>
      <c r="S50" s="83"/>
      <c r="T50" s="83"/>
      <c r="U50" s="1"/>
      <c r="V50" s="1"/>
      <c r="W50" s="19"/>
      <c r="X50" s="19"/>
      <c r="Y50" s="19"/>
      <c r="Z50" s="19"/>
      <c r="AA50" s="19"/>
      <c r="AB50" s="21"/>
      <c r="AC50" s="21"/>
      <c r="AD50" s="21"/>
      <c r="AE50" s="1"/>
      <c r="AF50" s="19"/>
      <c r="AG50" s="19"/>
      <c r="AH50" s="19"/>
      <c r="AI50" s="19"/>
      <c r="AJ50" s="19"/>
      <c r="AK50" s="19"/>
      <c r="AL50" s="19"/>
      <c r="AM50" s="19"/>
      <c r="AN50" s="19"/>
      <c r="AO50" s="19"/>
      <c r="AP50" s="19"/>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row>
    <row r="51" spans="1:112" ht="15" customHeight="1">
      <c r="A51" s="30"/>
      <c r="B51" s="30"/>
      <c r="C51" s="30"/>
      <c r="D51" s="30"/>
      <c r="E51" s="30"/>
      <c r="F51" s="30"/>
      <c r="G51" s="30"/>
      <c r="H51" s="30"/>
      <c r="I51" s="30"/>
      <c r="J51" s="30"/>
      <c r="K51" s="30"/>
      <c r="L51" s="30"/>
      <c r="M51" s="30"/>
      <c r="N51" s="30"/>
      <c r="O51" s="30"/>
      <c r="P51" s="30"/>
      <c r="Q51" s="30"/>
      <c r="R51" s="30"/>
      <c r="S51" s="30"/>
      <c r="T51" s="30"/>
    </row>
  </sheetData>
  <mergeCells count="29">
    <mergeCell ref="D8:O8"/>
    <mergeCell ref="P8:S8"/>
    <mergeCell ref="W8:AB8"/>
    <mergeCell ref="AF8:AI8"/>
    <mergeCell ref="AK8:AO8"/>
    <mergeCell ref="AK14:AO14"/>
    <mergeCell ref="AQ14:AY14"/>
    <mergeCell ref="BA14:BI14"/>
    <mergeCell ref="BW7:BZ8"/>
    <mergeCell ref="CA7:CB8"/>
    <mergeCell ref="AQ8:AY8"/>
    <mergeCell ref="BA8:BI8"/>
    <mergeCell ref="BK8:BS8"/>
    <mergeCell ref="CM8:CP8"/>
    <mergeCell ref="CQ8:CT8"/>
    <mergeCell ref="CC7:CH8"/>
    <mergeCell ref="CI7:CL8"/>
    <mergeCell ref="CM7:CW7"/>
    <mergeCell ref="AK19:AO19"/>
    <mergeCell ref="AQ19:AY19"/>
    <mergeCell ref="BA19:BI19"/>
    <mergeCell ref="AK24:AO24"/>
    <mergeCell ref="AQ24:AY24"/>
    <mergeCell ref="BA24:BI24"/>
    <mergeCell ref="BK24:BS24"/>
    <mergeCell ref="AK29:AO29"/>
    <mergeCell ref="AQ29:AY29"/>
    <mergeCell ref="BA29:BI29"/>
    <mergeCell ref="BK29:BS29"/>
  </mergeCells>
  <conditionalFormatting sqref="U8:V50">
    <cfRule type="cellIs" dxfId="1" priority="1" operator="equal">
      <formula>1</formula>
    </cfRule>
  </conditionalFormatting>
  <conditionalFormatting sqref="BZ10">
    <cfRule type="cellIs" dxfId="0" priority="2" operator="equal">
      <formula>"""PURGE"""</formula>
    </cfRule>
  </conditionalFormatting>
  <pageMargins left="0.7" right="0.7" top="0.75" bottom="0.75" header="0" footer="0"/>
  <pageSetup orientation="landscape"/>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1. Consideration Coding</vt:lpstr>
      <vt:lpstr>2. Filtering</vt:lpstr>
      <vt:lpstr>3. Scoring</vt:lpstr>
      <vt:lpstr>'3. Scoring'!A</vt:lpstr>
      <vt:lpstr>A</vt:lpstr>
      <vt:lpstr>'3. Scoring'!CC</vt:lpstr>
      <vt:lpstr>CC</vt:lpstr>
      <vt:lpstr>'3. Scoring'!CPOC</vt:lpstr>
      <vt:lpstr>CPOC</vt:lpstr>
      <vt:lpstr>'3. Scoring'!CPRC</vt:lpstr>
      <vt:lpstr>CPRC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Stransky</dc:creator>
  <cp:lastModifiedBy>Jeffrey Stransky</cp:lastModifiedBy>
  <dcterms:created xsi:type="dcterms:W3CDTF">2018-03-12T17:12:10Z</dcterms:created>
  <dcterms:modified xsi:type="dcterms:W3CDTF">2023-06-16T23:03:36Z</dcterms:modified>
</cp:coreProperties>
</file>