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r:id="rId1" name="Parameter Mapping" sheetId="1"/>
    <sheet r:id="rId2" name="Sheet1" sheetId="2"/>
  </sheets>
  <definedNames>
    <definedName name="_1_Phase" isReadOnly="false">Sheet1!$T$7:$T$7</definedName>
    <definedName name="Categories" isReadOnly="false">Sheet1!$T$7:$T$7</definedName>
    <definedName name="onephaseoptions" isReadOnly="false">Sheet1!$T$13:$T$15</definedName>
    <definedName name="options" isReadOnly="false">Sheet1!$T$13:$T$15</definedName>
    <definedName name="threephaseoption" isReadOnly="false">Sheet1!#REF!</definedName>
    <definedName name="type" isReadOnly="false">Sheet1!$T$7:$T$7</definedName>
  </definedNames>
  <calcPr calcId="0" iterateCount="100" iterateDelta="0.001"/>
</workbook>
</file>

<file path=xl/sharedStrings.xml><?xml version="1.0" encoding="utf-8"?>
<sst xmlns="http://schemas.openxmlformats.org/spreadsheetml/2006/main" count="114" uniqueCount="114">
  <si>
    <t xml:space="preserve">          Input Parameters</t>
  </si>
  <si>
    <t xml:space="preserve">          Output Parameters</t>
  </si>
  <si>
    <t>Title</t>
  </si>
  <si>
    <t>Reference cell</t>
  </si>
  <si>
    <r>
      <rPr>
        <color rgb="FF434343"/>
        <family val="2"/>
        <i/>
        <rFont val="Arial"/>
        <sz val="11"/>
      </rPr>
      <t xml:space="preserve">e.g. </t>
    </r>
    <r>
      <rPr>
        <color rgb="FF434343"/>
        <family val="2"/>
        <rFont val="Arial"/>
        <sz val="11"/>
      </rPr>
      <t>='Sheet1'!B15</t>
    </r>
  </si>
  <si>
    <r>
      <rPr>
        <color rgb="FF434343"/>
        <family val="2"/>
        <i/>
        <rFont val="Arial"/>
        <sz val="11"/>
      </rPr>
      <t>e.g. =</t>
    </r>
    <r>
      <rPr>
        <color rgb="FF434343"/>
        <family val="2"/>
        <rFont val="Arial"/>
        <sz val="11"/>
      </rPr>
      <t>'Sheet1'!C15</t>
    </r>
  </si>
  <si>
    <r>
      <rPr>
        <color rgb="FF434343"/>
        <family val="2"/>
        <i/>
        <rFont val="Arial"/>
        <sz val="11"/>
      </rPr>
      <t>e.g. =</t>
    </r>
    <r>
      <rPr>
        <color rgb="FF434343"/>
        <family val="2"/>
        <rFont val="Arial"/>
        <sz val="11"/>
      </rPr>
      <t>'Sheet2'!A4</t>
    </r>
  </si>
  <si>
    <r>
      <rPr>
        <color rgb="FF434343"/>
        <family val="2"/>
        <i/>
        <rFont val="Arial"/>
        <sz val="11"/>
      </rPr>
      <t>e.g. =</t>
    </r>
    <r>
      <rPr>
        <color rgb="FF434343"/>
        <family val="2"/>
        <rFont val="Arial"/>
        <sz val="11"/>
      </rPr>
      <t>'Sheet2'!B4</t>
    </r>
  </si>
  <si>
    <t>Demand</t>
  </si>
  <si>
    <t>Table</t>
  </si>
  <si>
    <t>Table (1)</t>
  </si>
  <si>
    <t>Table (2)</t>
  </si>
  <si>
    <t>Table (3)</t>
  </si>
  <si>
    <t>Table (4)</t>
  </si>
  <si>
    <t>Table (5)</t>
  </si>
  <si>
    <t>Table (6)</t>
  </si>
  <si>
    <t>Load Group</t>
  </si>
  <si>
    <t>Type</t>
  </si>
  <si>
    <t>Phase</t>
  </si>
  <si>
    <t>Quantity</t>
  </si>
  <si>
    <t>Phase Type</t>
  </si>
  <si>
    <t>R/W/B</t>
  </si>
  <si>
    <t>Number or Amperes</t>
  </si>
  <si>
    <t>Unit</t>
  </si>
  <si>
    <t>R</t>
  </si>
  <si>
    <t>W</t>
  </si>
  <si>
    <t>B</t>
  </si>
  <si>
    <t>Lighting - General</t>
  </si>
  <si>
    <t>A1</t>
  </si>
  <si>
    <t>3 Phase</t>
  </si>
  <si>
    <t>RWB</t>
  </si>
  <si>
    <t>-</t>
  </si>
  <si>
    <t>Other - Appliances &gt; 5A</t>
  </si>
  <si>
    <t>H1</t>
  </si>
  <si>
    <t>A</t>
  </si>
  <si>
    <t>Name</t>
  </si>
  <si>
    <t>Identifier</t>
  </si>
  <si>
    <t>Number (Quantity)</t>
  </si>
  <si>
    <t>Load Groups</t>
  </si>
  <si>
    <t>Phases</t>
  </si>
  <si>
    <t>Socket outlet - General use &lt;= 15A</t>
  </si>
  <si>
    <t>B2</t>
  </si>
  <si>
    <t xml:space="preserve"> </t>
  </si>
  <si>
    <t>Water Heater - Storage</t>
  </si>
  <si>
    <t>F2</t>
  </si>
  <si>
    <t>1 Phase</t>
  </si>
  <si>
    <t>Socket outlet - General use &lt;= 20A</t>
  </si>
  <si>
    <t>B3</t>
  </si>
  <si>
    <t>A2</t>
  </si>
  <si>
    <t>Lighting - Outdoor &gt; 1000 W</t>
  </si>
  <si>
    <t>B1</t>
  </si>
  <si>
    <t>Socket outlet - General use &lt;= 10A</t>
  </si>
  <si>
    <t>Lighting - Outdoor</t>
  </si>
  <si>
    <t>Cooking - Range &gt; 10A</t>
  </si>
  <si>
    <t>C1</t>
  </si>
  <si>
    <t>PHASE TYPES</t>
  </si>
  <si>
    <t>Laundry - Appliance &gt; 10A</t>
  </si>
  <si>
    <t>D1</t>
  </si>
  <si>
    <t>Amperes (Quantity)</t>
  </si>
  <si>
    <t>Cooking - Other &gt; 10A</t>
  </si>
  <si>
    <t>(If 3 Phase - Select RWB)</t>
  </si>
  <si>
    <t>HVAC - Airconditioning &gt; 10A</t>
  </si>
  <si>
    <t xml:space="preserve">TOTAL COUNT OF EACH NOT SPECIAL (NS) OR SPECIAL CASE </t>
  </si>
  <si>
    <t>MAXIMUM DEMAND (for each phase)</t>
  </si>
  <si>
    <t>HVAC - Heating &gt; 10A</t>
  </si>
  <si>
    <t>NS</t>
  </si>
  <si>
    <t>I2</t>
  </si>
  <si>
    <t>I1</t>
  </si>
  <si>
    <t>F4</t>
  </si>
  <si>
    <t>F3</t>
  </si>
  <si>
    <t>C2</t>
  </si>
  <si>
    <t>Water Heater - Instantaneous</t>
  </si>
  <si>
    <t>INDEX</t>
  </si>
  <si>
    <t>ROW NUM</t>
  </si>
  <si>
    <t>LOAD</t>
  </si>
  <si>
    <t>PHASE</t>
  </si>
  <si>
    <t>QUANTITY</t>
  </si>
  <si>
    <t>E1</t>
  </si>
  <si>
    <t xml:space="preserve">Water Heater - Spa </t>
  </si>
  <si>
    <t>E2</t>
  </si>
  <si>
    <t xml:space="preserve">Water Heater - Pool </t>
  </si>
  <si>
    <t>F1</t>
  </si>
  <si>
    <t>Charging - Electric Vehicle</t>
  </si>
  <si>
    <t>Motor - Lift</t>
  </si>
  <si>
    <t>Water Heater - Pool</t>
  </si>
  <si>
    <t>Motor - General</t>
  </si>
  <si>
    <t>G1</t>
  </si>
  <si>
    <t>COUNT</t>
  </si>
  <si>
    <t>FINAL</t>
  </si>
  <si>
    <t>FIRST INDEX OF OCCURANCE</t>
  </si>
  <si>
    <t>NONE</t>
  </si>
  <si>
    <t>Index of max</t>
  </si>
  <si>
    <t xml:space="preserve">Max </t>
  </si>
  <si>
    <t>Water Heater - Spa</t>
  </si>
  <si>
    <t>CHECK1-R</t>
  </si>
  <si>
    <t>CHECK1-W</t>
  </si>
  <si>
    <t>CHECK1-B</t>
  </si>
  <si>
    <t>FINAL R</t>
  </si>
  <si>
    <t>FINAL W</t>
  </si>
  <si>
    <t>FINAL B</t>
  </si>
  <si>
    <t>Y</t>
  </si>
  <si>
    <t>Max</t>
  </si>
  <si>
    <t>Second</t>
  </si>
  <si>
    <t>CHECK2-R</t>
  </si>
  <si>
    <t>CHECK2-W</t>
  </si>
  <si>
    <t>CHECK2-B</t>
  </si>
  <si>
    <t>BEFORE SPECIAL CASES ARE CONSIDERED</t>
  </si>
  <si>
    <t>TYPE</t>
  </si>
  <si>
    <t>SUM</t>
  </si>
  <si>
    <t>R-W-B INDIVIDUAL</t>
  </si>
  <si>
    <t>FINAL TABLE</t>
  </si>
  <si>
    <t>WITHOUT B2,B3</t>
  </si>
  <si>
    <t>WITH B2,B3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</si>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</sst>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20">
    <font>
      <sz val="11.05"/>
      <color theme="1"/>
      <name val="Calibri"/>
      <scheme val="minor"/>
    </font>
    <font>
      <sz val="11.05"/>
      <color rgb="FF999999"/>
      <name val="Work Sans"/>
    </font>
    <font>
      <sz val="11.05"/>
      <color theme="1"/>
      <name val="Arial"/>
    </font>
    <font>
      <sz val="11.05"/>
      <color rgb="FFFF0000"/>
      <name val="Arial"/>
    </font>
    <font>
      <sz val="11.05"/>
      <color rgb="FFFF0000"/>
      <name val="Calibri"/>
      <scheme val="minor"/>
    </font>
    <font>
      <sz val="11.05"/>
      <color theme="1"/>
      <name val="Work Sans"/>
    </font>
    <font>
      <b/>
      <sz val="14.05"/>
      <color theme="1"/>
      <name val="Arial"/>
    </font>
    <font>
      <b/>
      <sz val="11.05"/>
      <color theme="1"/>
      <name val="Arial"/>
    </font>
    <font>
      <sz val="12"/>
      <color theme="1"/>
      <name val="Arial"/>
    </font>
    <font>
      <i/>
      <sz val="11.05"/>
      <color rgb="FF434343"/>
      <name val="Arial"/>
    </font>
    <font>
      <b/>
      <sz val="11"/>
      <color theme="1"/>
      <name val="Calibri"/>
      <scheme val="minor"/>
    </font>
    <font>
      <b/>
      <sz val="11.05"/>
      <color theme="1"/>
      <name val="Calibri"/>
      <scheme val="minor"/>
    </font>
    <font>
      <b/>
      <sz val="12"/>
      <color theme="1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scheme val="minor"/>
    </font>
    <font>
      <b/>
      <sz val="11"/>
      <color rgb="FF000000"/>
      <name val="Calibri"/>
    </font>
    <font>
      <b/>
      <sz val="24"/>
      <color theme="1"/>
      <name val="Calibri"/>
      <scheme val="minor"/>
    </font>
    <font>
      <b/>
      <sz val="18"/>
      <color theme="1"/>
      <name val="Calibri"/>
      <scheme val="minor"/>
    </font>
    <font>
      <sz val="11"/>
      <color theme="1"/>
      <name val="Calibri"/>
      <scheme val="minor"/>
    </font>
    <font>
      <sz val="11.05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FF0000"/>
      </patternFill>
    </fill>
    <fill>
      <patternFill patternType="solid">
        <fgColor rgb="FFEFEFEF"/>
      </patternFill>
    </fill>
    <fill>
      <patternFill patternType="solid">
        <fgColor rgb="FFF2CEF0"/>
      </patternFill>
    </fill>
    <fill>
      <patternFill patternType="solid">
        <fgColor rgb="FFEBB7C9"/>
      </patternFill>
    </fill>
    <fill>
      <patternFill patternType="solid">
        <fgColor theme="7" tint="0.8"/>
      </patternFill>
    </fill>
    <fill>
      <patternFill patternType="solid">
        <fgColor theme="9" tint="0.8"/>
      </patternFill>
    </fill>
    <fill>
      <patternFill patternType="solid">
        <fgColor theme="0" tint="-0.05"/>
      </patternFill>
    </fill>
    <fill>
      <patternFill patternType="solid">
        <fgColor theme="8" tint="0.8"/>
      </patternFill>
    </fill>
    <fill>
      <patternFill patternType="solid">
        <fgColor theme="4" tint="0.8"/>
      </patternFill>
    </fill>
    <fill>
      <patternFill patternType="solid">
        <fgColor theme="9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2" tint="-0.25"/>
      </patternFill>
    </fill>
    <fill>
      <patternFill patternType="solid">
        <fgColor rgb="FFE2EFDA"/>
      </patternFill>
    </fill>
    <fill>
      <patternFill patternType="solid">
        <fgColor theme="9" tint="0.4"/>
      </patternFill>
    </fill>
    <fill>
      <patternFill patternType="solid">
        <fgColor theme="5" tint="0.4"/>
      </patternFill>
    </fill>
    <fill>
      <patternFill patternType="solid">
        <fgColor theme="4" tint="0.4"/>
      </patternFill>
    </fill>
    <fill>
      <patternFill patternType="solid">
        <fgColor theme="4" tint="0.6"/>
      </patternFill>
    </fill>
  </fills>
  <borders count="6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4">
    <xf numFmtId="0" fontId="0" fillId="0" borderId="0"/>
    <xf numFmtId="0" fontId="1" fillId="2" borderId="0"/>
    <xf numFmtId="170" fontId="2" fillId="2" borderId="1"/>
    <xf numFmtId="0" fontId="2" fillId="2" borderId="1"/>
    <xf numFmtId="0" fontId="3" fillId="3" borderId="1"/>
    <xf numFmtId="0" fontId="4" fillId="3" borderId="0"/>
    <xf numFmtId="0" fontId="5" fillId="2" borderId="0"/>
    <xf numFmtId="0" fontId="2" fillId="2" borderId="0"/>
    <xf numFmtId="0" fontId="6" fillId="2" borderId="2">
      <alignment horizontal="general" vertical="center"/>
    </xf>
    <xf numFmtId="0" fontId="7" fillId="2" borderId="3">
      <alignment horizontal="general" vertical="center"/>
    </xf>
    <xf numFmtId="0" fontId="5" fillId="2" borderId="0">
      <alignment horizontal="general" vertical="center"/>
    </xf>
    <xf numFmtId="0" fontId="7" fillId="2" borderId="3"/>
    <xf numFmtId="0" fontId="8" fillId="4" borderId="1">
      <alignment horizontal="general" vertical="center"/>
    </xf>
    <xf numFmtId="0" fontId="9" fillId="4" borderId="1"/>
  </cellStyleXfs>
  <cellXfs count="65">
    <xf numFmtId="0" fontId="0" fillId="0" borderId="0" xfId="0"/>
    <xf numFmtId="0" fontId="5" fillId="2" borderId="0" xfId="6"/>
    <xf numFmtId="0" fontId="2" fillId="2" borderId="0" xfId="7"/>
    <xf numFmtId="0" fontId="6" fillId="2" borderId="2" xfId="8">
      <alignment vertical="center"/>
    </xf>
    <xf numFmtId="0" fontId="7" fillId="2" borderId="3" xfId="9">
      <alignment vertical="center"/>
    </xf>
    <xf numFmtId="0" fontId="5" fillId="2" borderId="0" xfId="10">
      <alignment vertical="center"/>
    </xf>
    <xf numFmtId="0" fontId="7" fillId="2" borderId="3" xfId="11"/>
    <xf numFmtId="0" fontId="8" fillId="4" borderId="1" xfId="12">
      <alignment vertical="center"/>
    </xf>
    <xf numFmtId="0" fontId="9" fillId="4" borderId="1" xfId="13"/>
    <xf numFmtId="0" fontId="1" fillId="2" borderId="0" xfId="1"/>
    <xf numFmtId="0" fontId="19" fillId="0" borderId="1" xfId="0"/>
    <xf numFmtId="0" fontId="2" fillId="2" borderId="1" xfId="3"/>
    <xf numFmtId="0" fontId="3" fillId="3" borderId="1" xfId="4"/>
    <xf numFmtId="0" fontId="4" fillId="3" borderId="0" xfId="5"/>
    <xf numFmtId="0" fontId="14" fillId="5" borderId="4" xfId="0" applyFont="1" applyFill="1" applyBorder="1" applyAlignment="1">
      <alignment horizontal="center" vertical="bottom"/>
    </xf>
    <xf numFmtId="0" fontId="14" fillId="5" borderId="5" xfId="0" applyFont="1" applyFill="1" applyBorder="1" applyAlignment="1">
      <alignment horizontal="center" vertical="bottom"/>
    </xf>
    <xf numFmtId="0" fontId="14" fillId="6" borderId="4" xfId="0" applyFont="1" applyFill="1" applyBorder="1" applyAlignment="1">
      <alignment horizontal="center" vertical="bottom"/>
    </xf>
    <xf numFmtId="0" fontId="18" fillId="5" borderId="4" xfId="0" applyFont="1" applyFill="1" applyBorder="1" applyAlignment="1">
      <alignment horizontal="center" vertical="bottom"/>
    </xf>
    <xf numFmtId="0" fontId="10" fillId="5" borderId="4" xfId="0" applyFont="1" applyFill="1" applyBorder="1" applyAlignment="1">
      <alignment horizontal="center" vertical="bottom"/>
    </xf>
    <xf numFmtId="0" fontId="10" fillId="5" borderId="4" xfId="0" applyFont="1" applyFill="1" applyBorder="1" applyAlignment="1">
      <alignment horizontal="center" vertical="bottom" wrapText="1"/>
    </xf>
    <xf numFmtId="0" fontId="10" fillId="5" borderId="5" xfId="0" applyFont="1" applyFill="1" applyBorder="1" applyAlignment="1">
      <alignment horizontal="center" vertical="bottom"/>
    </xf>
    <xf numFmtId="0" fontId="10" fillId="6" borderId="4" xfId="0" applyFont="1" applyFill="1" applyBorder="1" applyAlignment="1">
      <alignment horizontal="center" vertical="bottom"/>
    </xf>
    <xf numFmtId="0" fontId="18" fillId="0" borderId="0" xfId="0" applyFont="1" applyAlignment="1">
      <alignment horizontal="center" vertical="bottom"/>
    </xf>
    <xf numFmtId="0" fontId="18" fillId="5" borderId="5" xfId="0" applyFont="1" applyFill="1" applyBorder="1" applyAlignment="1">
      <alignment horizontal="center" vertical="bottom"/>
    </xf>
    <xf numFmtId="0" fontId="18" fillId="6" borderId="4" xfId="0" applyFont="1" applyFill="1" applyBorder="1" applyAlignment="1">
      <alignment horizontal="center" vertical="bottom"/>
    </xf>
    <xf numFmtId="0" fontId="10" fillId="7" borderId="0" xfId="0" applyFont="1" applyFill="1"/>
    <xf numFmtId="0" fontId="11" fillId="0" borderId="0" xfId="0" applyFont="1"/>
    <xf numFmtId="0" fontId="10" fillId="0" borderId="0" xfId="0" applyFont="1"/>
    <xf numFmtId="0" fontId="18" fillId="7" borderId="0" xfId="0" applyFont="1" applyFill="1"/>
    <xf numFmtId="0" fontId="15" fillId="0" borderId="0" xfId="0" applyFont="1"/>
    <xf numFmtId="0" fontId="0" fillId="6" borderId="4" xfId="0" applyFont="1" applyFill="1" applyBorder="1"/>
    <xf numFmtId="0" fontId="0" fillId="6" borderId="4" xfId="0" applyFont="1" applyFill="1" applyBorder="1" applyAlignment="1">
      <alignment horizontal="center" vertical="bottom"/>
    </xf>
    <xf numFmtId="0" fontId="12" fillId="6" borderId="4" xfId="0" applyFont="1" applyFill="1" applyBorder="1" applyAlignment="1">
      <alignment horizontal="center" vertical="bottom"/>
    </xf>
    <xf numFmtId="0" fontId="11" fillId="6" borderId="4" xfId="0" applyFont="1" applyFill="1" applyBorder="1" applyAlignment="1">
      <alignment horizontal="center" vertical="bottom"/>
    </xf>
    <xf numFmtId="0" fontId="11" fillId="8" borderId="0" xfId="0" applyFont="1" applyFill="1" applyAlignment="1">
      <alignment horizontal="center" vertical="bottom"/>
    </xf>
    <xf numFmtId="0" fontId="0" fillId="8" borderId="0" xfId="0" applyFont="1" applyFill="1"/>
    <xf numFmtId="0" fontId="10" fillId="8" borderId="0" xfId="0" applyFont="1" applyFill="1"/>
    <xf numFmtId="0" fontId="10" fillId="9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11" fillId="11" borderId="0" xfId="0" applyFont="1" applyFill="1"/>
    <xf numFmtId="0" fontId="0" fillId="7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0" fillId="12" borderId="0" xfId="0" applyFont="1" applyFill="1"/>
    <xf numFmtId="0" fontId="18" fillId="13" borderId="0" xfId="0" applyFont="1" applyFill="1"/>
    <xf numFmtId="0" fontId="10" fillId="14" borderId="0" xfId="0" applyFont="1" applyFill="1"/>
    <xf numFmtId="0" fontId="17" fillId="0" borderId="0" xfId="0" applyFont="1" applyAlignment="1">
      <alignment horizontal="center" vertical="bottom"/>
    </xf>
    <xf numFmtId="0" fontId="18" fillId="14" borderId="0" xfId="0" applyFont="1" applyFill="1"/>
    <xf numFmtId="0" fontId="18" fillId="8" borderId="0" xfId="0" applyFont="1" applyFill="1"/>
    <xf numFmtId="0" fontId="10" fillId="15" borderId="0" xfId="0" applyFont="1" applyFill="1"/>
    <xf numFmtId="0" fontId="18" fillId="15" borderId="0" xfId="0" applyFont="1" applyFill="1"/>
    <xf numFmtId="0" fontId="13" fillId="16" borderId="0" xfId="0" applyFont="1" applyFill="1" applyAlignment="1">
      <alignment vertical="center"/>
    </xf>
    <xf numFmtId="0" fontId="16" fillId="0" borderId="0" xfId="0" applyFont="1" applyAlignment="1">
      <alignment horizontal="center" vertical="bottom"/>
    </xf>
    <xf numFmtId="0" fontId="10" fillId="0" borderId="0" xfId="0" applyFont="1" applyAlignment="1">
      <alignment horizontal="center" vertical="bottom"/>
    </xf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8" fillId="17" borderId="0" xfId="0" applyFont="1" applyFill="1"/>
    <xf numFmtId="0" fontId="18" fillId="18" borderId="0" xfId="0" applyFont="1" applyFill="1"/>
    <xf numFmtId="0" fontId="18" fillId="19" borderId="0" xfId="0" applyFont="1" applyFill="1"/>
    <xf numFmtId="0" fontId="10" fillId="20" borderId="0" xfId="0" applyFont="1" applyFill="1"/>
    <xf numFmtId="0" fontId="13" fillId="20" borderId="0" xfId="0" applyFont="1" applyFill="1" applyAlignment="1">
      <alignment vertical="center"/>
    </xf>
  </cellXfs>
  <cellStyles count="15">
    <cellStyle name="Normal" xfId="0" builtinId="0"/>
    <cellStyle name="__CT_sheetTemplateStyle1" xfId="0"/>
    <cellStyle name="__CT_sheetTemplateStyle10" xfId="1"/>
    <cellStyle name="__CT_sheetTemplateStyle11" xfId="2"/>
    <cellStyle name="__CT_sheetTemplateStyle12" xfId="3"/>
    <cellStyle name="__CT_sheetTemplateStyle13" xfId="4"/>
    <cellStyle name="__CT_sheetTemplateStyle14" xfId="5"/>
    <cellStyle name="__CT_sheetTemplateStyle2" xfId="6"/>
    <cellStyle name="__CT_sheetTemplateStyle3" xfId="7"/>
    <cellStyle name="__CT_sheetTemplateStyle4" xfId="8"/>
    <cellStyle name="__CT_sheetTemplateStyle5" xfId="9"/>
    <cellStyle name="__CT_sheetTemplateStyle6" xfId="10"/>
    <cellStyle name="__CT_sheetTemplateStyle7" xfId="11"/>
    <cellStyle name="__CT_sheetTemplateStyle8" xfId="12"/>
    <cellStyle name="__CT_sheetTemplateStyle9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85725</xdr:rowOff>
    </xdr:from>
    <xdr:to>
      <xdr:col>1</xdr:col>
      <xdr:colOff>390525</xdr:colOff>
      <xdr:row>4</xdr:row>
      <xdr:rowOff>295275</xdr:rowOff>
    </xdr:to>
    <xdr:pic>
      <xdr:nvPicPr>
        <xdr:cNvPr id="2" name="image1.png" descr="Picture"/>
        <xdr:cNvPicPr>
          <a:picLocks noChangeAspect="0"/>
        </xdr:cNvPicPr>
      </xdr:nvPicPr>
      <xdr:blipFill>
        <a:blip xmlns:r="http://schemas.openxmlformats.org/officeDocument/2006/relationships" r:embed="rId1"/>
        <a:srcRect l="0" r="0" t="0" b="0"/>
        <a:stretch/>
      </xdr:blipFill>
      <xdr:spPr>
        <a:xfrm>
          <a:off x="171450" y="885825"/>
          <a:ext cx="352425" cy="209550"/>
        </a:xfrm>
        <a:prstGeom prst="rect">
          <a:avLst/>
        </a:prstGeom>
        <a:noFill/>
        <a:ln cmpd="sng">
          <a:noFill/>
        </a:ln>
      </xdr:spPr>
    </xdr:pic>
    <xdr:clientData fLocksWithSheet="0"/>
  </xdr:twoCellAnchor>
  <xdr:twoCellAnchor editAs="oneCell">
    <xdr:from>
      <xdr:col>4</xdr:col>
      <xdr:colOff>38100</xdr:colOff>
      <xdr:row>4</xdr:row>
      <xdr:rowOff>85725</xdr:rowOff>
    </xdr:from>
    <xdr:to>
      <xdr:col>4</xdr:col>
      <xdr:colOff>390525</xdr:colOff>
      <xdr:row>4</xdr:row>
      <xdr:rowOff>295275</xdr:rowOff>
    </xdr:to>
    <xdr:pic>
      <xdr:nvPicPr>
        <xdr:cNvPr id="3" name="image3.png" descr="Picture"/>
        <xdr:cNvPicPr>
          <a:picLocks noChangeAspect="0"/>
        </xdr:cNvPicPr>
      </xdr:nvPicPr>
      <xdr:blipFill>
        <a:blip xmlns:r="http://schemas.openxmlformats.org/officeDocument/2006/relationships" r:embed="rId2"/>
        <a:srcRect l="0" r="0" t="0" b="0"/>
        <a:stretch/>
      </xdr:blipFill>
      <xdr:spPr>
        <a:xfrm>
          <a:off x="3238500" y="885825"/>
          <a:ext cx="352425" cy="209550"/>
        </a:xfrm>
        <a:prstGeom prst="rect">
          <a:avLst/>
        </a:prstGeom>
        <a:noFill/>
        <a:ln cmpd="sng">
          <a:noFill/>
        </a:ln>
      </xdr:spPr>
    </xdr:pic>
    <xdr:clientData fLocksWithSheet="0"/>
  </xdr:twoCellAnchor>
  <xdr:twoCellAnchor editAs="oneCell">
    <xdr:from>
      <xdr:col>1</xdr:col>
      <xdr:colOff>19050</xdr:colOff>
      <xdr:row>0</xdr:row>
      <xdr:rowOff>161925</xdr:rowOff>
    </xdr:from>
    <xdr:to>
      <xdr:col>2</xdr:col>
      <xdr:colOff>19050</xdr:colOff>
      <xdr:row>3</xdr:row>
      <xdr:rowOff>9525</xdr:rowOff>
    </xdr:to>
    <xdr:pic>
      <xdr:nvPicPr>
        <xdr:cNvPr id="4" name="image2.png" descr="Picture"/>
        <xdr:cNvPicPr>
          <a:picLocks noChangeAspect="0"/>
        </xdr:cNvPicPr>
      </xdr:nvPicPr>
      <xdr:blipFill>
        <a:blip xmlns:r="http://schemas.openxmlformats.org/officeDocument/2006/relationships" r:embed="rId3"/>
        <a:srcRect l="0" r="0" t="0" b="0"/>
        <a:stretch/>
      </xdr:blipFill>
      <xdr:spPr>
        <a:xfrm>
          <a:off x="152400" y="161925"/>
          <a:ext cx="1466850" cy="447675"/>
        </a:xfrm>
        <a:prstGeom prst="rect">
          <a:avLst/>
        </a:prstGeom>
        <a:noFill/>
        <a:ln cmpd="sng"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67EFE33-ED09-6936-9469-5E50502AD837}" mc:Ignorable="x14ac xr xr2 xr3">
  <dimension ref="A1:G1000"/>
  <sheetViews>
    <sheetView topLeftCell="A1" workbookViewId="0" tabSelected="1">
      <selection activeCell="B8" sqref="B8"/>
    </sheetView>
  </sheetViews>
  <sheetFormatPr defaultRowHeight="15" defaultColWidth="14.57421875" customHeight="1"/>
  <cols>
    <col min="1" max="1" width="2.00390625" customWidth="1"/>
    <col min="2" max="3" width="22.00390625" customWidth="1"/>
    <col min="4" max="4" width="2.00390625" customWidth="1"/>
    <col min="5" max="6" width="22.00390625" customWidth="1"/>
    <col min="7" max="7" width="150.00390625" customWidth="1"/>
  </cols>
  <sheetData>
    <row r="1" ht="15.75" customHeight="1">
      <c r="A1" s="1"/>
      <c r="B1" s="2"/>
      <c r="C1" s="2"/>
      <c r="D1" s="1"/>
      <c r="E1" s="2"/>
      <c r="F1" s="2"/>
      <c r="G1" s="1"/>
    </row>
    <row r="2" ht="15.75" customHeight="1">
      <c r="A2" s="1"/>
      <c r="B2" s="2"/>
      <c r="C2" s="2"/>
      <c r="D2" s="1"/>
      <c r="E2" s="2"/>
      <c r="F2" s="2"/>
      <c r="G2" s="1"/>
    </row>
    <row r="3" ht="15.75" customHeight="1">
      <c r="A3" s="1"/>
      <c r="B3" s="2"/>
      <c r="C3" s="2"/>
      <c r="D3" s="1"/>
      <c r="E3" s="2"/>
      <c r="F3" s="2"/>
      <c r="G3" s="1"/>
    </row>
    <row r="4" ht="15.75" customHeight="1">
      <c r="A4" s="1"/>
      <c r="B4" s="2"/>
      <c r="C4" s="2"/>
      <c r="D4" s="1"/>
      <c r="E4" s="2"/>
      <c r="F4" s="2"/>
      <c r="G4" s="1"/>
    </row>
    <row r="5" ht="28.5" customHeight="1">
      <c r="A5" s="1"/>
      <c r="B5" s="3" t="s">
        <v>0</v>
      </c>
      <c r="C5" s="4"/>
      <c r="D5" s="5"/>
      <c r="E5" s="3" t="s">
        <v>1</v>
      </c>
      <c r="F5" s="6"/>
    </row>
    <row r="6" ht="15.75" customHeight="1">
      <c r="A6" s="1"/>
      <c r="B6" s="7" t="s">
        <v>2</v>
      </c>
      <c r="C6" s="7" t="s">
        <v>3</v>
      </c>
      <c r="D6" s="1"/>
      <c r="E6" s="7" t="s">
        <v>2</v>
      </c>
      <c r="F6" s="7" t="s">
        <v>3</v>
      </c>
    </row>
    <row r="7" ht="15.75" customHeight="1">
      <c r="A7" s="1"/>
      <c r="B7" s="8" t="s">
        <v>4</v>
      </c>
      <c r="C7" s="8" t="s">
        <v>5</v>
      </c>
      <c r="D7" s="9"/>
      <c r="E7" s="8" t="s">
        <v>6</v>
      </c>
      <c r="F7" s="8" t="s">
        <v>7</v>
      </c>
    </row>
    <row r="8" ht="15.75" customHeight="1">
      <c r="A8" s="1"/>
      <c r="B8" s="10" t="s">
        <v>8</v>
      </c>
      <c r="C8" s="10">
        <f>COLUMNS(Sheet1!G3:J13)</f>
        <v>4</v>
      </c>
      <c r="D8" s="1"/>
      <c r="E8" s="11"/>
      <c r="F8" s="11"/>
    </row>
    <row r="9" ht="15.75" customHeight="1">
      <c r="A9" s="1"/>
      <c r="B9" s="10" t="s">
        <v>9</v>
      </c>
      <c r="C9" s="10">
        <f>COLUMNS(Sheet1!A2:F13)</f>
        <v>6</v>
      </c>
      <c r="D9" s="1"/>
      <c r="E9" s="11"/>
      <c r="F9" s="11"/>
    </row>
    <row r="10" ht="15.75" customHeight="1">
      <c r="A10" s="1"/>
      <c r="B10" s="10" t="s">
        <v>10</v>
      </c>
      <c r="C10" s="10">
        <f>COLUMNS(Sheet1!G2:J16)</f>
        <v>4</v>
      </c>
      <c r="D10" s="1"/>
      <c r="E10" s="11"/>
      <c r="F10" s="11"/>
    </row>
    <row r="11" ht="15.75" customHeight="1">
      <c r="A11" s="1"/>
      <c r="B11" s="10" t="s">
        <v>11</v>
      </c>
      <c r="C11" s="10">
        <f>COLUMNS(Sheet1!H2:J13)</f>
        <v>3</v>
      </c>
      <c r="D11" s="1"/>
      <c r="E11" s="11"/>
      <c r="F11" s="11"/>
    </row>
    <row r="12" ht="15.75" customHeight="1">
      <c r="A12" s="1"/>
      <c r="B12" s="10" t="s">
        <v>12</v>
      </c>
      <c r="C12" s="10">
        <f>COLUMNS(Sheet1!G16:J16)</f>
        <v>4</v>
      </c>
      <c r="D12" s="1"/>
      <c r="E12" s="11"/>
      <c r="F12" s="11"/>
    </row>
    <row r="13" ht="15.75" customHeight="1">
      <c r="A13" s="1"/>
      <c r="B13" s="10" t="s">
        <v>13</v>
      </c>
      <c r="C13" s="10">
        <f>COLUMNS(Sheet1!G16:J16)</f>
        <v>4</v>
      </c>
      <c r="D13" s="1"/>
      <c r="E13" s="11"/>
      <c r="F13" s="11"/>
    </row>
    <row r="14" ht="15.75" customHeight="1">
      <c r="A14" s="1"/>
      <c r="B14" s="10" t="s">
        <v>14</v>
      </c>
      <c r="C14" s="10">
        <f>COLUMNS(Sheet1!G16:J16)</f>
        <v>4</v>
      </c>
      <c r="D14" s="1"/>
      <c r="E14" s="11"/>
      <c r="F14" s="11"/>
    </row>
    <row r="15" ht="15.75" customHeight="1">
      <c r="A15" s="1"/>
      <c r="B15" s="10" t="s">
        <v>15</v>
      </c>
      <c r="C15" s="10">
        <f>COLUMNS(Sheet1!G15:J16)</f>
        <v>4</v>
      </c>
      <c r="D15" s="1"/>
      <c r="E15" s="11"/>
      <c r="F15" s="11"/>
    </row>
    <row r="16" ht="15.75" customHeight="1">
      <c r="A16" s="1"/>
      <c r="B16" s="11"/>
      <c r="C16" s="11"/>
      <c r="D16" s="1"/>
      <c r="E16" s="11"/>
      <c r="F16" s="11"/>
    </row>
    <row r="17" ht="15.75" customHeight="1">
      <c r="A17" s="1"/>
      <c r="B17" s="11"/>
      <c r="C17" s="11"/>
      <c r="D17" s="1"/>
      <c r="E17" s="11"/>
      <c r="F17" s="11"/>
    </row>
    <row r="18" ht="15.75" customHeight="1">
      <c r="A18" s="1"/>
      <c r="B18" s="11"/>
      <c r="C18" s="11"/>
      <c r="D18" s="1"/>
      <c r="E18" s="11"/>
      <c r="F18" s="11"/>
    </row>
    <row r="19" ht="15.75" customHeight="1">
      <c r="A19" s="1"/>
      <c r="B19" s="11"/>
      <c r="C19" s="11"/>
      <c r="D19" s="1"/>
      <c r="E19" s="11"/>
      <c r="F19" s="11"/>
    </row>
    <row r="20" ht="15.75" customHeight="1">
      <c r="A20" s="1"/>
      <c r="B20" s="11"/>
      <c r="C20" s="11"/>
      <c r="D20" s="1"/>
      <c r="E20" s="11"/>
      <c r="F20" s="11"/>
    </row>
    <row r="21" ht="15.75" customHeight="1">
      <c r="A21" s="1"/>
      <c r="B21" s="11"/>
      <c r="C21" s="11"/>
      <c r="D21" s="1"/>
      <c r="E21" s="11"/>
      <c r="F21" s="11"/>
    </row>
    <row r="22" ht="15.75" customHeight="1">
      <c r="A22" s="1"/>
      <c r="B22" s="11"/>
      <c r="C22" s="11"/>
      <c r="D22" s="1"/>
      <c r="E22" s="11"/>
      <c r="F22" s="11"/>
    </row>
    <row r="23" ht="15.75" customHeight="1">
      <c r="A23" s="1"/>
      <c r="B23" s="11"/>
      <c r="C23" s="11"/>
      <c r="D23" s="1"/>
      <c r="E23" s="11"/>
      <c r="F23" s="11"/>
    </row>
    <row r="24" ht="15.75" customHeight="1">
      <c r="A24" s="1"/>
      <c r="B24" s="11"/>
      <c r="C24" s="11"/>
      <c r="D24" s="1"/>
      <c r="E24" s="11"/>
      <c r="F24" s="11"/>
    </row>
    <row r="25" ht="15.75" customHeight="1">
      <c r="A25" s="1"/>
      <c r="B25" s="11"/>
      <c r="C25" s="11"/>
      <c r="D25" s="1"/>
      <c r="E25" s="11"/>
      <c r="F25" s="11"/>
    </row>
    <row r="26" ht="15.75" customHeight="1">
      <c r="A26" s="1"/>
      <c r="B26" s="11"/>
      <c r="C26" s="11"/>
      <c r="D26" s="1"/>
      <c r="E26" s="11"/>
      <c r="F26" s="11"/>
    </row>
    <row r="27" ht="15.75" customHeight="1">
      <c r="A27" s="1"/>
      <c r="B27" s="11"/>
      <c r="C27" s="11"/>
      <c r="D27" s="1"/>
      <c r="E27" s="11"/>
      <c r="F27" s="11"/>
    </row>
    <row r="28" ht="15.75" customHeight="1">
      <c r="A28" s="1"/>
      <c r="B28" s="11"/>
      <c r="C28" s="11"/>
      <c r="D28" s="1"/>
      <c r="E28" s="11"/>
      <c r="F28" s="11"/>
    </row>
    <row r="29" ht="15.75" customHeight="1">
      <c r="A29" s="1"/>
      <c r="B29" s="11"/>
      <c r="C29" s="11"/>
      <c r="D29" s="1"/>
      <c r="E29" s="11"/>
      <c r="F29" s="11"/>
    </row>
    <row r="30" ht="15.75" customHeight="1">
      <c r="A30" s="1"/>
      <c r="B30" s="11"/>
      <c r="C30" s="11"/>
      <c r="D30" s="1"/>
      <c r="E30" s="11"/>
      <c r="F30" s="11"/>
    </row>
    <row r="31" ht="15.75" customHeight="1">
      <c r="A31" s="1"/>
      <c r="B31" s="11"/>
      <c r="C31" s="11"/>
      <c r="D31" s="1"/>
      <c r="E31" s="11"/>
      <c r="F31" s="11"/>
    </row>
    <row r="32" ht="15.75" customHeight="1">
      <c r="A32" s="1"/>
      <c r="B32" s="11"/>
      <c r="C32" s="11"/>
      <c r="D32" s="1"/>
      <c r="E32" s="11"/>
      <c r="F32" s="11"/>
    </row>
    <row r="33" ht="15.75" customHeight="1">
      <c r="A33" s="1"/>
      <c r="B33" s="11"/>
      <c r="C33" s="11"/>
      <c r="D33" s="1"/>
      <c r="E33" s="11"/>
      <c r="F33" s="11"/>
    </row>
    <row r="34" ht="15.75" customHeight="1">
      <c r="A34" s="1"/>
      <c r="B34" s="11"/>
      <c r="C34" s="11"/>
      <c r="D34" s="1"/>
      <c r="E34" s="11"/>
      <c r="F34" s="11"/>
    </row>
    <row r="35" ht="15.75" customHeight="1">
      <c r="A35" s="1"/>
      <c r="B35" s="11"/>
      <c r="C35" s="11"/>
      <c r="D35" s="1"/>
      <c r="E35" s="11"/>
      <c r="F35" s="11"/>
    </row>
    <row r="36" ht="15.75" customHeight="1">
      <c r="A36" s="1"/>
      <c r="B36" s="11"/>
      <c r="C36" s="11"/>
      <c r="D36" s="1"/>
      <c r="E36" s="11"/>
      <c r="F36" s="11"/>
    </row>
    <row r="37" ht="15.75" customHeight="1">
      <c r="A37" s="1"/>
      <c r="B37" s="11"/>
      <c r="C37" s="11"/>
      <c r="D37" s="1"/>
      <c r="E37" s="11"/>
      <c r="F37" s="11"/>
    </row>
    <row r="38" ht="15.75" customHeight="1">
      <c r="A38" s="1"/>
      <c r="B38" s="11"/>
      <c r="C38" s="11"/>
      <c r="D38" s="1"/>
      <c r="E38" s="11"/>
      <c r="F38" s="11"/>
    </row>
    <row r="39" ht="15.75" customHeight="1">
      <c r="A39" s="1"/>
      <c r="B39" s="11"/>
      <c r="C39" s="11"/>
      <c r="D39" s="1"/>
      <c r="E39" s="11"/>
      <c r="F39" s="11"/>
    </row>
    <row r="40" ht="15.75" customHeight="1">
      <c r="A40" s="1"/>
      <c r="B40" s="11"/>
      <c r="C40" s="11"/>
      <c r="D40" s="1"/>
      <c r="E40" s="11"/>
      <c r="F40" s="11"/>
    </row>
    <row r="41" ht="15.75" customHeight="1">
      <c r="A41" s="1"/>
      <c r="B41" s="11"/>
      <c r="C41" s="11"/>
      <c r="D41" s="1"/>
      <c r="E41" s="11"/>
      <c r="F41" s="11"/>
    </row>
    <row r="42" ht="15.75" customHeight="1">
      <c r="A42" s="1"/>
      <c r="B42" s="11"/>
      <c r="C42" s="11"/>
      <c r="D42" s="1"/>
      <c r="E42" s="11"/>
      <c r="F42" s="11"/>
    </row>
    <row r="43" ht="15.75" customHeight="1">
      <c r="A43" s="1"/>
      <c r="B43" s="11"/>
      <c r="C43" s="11"/>
      <c r="D43" s="1"/>
      <c r="E43" s="11"/>
      <c r="F43" s="11"/>
    </row>
    <row r="44" ht="15.75" customHeight="1">
      <c r="A44" s="1"/>
      <c r="B44" s="11"/>
      <c r="C44" s="11"/>
      <c r="D44" s="1"/>
      <c r="E44" s="11"/>
      <c r="F44" s="11"/>
    </row>
    <row r="45" ht="15.75" customHeight="1">
      <c r="A45" s="1"/>
      <c r="B45" s="11"/>
      <c r="C45" s="11"/>
      <c r="D45" s="1"/>
      <c r="E45" s="11"/>
      <c r="F45" s="11"/>
    </row>
    <row r="46" ht="15.75" customHeight="1">
      <c r="A46" s="1"/>
      <c r="B46" s="11"/>
      <c r="C46" s="11"/>
      <c r="D46" s="1"/>
      <c r="E46" s="11"/>
      <c r="F46" s="11"/>
    </row>
    <row r="47" ht="15.75" customHeight="1">
      <c r="A47" s="1"/>
      <c r="B47" s="11"/>
      <c r="C47" s="11"/>
      <c r="D47" s="1"/>
      <c r="E47" s="11"/>
      <c r="F47" s="11"/>
    </row>
    <row r="48" ht="15.75" customHeight="1">
      <c r="A48" s="1"/>
      <c r="B48" s="11"/>
      <c r="C48" s="11"/>
      <c r="D48" s="1"/>
      <c r="E48" s="11"/>
      <c r="F48" s="11"/>
    </row>
    <row r="49" ht="15.75" customHeight="1">
      <c r="A49" s="1"/>
      <c r="B49" s="11"/>
      <c r="C49" s="11"/>
      <c r="D49" s="1"/>
      <c r="E49" s="11"/>
      <c r="F49" s="11"/>
    </row>
    <row r="50" ht="15.75" customHeight="1">
      <c r="A50" s="1"/>
      <c r="B50" s="11"/>
      <c r="C50" s="11"/>
      <c r="D50" s="1"/>
      <c r="E50" s="11"/>
      <c r="F50" s="11"/>
    </row>
    <row r="51" ht="15.75" customHeight="1">
      <c r="A51" s="1"/>
      <c r="B51" s="11"/>
      <c r="C51" s="11"/>
      <c r="D51" s="1"/>
      <c r="E51" s="11"/>
      <c r="F51" s="11"/>
    </row>
    <row r="52" ht="15.75" customHeight="1">
      <c r="A52" s="1"/>
      <c r="B52" s="11"/>
      <c r="C52" s="11"/>
      <c r="D52" s="1"/>
      <c r="E52" s="11"/>
      <c r="F52" s="11"/>
    </row>
    <row r="53" ht="15.75" customHeight="1">
      <c r="A53" s="1"/>
      <c r="B53" s="11"/>
      <c r="C53" s="11"/>
      <c r="D53" s="1"/>
      <c r="E53" s="11"/>
      <c r="F53" s="11"/>
    </row>
    <row r="54" ht="15.75" customHeight="1">
      <c r="A54" s="1"/>
      <c r="B54" s="11"/>
      <c r="C54" s="11"/>
      <c r="D54" s="1"/>
      <c r="E54" s="11"/>
      <c r="F54" s="11"/>
    </row>
    <row r="55" ht="15.75" customHeight="1">
      <c r="A55" s="1"/>
      <c r="B55" s="11"/>
      <c r="C55" s="11"/>
      <c r="D55" s="1"/>
      <c r="E55" s="11"/>
      <c r="F55" s="11"/>
    </row>
    <row r="56" ht="15.75" customHeight="1">
      <c r="A56" s="1"/>
      <c r="B56" s="11"/>
      <c r="C56" s="11"/>
      <c r="D56" s="1"/>
      <c r="E56" s="11"/>
      <c r="F56" s="11"/>
    </row>
    <row r="57" ht="15.75" customHeight="1">
      <c r="A57" s="1"/>
      <c r="B57" s="11"/>
      <c r="C57" s="11"/>
      <c r="D57" s="1"/>
      <c r="E57" s="11"/>
      <c r="F57" s="11"/>
    </row>
    <row r="58" ht="15.75" customHeight="1">
      <c r="A58" s="1"/>
      <c r="B58" s="11"/>
      <c r="C58" s="11"/>
      <c r="D58" s="1"/>
      <c r="E58" s="11"/>
      <c r="F58" s="11"/>
    </row>
    <row r="59" ht="15.75" customHeight="1">
      <c r="A59" s="1"/>
      <c r="B59" s="11"/>
      <c r="C59" s="11"/>
      <c r="D59" s="1"/>
      <c r="E59" s="11"/>
      <c r="F59" s="11"/>
    </row>
    <row r="60" ht="15.75" customHeight="1">
      <c r="A60" s="1"/>
      <c r="B60" s="11"/>
      <c r="C60" s="11"/>
      <c r="D60" s="1"/>
      <c r="E60" s="11"/>
      <c r="F60" s="11"/>
    </row>
    <row r="61" ht="15.75" customHeight="1">
      <c r="A61" s="1"/>
      <c r="B61" s="11"/>
      <c r="C61" s="11"/>
      <c r="D61" s="1"/>
      <c r="E61" s="11"/>
      <c r="F61" s="11"/>
    </row>
    <row r="62" ht="15.75" customHeight="1">
      <c r="A62" s="1"/>
      <c r="B62" s="11"/>
      <c r="C62" s="11"/>
      <c r="D62" s="1"/>
      <c r="E62" s="11"/>
      <c r="F62" s="11"/>
    </row>
    <row r="63" ht="15.75" customHeight="1">
      <c r="A63" s="1"/>
      <c r="B63" s="11"/>
      <c r="C63" s="11"/>
      <c r="D63" s="1"/>
      <c r="E63" s="11"/>
      <c r="F63" s="11"/>
    </row>
    <row r="64" ht="15.75" customHeight="1">
      <c r="A64" s="1"/>
      <c r="B64" s="11"/>
      <c r="C64" s="11"/>
      <c r="D64" s="1"/>
      <c r="E64" s="11"/>
      <c r="F64" s="11"/>
    </row>
    <row r="65" ht="15.75" customHeight="1">
      <c r="A65" s="1"/>
      <c r="B65" s="11"/>
      <c r="C65" s="11"/>
      <c r="D65" s="1"/>
      <c r="E65" s="11"/>
      <c r="F65" s="11"/>
    </row>
    <row r="66" ht="15.75" customHeight="1">
      <c r="A66" s="1"/>
      <c r="B66" s="11"/>
      <c r="C66" s="11"/>
      <c r="D66" s="1"/>
      <c r="E66" s="11"/>
      <c r="F66" s="11"/>
    </row>
    <row r="67" ht="15.75" customHeight="1">
      <c r="A67" s="1"/>
      <c r="B67" s="11"/>
      <c r="C67" s="11"/>
      <c r="D67" s="1"/>
      <c r="E67" s="11"/>
      <c r="F67" s="11"/>
    </row>
    <row r="68" ht="15.75" customHeight="1">
      <c r="A68" s="1"/>
      <c r="B68" s="11"/>
      <c r="C68" s="11"/>
      <c r="D68" s="1"/>
      <c r="E68" s="11"/>
      <c r="F68" s="11"/>
    </row>
    <row r="69" ht="15.75" customHeight="1">
      <c r="A69" s="1"/>
      <c r="B69" s="11"/>
      <c r="C69" s="11"/>
      <c r="D69" s="1"/>
      <c r="E69" s="11"/>
      <c r="F69" s="11"/>
    </row>
    <row r="70" ht="15.75" customHeight="1">
      <c r="A70" s="1"/>
      <c r="B70" s="11"/>
      <c r="C70" s="11"/>
      <c r="D70" s="1"/>
      <c r="E70" s="11"/>
      <c r="F70" s="11"/>
    </row>
    <row r="71" ht="15.75" customHeight="1">
      <c r="A71" s="1"/>
      <c r="B71" s="11"/>
      <c r="C71" s="11"/>
      <c r="D71" s="1"/>
      <c r="E71" s="11"/>
      <c r="F71" s="11"/>
    </row>
    <row r="72" ht="15.75" customHeight="1">
      <c r="A72" s="1"/>
      <c r="B72" s="11"/>
      <c r="C72" s="11"/>
      <c r="D72" s="1"/>
      <c r="E72" s="11"/>
      <c r="F72" s="11"/>
    </row>
    <row r="73" ht="15.75" customHeight="1">
      <c r="A73" s="1"/>
      <c r="B73" s="11"/>
      <c r="C73" s="11"/>
      <c r="D73" s="1"/>
      <c r="E73" s="11"/>
      <c r="F73" s="11"/>
    </row>
    <row r="74" ht="15.75" customHeight="1">
      <c r="A74" s="1"/>
      <c r="B74" s="11"/>
      <c r="C74" s="11"/>
      <c r="D74" s="1"/>
      <c r="E74" s="11"/>
      <c r="F74" s="11"/>
    </row>
    <row r="75" ht="15.75" customHeight="1">
      <c r="A75" s="1"/>
      <c r="B75" s="11"/>
      <c r="C75" s="11"/>
      <c r="D75" s="1"/>
      <c r="E75" s="11"/>
      <c r="F75" s="11"/>
    </row>
    <row r="76" ht="15.75" customHeight="1">
      <c r="A76" s="1"/>
      <c r="B76" s="11"/>
      <c r="C76" s="11"/>
      <c r="D76" s="1"/>
      <c r="E76" s="11"/>
      <c r="F76" s="11"/>
    </row>
    <row r="77" ht="15.75" customHeight="1">
      <c r="B77" s="11"/>
      <c r="C77" s="11"/>
      <c r="D77" s="1"/>
      <c r="E77" s="11"/>
      <c r="F77" s="11"/>
    </row>
    <row r="78" ht="15.75" customHeight="1">
      <c r="B78" s="11"/>
      <c r="C78" s="11"/>
      <c r="D78" s="1"/>
      <c r="E78" s="11"/>
      <c r="F78" s="11"/>
    </row>
    <row r="79" ht="15.75" customHeight="1">
      <c r="B79" s="11"/>
      <c r="C79" s="11"/>
      <c r="D79" s="1"/>
      <c r="E79" s="11"/>
      <c r="F79" s="11"/>
    </row>
    <row r="80" ht="15.75" customHeight="1">
      <c r="B80" s="11"/>
      <c r="C80" s="11"/>
      <c r="D80" s="1"/>
      <c r="E80" s="11"/>
      <c r="F80" s="11"/>
    </row>
    <row r="81" ht="15.75" customHeight="1">
      <c r="B81" s="11"/>
      <c r="C81" s="11"/>
      <c r="E81" s="11"/>
      <c r="F81" s="11"/>
    </row>
    <row r="82" ht="15.75" customHeight="1">
      <c r="B82" s="11"/>
      <c r="C82" s="11"/>
      <c r="E82" s="11"/>
      <c r="F82" s="11"/>
    </row>
    <row r="83" ht="15.75" customHeight="1">
      <c r="B83" s="11"/>
      <c r="C83" s="11"/>
      <c r="E83" s="11"/>
      <c r="F83" s="11"/>
    </row>
    <row r="84" ht="15.75" customHeight="1">
      <c r="B84" s="11"/>
      <c r="C84" s="11"/>
      <c r="E84" s="11"/>
      <c r="F84" s="11"/>
    </row>
    <row r="85" ht="15.75" customHeight="1">
      <c r="B85" s="11"/>
      <c r="C85" s="11"/>
      <c r="E85" s="11"/>
      <c r="F85" s="11"/>
    </row>
    <row r="86" ht="15.75" customHeight="1">
      <c r="B86" s="11"/>
      <c r="C86" s="11"/>
      <c r="E86" s="11"/>
      <c r="F86" s="11"/>
    </row>
    <row r="87" ht="15.75" customHeight="1">
      <c r="B87" s="11"/>
      <c r="C87" s="11"/>
      <c r="E87" s="11"/>
      <c r="F87" s="11"/>
    </row>
    <row r="88" ht="15.75" customHeight="1">
      <c r="B88" s="11"/>
      <c r="C88" s="11"/>
      <c r="E88" s="11"/>
      <c r="F88" s="11"/>
    </row>
    <row r="89" ht="15.75" customHeight="1">
      <c r="B89" s="11"/>
      <c r="C89" s="11"/>
      <c r="E89" s="11"/>
      <c r="F89" s="11"/>
    </row>
    <row r="90" ht="15.75" customHeight="1">
      <c r="B90" s="11"/>
      <c r="C90" s="11"/>
      <c r="E90" s="11"/>
      <c r="F90" s="11"/>
    </row>
    <row r="91" ht="15.75" customHeight="1">
      <c r="B91" s="11"/>
      <c r="C91" s="11"/>
      <c r="E91" s="11"/>
      <c r="F91" s="11"/>
    </row>
    <row r="92" ht="15.75" customHeight="1">
      <c r="B92" s="11"/>
      <c r="C92" s="11"/>
      <c r="E92" s="11"/>
      <c r="F92" s="11"/>
    </row>
    <row r="93" ht="15.75" customHeight="1">
      <c r="B93" s="11"/>
      <c r="C93" s="11"/>
      <c r="E93" s="11"/>
      <c r="F93" s="11"/>
    </row>
    <row r="94" ht="15.75" customHeight="1">
      <c r="B94" s="11"/>
      <c r="C94" s="11"/>
      <c r="E94" s="11"/>
      <c r="F94" s="11"/>
    </row>
    <row r="95" ht="15.75" customHeight="1">
      <c r="B95" s="11"/>
      <c r="C95" s="11"/>
      <c r="E95" s="11"/>
      <c r="F95" s="11"/>
    </row>
    <row r="96" ht="15.75" customHeight="1">
      <c r="B96" s="11"/>
      <c r="C96" s="11"/>
      <c r="E96" s="11"/>
      <c r="F96" s="11"/>
    </row>
    <row r="97" ht="15.75" customHeight="1">
      <c r="B97" s="11"/>
      <c r="C97" s="11"/>
      <c r="E97" s="11"/>
      <c r="F97" s="11"/>
    </row>
    <row r="98" ht="15.75" customHeight="1">
      <c r="B98" s="11"/>
      <c r="C98" s="11"/>
      <c r="E98" s="11"/>
      <c r="F98" s="11"/>
    </row>
    <row r="99" ht="15.75" customHeight="1">
      <c r="B99" s="11"/>
      <c r="C99" s="11"/>
      <c r="E99" s="11"/>
      <c r="F99" s="11"/>
    </row>
    <row r="100" ht="15.75" customHeight="1">
      <c r="B100" s="11"/>
      <c r="C100" s="11"/>
      <c r="E100" s="11"/>
      <c r="F100" s="11"/>
    </row>
    <row r="101" ht="15.75" customHeight="1">
      <c r="B101" s="11"/>
      <c r="C101" s="11"/>
      <c r="E101" s="11"/>
      <c r="F101" s="11"/>
    </row>
    <row r="102" ht="15.75" customHeight="1">
      <c r="B102" s="11"/>
      <c r="C102" s="11"/>
      <c r="E102" s="11"/>
      <c r="F102" s="11"/>
    </row>
    <row r="103" ht="15.75" customHeight="1">
      <c r="B103" s="11"/>
      <c r="C103" s="11"/>
      <c r="E103" s="11"/>
      <c r="F103" s="11"/>
    </row>
    <row r="104" ht="15.75" customHeight="1">
      <c r="B104" s="11"/>
      <c r="C104" s="11"/>
      <c r="E104" s="11"/>
      <c r="F104" s="11"/>
    </row>
    <row r="105" ht="15.75" customHeight="1">
      <c r="B105" s="11"/>
      <c r="C105" s="11"/>
      <c r="E105" s="11"/>
      <c r="F105" s="11"/>
    </row>
    <row r="106" ht="15.75" customHeight="1">
      <c r="B106" s="11"/>
      <c r="C106" s="11"/>
      <c r="E106" s="11"/>
      <c r="F106" s="11"/>
    </row>
    <row r="107" ht="15.75" customHeight="1">
      <c r="B107" s="11"/>
      <c r="C107" s="11"/>
      <c r="E107" s="11"/>
      <c r="F107" s="11"/>
    </row>
    <row r="108" ht="15.75" customHeight="1">
      <c r="B108" s="11"/>
      <c r="C108" s="11"/>
      <c r="E108" s="11"/>
      <c r="F108" s="11"/>
    </row>
    <row r="109" ht="15.75" customHeight="1">
      <c r="B109" s="11"/>
      <c r="C109" s="11"/>
      <c r="E109" s="11"/>
      <c r="F109" s="11"/>
    </row>
    <row r="110" ht="15.75" customHeight="1">
      <c r="B110" s="11"/>
      <c r="C110" s="11"/>
      <c r="E110" s="11"/>
      <c r="F110" s="11"/>
    </row>
    <row r="111" ht="15.75" customHeight="1">
      <c r="B111" s="11"/>
      <c r="C111" s="11"/>
      <c r="E111" s="11"/>
      <c r="F111" s="11"/>
    </row>
    <row r="112" ht="15.75" customHeight="1">
      <c r="B112" s="11"/>
      <c r="C112" s="11"/>
      <c r="E112" s="11"/>
      <c r="F112" s="11"/>
    </row>
    <row r="113" ht="15.75" customHeight="1">
      <c r="B113" s="11"/>
      <c r="C113" s="11"/>
      <c r="E113" s="11"/>
      <c r="F113" s="11"/>
    </row>
    <row r="114" ht="15.75" customHeight="1">
      <c r="B114" s="11"/>
      <c r="C114" s="11"/>
      <c r="E114" s="11"/>
      <c r="F114" s="11"/>
    </row>
    <row r="115" ht="15.75" customHeight="1">
      <c r="B115" s="11"/>
      <c r="C115" s="11"/>
      <c r="E115" s="11"/>
      <c r="F115" s="11"/>
    </row>
    <row r="116" ht="15.75" customHeight="1">
      <c r="B116" s="11"/>
      <c r="C116" s="11"/>
      <c r="E116" s="11"/>
      <c r="F116" s="11"/>
    </row>
    <row r="117" ht="15.75" customHeight="1">
      <c r="B117" s="11"/>
      <c r="C117" s="11"/>
      <c r="E117" s="11"/>
      <c r="F117" s="11"/>
    </row>
    <row r="118" ht="15.75" customHeight="1">
      <c r="B118" s="11"/>
      <c r="C118" s="11"/>
      <c r="E118" s="11"/>
      <c r="F118" s="11"/>
    </row>
    <row r="119" ht="15.75" customHeight="1">
      <c r="B119" s="11"/>
      <c r="C119" s="11"/>
      <c r="E119" s="11"/>
      <c r="F119" s="11"/>
    </row>
    <row r="120" ht="15.75" customHeight="1">
      <c r="B120" s="11"/>
      <c r="C120" s="11"/>
      <c r="E120" s="11"/>
      <c r="F120" s="11"/>
    </row>
    <row r="121" ht="15.75" customHeight="1">
      <c r="B121" s="11"/>
      <c r="C121" s="11"/>
      <c r="E121" s="11"/>
      <c r="F121" s="11"/>
    </row>
    <row r="122" ht="15.75" customHeight="1">
      <c r="B122" s="11"/>
      <c r="C122" s="11"/>
      <c r="E122" s="11"/>
      <c r="F122" s="11"/>
    </row>
    <row r="123" ht="15.75" customHeight="1">
      <c r="B123" s="11"/>
      <c r="C123" s="11"/>
      <c r="E123" s="11"/>
      <c r="F123" s="11"/>
    </row>
    <row r="124" ht="15.75" customHeight="1">
      <c r="B124" s="11"/>
      <c r="C124" s="11"/>
      <c r="E124" s="11"/>
      <c r="F124" s="11"/>
    </row>
    <row r="125" ht="15.75" customHeight="1">
      <c r="B125" s="11"/>
      <c r="C125" s="11"/>
      <c r="E125" s="11"/>
      <c r="F125" s="11"/>
    </row>
    <row r="126" ht="15.75" customHeight="1">
      <c r="B126" s="11"/>
      <c r="C126" s="11"/>
      <c r="E126" s="11"/>
      <c r="F126" s="11"/>
    </row>
    <row r="127" ht="15.75" customHeight="1">
      <c r="B127" s="11"/>
      <c r="C127" s="11"/>
      <c r="E127" s="11"/>
      <c r="F127" s="11"/>
    </row>
    <row r="128" ht="15.75" customHeight="1">
      <c r="B128" s="11"/>
      <c r="C128" s="11"/>
      <c r="E128" s="11"/>
      <c r="F128" s="11"/>
    </row>
    <row r="129" ht="15.75" customHeight="1">
      <c r="B129" s="11"/>
      <c r="C129" s="11"/>
      <c r="E129" s="11"/>
      <c r="F129" s="11"/>
    </row>
    <row r="130" ht="15.75" customHeight="1">
      <c r="B130" s="11"/>
      <c r="C130" s="11"/>
      <c r="E130" s="11"/>
      <c r="F130" s="11"/>
    </row>
    <row r="131" ht="15.75" customHeight="1">
      <c r="B131" s="11"/>
      <c r="C131" s="11"/>
      <c r="E131" s="11"/>
      <c r="F131" s="11"/>
    </row>
    <row r="132" ht="15.75" customHeight="1">
      <c r="B132" s="11"/>
      <c r="C132" s="11"/>
      <c r="E132" s="11"/>
      <c r="F132" s="11"/>
    </row>
    <row r="133" ht="15.75" customHeight="1">
      <c r="B133" s="11"/>
      <c r="C133" s="11"/>
      <c r="E133" s="11"/>
      <c r="F133" s="11"/>
    </row>
    <row r="134" ht="15.75" customHeight="1">
      <c r="B134" s="11"/>
      <c r="C134" s="11"/>
      <c r="E134" s="11"/>
      <c r="F134" s="11"/>
    </row>
    <row r="135" ht="15.75" customHeight="1">
      <c r="B135" s="11"/>
      <c r="C135" s="11"/>
      <c r="E135" s="11"/>
      <c r="F135" s="11"/>
    </row>
    <row r="136" ht="15.75" customHeight="1">
      <c r="B136" s="11"/>
      <c r="C136" s="11"/>
      <c r="E136" s="11"/>
      <c r="F136" s="11"/>
    </row>
    <row r="137" ht="15.75" customHeight="1">
      <c r="B137" s="11"/>
      <c r="C137" s="11"/>
      <c r="E137" s="11"/>
      <c r="F137" s="11"/>
    </row>
    <row r="138" ht="15.75" customHeight="1">
      <c r="B138" s="11"/>
      <c r="C138" s="11"/>
      <c r="E138" s="11"/>
      <c r="F138" s="11"/>
    </row>
    <row r="139" ht="15.75" customHeight="1">
      <c r="B139" s="11"/>
      <c r="C139" s="11"/>
      <c r="E139" s="11"/>
      <c r="F139" s="11"/>
    </row>
    <row r="140" ht="15.75" customHeight="1">
      <c r="B140" s="11"/>
      <c r="C140" s="11"/>
      <c r="E140" s="11"/>
      <c r="F140" s="11"/>
    </row>
    <row r="141" ht="15.75" customHeight="1">
      <c r="B141" s="11"/>
      <c r="C141" s="11"/>
      <c r="E141" s="11"/>
      <c r="F141" s="11"/>
    </row>
    <row r="142" ht="15.75" customHeight="1">
      <c r="B142" s="11"/>
      <c r="C142" s="11"/>
      <c r="E142" s="11"/>
      <c r="F142" s="11"/>
    </row>
    <row r="143" ht="15.75" customHeight="1">
      <c r="B143" s="11"/>
      <c r="C143" s="11"/>
      <c r="E143" s="11"/>
      <c r="F143" s="11"/>
    </row>
    <row r="144" ht="15.75" customHeight="1">
      <c r="B144" s="11"/>
      <c r="C144" s="11"/>
      <c r="E144" s="11"/>
      <c r="F144" s="11"/>
    </row>
    <row r="145" ht="15.75" customHeight="1">
      <c r="B145" s="11"/>
      <c r="C145" s="11"/>
      <c r="E145" s="11"/>
      <c r="F145" s="11"/>
    </row>
    <row r="146" ht="15.75" customHeight="1">
      <c r="B146" s="11"/>
      <c r="C146" s="11"/>
      <c r="E146" s="11"/>
      <c r="F146" s="11"/>
    </row>
    <row r="147" ht="15.75" customHeight="1">
      <c r="B147" s="11"/>
      <c r="C147" s="11"/>
      <c r="E147" s="11"/>
      <c r="F147" s="11"/>
    </row>
    <row r="148" ht="15.75" customHeight="1">
      <c r="B148" s="11"/>
      <c r="C148" s="11"/>
      <c r="E148" s="11"/>
      <c r="F148" s="11"/>
    </row>
    <row r="149" ht="15.75" customHeight="1">
      <c r="B149" s="11"/>
      <c r="C149" s="11"/>
      <c r="E149" s="11"/>
      <c r="F149" s="11"/>
    </row>
    <row r="150" ht="15.75" customHeight="1">
      <c r="B150" s="11"/>
      <c r="C150" s="11"/>
      <c r="E150" s="11"/>
      <c r="F150" s="11"/>
    </row>
    <row r="151" ht="15.75" customHeight="1">
      <c r="B151" s="11"/>
      <c r="C151" s="11"/>
      <c r="E151" s="11"/>
      <c r="F151" s="11"/>
    </row>
    <row r="152" ht="15.75" customHeight="1">
      <c r="B152" s="11"/>
      <c r="C152" s="11"/>
      <c r="E152" s="11"/>
      <c r="F152" s="11"/>
    </row>
    <row r="153" ht="15.75" customHeight="1">
      <c r="B153" s="11"/>
      <c r="C153" s="11"/>
      <c r="E153" s="11"/>
      <c r="F153" s="11"/>
    </row>
    <row r="154" ht="15.75" customHeight="1">
      <c r="B154" s="11"/>
      <c r="C154" s="11"/>
      <c r="E154" s="11"/>
      <c r="F154" s="11"/>
    </row>
    <row r="155" ht="15.75" customHeight="1">
      <c r="B155" s="11"/>
      <c r="C155" s="11"/>
      <c r="E155" s="11"/>
      <c r="F155" s="11"/>
    </row>
    <row r="156" ht="15.75" customHeight="1">
      <c r="B156" s="11"/>
      <c r="C156" s="11"/>
      <c r="E156" s="11"/>
      <c r="F156" s="11"/>
    </row>
    <row r="157" ht="15.75" customHeight="1">
      <c r="B157" s="11"/>
      <c r="C157" s="11"/>
      <c r="E157" s="11"/>
      <c r="F157" s="11"/>
    </row>
    <row r="158" ht="15.75" customHeight="1">
      <c r="B158" s="11"/>
      <c r="C158" s="11"/>
      <c r="E158" s="11"/>
      <c r="F158" s="11"/>
    </row>
    <row r="159" ht="15.75" customHeight="1">
      <c r="B159" s="11"/>
      <c r="C159" s="11"/>
      <c r="E159" s="11"/>
      <c r="F159" s="11"/>
    </row>
    <row r="160" ht="15.75" customHeight="1">
      <c r="B160" s="11"/>
      <c r="C160" s="11"/>
      <c r="E160" s="11"/>
      <c r="F160" s="11"/>
    </row>
    <row r="161" ht="15.75" customHeight="1">
      <c r="B161" s="11"/>
      <c r="C161" s="11"/>
      <c r="E161" s="11"/>
      <c r="F161" s="11"/>
    </row>
    <row r="162" ht="15.75" customHeight="1">
      <c r="B162" s="11"/>
      <c r="C162" s="11"/>
      <c r="E162" s="11"/>
      <c r="F162" s="11"/>
    </row>
    <row r="163" ht="15.75" customHeight="1">
      <c r="B163" s="11"/>
      <c r="C163" s="11"/>
      <c r="E163" s="11"/>
      <c r="F163" s="11"/>
    </row>
    <row r="164" ht="15.75" customHeight="1">
      <c r="B164" s="11"/>
      <c r="C164" s="11"/>
      <c r="E164" s="11"/>
      <c r="F164" s="11"/>
    </row>
    <row r="165" ht="15.75" customHeight="1">
      <c r="B165" s="11"/>
      <c r="C165" s="11"/>
      <c r="E165" s="11"/>
      <c r="F165" s="11"/>
    </row>
    <row r="166" ht="15.75" customHeight="1">
      <c r="B166" s="11"/>
      <c r="C166" s="11"/>
      <c r="E166" s="11"/>
      <c r="F166" s="11"/>
    </row>
    <row r="167" ht="15.75" customHeight="1">
      <c r="B167" s="11"/>
      <c r="C167" s="11"/>
      <c r="E167" s="11"/>
      <c r="F167" s="11"/>
    </row>
    <row r="168" ht="15.75" customHeight="1">
      <c r="B168" s="11"/>
      <c r="C168" s="11"/>
      <c r="E168" s="11"/>
      <c r="F168" s="11"/>
    </row>
    <row r="169" ht="15.75" customHeight="1">
      <c r="B169" s="11"/>
      <c r="C169" s="11"/>
      <c r="E169" s="11"/>
      <c r="F169" s="11"/>
    </row>
    <row r="170" ht="15.75" customHeight="1">
      <c r="B170" s="11"/>
      <c r="C170" s="11"/>
      <c r="E170" s="11"/>
      <c r="F170" s="11"/>
    </row>
    <row r="171" ht="15.75" customHeight="1">
      <c r="B171" s="11"/>
      <c r="C171" s="11"/>
      <c r="E171" s="11"/>
      <c r="F171" s="11"/>
    </row>
    <row r="172" ht="15.75" customHeight="1">
      <c r="B172" s="11"/>
      <c r="C172" s="11"/>
      <c r="E172" s="11"/>
      <c r="F172" s="11"/>
    </row>
    <row r="173" ht="15.75" customHeight="1">
      <c r="B173" s="11"/>
      <c r="C173" s="11"/>
      <c r="E173" s="11"/>
      <c r="F173" s="11"/>
    </row>
    <row r="174" ht="15.75" customHeight="1">
      <c r="B174" s="11"/>
      <c r="C174" s="11"/>
      <c r="E174" s="11"/>
      <c r="F174" s="11"/>
    </row>
    <row r="175" ht="15.75" customHeight="1">
      <c r="B175" s="11"/>
      <c r="C175" s="11"/>
      <c r="E175" s="11"/>
      <c r="F175" s="11"/>
    </row>
    <row r="176" ht="15.75" customHeight="1">
      <c r="B176" s="11"/>
      <c r="C176" s="11"/>
      <c r="E176" s="11"/>
      <c r="F176" s="11"/>
    </row>
    <row r="177" ht="15.75" customHeight="1">
      <c r="B177" s="11"/>
      <c r="C177" s="11"/>
      <c r="E177" s="11"/>
      <c r="F177" s="11"/>
    </row>
    <row r="178" ht="15.75" customHeight="1">
      <c r="B178" s="11"/>
      <c r="C178" s="11"/>
      <c r="E178" s="11"/>
      <c r="F178" s="11"/>
    </row>
    <row r="179" ht="15.75" customHeight="1">
      <c r="B179" s="11"/>
      <c r="C179" s="11"/>
      <c r="E179" s="11"/>
      <c r="F179" s="11"/>
    </row>
    <row r="180" ht="15.75" customHeight="1">
      <c r="B180" s="11"/>
      <c r="C180" s="11"/>
      <c r="E180" s="11"/>
      <c r="F180" s="11"/>
    </row>
    <row r="181" ht="15.75" customHeight="1">
      <c r="B181" s="11"/>
      <c r="C181" s="11"/>
      <c r="E181" s="11"/>
      <c r="F181" s="11"/>
    </row>
    <row r="182" ht="15.75" customHeight="1">
      <c r="B182" s="11"/>
      <c r="C182" s="11"/>
      <c r="E182" s="11"/>
      <c r="F182" s="11"/>
    </row>
    <row r="183" ht="15.75" customHeight="1">
      <c r="B183" s="11"/>
      <c r="C183" s="11"/>
      <c r="E183" s="11"/>
      <c r="F183" s="11"/>
    </row>
    <row r="184" ht="15.75" customHeight="1">
      <c r="B184" s="11"/>
      <c r="C184" s="11"/>
      <c r="E184" s="11"/>
      <c r="F184" s="11"/>
    </row>
    <row r="185" ht="15.75" customHeight="1">
      <c r="B185" s="11"/>
      <c r="C185" s="11"/>
      <c r="E185" s="11"/>
      <c r="F185" s="11"/>
    </row>
    <row r="186" ht="15.75" customHeight="1">
      <c r="B186" s="11"/>
      <c r="C186" s="11"/>
      <c r="E186" s="11"/>
      <c r="F186" s="11"/>
    </row>
    <row r="187" ht="15.75" customHeight="1">
      <c r="B187" s="11"/>
      <c r="C187" s="11"/>
      <c r="E187" s="11"/>
      <c r="F187" s="11"/>
    </row>
    <row r="188" ht="15.75" customHeight="1">
      <c r="B188" s="11"/>
      <c r="C188" s="11"/>
      <c r="E188" s="11"/>
      <c r="F188" s="11"/>
    </row>
    <row r="189" ht="15.75" customHeight="1">
      <c r="B189" s="11"/>
      <c r="C189" s="11"/>
      <c r="E189" s="11"/>
      <c r="F189" s="11"/>
    </row>
    <row r="190" ht="15.75" customHeight="1">
      <c r="B190" s="11"/>
      <c r="C190" s="11"/>
      <c r="E190" s="11"/>
      <c r="F190" s="11"/>
    </row>
    <row r="191" ht="15.75" customHeight="1">
      <c r="B191" s="11"/>
      <c r="C191" s="11"/>
      <c r="E191" s="11"/>
      <c r="F191" s="11"/>
    </row>
    <row r="192" ht="15.75" customHeight="1">
      <c r="B192" s="11"/>
      <c r="C192" s="11"/>
      <c r="E192" s="11"/>
      <c r="F192" s="11"/>
    </row>
    <row r="193" ht="15.75" customHeight="1">
      <c r="B193" s="11"/>
      <c r="C193" s="11"/>
      <c r="E193" s="11"/>
      <c r="F193" s="11"/>
    </row>
    <row r="194" ht="15.75" customHeight="1">
      <c r="B194" s="11"/>
      <c r="C194" s="11"/>
      <c r="E194" s="11"/>
      <c r="F194" s="11"/>
    </row>
    <row r="195" ht="15.75" customHeight="1">
      <c r="B195" s="11"/>
      <c r="C195" s="11"/>
      <c r="E195" s="11"/>
      <c r="F195" s="11"/>
    </row>
    <row r="196" ht="15.75" customHeight="1">
      <c r="B196" s="11"/>
      <c r="C196" s="11"/>
      <c r="E196" s="11"/>
      <c r="F196" s="11"/>
    </row>
    <row r="197" ht="15.75" customHeight="1">
      <c r="B197" s="11"/>
      <c r="C197" s="11"/>
      <c r="E197" s="11"/>
      <c r="F197" s="11"/>
    </row>
    <row r="198" ht="15.75" customHeight="1">
      <c r="B198" s="11"/>
      <c r="C198" s="11"/>
      <c r="E198" s="11"/>
      <c r="F198" s="11"/>
    </row>
    <row r="199" ht="15.75" customHeight="1">
      <c r="B199" s="11"/>
      <c r="C199" s="11"/>
      <c r="E199" s="11"/>
      <c r="F199" s="11"/>
    </row>
    <row r="200" ht="15.75" customHeight="1">
      <c r="B200" s="11"/>
      <c r="C200" s="11"/>
      <c r="E200" s="11"/>
      <c r="F200" s="11"/>
    </row>
    <row r="201" ht="15.75" customHeight="1">
      <c r="B201" s="11"/>
      <c r="C201" s="11"/>
      <c r="D201" s="2"/>
      <c r="E201" s="11"/>
      <c r="F201" s="11"/>
    </row>
    <row r="202" ht="15.75" customHeight="1">
      <c r="B202" s="11"/>
      <c r="C202" s="11"/>
      <c r="D202" s="2"/>
      <c r="E202" s="11"/>
      <c r="F202" s="11"/>
    </row>
    <row r="203" ht="15.75" customHeight="1">
      <c r="B203" s="11"/>
      <c r="C203" s="11"/>
      <c r="D203" s="2"/>
      <c r="E203" s="11"/>
      <c r="F203" s="11"/>
    </row>
    <row r="204" ht="15.75" customHeight="1">
      <c r="B204" s="11"/>
      <c r="C204" s="11"/>
      <c r="D204" s="2"/>
      <c r="E204" s="11"/>
      <c r="F204" s="11"/>
    </row>
    <row r="205" ht="15.75" customHeight="1">
      <c r="B205" s="11"/>
      <c r="C205" s="11"/>
      <c r="D205" s="2"/>
      <c r="E205" s="11"/>
      <c r="F205" s="11"/>
    </row>
    <row r="206" ht="15.75" customHeight="1">
      <c r="B206" s="11"/>
      <c r="C206" s="11"/>
      <c r="D206" s="2"/>
      <c r="E206" s="11"/>
      <c r="F206" s="11"/>
    </row>
    <row r="207" ht="15.75" customHeight="1">
      <c r="B207" s="11"/>
      <c r="C207" s="11"/>
      <c r="D207" s="2"/>
      <c r="E207" s="11"/>
      <c r="F207" s="11"/>
    </row>
    <row r="208" ht="15.75" customHeight="1">
      <c r="B208" s="11"/>
      <c r="C208" s="11"/>
      <c r="E208" s="11"/>
      <c r="F208" s="11"/>
    </row>
    <row r="209" ht="15.75" customHeight="1">
      <c r="B209" s="11"/>
      <c r="C209" s="11"/>
      <c r="E209" s="11"/>
      <c r="F209" s="11"/>
    </row>
    <row r="210" ht="15.75" customHeight="1">
      <c r="B210" s="11"/>
      <c r="C210" s="11"/>
      <c r="E210" s="11"/>
      <c r="F210" s="11"/>
    </row>
    <row r="211" ht="15.75" customHeight="1">
      <c r="B211" s="11"/>
      <c r="C211" s="11"/>
      <c r="E211" s="11"/>
      <c r="F211" s="11"/>
    </row>
    <row r="212" ht="15.75" customHeight="1">
      <c r="B212" s="11"/>
      <c r="C212" s="11"/>
      <c r="E212" s="11"/>
      <c r="F212" s="11"/>
    </row>
    <row r="213" ht="15.75" customHeight="1">
      <c r="B213" s="11"/>
      <c r="C213" s="11"/>
      <c r="E213" s="11"/>
      <c r="F213" s="11"/>
    </row>
    <row r="214" ht="15.75" customHeight="1">
      <c r="B214" s="11"/>
      <c r="C214" s="11"/>
      <c r="E214" s="11"/>
      <c r="F214" s="11"/>
    </row>
    <row r="215" ht="15.75" customHeight="1">
      <c r="B215" s="11"/>
      <c r="C215" s="11"/>
      <c r="E215" s="11"/>
      <c r="F215" s="11"/>
    </row>
    <row r="216" ht="15.75" customHeight="1">
      <c r="B216" s="11"/>
      <c r="C216" s="11"/>
      <c r="E216" s="11"/>
      <c r="F216" s="11"/>
    </row>
    <row r="217" ht="15.75" customHeight="1">
      <c r="B217" s="11"/>
      <c r="C217" s="11"/>
      <c r="E217" s="11"/>
      <c r="F217" s="11"/>
    </row>
    <row r="218" ht="15.75" customHeight="1">
      <c r="B218" s="11"/>
      <c r="C218" s="11"/>
      <c r="E218" s="11"/>
      <c r="F218" s="11"/>
    </row>
    <row r="219" ht="15.75" customHeight="1">
      <c r="B219" s="11"/>
      <c r="C219" s="11"/>
      <c r="E219" s="11"/>
      <c r="F219" s="11"/>
    </row>
    <row r="220" ht="15.75" customHeight="1">
      <c r="B220" s="11"/>
      <c r="C220" s="11"/>
      <c r="E220" s="11"/>
      <c r="F220" s="11"/>
    </row>
    <row r="221" ht="15.75" customHeight="1">
      <c r="B221" s="11"/>
      <c r="C221" s="11"/>
      <c r="E221" s="11"/>
      <c r="F221" s="11"/>
    </row>
    <row r="222" ht="15.75" customHeight="1">
      <c r="B222" s="11"/>
      <c r="C222" s="11"/>
      <c r="E222" s="11"/>
      <c r="F222" s="11"/>
    </row>
    <row r="223" ht="15.75" customHeight="1">
      <c r="B223" s="11"/>
      <c r="C223" s="11"/>
      <c r="E223" s="11"/>
      <c r="F223" s="11"/>
    </row>
    <row r="224" ht="15.75" customHeight="1">
      <c r="B224" s="11"/>
      <c r="C224" s="11"/>
      <c r="E224" s="11"/>
      <c r="F224" s="11"/>
    </row>
    <row r="225" ht="15.75" customHeight="1">
      <c r="B225" s="11"/>
      <c r="C225" s="11"/>
      <c r="E225" s="11"/>
      <c r="F225" s="11"/>
    </row>
    <row r="226" ht="15.75" customHeight="1">
      <c r="B226" s="11"/>
      <c r="C226" s="11"/>
      <c r="E226" s="11"/>
      <c r="F226" s="11"/>
    </row>
    <row r="227" ht="15.75" customHeight="1">
      <c r="B227" s="11"/>
      <c r="C227" s="11"/>
      <c r="E227" s="11"/>
      <c r="F227" s="11"/>
    </row>
    <row r="228" ht="15.75" customHeight="1">
      <c r="B228" s="11"/>
      <c r="C228" s="11"/>
      <c r="E228" s="11"/>
      <c r="F228" s="11"/>
    </row>
    <row r="229" ht="15.75" customHeight="1">
      <c r="B229" s="11"/>
      <c r="C229" s="11"/>
      <c r="E229" s="11"/>
      <c r="F229" s="11"/>
    </row>
    <row r="230" ht="15.75" customHeight="1">
      <c r="B230" s="11"/>
      <c r="C230" s="11"/>
      <c r="E230" s="11"/>
      <c r="F230" s="11"/>
    </row>
    <row r="231" ht="15.75" customHeight="1">
      <c r="B231" s="11"/>
      <c r="C231" s="11"/>
      <c r="E231" s="11"/>
      <c r="F231" s="11"/>
    </row>
    <row r="232" ht="15.75" customHeight="1">
      <c r="B232" s="11"/>
      <c r="C232" s="11"/>
      <c r="E232" s="11"/>
      <c r="F232" s="11"/>
    </row>
    <row r="233" ht="15.75" customHeight="1">
      <c r="B233" s="11"/>
      <c r="C233" s="11"/>
      <c r="E233" s="11"/>
      <c r="F233" s="11"/>
    </row>
    <row r="234" ht="15.75" customHeight="1">
      <c r="B234" s="11"/>
      <c r="C234" s="11"/>
      <c r="E234" s="11"/>
      <c r="F234" s="11"/>
    </row>
    <row r="235" ht="15.75" customHeight="1">
      <c r="B235" s="11"/>
      <c r="C235" s="11"/>
      <c r="E235" s="11"/>
      <c r="F235" s="11"/>
    </row>
    <row r="236" ht="15.75" customHeight="1">
      <c r="B236" s="11"/>
      <c r="C236" s="11"/>
      <c r="E236" s="11"/>
      <c r="F236" s="11"/>
    </row>
    <row r="237" ht="15.75" customHeight="1">
      <c r="B237" s="11"/>
      <c r="C237" s="11"/>
      <c r="E237" s="11"/>
      <c r="F237" s="11"/>
    </row>
    <row r="238" ht="15.75" customHeight="1">
      <c r="B238" s="11"/>
      <c r="C238" s="11"/>
      <c r="E238" s="11"/>
      <c r="F238" s="11"/>
    </row>
    <row r="239" ht="15.75" customHeight="1">
      <c r="B239" s="11"/>
      <c r="C239" s="11"/>
      <c r="E239" s="11"/>
      <c r="F239" s="11"/>
    </row>
    <row r="240" ht="15.75" customHeight="1">
      <c r="B240" s="11"/>
      <c r="C240" s="11"/>
      <c r="E240" s="11"/>
      <c r="F240" s="11"/>
    </row>
    <row r="241" ht="15.75" customHeight="1">
      <c r="B241" s="11"/>
      <c r="C241" s="11"/>
      <c r="E241" s="11"/>
      <c r="F241" s="11"/>
    </row>
    <row r="242" ht="15.75" customHeight="1">
      <c r="B242" s="11"/>
      <c r="C242" s="11"/>
      <c r="E242" s="11"/>
      <c r="F242" s="11"/>
    </row>
    <row r="243" ht="15.75" customHeight="1">
      <c r="B243" s="11"/>
      <c r="C243" s="11"/>
      <c r="E243" s="11"/>
      <c r="F243" s="11"/>
    </row>
    <row r="244" ht="15.75" customHeight="1">
      <c r="B244" s="11"/>
      <c r="C244" s="11"/>
      <c r="E244" s="11"/>
      <c r="F244" s="11"/>
    </row>
    <row r="245" ht="15.75" customHeight="1">
      <c r="B245" s="11"/>
      <c r="C245" s="11"/>
      <c r="E245" s="11"/>
      <c r="F245" s="11"/>
    </row>
    <row r="246" ht="15.75" customHeight="1">
      <c r="B246" s="11"/>
      <c r="C246" s="11"/>
      <c r="E246" s="11"/>
      <c r="F246" s="11"/>
    </row>
    <row r="247" ht="15.75" customHeight="1">
      <c r="B247" s="11"/>
      <c r="C247" s="11"/>
      <c r="E247" s="11"/>
      <c r="F247" s="11"/>
    </row>
    <row r="248" ht="15.75" customHeight="1">
      <c r="B248" s="11"/>
      <c r="C248" s="11"/>
      <c r="E248" s="11"/>
      <c r="F248" s="11"/>
    </row>
    <row r="249" ht="15.75" customHeight="1">
      <c r="B249" s="11"/>
      <c r="C249" s="11"/>
      <c r="E249" s="11"/>
      <c r="F249" s="11"/>
    </row>
    <row r="250" ht="15.75" customHeight="1">
      <c r="B250" s="11"/>
      <c r="C250" s="11"/>
      <c r="E250" s="11"/>
      <c r="F250" s="11"/>
    </row>
    <row r="251" ht="15.75" customHeight="1">
      <c r="B251" s="11"/>
      <c r="C251" s="11"/>
      <c r="E251" s="11"/>
      <c r="F251" s="11"/>
    </row>
    <row r="252" ht="15.75" customHeight="1">
      <c r="B252" s="11"/>
      <c r="C252" s="11"/>
      <c r="E252" s="11"/>
      <c r="F252" s="11"/>
    </row>
    <row r="253" ht="15.75" customHeight="1">
      <c r="B253" s="11"/>
      <c r="C253" s="11"/>
      <c r="E253" s="11"/>
      <c r="F253" s="11"/>
    </row>
    <row r="254" ht="15.75" customHeight="1">
      <c r="B254" s="11"/>
      <c r="C254" s="11"/>
      <c r="E254" s="11"/>
      <c r="F254" s="11"/>
    </row>
    <row r="255" ht="15.75" customHeight="1">
      <c r="B255" s="11"/>
      <c r="C255" s="11"/>
      <c r="E255" s="11"/>
      <c r="F255" s="11"/>
    </row>
    <row r="256" ht="15.75" customHeight="1">
      <c r="B256" s="11"/>
      <c r="C256" s="11"/>
      <c r="E256" s="11"/>
      <c r="F256" s="11"/>
    </row>
    <row r="257" ht="15.75" customHeight="1">
      <c r="B257" s="11"/>
      <c r="C257" s="11"/>
      <c r="E257" s="11"/>
      <c r="F257" s="11"/>
    </row>
    <row r="258" ht="15.75" customHeight="1">
      <c r="B258" s="11"/>
      <c r="C258" s="11"/>
      <c r="E258" s="11"/>
      <c r="F258" s="11"/>
    </row>
    <row r="259" ht="15.75" customHeight="1">
      <c r="B259" s="11"/>
      <c r="C259" s="11"/>
      <c r="E259" s="11"/>
      <c r="F259" s="11"/>
    </row>
    <row r="260" ht="15.75" customHeight="1">
      <c r="B260" s="11"/>
      <c r="C260" s="11"/>
      <c r="E260" s="11"/>
      <c r="F260" s="11"/>
    </row>
    <row r="261" ht="15.75" customHeight="1">
      <c r="B261" s="11"/>
      <c r="C261" s="11"/>
      <c r="E261" s="11"/>
      <c r="F261" s="11"/>
    </row>
    <row r="262" ht="15.75" customHeight="1">
      <c r="B262" s="11"/>
      <c r="C262" s="11"/>
      <c r="E262" s="11"/>
      <c r="F262" s="11"/>
    </row>
    <row r="263" ht="15.75" customHeight="1">
      <c r="B263" s="11"/>
      <c r="C263" s="11"/>
      <c r="E263" s="11"/>
      <c r="F263" s="11"/>
    </row>
    <row r="264" ht="15.75" customHeight="1">
      <c r="B264" s="11"/>
      <c r="C264" s="11"/>
      <c r="E264" s="11"/>
      <c r="F264" s="11"/>
    </row>
    <row r="265" ht="15.75" customHeight="1">
      <c r="B265" s="11"/>
      <c r="C265" s="11"/>
      <c r="E265" s="11"/>
      <c r="F265" s="11"/>
    </row>
    <row r="266" ht="15.75" customHeight="1">
      <c r="B266" s="11"/>
      <c r="C266" s="11"/>
      <c r="E266" s="11"/>
      <c r="F266" s="11"/>
    </row>
    <row r="267" ht="15.75" customHeight="1">
      <c r="B267" s="11"/>
      <c r="C267" s="11"/>
      <c r="E267" s="11"/>
      <c r="F267" s="11"/>
    </row>
    <row r="268" ht="15.75" customHeight="1">
      <c r="B268" s="11"/>
      <c r="C268" s="11"/>
      <c r="E268" s="11"/>
      <c r="F268" s="11"/>
    </row>
    <row r="269" ht="15.75" customHeight="1">
      <c r="B269" s="11"/>
      <c r="C269" s="11"/>
      <c r="E269" s="11"/>
      <c r="F269" s="11"/>
    </row>
    <row r="270" ht="15.75" customHeight="1">
      <c r="B270" s="11"/>
      <c r="C270" s="11"/>
      <c r="E270" s="11"/>
      <c r="F270" s="11"/>
    </row>
    <row r="271" ht="15.75" customHeight="1">
      <c r="B271" s="11"/>
      <c r="C271" s="11"/>
      <c r="E271" s="11"/>
      <c r="F271" s="11"/>
    </row>
    <row r="272" ht="15.75" customHeight="1">
      <c r="B272" s="11"/>
      <c r="C272" s="11"/>
      <c r="E272" s="11"/>
      <c r="F272" s="11"/>
    </row>
    <row r="273" ht="15.75" customHeight="1">
      <c r="B273" s="11"/>
      <c r="C273" s="11"/>
      <c r="E273" s="11"/>
      <c r="F273" s="11"/>
    </row>
    <row r="274" ht="15.75" customHeight="1">
      <c r="B274" s="11"/>
      <c r="C274" s="11"/>
      <c r="E274" s="11"/>
      <c r="F274" s="11"/>
    </row>
    <row r="275" ht="15.75" customHeight="1">
      <c r="B275" s="11"/>
      <c r="C275" s="11"/>
      <c r="E275" s="11"/>
      <c r="F275" s="11"/>
    </row>
    <row r="276" ht="15.75" customHeight="1">
      <c r="B276" s="11"/>
      <c r="C276" s="11"/>
      <c r="E276" s="11"/>
      <c r="F276" s="11"/>
    </row>
    <row r="277" ht="15.75" customHeight="1">
      <c r="B277" s="11"/>
      <c r="C277" s="11"/>
      <c r="E277" s="11"/>
      <c r="F277" s="11"/>
    </row>
    <row r="278" ht="15.75" customHeight="1">
      <c r="B278" s="11"/>
      <c r="C278" s="11"/>
      <c r="E278" s="11"/>
      <c r="F278" s="11"/>
    </row>
    <row r="279" ht="15.75" customHeight="1">
      <c r="B279" s="11"/>
      <c r="C279" s="11"/>
      <c r="E279" s="11"/>
      <c r="F279" s="11"/>
    </row>
    <row r="280" ht="15.75" customHeight="1">
      <c r="B280" s="11"/>
      <c r="C280" s="11"/>
      <c r="E280" s="11"/>
      <c r="F280" s="11"/>
    </row>
    <row r="281" ht="15.75" customHeight="1">
      <c r="B281" s="11"/>
      <c r="C281" s="11"/>
      <c r="E281" s="11"/>
      <c r="F281" s="11"/>
    </row>
    <row r="282" ht="15.75" customHeight="1">
      <c r="B282" s="11"/>
      <c r="C282" s="11"/>
      <c r="E282" s="11"/>
      <c r="F282" s="11"/>
    </row>
    <row r="283" ht="15.75" customHeight="1">
      <c r="B283" s="11"/>
      <c r="C283" s="11"/>
      <c r="E283" s="11"/>
      <c r="F283" s="11"/>
    </row>
    <row r="284" ht="15.75" customHeight="1">
      <c r="B284" s="11"/>
      <c r="C284" s="11"/>
      <c r="E284" s="11"/>
      <c r="F284" s="11"/>
    </row>
    <row r="285" ht="15.75" customHeight="1">
      <c r="B285" s="11"/>
      <c r="C285" s="11"/>
      <c r="E285" s="11"/>
      <c r="F285" s="11"/>
    </row>
    <row r="286" ht="15.75" customHeight="1">
      <c r="B286" s="11"/>
      <c r="C286" s="11"/>
      <c r="E286" s="11"/>
      <c r="F286" s="11"/>
    </row>
    <row r="287" ht="15.75" customHeight="1">
      <c r="B287" s="11"/>
      <c r="C287" s="11"/>
      <c r="E287" s="11"/>
      <c r="F287" s="11"/>
    </row>
    <row r="288" ht="15.75" customHeight="1">
      <c r="B288" s="11"/>
      <c r="C288" s="11"/>
      <c r="E288" s="11"/>
      <c r="F288" s="11"/>
    </row>
    <row r="289" ht="15.75" customHeight="1">
      <c r="B289" s="11"/>
      <c r="C289" s="11"/>
      <c r="E289" s="11"/>
      <c r="F289" s="11"/>
    </row>
    <row r="290" ht="15.75" customHeight="1">
      <c r="B290" s="11"/>
      <c r="C290" s="11"/>
      <c r="E290" s="11"/>
      <c r="F290" s="11"/>
    </row>
    <row r="291" ht="15.75" customHeight="1">
      <c r="B291" s="11"/>
      <c r="C291" s="11"/>
      <c r="E291" s="11"/>
      <c r="F291" s="11"/>
    </row>
    <row r="292" ht="15.75" customHeight="1">
      <c r="B292" s="11"/>
      <c r="C292" s="11"/>
      <c r="E292" s="11"/>
      <c r="F292" s="11"/>
    </row>
    <row r="293" ht="15.75" customHeight="1">
      <c r="B293" s="11"/>
      <c r="C293" s="11"/>
      <c r="E293" s="11"/>
      <c r="F293" s="11"/>
    </row>
    <row r="294" ht="15.75" customHeight="1">
      <c r="B294" s="11"/>
      <c r="C294" s="11"/>
      <c r="E294" s="11"/>
      <c r="F294" s="11"/>
    </row>
    <row r="295" ht="15.75" customHeight="1">
      <c r="B295" s="11"/>
      <c r="C295" s="11"/>
      <c r="E295" s="11"/>
      <c r="F295" s="11"/>
    </row>
    <row r="296" ht="15.75" customHeight="1">
      <c r="B296" s="11"/>
      <c r="C296" s="11"/>
      <c r="E296" s="11"/>
      <c r="F296" s="11"/>
    </row>
    <row r="297" ht="15.75" customHeight="1">
      <c r="B297" s="11"/>
      <c r="C297" s="11"/>
      <c r="E297" s="11"/>
      <c r="F297" s="11"/>
    </row>
    <row r="298" ht="15.75" customHeight="1">
      <c r="B298" s="11"/>
      <c r="C298" s="11"/>
      <c r="E298" s="11"/>
      <c r="F298" s="11"/>
    </row>
    <row r="299" ht="15.75" customHeight="1">
      <c r="B299" s="11"/>
      <c r="C299" s="11"/>
      <c r="E299" s="11"/>
      <c r="F299" s="11"/>
    </row>
    <row r="300" ht="15.75" customHeight="1">
      <c r="B300" s="11"/>
      <c r="C300" s="11"/>
      <c r="E300" s="11"/>
      <c r="F300" s="11"/>
    </row>
    <row r="301" ht="15.75" customHeight="1">
      <c r="B301" s="11"/>
      <c r="C301" s="11"/>
      <c r="E301" s="11"/>
      <c r="F301" s="11"/>
    </row>
    <row r="302" ht="15.75" customHeight="1">
      <c r="B302" s="11"/>
      <c r="C302" s="11"/>
      <c r="E302" s="11"/>
      <c r="F302" s="11"/>
    </row>
    <row r="303" ht="15.75" customHeight="1">
      <c r="B303" s="11"/>
      <c r="C303" s="11"/>
      <c r="E303" s="11"/>
      <c r="F303" s="11"/>
    </row>
    <row r="304" ht="15.75" customHeight="1">
      <c r="B304" s="11"/>
      <c r="C304" s="11"/>
      <c r="E304" s="11"/>
      <c r="F304" s="11"/>
    </row>
    <row r="305" ht="15.75" customHeight="1">
      <c r="B305" s="11"/>
      <c r="C305" s="11"/>
      <c r="E305" s="11"/>
      <c r="F305" s="11"/>
    </row>
    <row r="306" ht="15.75" customHeight="1">
      <c r="B306" s="11"/>
      <c r="C306" s="11"/>
      <c r="E306" s="11"/>
      <c r="F306" s="11"/>
    </row>
    <row r="307" ht="15.75" customHeight="1">
      <c r="B307" s="11"/>
      <c r="C307" s="11"/>
      <c r="E307" s="11"/>
      <c r="F307" s="11"/>
    </row>
    <row r="308" ht="15.75" customHeight="1">
      <c r="B308" s="11"/>
      <c r="C308" s="11"/>
      <c r="E308" s="11"/>
      <c r="F308" s="11"/>
    </row>
    <row r="309" ht="15.75" customHeight="1">
      <c r="B309" s="11"/>
      <c r="C309" s="11"/>
      <c r="E309" s="11"/>
      <c r="F309" s="11"/>
    </row>
    <row r="310" ht="15.75" customHeight="1">
      <c r="B310" s="11"/>
      <c r="C310" s="11"/>
      <c r="E310" s="11"/>
      <c r="F310" s="11"/>
    </row>
    <row r="311" ht="15.75" customHeight="1">
      <c r="B311" s="11"/>
      <c r="C311" s="11"/>
      <c r="E311" s="11"/>
      <c r="F311" s="11"/>
    </row>
    <row r="312" ht="15.75" customHeight="1">
      <c r="B312" s="11"/>
      <c r="C312" s="11"/>
      <c r="E312" s="11"/>
      <c r="F312" s="11"/>
    </row>
    <row r="313" ht="15.75" customHeight="1">
      <c r="B313" s="11"/>
      <c r="C313" s="11"/>
      <c r="E313" s="11"/>
      <c r="F313" s="11"/>
    </row>
    <row r="314" ht="15.75" customHeight="1">
      <c r="B314" s="11"/>
      <c r="C314" s="11"/>
      <c r="E314" s="11"/>
      <c r="F314" s="11"/>
    </row>
    <row r="315" ht="15.75" customHeight="1">
      <c r="B315" s="11"/>
      <c r="C315" s="11"/>
      <c r="E315" s="11"/>
      <c r="F315" s="11"/>
    </row>
    <row r="316" ht="15.75" customHeight="1">
      <c r="B316" s="11"/>
      <c r="C316" s="11"/>
      <c r="E316" s="11"/>
      <c r="F316" s="11"/>
    </row>
    <row r="317" ht="15.75" customHeight="1">
      <c r="B317" s="11"/>
      <c r="C317" s="11"/>
      <c r="E317" s="11"/>
      <c r="F317" s="11"/>
    </row>
    <row r="318" ht="15.75" customHeight="1">
      <c r="B318" s="11"/>
      <c r="C318" s="11"/>
      <c r="E318" s="11"/>
      <c r="F318" s="11"/>
    </row>
    <row r="319" ht="15.75" customHeight="1">
      <c r="B319" s="11"/>
      <c r="C319" s="11"/>
      <c r="E319" s="11"/>
      <c r="F319" s="11"/>
    </row>
    <row r="320" ht="15.75" customHeight="1">
      <c r="B320" s="11"/>
      <c r="C320" s="11"/>
      <c r="E320" s="11"/>
      <c r="F320" s="11"/>
    </row>
    <row r="321" ht="15.75" customHeight="1">
      <c r="B321" s="11"/>
      <c r="C321" s="11"/>
      <c r="E321" s="11"/>
      <c r="F321" s="11"/>
    </row>
    <row r="322" ht="15.75" customHeight="1">
      <c r="B322" s="11"/>
      <c r="C322" s="11"/>
      <c r="E322" s="11"/>
      <c r="F322" s="11"/>
    </row>
    <row r="323" ht="15.75" customHeight="1">
      <c r="B323" s="11"/>
      <c r="C323" s="11"/>
      <c r="E323" s="11"/>
      <c r="F323" s="11"/>
    </row>
    <row r="324" ht="15.75" customHeight="1">
      <c r="B324" s="11"/>
      <c r="C324" s="11"/>
      <c r="E324" s="11"/>
      <c r="F324" s="11"/>
    </row>
    <row r="325" ht="15.75" customHeight="1">
      <c r="B325" s="11"/>
      <c r="C325" s="11"/>
      <c r="E325" s="11"/>
      <c r="F325" s="11"/>
    </row>
    <row r="326" ht="15.75" customHeight="1">
      <c r="B326" s="11"/>
      <c r="C326" s="11"/>
      <c r="E326" s="11"/>
      <c r="F326" s="11"/>
    </row>
    <row r="327" ht="15.75" customHeight="1">
      <c r="B327" s="11"/>
      <c r="C327" s="11"/>
      <c r="E327" s="11"/>
      <c r="F327" s="11"/>
    </row>
    <row r="328" ht="15.75" customHeight="1">
      <c r="B328" s="11"/>
      <c r="C328" s="11"/>
      <c r="E328" s="11"/>
      <c r="F328" s="11"/>
    </row>
    <row r="329" ht="15.75" customHeight="1">
      <c r="B329" s="11"/>
      <c r="C329" s="11"/>
      <c r="E329" s="11"/>
      <c r="F329" s="11"/>
    </row>
    <row r="330" ht="15.75" customHeight="1">
      <c r="B330" s="11"/>
      <c r="C330" s="11"/>
      <c r="E330" s="11"/>
      <c r="F330" s="11"/>
    </row>
    <row r="331" ht="15.75" customHeight="1">
      <c r="B331" s="11"/>
      <c r="C331" s="11"/>
      <c r="E331" s="11"/>
      <c r="F331" s="11"/>
    </row>
    <row r="332" ht="15.75" customHeight="1">
      <c r="B332" s="11"/>
      <c r="C332" s="11"/>
      <c r="E332" s="11"/>
      <c r="F332" s="11"/>
    </row>
    <row r="333" ht="15.75" customHeight="1">
      <c r="B333" s="11"/>
      <c r="C333" s="11"/>
      <c r="E333" s="11"/>
      <c r="F333" s="11"/>
    </row>
    <row r="334" ht="15.75" customHeight="1">
      <c r="B334" s="11"/>
      <c r="C334" s="11"/>
      <c r="E334" s="11"/>
      <c r="F334" s="11"/>
    </row>
    <row r="335" ht="15.75" customHeight="1">
      <c r="B335" s="11"/>
      <c r="C335" s="11"/>
      <c r="E335" s="11"/>
      <c r="F335" s="11"/>
    </row>
    <row r="336" ht="15.75" customHeight="1">
      <c r="B336" s="11"/>
      <c r="C336" s="11"/>
      <c r="E336" s="11"/>
      <c r="F336" s="11"/>
    </row>
    <row r="337" ht="15.75" customHeight="1">
      <c r="B337" s="11"/>
      <c r="C337" s="11"/>
      <c r="E337" s="11"/>
      <c r="F337" s="11"/>
    </row>
    <row r="338" ht="15.75" customHeight="1">
      <c r="B338" s="11"/>
      <c r="C338" s="11"/>
      <c r="E338" s="11"/>
      <c r="F338" s="11"/>
    </row>
    <row r="339" ht="15.75" customHeight="1">
      <c r="B339" s="11"/>
      <c r="C339" s="11"/>
      <c r="E339" s="11"/>
      <c r="F339" s="11"/>
    </row>
    <row r="340" ht="15.75" customHeight="1">
      <c r="B340" s="11"/>
      <c r="C340" s="11"/>
      <c r="E340" s="11"/>
      <c r="F340" s="11"/>
    </row>
    <row r="341" ht="15.75" customHeight="1">
      <c r="B341" s="11"/>
      <c r="C341" s="11"/>
      <c r="E341" s="11"/>
      <c r="F341" s="11"/>
    </row>
    <row r="342" ht="15.75" customHeight="1">
      <c r="B342" s="11"/>
      <c r="C342" s="11"/>
      <c r="E342" s="11"/>
      <c r="F342" s="11"/>
    </row>
    <row r="343" ht="15.75" customHeight="1">
      <c r="B343" s="11"/>
      <c r="C343" s="11"/>
      <c r="E343" s="11"/>
      <c r="F343" s="11"/>
    </row>
    <row r="344" ht="15.75" customHeight="1">
      <c r="B344" s="11"/>
      <c r="C344" s="11"/>
      <c r="E344" s="11"/>
      <c r="F344" s="11"/>
    </row>
    <row r="345" ht="15.75" customHeight="1">
      <c r="B345" s="11"/>
      <c r="C345" s="11"/>
      <c r="E345" s="11"/>
      <c r="F345" s="11"/>
    </row>
    <row r="346" ht="15.75" customHeight="1">
      <c r="B346" s="11"/>
      <c r="C346" s="11"/>
      <c r="E346" s="11"/>
      <c r="F346" s="11"/>
    </row>
    <row r="347" ht="15.75" customHeight="1">
      <c r="B347" s="11"/>
      <c r="C347" s="11"/>
      <c r="E347" s="11"/>
      <c r="F347" s="11"/>
    </row>
    <row r="348" ht="15.75" customHeight="1">
      <c r="B348" s="11"/>
      <c r="C348" s="11"/>
      <c r="E348" s="11"/>
      <c r="F348" s="11"/>
    </row>
    <row r="349" ht="15.75" customHeight="1">
      <c r="B349" s="11"/>
      <c r="C349" s="11"/>
      <c r="E349" s="11"/>
      <c r="F349" s="11"/>
    </row>
    <row r="350" ht="15.75" customHeight="1">
      <c r="B350" s="11"/>
      <c r="C350" s="11"/>
      <c r="E350" s="11"/>
      <c r="F350" s="11"/>
    </row>
    <row r="351" ht="15.75" customHeight="1">
      <c r="B351" s="11"/>
      <c r="C351" s="11"/>
      <c r="E351" s="11"/>
      <c r="F351" s="11"/>
    </row>
    <row r="352" ht="15.75" customHeight="1">
      <c r="B352" s="11"/>
      <c r="C352" s="11"/>
      <c r="E352" s="11"/>
      <c r="F352" s="11"/>
    </row>
    <row r="353" ht="15.75" customHeight="1">
      <c r="B353" s="11"/>
      <c r="C353" s="11"/>
      <c r="E353" s="11"/>
      <c r="F353" s="11"/>
    </row>
    <row r="354" ht="15.75" customHeight="1">
      <c r="B354" s="11"/>
      <c r="C354" s="11"/>
      <c r="E354" s="11"/>
      <c r="F354" s="11"/>
    </row>
    <row r="355" ht="15.75" customHeight="1">
      <c r="B355" s="11"/>
      <c r="C355" s="11"/>
      <c r="E355" s="11"/>
      <c r="F355" s="11"/>
    </row>
    <row r="356" ht="15.75" customHeight="1">
      <c r="B356" s="11"/>
      <c r="C356" s="11"/>
      <c r="E356" s="11"/>
      <c r="F356" s="11"/>
    </row>
    <row r="357" ht="15.75" customHeight="1">
      <c r="B357" s="11"/>
      <c r="C357" s="11"/>
      <c r="E357" s="11"/>
      <c r="F357" s="11"/>
    </row>
    <row r="358" ht="15.75" customHeight="1">
      <c r="B358" s="11"/>
      <c r="C358" s="11"/>
      <c r="E358" s="11"/>
      <c r="F358" s="11"/>
    </row>
    <row r="359" ht="15.75" customHeight="1">
      <c r="B359" s="11"/>
      <c r="C359" s="11"/>
      <c r="E359" s="11"/>
      <c r="F359" s="11"/>
    </row>
    <row r="360" ht="15.75" customHeight="1">
      <c r="B360" s="11"/>
      <c r="C360" s="11"/>
      <c r="E360" s="11"/>
      <c r="F360" s="11"/>
    </row>
    <row r="361" ht="15.75" customHeight="1">
      <c r="B361" s="11"/>
      <c r="C361" s="11"/>
      <c r="E361" s="11"/>
      <c r="F361" s="11"/>
    </row>
    <row r="362" ht="15.75" customHeight="1">
      <c r="B362" s="11"/>
      <c r="C362" s="11"/>
      <c r="E362" s="11"/>
      <c r="F362" s="11"/>
    </row>
    <row r="363" ht="15.75" customHeight="1">
      <c r="B363" s="11"/>
      <c r="C363" s="11"/>
      <c r="E363" s="11"/>
      <c r="F363" s="11"/>
    </row>
    <row r="364" ht="15.75" customHeight="1">
      <c r="B364" s="11"/>
      <c r="C364" s="11"/>
      <c r="E364" s="11"/>
      <c r="F364" s="11"/>
    </row>
    <row r="365" ht="15.75" customHeight="1">
      <c r="B365" s="11"/>
      <c r="C365" s="11"/>
      <c r="E365" s="11"/>
      <c r="F365" s="11"/>
    </row>
    <row r="366" ht="15.75" customHeight="1">
      <c r="B366" s="11"/>
      <c r="C366" s="11"/>
      <c r="E366" s="11"/>
      <c r="F366" s="11"/>
    </row>
    <row r="367" ht="15.75" customHeight="1">
      <c r="B367" s="11"/>
      <c r="C367" s="11"/>
      <c r="E367" s="11"/>
      <c r="F367" s="11"/>
    </row>
    <row r="368" ht="15.75" customHeight="1">
      <c r="B368" s="11"/>
      <c r="C368" s="11"/>
      <c r="E368" s="11"/>
      <c r="F368" s="11"/>
    </row>
    <row r="369" ht="15.75" customHeight="1">
      <c r="B369" s="11"/>
      <c r="C369" s="11"/>
      <c r="E369" s="11"/>
      <c r="F369" s="11"/>
    </row>
    <row r="370" ht="15.75" customHeight="1">
      <c r="B370" s="11"/>
      <c r="C370" s="11"/>
      <c r="E370" s="11"/>
      <c r="F370" s="11"/>
    </row>
    <row r="371" ht="15.75" customHeight="1">
      <c r="B371" s="11"/>
      <c r="C371" s="11"/>
      <c r="E371" s="11"/>
      <c r="F371" s="11"/>
    </row>
    <row r="372" ht="15.75" customHeight="1">
      <c r="B372" s="11"/>
      <c r="C372" s="11"/>
      <c r="E372" s="11"/>
      <c r="F372" s="11"/>
    </row>
    <row r="373" ht="15.75" customHeight="1">
      <c r="B373" s="11"/>
      <c r="C373" s="11"/>
      <c r="E373" s="11"/>
      <c r="F373" s="11"/>
    </row>
    <row r="374" ht="15.75" customHeight="1">
      <c r="B374" s="11"/>
      <c r="C374" s="11"/>
      <c r="E374" s="11"/>
      <c r="F374" s="11"/>
    </row>
    <row r="375" ht="15.75" customHeight="1">
      <c r="B375" s="11"/>
      <c r="C375" s="11"/>
      <c r="E375" s="11"/>
      <c r="F375" s="11"/>
    </row>
    <row r="376" ht="15.75" customHeight="1">
      <c r="B376" s="11"/>
      <c r="C376" s="11"/>
      <c r="E376" s="11"/>
      <c r="F376" s="11"/>
    </row>
    <row r="377" ht="15.75" customHeight="1">
      <c r="B377" s="11"/>
      <c r="C377" s="11"/>
      <c r="E377" s="11"/>
      <c r="F377" s="11"/>
    </row>
    <row r="378" ht="15.75" customHeight="1">
      <c r="B378" s="11"/>
      <c r="C378" s="11"/>
      <c r="E378" s="11"/>
      <c r="F378" s="11"/>
    </row>
    <row r="379" ht="15.75" customHeight="1">
      <c r="B379" s="11"/>
      <c r="C379" s="11"/>
      <c r="E379" s="11"/>
      <c r="F379" s="11"/>
    </row>
    <row r="380" ht="15.75" customHeight="1">
      <c r="B380" s="11"/>
      <c r="C380" s="11"/>
      <c r="E380" s="11"/>
      <c r="F380" s="11"/>
    </row>
    <row r="381" ht="15.75" customHeight="1">
      <c r="B381" s="11"/>
      <c r="C381" s="11"/>
      <c r="E381" s="11"/>
      <c r="F381" s="11"/>
    </row>
    <row r="382" ht="15.75" customHeight="1">
      <c r="B382" s="11"/>
      <c r="C382" s="11"/>
      <c r="E382" s="11"/>
      <c r="F382" s="11"/>
    </row>
    <row r="383" ht="15.75" customHeight="1">
      <c r="B383" s="11"/>
      <c r="C383" s="11"/>
      <c r="E383" s="11"/>
      <c r="F383" s="11"/>
    </row>
    <row r="384" ht="15.75" customHeight="1">
      <c r="B384" s="11"/>
      <c r="C384" s="11"/>
      <c r="E384" s="11"/>
      <c r="F384" s="11"/>
    </row>
    <row r="385" ht="15.75" customHeight="1">
      <c r="B385" s="11"/>
      <c r="C385" s="11"/>
      <c r="E385" s="11"/>
      <c r="F385" s="11"/>
    </row>
    <row r="386" ht="15.75" customHeight="1">
      <c r="B386" s="11"/>
      <c r="C386" s="11"/>
      <c r="E386" s="11"/>
      <c r="F386" s="11"/>
    </row>
    <row r="387" ht="15.75" customHeight="1">
      <c r="B387" s="11"/>
      <c r="C387" s="11"/>
      <c r="E387" s="11"/>
      <c r="F387" s="11"/>
    </row>
    <row r="388" ht="15.75" customHeight="1">
      <c r="B388" s="11"/>
      <c r="C388" s="11"/>
      <c r="E388" s="11"/>
      <c r="F388" s="11"/>
    </row>
    <row r="389" ht="15.75" customHeight="1">
      <c r="B389" s="11"/>
      <c r="C389" s="11"/>
      <c r="E389" s="11"/>
      <c r="F389" s="11"/>
    </row>
    <row r="390" ht="15.75" customHeight="1">
      <c r="B390" s="11"/>
      <c r="C390" s="11"/>
      <c r="E390" s="11"/>
      <c r="F390" s="11"/>
    </row>
    <row r="391" ht="15.75" customHeight="1">
      <c r="B391" s="11"/>
      <c r="C391" s="11"/>
      <c r="E391" s="11"/>
      <c r="F391" s="11"/>
    </row>
    <row r="392" ht="15.75" customHeight="1">
      <c r="B392" s="11"/>
      <c r="C392" s="11"/>
      <c r="E392" s="11"/>
      <c r="F392" s="11"/>
    </row>
    <row r="393" ht="15.75" customHeight="1">
      <c r="B393" s="11"/>
      <c r="C393" s="11"/>
      <c r="E393" s="11"/>
      <c r="F393" s="11"/>
    </row>
    <row r="394" ht="15.75" customHeight="1">
      <c r="B394" s="11"/>
      <c r="C394" s="11"/>
      <c r="E394" s="11"/>
      <c r="F394" s="11"/>
    </row>
    <row r="395" ht="15.75" customHeight="1">
      <c r="B395" s="11"/>
      <c r="C395" s="11"/>
      <c r="E395" s="11"/>
      <c r="F395" s="11"/>
    </row>
    <row r="396" ht="15.75" customHeight="1">
      <c r="B396" s="11"/>
      <c r="C396" s="11"/>
      <c r="E396" s="11"/>
      <c r="F396" s="11"/>
    </row>
    <row r="397" ht="15.75" customHeight="1">
      <c r="B397" s="11"/>
      <c r="C397" s="11"/>
      <c r="E397" s="11"/>
      <c r="F397" s="11"/>
    </row>
    <row r="398" ht="15.75" customHeight="1">
      <c r="B398" s="11"/>
      <c r="C398" s="11"/>
      <c r="E398" s="11"/>
      <c r="F398" s="11"/>
    </row>
    <row r="399" ht="15.75" customHeight="1">
      <c r="B399" s="11"/>
      <c r="C399" s="11"/>
      <c r="E399" s="11"/>
      <c r="F399" s="11"/>
    </row>
    <row r="400" ht="15.75" customHeight="1">
      <c r="B400" s="11"/>
      <c r="C400" s="11"/>
      <c r="E400" s="11"/>
      <c r="F400" s="11"/>
    </row>
    <row r="401" ht="15.75" customHeight="1">
      <c r="B401" s="11"/>
      <c r="C401" s="11"/>
      <c r="E401" s="11"/>
      <c r="F401" s="11"/>
    </row>
    <row r="402" ht="15.75" customHeight="1">
      <c r="B402" s="11"/>
      <c r="C402" s="11"/>
      <c r="E402" s="11"/>
      <c r="F402" s="11"/>
    </row>
    <row r="403" ht="15.75" customHeight="1">
      <c r="B403" s="11"/>
      <c r="C403" s="11"/>
      <c r="E403" s="11"/>
      <c r="F403" s="11"/>
    </row>
    <row r="404" ht="15.75" customHeight="1">
      <c r="B404" s="11"/>
      <c r="C404" s="11"/>
      <c r="E404" s="11"/>
      <c r="F404" s="11"/>
    </row>
    <row r="405" ht="15.75" customHeight="1">
      <c r="B405" s="11"/>
      <c r="C405" s="11"/>
      <c r="E405" s="11"/>
      <c r="F405" s="11"/>
    </row>
    <row r="406" ht="15.75" customHeight="1">
      <c r="B406" s="11"/>
      <c r="C406" s="11"/>
      <c r="E406" s="11"/>
      <c r="F406" s="11"/>
    </row>
    <row r="407" ht="15.75" customHeight="1">
      <c r="B407" s="11"/>
      <c r="C407" s="11"/>
      <c r="E407" s="11"/>
      <c r="F407" s="11"/>
    </row>
    <row r="408" ht="15.75" customHeight="1">
      <c r="B408" s="12"/>
      <c r="C408" s="12"/>
      <c r="D408" s="13"/>
      <c r="E408" s="12"/>
      <c r="F408" s="12"/>
    </row>
    <row r="409" ht="15.75" customHeight="1">
      <c r="B409" s="11"/>
      <c r="C409" s="11"/>
      <c r="E409" s="11"/>
      <c r="F409" s="11"/>
    </row>
    <row r="410" ht="15.75" customHeight="1">
      <c r="B410" s="11"/>
      <c r="C410" s="11"/>
      <c r="E410" s="11"/>
      <c r="F410" s="11"/>
    </row>
    <row r="411" ht="15.75" customHeight="1">
      <c r="B411" s="11"/>
      <c r="C411" s="11"/>
      <c r="E411" s="11"/>
      <c r="F411" s="11"/>
    </row>
    <row r="412" ht="15.75" customHeight="1">
      <c r="B412" s="11"/>
      <c r="C412" s="11"/>
      <c r="E412" s="11"/>
      <c r="F412" s="11"/>
    </row>
    <row r="413" ht="15.75" customHeight="1">
      <c r="B413" s="11"/>
      <c r="C413" s="11"/>
      <c r="E413" s="11"/>
      <c r="F413" s="11"/>
    </row>
    <row r="414" ht="15.75" customHeight="1">
      <c r="B414" s="11"/>
      <c r="C414" s="11"/>
      <c r="E414" s="11"/>
      <c r="F414" s="11"/>
    </row>
    <row r="415" ht="15.75" customHeight="1">
      <c r="B415" s="11"/>
      <c r="C415" s="11"/>
      <c r="E415" s="11"/>
      <c r="F415" s="11"/>
    </row>
    <row r="416" ht="15.75" customHeight="1">
      <c r="B416" s="11"/>
      <c r="C416" s="11"/>
      <c r="E416" s="11"/>
      <c r="F416" s="11"/>
    </row>
    <row r="417" ht="15.75" customHeight="1">
      <c r="B417" s="11"/>
      <c r="C417" s="11"/>
      <c r="E417" s="11"/>
      <c r="F417" s="11"/>
    </row>
    <row r="418" ht="15.75" customHeight="1">
      <c r="B418" s="11"/>
      <c r="C418" s="11"/>
      <c r="E418" s="11"/>
      <c r="F418" s="11"/>
    </row>
    <row r="419" ht="15.75" customHeight="1">
      <c r="B419" s="11"/>
      <c r="C419" s="11"/>
      <c r="E419" s="11"/>
      <c r="F419" s="11"/>
    </row>
    <row r="420" ht="15.75" customHeight="1">
      <c r="B420" s="11"/>
      <c r="C420" s="11"/>
      <c r="E420" s="11"/>
      <c r="F420" s="11"/>
    </row>
    <row r="421" ht="15.75" customHeight="1">
      <c r="B421" s="11"/>
      <c r="C421" s="11"/>
      <c r="E421" s="11"/>
      <c r="F421" s="11"/>
    </row>
    <row r="422" ht="15.75" customHeight="1">
      <c r="B422" s="11"/>
      <c r="C422" s="11"/>
      <c r="E422" s="11"/>
      <c r="F422" s="11"/>
    </row>
    <row r="423" ht="15.75" customHeight="1">
      <c r="B423" s="11"/>
      <c r="C423" s="11"/>
      <c r="E423" s="11"/>
      <c r="F423" s="11"/>
    </row>
    <row r="424" ht="15.75" customHeight="1">
      <c r="B424" s="11"/>
      <c r="C424" s="11"/>
      <c r="E424" s="11"/>
      <c r="F424" s="11"/>
    </row>
    <row r="425" ht="15.75" customHeight="1">
      <c r="B425" s="11"/>
      <c r="C425" s="11"/>
      <c r="E425" s="11"/>
      <c r="F425" s="11"/>
    </row>
    <row r="426" ht="15.75" customHeight="1">
      <c r="B426" s="11"/>
      <c r="C426" s="11"/>
      <c r="E426" s="11"/>
      <c r="F426" s="11"/>
    </row>
    <row r="427" ht="15.75" customHeight="1">
      <c r="B427" s="11"/>
      <c r="C427" s="11"/>
      <c r="E427" s="11"/>
      <c r="F427" s="11"/>
    </row>
    <row r="428" ht="15.75" customHeight="1">
      <c r="B428" s="11"/>
      <c r="C428" s="11"/>
      <c r="E428" s="11"/>
      <c r="F428" s="11"/>
    </row>
    <row r="429" ht="15.75" customHeight="1">
      <c r="B429" s="11"/>
      <c r="C429" s="11"/>
      <c r="E429" s="11"/>
      <c r="F429" s="11"/>
    </row>
    <row r="430" ht="15.75" customHeight="1">
      <c r="B430" s="11"/>
      <c r="C430" s="11"/>
      <c r="E430" s="11"/>
      <c r="F430" s="11"/>
    </row>
    <row r="431" ht="15.75" customHeight="1">
      <c r="B431" s="11"/>
      <c r="C431" s="11"/>
      <c r="E431" s="11"/>
      <c r="F431" s="11"/>
    </row>
    <row r="432" ht="15.75" customHeight="1">
      <c r="B432" s="11"/>
      <c r="C432" s="11"/>
      <c r="E432" s="11"/>
      <c r="F432" s="11"/>
    </row>
    <row r="433" ht="15.75" customHeight="1">
      <c r="B433" s="11"/>
      <c r="C433" s="11"/>
      <c r="E433" s="11"/>
      <c r="F433" s="11"/>
    </row>
    <row r="434" ht="15.75" customHeight="1">
      <c r="B434" s="11"/>
      <c r="C434" s="11"/>
      <c r="E434" s="11"/>
      <c r="F434" s="11"/>
    </row>
    <row r="435" ht="15.75" customHeight="1">
      <c r="B435" s="11"/>
      <c r="C435" s="11"/>
      <c r="E435" s="11"/>
      <c r="F435" s="11"/>
    </row>
    <row r="436" ht="15.75" customHeight="1">
      <c r="B436" s="11"/>
      <c r="C436" s="11"/>
      <c r="E436" s="11"/>
      <c r="F436" s="11"/>
    </row>
    <row r="437" ht="15.75" customHeight="1">
      <c r="B437" s="11"/>
      <c r="C437" s="11"/>
      <c r="E437" s="11"/>
      <c r="F437" s="11"/>
    </row>
    <row r="438" ht="15.75" customHeight="1">
      <c r="B438" s="11"/>
      <c r="C438" s="11"/>
      <c r="E438" s="11"/>
      <c r="F438" s="11"/>
    </row>
    <row r="439" ht="15.75" customHeight="1">
      <c r="B439" s="11"/>
      <c r="C439" s="11"/>
      <c r="E439" s="11"/>
      <c r="F439" s="11"/>
    </row>
    <row r="440" ht="15.75" customHeight="1">
      <c r="B440" s="11"/>
      <c r="C440" s="11"/>
      <c r="E440" s="11"/>
      <c r="F440" s="11"/>
    </row>
    <row r="441" ht="15.75" customHeight="1">
      <c r="B441" s="11"/>
      <c r="C441" s="11"/>
      <c r="E441" s="11"/>
      <c r="F441" s="11"/>
    </row>
    <row r="442" ht="15.75" customHeight="1">
      <c r="B442" s="11"/>
      <c r="C442" s="11"/>
      <c r="E442" s="11"/>
      <c r="F442" s="11"/>
    </row>
    <row r="443" ht="15.75" customHeight="1">
      <c r="B443" s="11"/>
      <c r="C443" s="11"/>
      <c r="E443" s="11"/>
      <c r="F443" s="11"/>
    </row>
    <row r="444" ht="15.75" customHeight="1">
      <c r="B444" s="11"/>
      <c r="C444" s="11"/>
      <c r="E444" s="11"/>
      <c r="F444" s="11"/>
    </row>
    <row r="445" ht="15.75" customHeight="1">
      <c r="B445" s="11"/>
      <c r="C445" s="11"/>
      <c r="E445" s="11"/>
      <c r="F445" s="11"/>
    </row>
    <row r="446" ht="15.75" customHeight="1">
      <c r="B446" s="11"/>
      <c r="C446" s="11"/>
      <c r="E446" s="11"/>
      <c r="F446" s="11"/>
    </row>
    <row r="447" ht="15.75" customHeight="1">
      <c r="B447" s="11"/>
      <c r="C447" s="11"/>
      <c r="E447" s="11"/>
      <c r="F447" s="11"/>
    </row>
    <row r="448" ht="15.75" customHeight="1">
      <c r="B448" s="11"/>
      <c r="C448" s="11"/>
      <c r="E448" s="11"/>
      <c r="F448" s="11"/>
    </row>
    <row r="449" ht="15.75" customHeight="1">
      <c r="B449" s="11"/>
      <c r="C449" s="11"/>
      <c r="E449" s="11"/>
      <c r="F449" s="11"/>
    </row>
    <row r="450" ht="15.75" customHeight="1">
      <c r="B450" s="11"/>
      <c r="C450" s="11"/>
      <c r="E450" s="11"/>
      <c r="F450" s="11"/>
    </row>
    <row r="451" ht="15.75" customHeight="1">
      <c r="B451" s="11"/>
      <c r="C451" s="11"/>
      <c r="E451" s="11"/>
      <c r="F451" s="11"/>
    </row>
    <row r="452" ht="15.75" customHeight="1">
      <c r="B452" s="11"/>
      <c r="C452" s="11"/>
      <c r="E452" s="11"/>
      <c r="F452" s="11"/>
    </row>
    <row r="453" ht="15.75" customHeight="1">
      <c r="B453" s="11"/>
      <c r="C453" s="11"/>
      <c r="E453" s="11"/>
      <c r="F453" s="11"/>
    </row>
    <row r="454" ht="15.75" customHeight="1">
      <c r="B454" s="11"/>
      <c r="C454" s="11"/>
      <c r="E454" s="11"/>
      <c r="F454" s="11"/>
    </row>
    <row r="455" ht="15.75" customHeight="1">
      <c r="B455" s="11"/>
      <c r="C455" s="11"/>
      <c r="E455" s="11"/>
      <c r="F455" s="11"/>
    </row>
    <row r="456" ht="15.75" customHeight="1">
      <c r="B456" s="11"/>
      <c r="C456" s="11"/>
      <c r="E456" s="11"/>
      <c r="F456" s="11"/>
    </row>
    <row r="457" ht="15.75" customHeight="1">
      <c r="B457" s="11"/>
      <c r="C457" s="11"/>
      <c r="E457" s="11"/>
      <c r="F457" s="11"/>
    </row>
    <row r="458" ht="15.75" customHeight="1">
      <c r="B458" s="11"/>
      <c r="C458" s="11"/>
      <c r="E458" s="11"/>
      <c r="F458" s="11"/>
    </row>
    <row r="459" ht="15.75" customHeight="1">
      <c r="B459" s="11"/>
      <c r="C459" s="11"/>
      <c r="E459" s="11"/>
      <c r="F459" s="11"/>
    </row>
    <row r="460" ht="15.75" customHeight="1">
      <c r="B460" s="11"/>
      <c r="C460" s="11"/>
      <c r="E460" s="11"/>
      <c r="F460" s="11"/>
    </row>
    <row r="461" ht="15.75" customHeight="1">
      <c r="B461" s="11"/>
      <c r="C461" s="11"/>
      <c r="E461" s="11"/>
      <c r="F461" s="11"/>
    </row>
    <row r="462" ht="15.75" customHeight="1">
      <c r="B462" s="11"/>
      <c r="C462" s="11"/>
      <c r="E462" s="11"/>
      <c r="F462" s="11"/>
    </row>
    <row r="463" ht="15.75" customHeight="1">
      <c r="B463" s="11"/>
      <c r="C463" s="11"/>
      <c r="E463" s="11"/>
      <c r="F463" s="11"/>
    </row>
    <row r="464" ht="15.75" customHeight="1">
      <c r="B464" s="11"/>
      <c r="C464" s="11"/>
      <c r="E464" s="11"/>
      <c r="F464" s="11"/>
    </row>
    <row r="465" ht="15.75" customHeight="1">
      <c r="B465" s="11"/>
      <c r="C465" s="11"/>
      <c r="E465" s="11"/>
      <c r="F465" s="11"/>
    </row>
    <row r="466" ht="15.75" customHeight="1">
      <c r="B466" s="11"/>
      <c r="C466" s="11"/>
      <c r="E466" s="11"/>
      <c r="F466" s="11"/>
    </row>
    <row r="467" ht="15.75" customHeight="1">
      <c r="B467" s="11"/>
      <c r="C467" s="11"/>
      <c r="E467" s="11"/>
      <c r="F467" s="11"/>
    </row>
    <row r="468" ht="15.75" customHeight="1">
      <c r="B468" s="11"/>
      <c r="C468" s="11"/>
      <c r="E468" s="11"/>
      <c r="F468" s="11"/>
    </row>
    <row r="469" ht="15.75" customHeight="1">
      <c r="B469" s="11"/>
      <c r="C469" s="11"/>
      <c r="E469" s="11"/>
      <c r="F469" s="11"/>
    </row>
    <row r="470" ht="15.75" customHeight="1">
      <c r="B470" s="11"/>
      <c r="C470" s="11"/>
      <c r="E470" s="11"/>
      <c r="F470" s="11"/>
    </row>
    <row r="471" ht="15.75" customHeight="1">
      <c r="B471" s="11"/>
      <c r="C471" s="11"/>
      <c r="E471" s="11"/>
      <c r="F471" s="11"/>
    </row>
    <row r="472" ht="15.75" customHeight="1">
      <c r="B472" s="11"/>
      <c r="C472" s="11"/>
      <c r="E472" s="11"/>
      <c r="F472" s="11"/>
    </row>
    <row r="473" ht="15.75" customHeight="1">
      <c r="B473" s="11"/>
      <c r="C473" s="11"/>
      <c r="E473" s="11"/>
      <c r="F473" s="11"/>
    </row>
    <row r="474" ht="15.75" customHeight="1">
      <c r="B474" s="11"/>
      <c r="C474" s="11"/>
      <c r="E474" s="11"/>
      <c r="F474" s="11"/>
    </row>
    <row r="475" ht="15.75" customHeight="1">
      <c r="B475" s="11"/>
      <c r="C475" s="11"/>
      <c r="E475" s="11"/>
      <c r="F475" s="11"/>
    </row>
    <row r="476" ht="15.75" customHeight="1">
      <c r="B476" s="11"/>
      <c r="C476" s="11"/>
      <c r="E476" s="11"/>
      <c r="F476" s="11"/>
    </row>
    <row r="477" ht="15.75" customHeight="1">
      <c r="B477" s="11"/>
      <c r="C477" s="11"/>
      <c r="E477" s="11"/>
      <c r="F477" s="11"/>
    </row>
    <row r="478" ht="15.75" customHeight="1">
      <c r="B478" s="11"/>
      <c r="C478" s="11"/>
      <c r="E478" s="11"/>
      <c r="F478" s="11"/>
    </row>
    <row r="479" ht="15.75" customHeight="1">
      <c r="B479" s="11"/>
      <c r="C479" s="11"/>
      <c r="E479" s="11"/>
      <c r="F479" s="11"/>
    </row>
    <row r="480" ht="15.75" customHeight="1">
      <c r="B480" s="11"/>
      <c r="C480" s="11"/>
      <c r="E480" s="11"/>
      <c r="F480" s="11"/>
    </row>
    <row r="481" ht="15.75" customHeight="1">
      <c r="B481" s="11"/>
      <c r="C481" s="11"/>
      <c r="E481" s="11"/>
      <c r="F481" s="11"/>
    </row>
    <row r="482" ht="15.75" customHeight="1">
      <c r="B482" s="11"/>
      <c r="C482" s="11"/>
      <c r="E482" s="11"/>
      <c r="F482" s="11"/>
    </row>
    <row r="483" ht="15.75" customHeight="1">
      <c r="B483" s="11"/>
      <c r="C483" s="11"/>
      <c r="E483" s="11"/>
      <c r="F483" s="11"/>
    </row>
    <row r="484" ht="15.75" customHeight="1">
      <c r="B484" s="11"/>
      <c r="C484" s="11"/>
      <c r="E484" s="11"/>
      <c r="F484" s="11"/>
    </row>
    <row r="485" ht="15.75" customHeight="1">
      <c r="B485" s="11"/>
      <c r="C485" s="11"/>
      <c r="E485" s="11"/>
      <c r="F485" s="11"/>
    </row>
    <row r="486" ht="15.75" customHeight="1">
      <c r="B486" s="11"/>
      <c r="C486" s="11"/>
      <c r="E486" s="11"/>
      <c r="F486" s="11"/>
    </row>
    <row r="487" ht="15.75" customHeight="1">
      <c r="B487" s="11"/>
      <c r="C487" s="11"/>
      <c r="E487" s="11"/>
      <c r="F487" s="11"/>
    </row>
    <row r="488" ht="15.75" customHeight="1">
      <c r="B488" s="11"/>
      <c r="C488" s="11"/>
      <c r="E488" s="11"/>
      <c r="F488" s="11"/>
    </row>
    <row r="489" ht="15.75" customHeight="1">
      <c r="B489" s="11"/>
      <c r="C489" s="11"/>
      <c r="E489" s="11"/>
      <c r="F489" s="11"/>
    </row>
    <row r="490" ht="15.75" customHeight="1">
      <c r="B490" s="11"/>
      <c r="C490" s="11"/>
      <c r="E490" s="11"/>
      <c r="F490" s="11"/>
    </row>
    <row r="491" ht="15.75" customHeight="1">
      <c r="B491" s="11"/>
      <c r="C491" s="11"/>
      <c r="E491" s="11"/>
      <c r="F491" s="11"/>
    </row>
    <row r="492" ht="15.75" customHeight="1">
      <c r="B492" s="11"/>
      <c r="C492" s="11"/>
      <c r="E492" s="11"/>
      <c r="F492" s="11"/>
    </row>
    <row r="493" ht="15.75" customHeight="1">
      <c r="B493" s="11"/>
      <c r="C493" s="11"/>
      <c r="E493" s="11"/>
      <c r="F493" s="11"/>
    </row>
    <row r="494" ht="15.75" customHeight="1">
      <c r="B494" s="11"/>
      <c r="C494" s="11"/>
      <c r="E494" s="11"/>
      <c r="F494" s="11"/>
    </row>
    <row r="495" ht="15.75" customHeight="1">
      <c r="B495" s="11"/>
      <c r="C495" s="11"/>
      <c r="E495" s="11"/>
      <c r="F495" s="11"/>
    </row>
    <row r="496" ht="15.75" customHeight="1">
      <c r="B496" s="11"/>
      <c r="C496" s="11"/>
      <c r="E496" s="11"/>
      <c r="F496" s="11"/>
    </row>
    <row r="497" ht="15.75" customHeight="1">
      <c r="B497" s="11"/>
      <c r="C497" s="11"/>
      <c r="E497" s="11"/>
      <c r="F497" s="11"/>
    </row>
    <row r="498" ht="15.75" customHeight="1">
      <c r="B498" s="11"/>
      <c r="C498" s="11"/>
      <c r="E498" s="11"/>
      <c r="F498" s="11"/>
    </row>
    <row r="499" ht="15.75" customHeight="1">
      <c r="B499" s="11"/>
      <c r="C499" s="11"/>
      <c r="E499" s="11"/>
      <c r="F499" s="11"/>
    </row>
    <row r="500" ht="15.75" customHeight="1">
      <c r="B500" s="11"/>
      <c r="C500" s="11"/>
      <c r="E500" s="11"/>
      <c r="F500" s="11"/>
    </row>
    <row r="501" ht="15.75" customHeight="1">
      <c r="B501" s="11"/>
      <c r="C501" s="11"/>
      <c r="E501" s="11"/>
      <c r="F501" s="11"/>
    </row>
    <row r="502" ht="15.75" customHeight="1">
      <c r="B502" s="11"/>
      <c r="C502" s="11"/>
      <c r="E502" s="11"/>
      <c r="F502" s="11"/>
    </row>
    <row r="503" ht="15.75" customHeight="1">
      <c r="B503" s="11"/>
      <c r="C503" s="11"/>
      <c r="E503" s="11"/>
      <c r="F503" s="11"/>
    </row>
    <row r="504" ht="15.75" customHeight="1">
      <c r="B504" s="11"/>
      <c r="C504" s="11"/>
      <c r="E504" s="11"/>
      <c r="F504" s="11"/>
    </row>
    <row r="505" ht="15.75" customHeight="1">
      <c r="B505" s="11"/>
      <c r="C505" s="11"/>
      <c r="E505" s="11"/>
      <c r="F505" s="11"/>
    </row>
    <row r="506" ht="15.75" customHeight="1">
      <c r="B506" s="11"/>
      <c r="C506" s="11"/>
      <c r="E506" s="11"/>
      <c r="F506" s="11"/>
    </row>
    <row r="507" ht="15.75" customHeight="1">
      <c r="B507" s="11"/>
      <c r="C507" s="11"/>
      <c r="E507" s="11"/>
      <c r="F507" s="11"/>
    </row>
    <row r="508" ht="15.75" customHeight="1">
      <c r="B508" s="11"/>
      <c r="C508" s="11"/>
      <c r="E508" s="11"/>
      <c r="F508" s="11"/>
    </row>
    <row r="509" ht="15.75" customHeight="1">
      <c r="B509" s="11"/>
      <c r="C509" s="11"/>
      <c r="E509" s="11"/>
      <c r="F509" s="11"/>
    </row>
    <row r="510" ht="15.75" customHeight="1">
      <c r="B510" s="11"/>
      <c r="C510" s="11"/>
      <c r="E510" s="11"/>
      <c r="F510" s="11"/>
    </row>
    <row r="511" ht="15.75" customHeight="1">
      <c r="B511" s="11"/>
      <c r="C511" s="11"/>
      <c r="E511" s="11"/>
      <c r="F511" s="11"/>
    </row>
    <row r="512" ht="15.75" customHeight="1">
      <c r="B512" s="11"/>
      <c r="C512" s="11"/>
      <c r="E512" s="11"/>
      <c r="F512" s="11"/>
    </row>
    <row r="513" ht="15.75" customHeight="1">
      <c r="B513" s="11"/>
      <c r="C513" s="11"/>
      <c r="E513" s="11"/>
      <c r="F513" s="11"/>
    </row>
    <row r="514" ht="15.75" customHeight="1">
      <c r="B514" s="11"/>
      <c r="C514" s="11"/>
      <c r="E514" s="11"/>
      <c r="F514" s="11"/>
    </row>
    <row r="515" ht="15.75" customHeight="1">
      <c r="B515" s="11"/>
      <c r="C515" s="11"/>
      <c r="E515" s="11"/>
      <c r="F515" s="11"/>
    </row>
    <row r="516" ht="15.75" customHeight="1">
      <c r="B516" s="11"/>
      <c r="C516" s="11"/>
      <c r="E516" s="11"/>
      <c r="F516" s="11"/>
    </row>
    <row r="517" ht="15.75" customHeight="1">
      <c r="B517" s="11"/>
      <c r="C517" s="11"/>
      <c r="E517" s="11"/>
      <c r="F517" s="11"/>
    </row>
    <row r="518" ht="15.75" customHeight="1">
      <c r="B518" s="11"/>
      <c r="C518" s="11"/>
      <c r="E518" s="11"/>
      <c r="F518" s="11"/>
    </row>
    <row r="519" ht="15.75" customHeight="1">
      <c r="B519" s="11"/>
      <c r="C519" s="11"/>
      <c r="E519" s="11"/>
      <c r="F519" s="11"/>
    </row>
    <row r="520" ht="15.75" customHeight="1">
      <c r="B520" s="11"/>
      <c r="C520" s="11"/>
      <c r="E520" s="11"/>
      <c r="F520" s="11"/>
    </row>
    <row r="521" ht="15.75" customHeight="1">
      <c r="B521" s="11"/>
      <c r="C521" s="11"/>
      <c r="E521" s="11"/>
      <c r="F521" s="11"/>
    </row>
    <row r="522" ht="15.75" customHeight="1">
      <c r="B522" s="11"/>
      <c r="C522" s="11"/>
      <c r="E522" s="11"/>
      <c r="F522" s="11"/>
    </row>
    <row r="523" ht="15.75" customHeight="1">
      <c r="B523" s="11"/>
      <c r="C523" s="11"/>
      <c r="E523" s="11"/>
      <c r="F523" s="11"/>
    </row>
    <row r="524" ht="15.75" customHeight="1">
      <c r="B524" s="11"/>
      <c r="C524" s="11"/>
      <c r="E524" s="11"/>
      <c r="F524" s="11"/>
    </row>
    <row r="525" ht="15.75" customHeight="1">
      <c r="B525" s="11"/>
      <c r="C525" s="11"/>
      <c r="E525" s="11"/>
      <c r="F525" s="11"/>
    </row>
    <row r="526" ht="15.75" customHeight="1">
      <c r="B526" s="11"/>
      <c r="C526" s="11"/>
      <c r="E526" s="11"/>
      <c r="F526" s="11"/>
    </row>
    <row r="527" ht="15.75" customHeight="1">
      <c r="B527" s="11"/>
      <c r="C527" s="11"/>
      <c r="E527" s="11"/>
      <c r="F527" s="11"/>
    </row>
    <row r="528" ht="15.75" customHeight="1">
      <c r="B528" s="11"/>
      <c r="C528" s="11"/>
      <c r="E528" s="11"/>
      <c r="F528" s="11"/>
    </row>
    <row r="529" ht="15.75" customHeight="1">
      <c r="B529" s="11"/>
      <c r="C529" s="11"/>
      <c r="E529" s="11"/>
      <c r="F529" s="11"/>
    </row>
    <row r="530" ht="15.75" customHeight="1">
      <c r="B530" s="11"/>
      <c r="C530" s="11"/>
      <c r="E530" s="11"/>
      <c r="F530" s="11"/>
    </row>
    <row r="531" ht="15.75" customHeight="1">
      <c r="B531" s="11"/>
      <c r="C531" s="11"/>
      <c r="E531" s="11"/>
      <c r="F531" s="11"/>
    </row>
    <row r="532" ht="15.75" customHeight="1">
      <c r="B532" s="11"/>
      <c r="C532" s="11"/>
      <c r="E532" s="11"/>
      <c r="F532" s="11"/>
    </row>
    <row r="533" ht="15.75" customHeight="1">
      <c r="B533" s="11"/>
      <c r="C533" s="11"/>
      <c r="E533" s="11"/>
      <c r="F533" s="11"/>
    </row>
    <row r="534" ht="15.75" customHeight="1">
      <c r="B534" s="11"/>
      <c r="C534" s="11"/>
      <c r="E534" s="11"/>
      <c r="F534" s="11"/>
    </row>
    <row r="535" ht="15.75" customHeight="1">
      <c r="B535" s="11"/>
      <c r="C535" s="11"/>
      <c r="E535" s="11"/>
      <c r="F535" s="11"/>
    </row>
    <row r="536" ht="15.75" customHeight="1">
      <c r="B536" s="11"/>
      <c r="C536" s="11"/>
      <c r="E536" s="11"/>
      <c r="F536" s="11"/>
    </row>
    <row r="537" ht="15.75" customHeight="1">
      <c r="B537" s="11"/>
      <c r="C537" s="11"/>
      <c r="E537" s="11"/>
      <c r="F537" s="11"/>
    </row>
    <row r="538" ht="15.75" customHeight="1">
      <c r="B538" s="11"/>
      <c r="C538" s="11"/>
      <c r="E538" s="11"/>
      <c r="F538" s="11"/>
    </row>
    <row r="539" ht="15.75" customHeight="1">
      <c r="B539" s="11"/>
      <c r="C539" s="11"/>
      <c r="E539" s="11"/>
      <c r="F539" s="11"/>
    </row>
    <row r="540" ht="15.75" customHeight="1">
      <c r="B540" s="11"/>
      <c r="C540" s="11"/>
      <c r="E540" s="11"/>
      <c r="F540" s="11"/>
    </row>
    <row r="541" ht="15.75" customHeight="1">
      <c r="B541" s="11"/>
      <c r="C541" s="11"/>
      <c r="E541" s="11"/>
      <c r="F541" s="11"/>
    </row>
    <row r="542" ht="15.75" customHeight="1">
      <c r="B542" s="11"/>
      <c r="C542" s="11"/>
      <c r="E542" s="11"/>
      <c r="F542" s="11"/>
    </row>
    <row r="543" ht="15.75" customHeight="1">
      <c r="B543" s="11"/>
      <c r="C543" s="11"/>
      <c r="E543" s="11"/>
      <c r="F543" s="11"/>
    </row>
    <row r="544" ht="15.75" customHeight="1">
      <c r="B544" s="11"/>
      <c r="C544" s="11"/>
      <c r="E544" s="11"/>
      <c r="F544" s="11"/>
    </row>
    <row r="545" ht="15.75" customHeight="1">
      <c r="B545" s="11"/>
      <c r="C545" s="11"/>
      <c r="E545" s="11"/>
      <c r="F545" s="11"/>
    </row>
    <row r="546" ht="15.75" customHeight="1">
      <c r="B546" s="11"/>
      <c r="C546" s="11"/>
      <c r="E546" s="11"/>
      <c r="F546" s="11"/>
    </row>
    <row r="547" ht="15.75" customHeight="1">
      <c r="B547" s="11"/>
      <c r="C547" s="11"/>
      <c r="E547" s="11"/>
      <c r="F547" s="11"/>
    </row>
    <row r="548" ht="15.75" customHeight="1">
      <c r="B548" s="11"/>
      <c r="C548" s="11"/>
      <c r="E548" s="11"/>
      <c r="F548" s="11"/>
    </row>
    <row r="549" ht="15.75" customHeight="1">
      <c r="B549" s="11"/>
      <c r="C549" s="11"/>
      <c r="E549" s="11"/>
      <c r="F549" s="11"/>
    </row>
    <row r="550" ht="15.75" customHeight="1">
      <c r="B550" s="11"/>
      <c r="C550" s="11"/>
      <c r="E550" s="11"/>
      <c r="F550" s="11"/>
    </row>
    <row r="551" ht="15.75" customHeight="1">
      <c r="B551" s="11"/>
      <c r="C551" s="11"/>
      <c r="E551" s="11"/>
      <c r="F551" s="11"/>
    </row>
    <row r="552" ht="15.75" customHeight="1">
      <c r="B552" s="11"/>
      <c r="C552" s="11"/>
      <c r="E552" s="11"/>
      <c r="F552" s="11"/>
    </row>
    <row r="553" ht="15.75" customHeight="1">
      <c r="B553" s="11"/>
      <c r="C553" s="11"/>
      <c r="E553" s="11"/>
      <c r="F553" s="11"/>
    </row>
    <row r="554" ht="15.75" customHeight="1">
      <c r="B554" s="11"/>
      <c r="C554" s="11"/>
      <c r="E554" s="11"/>
      <c r="F554" s="11"/>
    </row>
    <row r="555" ht="15.75" customHeight="1">
      <c r="B555" s="11"/>
      <c r="C555" s="11"/>
      <c r="E555" s="11"/>
      <c r="F555" s="11"/>
    </row>
    <row r="556" ht="15.75" customHeight="1">
      <c r="B556" s="11"/>
      <c r="C556" s="11"/>
      <c r="E556" s="11"/>
      <c r="F556" s="11"/>
    </row>
    <row r="557" ht="15.75" customHeight="1">
      <c r="B557" s="11"/>
      <c r="C557" s="11"/>
      <c r="E557" s="11"/>
      <c r="F557" s="11"/>
    </row>
    <row r="558" ht="15.75" customHeight="1">
      <c r="B558" s="11"/>
      <c r="C558" s="11"/>
      <c r="E558" s="11"/>
      <c r="F558" s="11"/>
    </row>
    <row r="559" ht="15.75" customHeight="1">
      <c r="B559" s="11"/>
      <c r="C559" s="11"/>
      <c r="E559" s="11"/>
      <c r="F559" s="11"/>
    </row>
    <row r="560" ht="15.75" customHeight="1">
      <c r="B560" s="11"/>
      <c r="C560" s="11"/>
      <c r="E560" s="11"/>
      <c r="F560" s="11"/>
    </row>
    <row r="561" ht="15.75" customHeight="1">
      <c r="B561" s="11"/>
      <c r="C561" s="11"/>
      <c r="E561" s="11"/>
      <c r="F561" s="11"/>
    </row>
    <row r="562" ht="15.75" customHeight="1">
      <c r="B562" s="11"/>
      <c r="C562" s="11"/>
      <c r="E562" s="11"/>
      <c r="F562" s="11"/>
    </row>
    <row r="563" ht="15.75" customHeight="1">
      <c r="B563" s="11"/>
      <c r="C563" s="11"/>
      <c r="E563" s="11"/>
      <c r="F563" s="11"/>
    </row>
    <row r="564" ht="15.75" customHeight="1">
      <c r="B564" s="11"/>
      <c r="C564" s="11"/>
      <c r="E564" s="11"/>
      <c r="F564" s="11"/>
    </row>
    <row r="565" ht="15.75" customHeight="1">
      <c r="B565" s="11"/>
      <c r="C565" s="11"/>
      <c r="E565" s="11"/>
      <c r="F565" s="11"/>
    </row>
    <row r="566" ht="15.75" customHeight="1">
      <c r="B566" s="11"/>
      <c r="C566" s="11"/>
      <c r="E566" s="11"/>
      <c r="F566" s="11"/>
    </row>
    <row r="567" ht="15.75" customHeight="1">
      <c r="B567" s="11"/>
      <c r="C567" s="11"/>
      <c r="E567" s="11"/>
      <c r="F567" s="11"/>
    </row>
    <row r="568" ht="15.75" customHeight="1">
      <c r="B568" s="11"/>
      <c r="C568" s="11"/>
      <c r="E568" s="11"/>
      <c r="F568" s="11"/>
    </row>
    <row r="569" ht="15.75" customHeight="1">
      <c r="B569" s="11"/>
      <c r="C569" s="11"/>
      <c r="E569" s="11"/>
      <c r="F569" s="11"/>
    </row>
    <row r="570" ht="15.75" customHeight="1">
      <c r="B570" s="11"/>
      <c r="C570" s="11"/>
      <c r="E570" s="11"/>
      <c r="F570" s="11"/>
    </row>
    <row r="571" ht="15.75" customHeight="1">
      <c r="B571" s="11"/>
      <c r="C571" s="11"/>
      <c r="E571" s="11"/>
      <c r="F571" s="11"/>
    </row>
    <row r="572" ht="15.75" customHeight="1">
      <c r="B572" s="11"/>
      <c r="C572" s="11"/>
      <c r="E572" s="11"/>
      <c r="F572" s="11"/>
    </row>
    <row r="573" ht="15.75" customHeight="1">
      <c r="B573" s="11"/>
      <c r="C573" s="11"/>
      <c r="E573" s="11"/>
      <c r="F573" s="11"/>
    </row>
    <row r="574" ht="15.75" customHeight="1">
      <c r="B574" s="11"/>
      <c r="C574" s="11"/>
      <c r="E574" s="11"/>
      <c r="F574" s="11"/>
    </row>
    <row r="575" ht="15.75" customHeight="1">
      <c r="B575" s="11"/>
      <c r="C575" s="11"/>
      <c r="E575" s="11"/>
      <c r="F575" s="11"/>
    </row>
    <row r="576" ht="15.75" customHeight="1">
      <c r="B576" s="11"/>
      <c r="C576" s="11"/>
      <c r="E576" s="11"/>
      <c r="F576" s="11"/>
    </row>
    <row r="577" ht="15.75" customHeight="1">
      <c r="B577" s="11"/>
      <c r="C577" s="11"/>
      <c r="E577" s="11"/>
      <c r="F577" s="11"/>
    </row>
    <row r="578" ht="15.75" customHeight="1">
      <c r="B578" s="11"/>
      <c r="C578" s="11"/>
      <c r="E578" s="11"/>
      <c r="F578" s="11"/>
    </row>
    <row r="579" ht="15.75" customHeight="1">
      <c r="B579" s="11"/>
      <c r="C579" s="11"/>
      <c r="E579" s="11"/>
      <c r="F579" s="11"/>
    </row>
    <row r="580" ht="15.75" customHeight="1">
      <c r="B580" s="11"/>
      <c r="C580" s="11"/>
      <c r="E580" s="11"/>
      <c r="F580" s="11"/>
    </row>
    <row r="581" ht="15.75" customHeight="1">
      <c r="B581" s="11"/>
      <c r="C581" s="11"/>
      <c r="E581" s="11"/>
      <c r="F581" s="11"/>
    </row>
    <row r="582" ht="15.75" customHeight="1">
      <c r="B582" s="11"/>
      <c r="C582" s="11"/>
      <c r="E582" s="11"/>
      <c r="F582" s="11"/>
    </row>
    <row r="583" ht="15.75" customHeight="1">
      <c r="B583" s="11"/>
      <c r="C583" s="11"/>
      <c r="E583" s="11"/>
      <c r="F583" s="11"/>
    </row>
    <row r="584" ht="15.75" customHeight="1">
      <c r="B584" s="11"/>
      <c r="C584" s="11"/>
      <c r="E584" s="11"/>
      <c r="F584" s="11"/>
    </row>
    <row r="585" ht="15.75" customHeight="1">
      <c r="B585" s="11"/>
      <c r="C585" s="11"/>
      <c r="E585" s="11"/>
      <c r="F585" s="11"/>
    </row>
    <row r="586" ht="15.75" customHeight="1">
      <c r="B586" s="11"/>
      <c r="C586" s="11"/>
      <c r="E586" s="11"/>
      <c r="F586" s="11"/>
    </row>
    <row r="587" ht="15.75" customHeight="1">
      <c r="B587" s="11"/>
      <c r="C587" s="11"/>
      <c r="E587" s="11"/>
      <c r="F587" s="11"/>
    </row>
    <row r="588" ht="15.75" customHeight="1">
      <c r="B588" s="11"/>
      <c r="C588" s="11"/>
      <c r="E588" s="11"/>
      <c r="F588" s="11"/>
    </row>
    <row r="589" ht="15.75" customHeight="1">
      <c r="B589" s="11"/>
      <c r="C589" s="11"/>
      <c r="E589" s="11"/>
      <c r="F589" s="11"/>
    </row>
    <row r="590" ht="15.75" customHeight="1">
      <c r="B590" s="11"/>
      <c r="C590" s="11"/>
      <c r="E590" s="11"/>
      <c r="F590" s="11"/>
    </row>
    <row r="591" ht="15.75" customHeight="1">
      <c r="B591" s="11"/>
      <c r="C591" s="11"/>
      <c r="E591" s="11"/>
      <c r="F591" s="11"/>
    </row>
    <row r="592" ht="15.75" customHeight="1">
      <c r="B592" s="11"/>
      <c r="C592" s="11"/>
      <c r="E592" s="11"/>
      <c r="F592" s="11"/>
    </row>
    <row r="593" ht="15.75" customHeight="1">
      <c r="B593" s="11"/>
      <c r="C593" s="11"/>
      <c r="E593" s="11"/>
      <c r="F593" s="11"/>
    </row>
    <row r="594" ht="15.75" customHeight="1">
      <c r="B594" s="11"/>
      <c r="C594" s="11"/>
      <c r="E594" s="11"/>
      <c r="F594" s="11"/>
    </row>
    <row r="595" ht="15.75" customHeight="1">
      <c r="B595" s="11"/>
      <c r="C595" s="11"/>
      <c r="E595" s="11"/>
      <c r="F595" s="11"/>
    </row>
    <row r="596" ht="15.75" customHeight="1">
      <c r="B596" s="11"/>
      <c r="C596" s="11"/>
      <c r="E596" s="11"/>
      <c r="F596" s="11"/>
    </row>
    <row r="597" ht="15.75" customHeight="1">
      <c r="B597" s="11"/>
      <c r="C597" s="11"/>
      <c r="E597" s="11"/>
      <c r="F597" s="11"/>
    </row>
    <row r="598" ht="15.75" customHeight="1">
      <c r="B598" s="11"/>
      <c r="C598" s="11"/>
      <c r="E598" s="11"/>
      <c r="F598" s="11"/>
    </row>
    <row r="599" ht="15.75" customHeight="1">
      <c r="B599" s="11"/>
      <c r="C599" s="11"/>
      <c r="E599" s="11"/>
      <c r="F599" s="11"/>
    </row>
    <row r="600" ht="15.75" customHeight="1">
      <c r="B600" s="11"/>
      <c r="C600" s="11"/>
      <c r="E600" s="11"/>
      <c r="F600" s="11"/>
    </row>
    <row r="601" ht="15.75" customHeight="1">
      <c r="B601" s="11"/>
      <c r="C601" s="11"/>
      <c r="E601" s="11"/>
      <c r="F601" s="11"/>
    </row>
    <row r="602" ht="15.75" customHeight="1">
      <c r="B602" s="11"/>
      <c r="C602" s="11"/>
      <c r="E602" s="11"/>
      <c r="F602" s="11"/>
    </row>
    <row r="603" ht="15.75" customHeight="1">
      <c r="B603" s="11"/>
      <c r="C603" s="11"/>
      <c r="E603" s="11"/>
      <c r="F603" s="11"/>
    </row>
    <row r="604" ht="15.75" customHeight="1">
      <c r="B604" s="11"/>
      <c r="C604" s="11"/>
      <c r="E604" s="11"/>
      <c r="F604" s="11"/>
    </row>
    <row r="605" ht="15.75" customHeight="1">
      <c r="B605" s="11"/>
      <c r="C605" s="11"/>
      <c r="E605" s="11"/>
      <c r="F605" s="11"/>
    </row>
    <row r="606" ht="15.75" customHeight="1">
      <c r="B606" s="11"/>
      <c r="C606" s="11"/>
      <c r="E606" s="11"/>
      <c r="F606" s="11"/>
    </row>
    <row r="607" ht="15.75" customHeight="1">
      <c r="B607" s="11"/>
      <c r="C607" s="11"/>
      <c r="E607" s="11"/>
      <c r="F607" s="11"/>
    </row>
    <row r="608" ht="15.75" customHeight="1">
      <c r="B608" s="11"/>
      <c r="C608" s="11"/>
      <c r="E608" s="11"/>
      <c r="F608" s="11"/>
    </row>
    <row r="609" ht="15.75" customHeight="1">
      <c r="B609" s="11"/>
      <c r="C609" s="11"/>
      <c r="E609" s="11"/>
      <c r="F609" s="11"/>
    </row>
    <row r="610" ht="15.75" customHeight="1">
      <c r="B610" s="11"/>
      <c r="C610" s="11"/>
      <c r="E610" s="11"/>
      <c r="F610" s="11"/>
    </row>
    <row r="611" ht="15.75" customHeight="1">
      <c r="B611" s="11"/>
      <c r="C611" s="11"/>
      <c r="E611" s="11"/>
      <c r="F611" s="11"/>
    </row>
    <row r="612" ht="15.75" customHeight="1">
      <c r="B612" s="11"/>
      <c r="C612" s="11"/>
      <c r="E612" s="11"/>
      <c r="F612" s="11"/>
    </row>
    <row r="613" ht="15.75" customHeight="1">
      <c r="B613" s="11"/>
      <c r="C613" s="11"/>
      <c r="E613" s="11"/>
      <c r="F613" s="11"/>
    </row>
    <row r="614" ht="15.75" customHeight="1">
      <c r="B614" s="11"/>
      <c r="C614" s="11"/>
      <c r="E614" s="11"/>
      <c r="F614" s="11"/>
    </row>
    <row r="615" ht="15.75" customHeight="1">
      <c r="B615" s="11"/>
      <c r="C615" s="11"/>
      <c r="E615" s="11"/>
      <c r="F615" s="11"/>
    </row>
    <row r="616" ht="15.75" customHeight="1">
      <c r="B616" s="11"/>
      <c r="C616" s="11"/>
      <c r="E616" s="11"/>
      <c r="F616" s="11"/>
    </row>
    <row r="617" ht="15.75" customHeight="1">
      <c r="B617" s="11"/>
      <c r="C617" s="11"/>
      <c r="E617" s="11"/>
      <c r="F617" s="11"/>
    </row>
    <row r="618" ht="15.75" customHeight="1">
      <c r="B618" s="11"/>
      <c r="C618" s="11"/>
      <c r="E618" s="11"/>
      <c r="F618" s="11"/>
    </row>
    <row r="619" ht="15.75" customHeight="1">
      <c r="B619" s="11"/>
      <c r="C619" s="11"/>
      <c r="E619" s="11"/>
      <c r="F619" s="11"/>
    </row>
    <row r="620" ht="15.75" customHeight="1">
      <c r="B620" s="11"/>
      <c r="C620" s="11"/>
      <c r="E620" s="11"/>
      <c r="F620" s="11"/>
    </row>
    <row r="621" ht="15.75" customHeight="1">
      <c r="B621" s="11"/>
      <c r="C621" s="11"/>
      <c r="E621" s="11"/>
      <c r="F621" s="11"/>
    </row>
    <row r="622" ht="15.75" customHeight="1">
      <c r="B622" s="11"/>
      <c r="C622" s="11"/>
      <c r="E622" s="11"/>
      <c r="F622" s="11"/>
    </row>
    <row r="623" ht="15.75" customHeight="1">
      <c r="B623" s="11"/>
      <c r="C623" s="11"/>
      <c r="E623" s="11"/>
      <c r="F623" s="11"/>
    </row>
    <row r="624" ht="15.75" customHeight="1">
      <c r="B624" s="11"/>
      <c r="C624" s="11"/>
      <c r="E624" s="11"/>
      <c r="F624" s="11"/>
    </row>
    <row r="625" ht="15.75" customHeight="1">
      <c r="B625" s="11"/>
      <c r="C625" s="11"/>
      <c r="E625" s="11"/>
      <c r="F625" s="11"/>
    </row>
    <row r="626" ht="15.75" customHeight="1">
      <c r="B626" s="11"/>
      <c r="C626" s="11"/>
      <c r="E626" s="11"/>
      <c r="F626" s="11"/>
    </row>
    <row r="627" ht="15.75" customHeight="1">
      <c r="B627" s="11"/>
      <c r="C627" s="11"/>
      <c r="E627" s="11"/>
      <c r="F627" s="11"/>
    </row>
    <row r="628" ht="15.75" customHeight="1">
      <c r="B628" s="11"/>
      <c r="C628" s="11"/>
      <c r="E628" s="11"/>
      <c r="F628" s="11"/>
    </row>
    <row r="629" ht="15.75" customHeight="1">
      <c r="B629" s="11"/>
      <c r="C629" s="11"/>
      <c r="E629" s="11"/>
      <c r="F629" s="11"/>
    </row>
    <row r="630" ht="15.75" customHeight="1">
      <c r="B630" s="11"/>
      <c r="C630" s="11"/>
      <c r="E630" s="11"/>
      <c r="F630" s="11"/>
    </row>
    <row r="631" ht="15.75" customHeight="1">
      <c r="B631" s="11"/>
      <c r="C631" s="11"/>
      <c r="E631" s="11"/>
      <c r="F631" s="11"/>
    </row>
    <row r="632" ht="15.75" customHeight="1">
      <c r="B632" s="11"/>
      <c r="C632" s="11"/>
      <c r="E632" s="11"/>
      <c r="F632" s="11"/>
    </row>
    <row r="633" ht="15.75" customHeight="1">
      <c r="B633" s="11"/>
      <c r="C633" s="11"/>
      <c r="E633" s="11"/>
      <c r="F633" s="11"/>
    </row>
    <row r="634" ht="15.75" customHeight="1">
      <c r="B634" s="11"/>
      <c r="C634" s="11"/>
      <c r="E634" s="11"/>
      <c r="F634" s="11"/>
    </row>
    <row r="635" ht="15.75" customHeight="1">
      <c r="B635" s="11"/>
      <c r="C635" s="11"/>
      <c r="E635" s="11"/>
      <c r="F635" s="11"/>
    </row>
    <row r="636" ht="15.75" customHeight="1">
      <c r="B636" s="11"/>
      <c r="C636" s="11"/>
      <c r="E636" s="11"/>
      <c r="F636" s="11"/>
    </row>
    <row r="637" ht="15.75" customHeight="1">
      <c r="B637" s="11"/>
      <c r="C637" s="11"/>
      <c r="E637" s="11"/>
      <c r="F637" s="11"/>
    </row>
    <row r="638" ht="15.75" customHeight="1">
      <c r="B638" s="11"/>
      <c r="C638" s="11"/>
      <c r="E638" s="11"/>
      <c r="F638" s="11"/>
    </row>
    <row r="639" ht="15.75" customHeight="1">
      <c r="B639" s="11"/>
      <c r="C639" s="11"/>
      <c r="E639" s="11"/>
      <c r="F639" s="11"/>
    </row>
    <row r="640" ht="15.75" customHeight="1">
      <c r="B640" s="11"/>
      <c r="C640" s="11"/>
      <c r="E640" s="11"/>
      <c r="F640" s="11"/>
    </row>
    <row r="641" ht="15.75" customHeight="1">
      <c r="B641" s="11"/>
      <c r="C641" s="11"/>
      <c r="E641" s="11"/>
      <c r="F641" s="11"/>
    </row>
    <row r="642" ht="15.75" customHeight="1">
      <c r="B642" s="11"/>
      <c r="C642" s="11"/>
      <c r="E642" s="11"/>
      <c r="F642" s="11"/>
    </row>
    <row r="643" ht="15.75" customHeight="1">
      <c r="B643" s="11"/>
      <c r="C643" s="11"/>
      <c r="E643" s="11"/>
      <c r="F643" s="11"/>
    </row>
    <row r="644" ht="15.75" customHeight="1">
      <c r="B644" s="11"/>
      <c r="C644" s="11"/>
      <c r="E644" s="11"/>
      <c r="F644" s="11"/>
    </row>
    <row r="645" ht="15.75" customHeight="1">
      <c r="B645" s="11"/>
      <c r="C645" s="11"/>
      <c r="E645" s="11"/>
      <c r="F645" s="11"/>
    </row>
    <row r="646" ht="15.75" customHeight="1">
      <c r="B646" s="11"/>
      <c r="C646" s="11"/>
      <c r="E646" s="11"/>
      <c r="F646" s="11"/>
    </row>
    <row r="647" ht="15.75" customHeight="1">
      <c r="B647" s="11"/>
      <c r="C647" s="11"/>
      <c r="E647" s="11"/>
      <c r="F647" s="11"/>
    </row>
    <row r="648" ht="15.75" customHeight="1">
      <c r="B648" s="11"/>
      <c r="C648" s="11"/>
      <c r="E648" s="11"/>
      <c r="F648" s="11"/>
    </row>
    <row r="649" ht="15.75" customHeight="1">
      <c r="B649" s="11"/>
      <c r="C649" s="11"/>
      <c r="E649" s="11"/>
      <c r="F649" s="11"/>
    </row>
    <row r="650" ht="15.75" customHeight="1">
      <c r="B650" s="11"/>
      <c r="C650" s="11"/>
      <c r="E650" s="11"/>
      <c r="F650" s="11"/>
    </row>
    <row r="651" ht="15.75" customHeight="1">
      <c r="B651" s="11"/>
      <c r="C651" s="11"/>
      <c r="E651" s="11"/>
      <c r="F651" s="11"/>
    </row>
    <row r="652" ht="15.75" customHeight="1">
      <c r="B652" s="11"/>
      <c r="C652" s="11"/>
      <c r="E652" s="11"/>
      <c r="F652" s="11"/>
    </row>
    <row r="653" ht="15.75" customHeight="1">
      <c r="B653" s="11"/>
      <c r="C653" s="11"/>
      <c r="E653" s="11"/>
      <c r="F653" s="11"/>
    </row>
    <row r="654" ht="15.75" customHeight="1">
      <c r="B654" s="11"/>
      <c r="C654" s="11"/>
      <c r="E654" s="11"/>
      <c r="F654" s="11"/>
    </row>
    <row r="655" ht="15.75" customHeight="1">
      <c r="B655" s="11"/>
      <c r="C655" s="11"/>
      <c r="E655" s="11"/>
      <c r="F655" s="11"/>
    </row>
    <row r="656" ht="15.75" customHeight="1">
      <c r="B656" s="11"/>
      <c r="C656" s="11"/>
      <c r="E656" s="11"/>
      <c r="F656" s="11"/>
    </row>
    <row r="657" ht="15.75" customHeight="1">
      <c r="B657" s="11"/>
      <c r="C657" s="11"/>
      <c r="E657" s="11"/>
      <c r="F657" s="11"/>
    </row>
    <row r="658" ht="15.75" customHeight="1">
      <c r="B658" s="11"/>
      <c r="C658" s="11"/>
      <c r="E658" s="11"/>
      <c r="F658" s="11"/>
    </row>
    <row r="659" ht="15.75" customHeight="1">
      <c r="B659" s="11"/>
      <c r="C659" s="11"/>
      <c r="E659" s="11"/>
      <c r="F659" s="11"/>
    </row>
    <row r="660" ht="15.75" customHeight="1">
      <c r="B660" s="11"/>
      <c r="C660" s="11"/>
      <c r="E660" s="11"/>
      <c r="F660" s="11"/>
    </row>
    <row r="661" ht="15.75" customHeight="1">
      <c r="B661" s="11"/>
      <c r="C661" s="11"/>
      <c r="E661" s="11"/>
      <c r="F661" s="11"/>
    </row>
    <row r="662" ht="15.75" customHeight="1">
      <c r="B662" s="11"/>
      <c r="C662" s="11"/>
      <c r="E662" s="11"/>
      <c r="F662" s="11"/>
    </row>
    <row r="663" ht="15.75" customHeight="1">
      <c r="B663" s="11"/>
      <c r="C663" s="11"/>
      <c r="E663" s="11"/>
      <c r="F663" s="11"/>
    </row>
    <row r="664" ht="15.75" customHeight="1">
      <c r="B664" s="11"/>
      <c r="C664" s="11"/>
      <c r="E664" s="11"/>
      <c r="F664" s="11"/>
    </row>
    <row r="665" ht="15.75" customHeight="1">
      <c r="B665" s="11"/>
      <c r="C665" s="11"/>
      <c r="E665" s="11"/>
      <c r="F665" s="11"/>
    </row>
    <row r="666" ht="15.75" customHeight="1">
      <c r="B666" s="11"/>
      <c r="C666" s="11"/>
      <c r="E666" s="11"/>
      <c r="F666" s="11"/>
    </row>
    <row r="667" ht="15.75" customHeight="1">
      <c r="B667" s="11"/>
      <c r="C667" s="11"/>
      <c r="E667" s="11"/>
      <c r="F667" s="11"/>
    </row>
    <row r="668" ht="15.75" customHeight="1">
      <c r="B668" s="11"/>
      <c r="C668" s="11"/>
      <c r="E668" s="11"/>
      <c r="F668" s="11"/>
    </row>
    <row r="669" ht="15.75" customHeight="1">
      <c r="B669" s="11"/>
      <c r="C669" s="11"/>
      <c r="E669" s="11"/>
      <c r="F669" s="11"/>
    </row>
    <row r="670" ht="15.75" customHeight="1">
      <c r="B670" s="11"/>
      <c r="C670" s="11"/>
      <c r="E670" s="11"/>
      <c r="F670" s="11"/>
    </row>
    <row r="671" ht="15.75" customHeight="1">
      <c r="B671" s="11"/>
      <c r="C671" s="11"/>
      <c r="E671" s="11"/>
      <c r="F671" s="11"/>
    </row>
    <row r="672" ht="15.75" customHeight="1">
      <c r="B672" s="11"/>
      <c r="C672" s="11"/>
      <c r="E672" s="11"/>
      <c r="F672" s="11"/>
    </row>
    <row r="673" ht="15.75" customHeight="1">
      <c r="B673" s="11"/>
      <c r="C673" s="11"/>
      <c r="E673" s="11"/>
      <c r="F673" s="11"/>
    </row>
    <row r="674" ht="15.75" customHeight="1">
      <c r="B674" s="11"/>
      <c r="C674" s="11"/>
      <c r="E674" s="11"/>
      <c r="F674" s="11"/>
    </row>
    <row r="675" ht="15.75" customHeight="1">
      <c r="B675" s="11"/>
      <c r="C675" s="11"/>
      <c r="E675" s="11"/>
      <c r="F675" s="11"/>
    </row>
    <row r="676" ht="15.75" customHeight="1">
      <c r="B676" s="11"/>
      <c r="C676" s="11"/>
      <c r="E676" s="11"/>
      <c r="F676" s="11"/>
    </row>
    <row r="677" ht="15.75" customHeight="1">
      <c r="B677" s="11"/>
      <c r="C677" s="11"/>
      <c r="E677" s="11"/>
      <c r="F677" s="11"/>
    </row>
    <row r="678" ht="15.75" customHeight="1">
      <c r="B678" s="11"/>
      <c r="C678" s="11"/>
      <c r="E678" s="11"/>
      <c r="F678" s="11"/>
    </row>
    <row r="679" ht="15.75" customHeight="1">
      <c r="B679" s="11"/>
      <c r="C679" s="11"/>
      <c r="E679" s="11"/>
      <c r="F679" s="11"/>
    </row>
    <row r="680" ht="15.75" customHeight="1">
      <c r="B680" s="11"/>
      <c r="C680" s="11"/>
      <c r="E680" s="11"/>
      <c r="F680" s="11"/>
    </row>
    <row r="681" ht="15.75" customHeight="1">
      <c r="B681" s="11"/>
      <c r="C681" s="11"/>
      <c r="E681" s="11"/>
      <c r="F681" s="11"/>
    </row>
    <row r="682" ht="15.75" customHeight="1">
      <c r="B682" s="11"/>
      <c r="C682" s="11"/>
      <c r="E682" s="11"/>
      <c r="F682" s="11"/>
    </row>
    <row r="683" ht="15.75" customHeight="1">
      <c r="B683" s="11"/>
      <c r="C683" s="11"/>
      <c r="E683" s="11"/>
      <c r="F683" s="11"/>
    </row>
    <row r="684" ht="15.75" customHeight="1">
      <c r="B684" s="11"/>
      <c r="C684" s="11"/>
      <c r="E684" s="11"/>
      <c r="F684" s="11"/>
    </row>
    <row r="685" ht="15.75" customHeight="1">
      <c r="B685" s="11"/>
      <c r="C685" s="11"/>
      <c r="E685" s="11"/>
      <c r="F685" s="11"/>
    </row>
    <row r="686" ht="15.75" customHeight="1">
      <c r="B686" s="11"/>
      <c r="C686" s="11"/>
      <c r="E686" s="11"/>
      <c r="F686" s="11"/>
    </row>
    <row r="687" ht="15.75" customHeight="1">
      <c r="B687" s="11"/>
      <c r="C687" s="11"/>
      <c r="E687" s="11"/>
      <c r="F687" s="11"/>
    </row>
    <row r="688" ht="15.75" customHeight="1">
      <c r="B688" s="11"/>
      <c r="C688" s="11"/>
      <c r="E688" s="11"/>
      <c r="F688" s="11"/>
    </row>
    <row r="689" ht="15.75" customHeight="1">
      <c r="B689" s="11"/>
      <c r="C689" s="11"/>
      <c r="E689" s="11"/>
      <c r="F689" s="11"/>
    </row>
    <row r="690" ht="15.75" customHeight="1">
      <c r="B690" s="11"/>
      <c r="C690" s="11"/>
      <c r="E690" s="11"/>
      <c r="F690" s="11"/>
    </row>
    <row r="691" ht="15.75" customHeight="1">
      <c r="B691" s="11"/>
      <c r="C691" s="11"/>
      <c r="E691" s="11"/>
      <c r="F691" s="11"/>
    </row>
    <row r="692" ht="15.75" customHeight="1">
      <c r="B692" s="11"/>
      <c r="C692" s="11"/>
      <c r="E692" s="11"/>
      <c r="F692" s="11"/>
    </row>
    <row r="693" ht="15.75" customHeight="1">
      <c r="B693" s="11"/>
      <c r="C693" s="11"/>
      <c r="E693" s="11"/>
      <c r="F693" s="11"/>
    </row>
    <row r="694" ht="15.75" customHeight="1">
      <c r="B694" s="11"/>
      <c r="C694" s="11"/>
      <c r="E694" s="11"/>
      <c r="F694" s="11"/>
    </row>
    <row r="695" ht="15.75" customHeight="1">
      <c r="B695" s="11"/>
      <c r="C695" s="11"/>
      <c r="E695" s="11"/>
      <c r="F695" s="11"/>
    </row>
    <row r="696" ht="15.75" customHeight="1">
      <c r="B696" s="11"/>
      <c r="C696" s="11"/>
      <c r="E696" s="11"/>
      <c r="F696" s="11"/>
    </row>
    <row r="697" ht="15.75" customHeight="1">
      <c r="B697" s="11"/>
      <c r="C697" s="11"/>
      <c r="E697" s="11"/>
      <c r="F697" s="11"/>
    </row>
    <row r="698" ht="15.75" customHeight="1">
      <c r="B698" s="11"/>
      <c r="C698" s="11"/>
      <c r="E698" s="11"/>
      <c r="F698" s="11"/>
    </row>
    <row r="699" ht="15.75" customHeight="1">
      <c r="B699" s="11"/>
      <c r="C699" s="11"/>
      <c r="E699" s="11"/>
      <c r="F699" s="11"/>
    </row>
    <row r="700" ht="15.75" customHeight="1">
      <c r="B700" s="11"/>
      <c r="C700" s="11"/>
      <c r="E700" s="11"/>
      <c r="F700" s="11"/>
    </row>
    <row r="701" ht="15.75" customHeight="1">
      <c r="B701" s="11"/>
      <c r="C701" s="11"/>
      <c r="E701" s="11"/>
      <c r="F701" s="11"/>
    </row>
    <row r="702" ht="15.75" customHeight="1">
      <c r="B702" s="11"/>
      <c r="C702" s="11"/>
      <c r="E702" s="11"/>
      <c r="F702" s="11"/>
    </row>
    <row r="703" ht="15.75" customHeight="1">
      <c r="B703" s="11"/>
      <c r="C703" s="11"/>
      <c r="E703" s="11"/>
      <c r="F703" s="11"/>
    </row>
    <row r="704" ht="15.75" customHeight="1">
      <c r="B704" s="11"/>
      <c r="C704" s="11"/>
      <c r="E704" s="11"/>
      <c r="F704" s="11"/>
    </row>
    <row r="705" ht="15.75" customHeight="1">
      <c r="B705" s="11"/>
      <c r="C705" s="11"/>
      <c r="E705" s="11"/>
      <c r="F705" s="11"/>
    </row>
    <row r="706" ht="15.75" customHeight="1">
      <c r="B706" s="11"/>
      <c r="C706" s="11"/>
      <c r="E706" s="11"/>
      <c r="F706" s="11"/>
    </row>
    <row r="707" ht="15.75" customHeight="1">
      <c r="B707" s="11"/>
      <c r="C707" s="11"/>
      <c r="E707" s="11"/>
      <c r="F707" s="11"/>
    </row>
    <row r="708" ht="15.75" customHeight="1">
      <c r="B708" s="11"/>
      <c r="C708" s="11"/>
      <c r="E708" s="11"/>
      <c r="F708" s="11"/>
    </row>
    <row r="709" ht="15.75" customHeight="1">
      <c r="B709" s="11"/>
      <c r="C709" s="11"/>
      <c r="E709" s="11"/>
      <c r="F709" s="11"/>
    </row>
    <row r="710" ht="15.75" customHeight="1">
      <c r="B710" s="11"/>
      <c r="C710" s="11"/>
      <c r="E710" s="11"/>
      <c r="F710" s="11"/>
    </row>
    <row r="711" ht="15.75" customHeight="1">
      <c r="B711" s="11"/>
      <c r="C711" s="11"/>
      <c r="E711" s="11"/>
      <c r="F711" s="11"/>
    </row>
    <row r="712" ht="15.75" customHeight="1">
      <c r="B712" s="11"/>
      <c r="C712" s="11"/>
      <c r="E712" s="11"/>
      <c r="F712" s="11"/>
    </row>
    <row r="713" ht="15.75" customHeight="1">
      <c r="B713" s="11"/>
      <c r="C713" s="11"/>
      <c r="E713" s="11"/>
      <c r="F713" s="11"/>
    </row>
    <row r="714" ht="15.75" customHeight="1">
      <c r="B714" s="11"/>
      <c r="C714" s="11"/>
      <c r="E714" s="11"/>
      <c r="F714" s="11"/>
    </row>
    <row r="715" ht="15.75" customHeight="1">
      <c r="B715" s="11"/>
      <c r="C715" s="11"/>
      <c r="E715" s="11"/>
      <c r="F715" s="11"/>
    </row>
    <row r="716" ht="15.75" customHeight="1">
      <c r="B716" s="11"/>
      <c r="C716" s="11"/>
      <c r="E716" s="11"/>
      <c r="F716" s="11"/>
    </row>
    <row r="717" ht="15.75" customHeight="1">
      <c r="B717" s="11"/>
      <c r="C717" s="11"/>
      <c r="E717" s="11"/>
      <c r="F717" s="11"/>
    </row>
    <row r="718" ht="15.75" customHeight="1">
      <c r="B718" s="11"/>
      <c r="C718" s="11"/>
      <c r="E718" s="11"/>
      <c r="F718" s="11"/>
    </row>
    <row r="719" ht="15.75" customHeight="1">
      <c r="B719" s="11"/>
      <c r="C719" s="11"/>
      <c r="E719" s="11"/>
      <c r="F719" s="11"/>
    </row>
    <row r="720" ht="15.75" customHeight="1">
      <c r="B720" s="11"/>
      <c r="C720" s="11"/>
      <c r="E720" s="11"/>
      <c r="F720" s="11"/>
    </row>
    <row r="721" ht="15.75" customHeight="1">
      <c r="B721" s="11"/>
      <c r="C721" s="11"/>
      <c r="E721" s="11"/>
      <c r="F721" s="11"/>
    </row>
    <row r="722" ht="15.75" customHeight="1">
      <c r="B722" s="11"/>
      <c r="C722" s="11"/>
      <c r="E722" s="11"/>
      <c r="F722" s="11"/>
    </row>
    <row r="723" ht="15.75" customHeight="1">
      <c r="B723" s="11"/>
      <c r="C723" s="11"/>
      <c r="E723" s="11"/>
      <c r="F723" s="11"/>
    </row>
    <row r="724" ht="15.75" customHeight="1">
      <c r="B724" s="11"/>
      <c r="C724" s="11"/>
      <c r="E724" s="11"/>
      <c r="F724" s="11"/>
    </row>
    <row r="725" ht="15.75" customHeight="1">
      <c r="B725" s="11"/>
      <c r="C725" s="11"/>
      <c r="E725" s="11"/>
      <c r="F725" s="11"/>
    </row>
    <row r="726" ht="15.75" customHeight="1">
      <c r="B726" s="11"/>
      <c r="C726" s="11"/>
      <c r="E726" s="11"/>
      <c r="F726" s="11"/>
    </row>
    <row r="727" ht="15.75" customHeight="1">
      <c r="B727" s="11"/>
      <c r="C727" s="11"/>
      <c r="E727" s="11"/>
      <c r="F727" s="11"/>
    </row>
    <row r="728" ht="15.75" customHeight="1">
      <c r="B728" s="11"/>
      <c r="C728" s="11"/>
      <c r="E728" s="11"/>
      <c r="F728" s="11"/>
    </row>
    <row r="729" ht="15.75" customHeight="1">
      <c r="B729" s="11"/>
      <c r="C729" s="11"/>
      <c r="E729" s="11"/>
      <c r="F729" s="11"/>
    </row>
    <row r="730" ht="15.75" customHeight="1">
      <c r="B730" s="11"/>
      <c r="C730" s="11"/>
      <c r="E730" s="11"/>
      <c r="F730" s="11"/>
    </row>
    <row r="731" ht="15.75" customHeight="1">
      <c r="B731" s="11"/>
      <c r="C731" s="11"/>
      <c r="E731" s="11"/>
      <c r="F731" s="11"/>
    </row>
    <row r="732" ht="15.75" customHeight="1">
      <c r="B732" s="11"/>
      <c r="C732" s="11"/>
      <c r="E732" s="11"/>
      <c r="F732" s="11"/>
    </row>
    <row r="733" ht="15.75" customHeight="1">
      <c r="B733" s="11"/>
      <c r="C733" s="11"/>
      <c r="E733" s="11"/>
      <c r="F733" s="11"/>
    </row>
    <row r="734" ht="15.75" customHeight="1">
      <c r="B734" s="11"/>
      <c r="C734" s="11"/>
      <c r="E734" s="11"/>
      <c r="F734" s="11"/>
    </row>
    <row r="735" ht="15.75" customHeight="1">
      <c r="B735" s="11"/>
      <c r="C735" s="11"/>
      <c r="E735" s="11"/>
      <c r="F735" s="11"/>
    </row>
    <row r="736" ht="15.75" customHeight="1">
      <c r="B736" s="11"/>
      <c r="C736" s="11"/>
      <c r="E736" s="11"/>
      <c r="F736" s="11"/>
    </row>
    <row r="737" ht="15.75" customHeight="1">
      <c r="B737" s="11"/>
      <c r="C737" s="11"/>
      <c r="E737" s="11"/>
      <c r="F737" s="11"/>
    </row>
    <row r="738" ht="15.75" customHeight="1">
      <c r="B738" s="11"/>
      <c r="C738" s="11"/>
      <c r="E738" s="11"/>
      <c r="F738" s="11"/>
    </row>
    <row r="739" ht="15.75" customHeight="1">
      <c r="B739" s="11"/>
      <c r="C739" s="11"/>
      <c r="E739" s="11"/>
      <c r="F739" s="11"/>
    </row>
    <row r="740" ht="15.75" customHeight="1">
      <c r="B740" s="11"/>
      <c r="C740" s="11"/>
      <c r="E740" s="11"/>
      <c r="F740" s="11"/>
    </row>
    <row r="741" ht="15.75" customHeight="1">
      <c r="B741" s="11"/>
      <c r="C741" s="11"/>
      <c r="E741" s="11"/>
      <c r="F741" s="11"/>
    </row>
    <row r="742" ht="15.75" customHeight="1">
      <c r="B742" s="11"/>
      <c r="C742" s="11"/>
      <c r="E742" s="11"/>
      <c r="F742" s="11"/>
    </row>
    <row r="743" ht="15.75" customHeight="1">
      <c r="B743" s="11"/>
      <c r="C743" s="11"/>
      <c r="E743" s="11"/>
      <c r="F743" s="11"/>
    </row>
    <row r="744" ht="15.75" customHeight="1">
      <c r="B744" s="11"/>
      <c r="C744" s="11"/>
      <c r="E744" s="11"/>
      <c r="F744" s="11"/>
    </row>
    <row r="745" ht="15.75" customHeight="1">
      <c r="B745" s="11"/>
      <c r="C745" s="11"/>
      <c r="E745" s="11"/>
      <c r="F745" s="11"/>
    </row>
    <row r="746" ht="15.75" customHeight="1">
      <c r="B746" s="11"/>
      <c r="C746" s="11"/>
      <c r="E746" s="11"/>
      <c r="F746" s="11"/>
    </row>
    <row r="747" ht="15.75" customHeight="1">
      <c r="B747" s="11"/>
      <c r="C747" s="11"/>
      <c r="E747" s="11"/>
      <c r="F747" s="11"/>
    </row>
    <row r="748" ht="15.75" customHeight="1">
      <c r="B748" s="11"/>
      <c r="C748" s="11"/>
      <c r="E748" s="11"/>
      <c r="F748" s="11"/>
    </row>
    <row r="749" ht="15.75" customHeight="1">
      <c r="B749" s="11"/>
      <c r="C749" s="11"/>
      <c r="E749" s="11"/>
      <c r="F749" s="11"/>
    </row>
    <row r="750" ht="15.75" customHeight="1">
      <c r="B750" s="11"/>
      <c r="C750" s="11"/>
      <c r="E750" s="11"/>
      <c r="F750" s="11"/>
    </row>
    <row r="751" ht="15.75" customHeight="1">
      <c r="B751" s="11"/>
      <c r="C751" s="11"/>
      <c r="E751" s="11"/>
      <c r="F751" s="11"/>
    </row>
    <row r="752" ht="15.75" customHeight="1">
      <c r="B752" s="11"/>
      <c r="C752" s="11"/>
      <c r="E752" s="11"/>
      <c r="F752" s="11"/>
    </row>
    <row r="753" ht="15.75" customHeight="1">
      <c r="B753" s="11"/>
      <c r="C753" s="11"/>
      <c r="E753" s="11"/>
      <c r="F753" s="11"/>
    </row>
    <row r="754" ht="15.75" customHeight="1">
      <c r="B754" s="11"/>
      <c r="C754" s="11"/>
      <c r="E754" s="11"/>
      <c r="F754" s="11"/>
    </row>
    <row r="755" ht="15.75" customHeight="1">
      <c r="B755" s="11"/>
      <c r="C755" s="11"/>
      <c r="E755" s="11"/>
      <c r="F755" s="11"/>
    </row>
    <row r="756" ht="15.75" customHeight="1">
      <c r="B756" s="11"/>
      <c r="C756" s="11"/>
      <c r="E756" s="11"/>
      <c r="F756" s="11"/>
    </row>
    <row r="757" ht="15.75" customHeight="1">
      <c r="B757" s="11"/>
      <c r="C757" s="11"/>
      <c r="E757" s="11"/>
      <c r="F757" s="11"/>
    </row>
    <row r="758" ht="15.75" customHeight="1">
      <c r="B758" s="11"/>
      <c r="C758" s="11"/>
      <c r="E758" s="11"/>
      <c r="F758" s="11"/>
    </row>
    <row r="759" ht="15.75" customHeight="1">
      <c r="B759" s="11"/>
      <c r="C759" s="11"/>
      <c r="E759" s="11"/>
      <c r="F759" s="11"/>
    </row>
    <row r="760" ht="15.75" customHeight="1">
      <c r="B760" s="11"/>
      <c r="C760" s="11"/>
      <c r="E760" s="11"/>
      <c r="F760" s="11"/>
    </row>
    <row r="761" ht="15.75" customHeight="1">
      <c r="B761" s="11"/>
      <c r="C761" s="11"/>
      <c r="E761" s="11"/>
      <c r="F761" s="11"/>
    </row>
    <row r="762" ht="15.75" customHeight="1">
      <c r="B762" s="11"/>
      <c r="C762" s="11"/>
      <c r="E762" s="11"/>
      <c r="F762" s="11"/>
    </row>
    <row r="763" ht="15.75" customHeight="1">
      <c r="B763" s="11"/>
      <c r="C763" s="11"/>
      <c r="E763" s="11"/>
      <c r="F763" s="11"/>
    </row>
    <row r="764" ht="15.75" customHeight="1">
      <c r="B764" s="11"/>
      <c r="C764" s="11"/>
      <c r="E764" s="11"/>
      <c r="F764" s="11"/>
    </row>
    <row r="765" ht="15.75" customHeight="1">
      <c r="B765" s="11"/>
      <c r="C765" s="11"/>
      <c r="E765" s="11"/>
      <c r="F765" s="11"/>
    </row>
    <row r="766" ht="15.75" customHeight="1">
      <c r="B766" s="11"/>
      <c r="C766" s="11"/>
      <c r="E766" s="11"/>
      <c r="F766" s="11"/>
    </row>
    <row r="767" ht="15.75" customHeight="1">
      <c r="B767" s="11"/>
      <c r="C767" s="11"/>
      <c r="E767" s="11"/>
      <c r="F767" s="11"/>
    </row>
    <row r="768" ht="15.75" customHeight="1">
      <c r="B768" s="11"/>
      <c r="C768" s="11"/>
      <c r="E768" s="11"/>
      <c r="F768" s="11"/>
    </row>
    <row r="769" ht="15.75" customHeight="1">
      <c r="B769" s="11"/>
      <c r="C769" s="11"/>
      <c r="E769" s="11"/>
      <c r="F769" s="11"/>
    </row>
    <row r="770" ht="15.75" customHeight="1">
      <c r="B770" s="11"/>
      <c r="C770" s="11"/>
      <c r="E770" s="11"/>
      <c r="F770" s="11"/>
    </row>
    <row r="771" ht="15.75" customHeight="1">
      <c r="B771" s="11"/>
      <c r="C771" s="11"/>
      <c r="E771" s="11"/>
      <c r="F771" s="11"/>
    </row>
    <row r="772" ht="15.75" customHeight="1">
      <c r="B772" s="11"/>
      <c r="C772" s="11"/>
      <c r="E772" s="11"/>
      <c r="F772" s="11"/>
    </row>
    <row r="773" ht="15.75" customHeight="1">
      <c r="B773" s="11"/>
      <c r="C773" s="11"/>
      <c r="E773" s="11"/>
      <c r="F773" s="11"/>
    </row>
    <row r="774" ht="15.75" customHeight="1">
      <c r="B774" s="11"/>
      <c r="C774" s="11"/>
      <c r="E774" s="11"/>
      <c r="F774" s="11"/>
    </row>
    <row r="775" ht="15.75" customHeight="1">
      <c r="B775" s="11"/>
      <c r="C775" s="11"/>
      <c r="E775" s="11"/>
      <c r="F775" s="11"/>
    </row>
    <row r="776" ht="15.75" customHeight="1">
      <c r="B776" s="11"/>
      <c r="C776" s="11"/>
      <c r="E776" s="11"/>
      <c r="F776" s="11"/>
    </row>
    <row r="777" ht="15.75" customHeight="1">
      <c r="B777" s="11"/>
      <c r="C777" s="11"/>
      <c r="E777" s="11"/>
      <c r="F777" s="11"/>
    </row>
    <row r="778" ht="15.75" customHeight="1">
      <c r="B778" s="11"/>
      <c r="C778" s="11"/>
      <c r="E778" s="11"/>
      <c r="F778" s="11"/>
    </row>
    <row r="779" ht="15.75" customHeight="1">
      <c r="B779" s="11"/>
      <c r="C779" s="11"/>
      <c r="E779" s="11"/>
      <c r="F779" s="11"/>
    </row>
    <row r="780" ht="15.75" customHeight="1">
      <c r="B780" s="11"/>
      <c r="C780" s="11"/>
      <c r="E780" s="11"/>
      <c r="F780" s="11"/>
    </row>
    <row r="781" ht="15.75" customHeight="1">
      <c r="B781" s="11"/>
      <c r="C781" s="11"/>
      <c r="E781" s="11"/>
      <c r="F781" s="11"/>
    </row>
    <row r="782" ht="15.75" customHeight="1">
      <c r="B782" s="11"/>
      <c r="C782" s="11"/>
      <c r="E782" s="11"/>
      <c r="F782" s="11"/>
    </row>
    <row r="783" ht="15.75" customHeight="1">
      <c r="B783" s="11"/>
      <c r="C783" s="11"/>
      <c r="E783" s="11"/>
      <c r="F783" s="11"/>
    </row>
    <row r="784" ht="15.75" customHeight="1">
      <c r="B784" s="11"/>
      <c r="C784" s="11"/>
      <c r="E784" s="11"/>
      <c r="F784" s="11"/>
    </row>
    <row r="785" ht="15.75" customHeight="1">
      <c r="B785" s="11"/>
      <c r="C785" s="11"/>
      <c r="E785" s="11"/>
      <c r="F785" s="11"/>
    </row>
    <row r="786" ht="15.75" customHeight="1">
      <c r="B786" s="11"/>
      <c r="C786" s="11"/>
      <c r="E786" s="11"/>
      <c r="F786" s="11"/>
    </row>
    <row r="787" ht="15.75" customHeight="1">
      <c r="B787" s="11"/>
      <c r="C787" s="11"/>
      <c r="E787" s="11"/>
      <c r="F787" s="11"/>
    </row>
    <row r="788" ht="15.75" customHeight="1">
      <c r="B788" s="11"/>
      <c r="C788" s="11"/>
      <c r="E788" s="11"/>
      <c r="F788" s="11"/>
    </row>
    <row r="789" ht="15.75" customHeight="1">
      <c r="B789" s="11"/>
      <c r="C789" s="11"/>
      <c r="E789" s="11"/>
      <c r="F789" s="11"/>
    </row>
    <row r="790" ht="15.75" customHeight="1">
      <c r="B790" s="11"/>
      <c r="C790" s="11"/>
      <c r="E790" s="11"/>
      <c r="F790" s="11"/>
    </row>
    <row r="791" ht="15.75" customHeight="1">
      <c r="B791" s="11"/>
      <c r="C791" s="11"/>
      <c r="E791" s="11"/>
      <c r="F791" s="11"/>
    </row>
    <row r="792" ht="15.75" customHeight="1">
      <c r="B792" s="11"/>
      <c r="C792" s="11"/>
      <c r="E792" s="11"/>
      <c r="F792" s="11"/>
    </row>
    <row r="793" ht="15.75" customHeight="1">
      <c r="B793" s="11"/>
      <c r="C793" s="11"/>
      <c r="E793" s="11"/>
      <c r="F793" s="11"/>
    </row>
    <row r="794" ht="15.75" customHeight="1">
      <c r="B794" s="11"/>
      <c r="C794" s="11"/>
      <c r="E794" s="11"/>
      <c r="F794" s="11"/>
    </row>
    <row r="795" ht="15.75" customHeight="1">
      <c r="B795" s="11"/>
      <c r="C795" s="11"/>
      <c r="E795" s="11"/>
      <c r="F795" s="11"/>
    </row>
    <row r="796" ht="15.75" customHeight="1">
      <c r="B796" s="11"/>
      <c r="C796" s="11"/>
      <c r="E796" s="11"/>
      <c r="F796" s="11"/>
    </row>
    <row r="797" ht="15.75" customHeight="1">
      <c r="B797" s="11"/>
      <c r="C797" s="11"/>
      <c r="E797" s="11"/>
      <c r="F797" s="11"/>
    </row>
    <row r="798" ht="15.75" customHeight="1">
      <c r="B798" s="11"/>
      <c r="C798" s="11"/>
      <c r="E798" s="11"/>
      <c r="F798" s="11"/>
    </row>
    <row r="799" ht="15.75" customHeight="1">
      <c r="B799" s="11"/>
      <c r="C799" s="11"/>
      <c r="E799" s="11"/>
      <c r="F799" s="11"/>
    </row>
    <row r="800" ht="15.75" customHeight="1">
      <c r="B800" s="11"/>
      <c r="C800" s="11"/>
      <c r="E800" s="11"/>
      <c r="F800" s="11"/>
    </row>
    <row r="801" ht="15.75" customHeight="1">
      <c r="B801" s="11"/>
      <c r="C801" s="11"/>
      <c r="E801" s="11"/>
      <c r="F801" s="11"/>
    </row>
    <row r="802" ht="15.75" customHeight="1">
      <c r="B802" s="11"/>
      <c r="C802" s="11"/>
      <c r="E802" s="11"/>
      <c r="F802" s="11"/>
    </row>
    <row r="803" ht="15.75" customHeight="1">
      <c r="B803" s="11"/>
      <c r="C803" s="11"/>
      <c r="E803" s="11"/>
      <c r="F803" s="11"/>
    </row>
    <row r="804" ht="15.75" customHeight="1">
      <c r="B804" s="11"/>
      <c r="C804" s="11"/>
      <c r="E804" s="11"/>
      <c r="F804" s="11"/>
    </row>
    <row r="805" ht="15.75" customHeight="1">
      <c r="B805" s="11"/>
      <c r="C805" s="11"/>
      <c r="E805" s="11"/>
      <c r="F805" s="11"/>
    </row>
    <row r="806" ht="15.75" customHeight="1">
      <c r="B806" s="11"/>
      <c r="C806" s="11"/>
      <c r="E806" s="11"/>
      <c r="F806" s="11"/>
    </row>
    <row r="807" ht="15.75" customHeight="1">
      <c r="B807" s="11"/>
      <c r="C807" s="11"/>
      <c r="E807" s="11"/>
      <c r="F807" s="11"/>
    </row>
    <row r="808" ht="15.75" customHeight="1">
      <c r="B808" s="11"/>
      <c r="C808" s="11"/>
      <c r="E808" s="11"/>
      <c r="F808" s="11"/>
    </row>
    <row r="809" ht="15.75" customHeight="1">
      <c r="B809" s="11"/>
      <c r="C809" s="11"/>
      <c r="E809" s="11"/>
      <c r="F809" s="11"/>
    </row>
    <row r="810" ht="15.75" customHeight="1">
      <c r="B810" s="11"/>
      <c r="C810" s="11"/>
      <c r="E810" s="11"/>
      <c r="F810" s="11"/>
    </row>
    <row r="811" ht="15.75" customHeight="1">
      <c r="B811" s="11"/>
      <c r="C811" s="11"/>
      <c r="E811" s="11"/>
      <c r="F811" s="11"/>
    </row>
    <row r="812" ht="15.75" customHeight="1">
      <c r="B812" s="11"/>
      <c r="C812" s="11"/>
      <c r="E812" s="11"/>
      <c r="F812" s="11"/>
    </row>
    <row r="813" ht="15.75" customHeight="1">
      <c r="B813" s="11"/>
      <c r="C813" s="11"/>
      <c r="E813" s="11"/>
      <c r="F813" s="11"/>
    </row>
    <row r="814" ht="15.75" customHeight="1">
      <c r="B814" s="11"/>
      <c r="C814" s="11"/>
      <c r="E814" s="11"/>
      <c r="F814" s="11"/>
    </row>
    <row r="815" ht="15.75" customHeight="1">
      <c r="B815" s="11"/>
      <c r="C815" s="11"/>
      <c r="E815" s="11"/>
      <c r="F815" s="11"/>
    </row>
    <row r="816" ht="15.75" customHeight="1">
      <c r="B816" s="11"/>
      <c r="C816" s="11"/>
      <c r="E816" s="11"/>
      <c r="F816" s="11"/>
    </row>
    <row r="817" ht="15.75" customHeight="1">
      <c r="B817" s="11"/>
      <c r="C817" s="11"/>
      <c r="E817" s="11"/>
      <c r="F817" s="11"/>
    </row>
    <row r="818" ht="15.75" customHeight="1">
      <c r="B818" s="11"/>
      <c r="C818" s="11"/>
      <c r="E818" s="11"/>
      <c r="F818" s="11"/>
    </row>
    <row r="819" ht="15.75" customHeight="1">
      <c r="B819" s="11"/>
      <c r="C819" s="11"/>
      <c r="E819" s="11"/>
      <c r="F819" s="11"/>
    </row>
    <row r="820" ht="15.75" customHeight="1">
      <c r="B820" s="11"/>
      <c r="C820" s="11"/>
      <c r="E820" s="11"/>
      <c r="F820" s="11"/>
    </row>
    <row r="821" ht="15.75" customHeight="1">
      <c r="B821" s="11"/>
      <c r="C821" s="11"/>
      <c r="E821" s="11"/>
      <c r="F821" s="11"/>
    </row>
    <row r="822" ht="15.75" customHeight="1">
      <c r="B822" s="11"/>
      <c r="C822" s="11"/>
      <c r="E822" s="11"/>
      <c r="F822" s="11"/>
    </row>
    <row r="823" ht="15.75" customHeight="1">
      <c r="B823" s="11"/>
      <c r="C823" s="11"/>
      <c r="E823" s="11"/>
      <c r="F823" s="11"/>
    </row>
    <row r="824" ht="15.75" customHeight="1">
      <c r="B824" s="11"/>
      <c r="C824" s="11"/>
      <c r="E824" s="11"/>
      <c r="F824" s="11"/>
    </row>
    <row r="825" ht="15.75" customHeight="1">
      <c r="B825" s="11"/>
      <c r="C825" s="11"/>
      <c r="E825" s="11"/>
      <c r="F825" s="11"/>
    </row>
    <row r="826" ht="15.75" customHeight="1">
      <c r="B826" s="11"/>
      <c r="C826" s="11"/>
      <c r="E826" s="11"/>
      <c r="F826" s="11"/>
    </row>
    <row r="827" ht="15.75" customHeight="1">
      <c r="B827" s="11"/>
      <c r="C827" s="11"/>
      <c r="E827" s="11"/>
      <c r="F827" s="11"/>
    </row>
    <row r="828" ht="15.75" customHeight="1">
      <c r="B828" s="11"/>
      <c r="C828" s="11"/>
      <c r="E828" s="11"/>
      <c r="F828" s="11"/>
    </row>
    <row r="829" ht="15.75" customHeight="1">
      <c r="B829" s="11"/>
      <c r="C829" s="11"/>
      <c r="E829" s="11"/>
      <c r="F829" s="11"/>
    </row>
    <row r="830" ht="15.75" customHeight="1">
      <c r="B830" s="11"/>
      <c r="C830" s="11"/>
      <c r="E830" s="11"/>
      <c r="F830" s="11"/>
    </row>
    <row r="831" ht="15.75" customHeight="1">
      <c r="B831" s="11"/>
      <c r="C831" s="11"/>
      <c r="E831" s="11"/>
      <c r="F831" s="11"/>
    </row>
    <row r="832" ht="15.75" customHeight="1">
      <c r="B832" s="11"/>
      <c r="C832" s="11"/>
      <c r="E832" s="11"/>
      <c r="F832" s="11"/>
    </row>
    <row r="833" ht="15.75" customHeight="1">
      <c r="B833" s="11"/>
      <c r="C833" s="11"/>
      <c r="E833" s="11"/>
      <c r="F833" s="11"/>
    </row>
    <row r="834" ht="15.75" customHeight="1">
      <c r="B834" s="11"/>
      <c r="C834" s="11"/>
      <c r="E834" s="11"/>
      <c r="F834" s="11"/>
    </row>
    <row r="835" ht="15.75" customHeight="1">
      <c r="B835" s="11"/>
      <c r="C835" s="11"/>
      <c r="E835" s="11"/>
      <c r="F835" s="11"/>
    </row>
    <row r="836" ht="15.75" customHeight="1">
      <c r="B836" s="11"/>
      <c r="C836" s="11"/>
      <c r="E836" s="11"/>
      <c r="F836" s="11"/>
    </row>
    <row r="837" ht="15.75" customHeight="1">
      <c r="B837" s="11"/>
      <c r="C837" s="11"/>
      <c r="E837" s="11"/>
      <c r="F837" s="11"/>
    </row>
    <row r="838" ht="15.75" customHeight="1">
      <c r="B838" s="11"/>
      <c r="C838" s="11"/>
      <c r="E838" s="11"/>
      <c r="F838" s="11"/>
    </row>
    <row r="839" ht="15.75" customHeight="1">
      <c r="B839" s="11"/>
      <c r="C839" s="11"/>
      <c r="E839" s="11"/>
      <c r="F839" s="11"/>
    </row>
    <row r="840" ht="15.75" customHeight="1">
      <c r="B840" s="11"/>
      <c r="C840" s="11"/>
      <c r="E840" s="11"/>
      <c r="F840" s="11"/>
    </row>
    <row r="841" ht="15.75" customHeight="1">
      <c r="B841" s="11"/>
      <c r="C841" s="11"/>
      <c r="E841" s="11"/>
      <c r="F841" s="11"/>
    </row>
    <row r="842" ht="15.75" customHeight="1">
      <c r="B842" s="11"/>
      <c r="C842" s="11"/>
      <c r="E842" s="11"/>
      <c r="F842" s="11"/>
    </row>
    <row r="843" ht="15.75" customHeight="1">
      <c r="B843" s="11"/>
      <c r="C843" s="11"/>
      <c r="E843" s="11"/>
      <c r="F843" s="11"/>
    </row>
    <row r="844" ht="15.75" customHeight="1">
      <c r="B844" s="11"/>
      <c r="C844" s="11"/>
      <c r="E844" s="11"/>
      <c r="F844" s="11"/>
    </row>
    <row r="845" ht="15.75" customHeight="1">
      <c r="B845" s="11"/>
      <c r="C845" s="11"/>
      <c r="E845" s="11"/>
      <c r="F845" s="11"/>
    </row>
    <row r="846" ht="15.75" customHeight="1">
      <c r="B846" s="11"/>
      <c r="C846" s="11"/>
      <c r="E846" s="11"/>
      <c r="F846" s="11"/>
    </row>
    <row r="847" ht="15.75" customHeight="1">
      <c r="B847" s="11"/>
      <c r="C847" s="11"/>
      <c r="E847" s="11"/>
      <c r="F847" s="11"/>
    </row>
    <row r="848" ht="15.75" customHeight="1">
      <c r="B848" s="11"/>
      <c r="C848" s="11"/>
      <c r="E848" s="11"/>
      <c r="F848" s="11"/>
    </row>
    <row r="849" ht="15.75" customHeight="1">
      <c r="B849" s="11"/>
      <c r="C849" s="11"/>
      <c r="E849" s="11"/>
      <c r="F849" s="11"/>
    </row>
    <row r="850" ht="15.75" customHeight="1">
      <c r="B850" s="11"/>
      <c r="C850" s="11"/>
      <c r="E850" s="11"/>
      <c r="F850" s="11"/>
    </row>
    <row r="851" ht="15.75" customHeight="1">
      <c r="B851" s="11"/>
      <c r="C851" s="11"/>
      <c r="E851" s="11"/>
      <c r="F851" s="11"/>
    </row>
    <row r="852" ht="15.75" customHeight="1">
      <c r="B852" s="11"/>
      <c r="C852" s="11"/>
      <c r="E852" s="11"/>
      <c r="F852" s="11"/>
    </row>
    <row r="853" ht="15.75" customHeight="1">
      <c r="B853" s="11"/>
      <c r="C853" s="11"/>
      <c r="E853" s="11"/>
      <c r="F853" s="11"/>
    </row>
    <row r="854" ht="15.75" customHeight="1">
      <c r="B854" s="11"/>
      <c r="C854" s="11"/>
      <c r="E854" s="11"/>
      <c r="F854" s="11"/>
    </row>
    <row r="855" ht="15.75" customHeight="1">
      <c r="B855" s="11"/>
      <c r="C855" s="11"/>
      <c r="E855" s="11"/>
      <c r="F855" s="11"/>
    </row>
    <row r="856" ht="15.75" customHeight="1">
      <c r="B856" s="11"/>
      <c r="C856" s="11"/>
      <c r="E856" s="11"/>
      <c r="F856" s="11"/>
    </row>
    <row r="857" ht="15.75" customHeight="1">
      <c r="B857" s="11"/>
      <c r="C857" s="11"/>
      <c r="E857" s="11"/>
      <c r="F857" s="11"/>
    </row>
    <row r="858" ht="15.75" customHeight="1">
      <c r="B858" s="11"/>
      <c r="C858" s="11"/>
      <c r="E858" s="11"/>
      <c r="F858" s="11"/>
    </row>
    <row r="859" ht="15.75" customHeight="1">
      <c r="B859" s="11"/>
      <c r="C859" s="11"/>
      <c r="E859" s="11"/>
      <c r="F859" s="11"/>
    </row>
    <row r="860" ht="15.75" customHeight="1">
      <c r="B860" s="11"/>
      <c r="C860" s="11"/>
      <c r="E860" s="11"/>
      <c r="F860" s="11"/>
    </row>
    <row r="861" ht="15.75" customHeight="1">
      <c r="B861" s="11"/>
      <c r="C861" s="11"/>
      <c r="E861" s="11"/>
      <c r="F861" s="11"/>
    </row>
    <row r="862" ht="15.75" customHeight="1">
      <c r="B862" s="11"/>
      <c r="C862" s="11"/>
      <c r="E862" s="11"/>
      <c r="F862" s="11"/>
    </row>
    <row r="863" ht="15.75" customHeight="1">
      <c r="B863" s="11"/>
      <c r="C863" s="11"/>
      <c r="E863" s="11"/>
      <c r="F863" s="11"/>
    </row>
    <row r="864" ht="15.75" customHeight="1">
      <c r="B864" s="11"/>
      <c r="C864" s="11"/>
      <c r="E864" s="11"/>
      <c r="F864" s="11"/>
    </row>
    <row r="865" ht="15.75" customHeight="1">
      <c r="B865" s="11"/>
      <c r="C865" s="11"/>
      <c r="E865" s="11"/>
      <c r="F865" s="11"/>
    </row>
    <row r="866" ht="15.75" customHeight="1">
      <c r="B866" s="11"/>
      <c r="C866" s="11"/>
      <c r="E866" s="11"/>
      <c r="F866" s="11"/>
    </row>
    <row r="867" ht="15.75" customHeight="1">
      <c r="B867" s="11"/>
      <c r="C867" s="11"/>
      <c r="E867" s="11"/>
      <c r="F867" s="11"/>
    </row>
    <row r="868" ht="15.75" customHeight="1">
      <c r="B868" s="11"/>
      <c r="C868" s="11"/>
      <c r="E868" s="11"/>
      <c r="F868" s="11"/>
    </row>
    <row r="869" ht="15.75" customHeight="1">
      <c r="B869" s="11"/>
      <c r="C869" s="11"/>
      <c r="E869" s="11"/>
      <c r="F869" s="11"/>
    </row>
    <row r="870" ht="15.75" customHeight="1">
      <c r="B870" s="11"/>
      <c r="C870" s="11"/>
      <c r="E870" s="11"/>
      <c r="F870" s="11"/>
    </row>
    <row r="871" ht="15.75" customHeight="1">
      <c r="B871" s="11"/>
      <c r="C871" s="11"/>
      <c r="E871" s="11"/>
      <c r="F871" s="11"/>
    </row>
    <row r="872" ht="15.75" customHeight="1">
      <c r="B872" s="11"/>
      <c r="C872" s="11"/>
      <c r="E872" s="11"/>
      <c r="F872" s="11"/>
    </row>
    <row r="873" ht="15.75" customHeight="1">
      <c r="B873" s="11"/>
      <c r="C873" s="11"/>
      <c r="E873" s="11"/>
      <c r="F873" s="11"/>
    </row>
    <row r="874" ht="15.75" customHeight="1">
      <c r="B874" s="11"/>
      <c r="C874" s="11"/>
      <c r="E874" s="11"/>
      <c r="F874" s="11"/>
    </row>
    <row r="875" ht="15.75" customHeight="1">
      <c r="B875" s="11"/>
      <c r="C875" s="11"/>
      <c r="E875" s="11"/>
      <c r="F875" s="11"/>
    </row>
    <row r="876" ht="15.75" customHeight="1">
      <c r="B876" s="11"/>
      <c r="C876" s="11"/>
      <c r="E876" s="11"/>
      <c r="F876" s="11"/>
    </row>
    <row r="877" ht="15.75" customHeight="1">
      <c r="B877" s="11"/>
      <c r="C877" s="11"/>
      <c r="E877" s="11"/>
      <c r="F877" s="11"/>
    </row>
    <row r="878" ht="15.75" customHeight="1">
      <c r="B878" s="11"/>
      <c r="C878" s="11"/>
      <c r="E878" s="11"/>
      <c r="F878" s="11"/>
    </row>
    <row r="879" ht="15.75" customHeight="1">
      <c r="B879" s="11"/>
      <c r="C879" s="11"/>
      <c r="E879" s="11"/>
      <c r="F879" s="11"/>
    </row>
    <row r="880" ht="15.75" customHeight="1">
      <c r="B880" s="11"/>
      <c r="C880" s="11"/>
      <c r="E880" s="11"/>
      <c r="F880" s="11"/>
    </row>
    <row r="881" ht="15.75" customHeight="1">
      <c r="B881" s="11"/>
      <c r="C881" s="11"/>
      <c r="E881" s="11"/>
      <c r="F881" s="11"/>
    </row>
    <row r="882" ht="15.75" customHeight="1">
      <c r="B882" s="11"/>
      <c r="C882" s="11"/>
      <c r="E882" s="11"/>
      <c r="F882" s="11"/>
    </row>
    <row r="883" ht="15.75" customHeight="1">
      <c r="B883" s="11"/>
      <c r="C883" s="11"/>
      <c r="E883" s="11"/>
      <c r="F883" s="11"/>
    </row>
    <row r="884" ht="15.75" customHeight="1">
      <c r="B884" s="11"/>
      <c r="C884" s="11"/>
      <c r="E884" s="11"/>
      <c r="F884" s="11"/>
    </row>
    <row r="885" ht="15.75" customHeight="1">
      <c r="B885" s="11"/>
      <c r="C885" s="11"/>
      <c r="E885" s="11"/>
      <c r="F885" s="11"/>
    </row>
    <row r="886" ht="15.75" customHeight="1">
      <c r="B886" s="11"/>
      <c r="C886" s="11"/>
      <c r="E886" s="11"/>
      <c r="F886" s="11"/>
    </row>
    <row r="887" ht="15.75" customHeight="1">
      <c r="B887" s="11"/>
      <c r="C887" s="11"/>
      <c r="E887" s="11"/>
      <c r="F887" s="11"/>
    </row>
    <row r="888" ht="15.75" customHeight="1">
      <c r="B888" s="11"/>
      <c r="C888" s="11"/>
      <c r="E888" s="11"/>
      <c r="F888" s="11"/>
    </row>
    <row r="889" ht="15.75" customHeight="1">
      <c r="B889" s="11"/>
      <c r="C889" s="11"/>
      <c r="E889" s="11"/>
      <c r="F889" s="11"/>
    </row>
    <row r="890" ht="15.75" customHeight="1">
      <c r="B890" s="11"/>
      <c r="C890" s="11"/>
      <c r="E890" s="11"/>
      <c r="F890" s="11"/>
    </row>
    <row r="891" ht="15.75" customHeight="1">
      <c r="B891" s="11"/>
      <c r="C891" s="11"/>
      <c r="E891" s="11"/>
      <c r="F891" s="11"/>
    </row>
    <row r="892" ht="15.75" customHeight="1">
      <c r="B892" s="11"/>
      <c r="C892" s="11"/>
      <c r="E892" s="11"/>
      <c r="F892" s="11"/>
    </row>
    <row r="893" ht="15.75" customHeight="1">
      <c r="B893" s="11"/>
      <c r="C893" s="11"/>
      <c r="E893" s="11"/>
      <c r="F893" s="11"/>
    </row>
    <row r="894" ht="15.75" customHeight="1">
      <c r="B894" s="11"/>
      <c r="C894" s="11"/>
      <c r="E894" s="11"/>
      <c r="F894" s="11"/>
    </row>
    <row r="895" ht="15.75" customHeight="1">
      <c r="B895" s="11"/>
      <c r="C895" s="11"/>
      <c r="E895" s="11"/>
      <c r="F895" s="11"/>
    </row>
    <row r="896" ht="15.75" customHeight="1">
      <c r="B896" s="11"/>
      <c r="C896" s="11"/>
      <c r="E896" s="11"/>
      <c r="F896" s="11"/>
    </row>
    <row r="897" ht="15.75" customHeight="1">
      <c r="B897" s="11"/>
      <c r="C897" s="11"/>
      <c r="E897" s="11"/>
      <c r="F897" s="11"/>
    </row>
    <row r="898" ht="15.75" customHeight="1">
      <c r="B898" s="11"/>
      <c r="C898" s="11"/>
      <c r="E898" s="11"/>
      <c r="F898" s="11"/>
    </row>
    <row r="899" ht="15.75" customHeight="1">
      <c r="B899" s="11"/>
      <c r="C899" s="11"/>
      <c r="E899" s="11"/>
      <c r="F899" s="11"/>
    </row>
    <row r="900" ht="15.75" customHeight="1">
      <c r="B900" s="11"/>
      <c r="C900" s="11"/>
      <c r="E900" s="11"/>
      <c r="F900" s="11"/>
    </row>
    <row r="901" ht="15.75" customHeight="1">
      <c r="B901" s="11"/>
      <c r="C901" s="11"/>
      <c r="E901" s="11"/>
      <c r="F901" s="11"/>
    </row>
    <row r="902" ht="15.75" customHeight="1">
      <c r="B902" s="11"/>
      <c r="C902" s="11"/>
      <c r="E902" s="11"/>
      <c r="F902" s="11"/>
    </row>
    <row r="903" ht="15.75" customHeight="1">
      <c r="B903" s="11"/>
      <c r="C903" s="11"/>
      <c r="E903" s="11"/>
      <c r="F903" s="11"/>
    </row>
    <row r="904" ht="15.75" customHeight="1">
      <c r="B904" s="11"/>
      <c r="C904" s="11"/>
      <c r="E904" s="11"/>
      <c r="F904" s="11"/>
    </row>
    <row r="905" ht="15.75" customHeight="1">
      <c r="B905" s="11"/>
      <c r="C905" s="11"/>
      <c r="E905" s="11"/>
      <c r="F905" s="11"/>
    </row>
    <row r="906" ht="15.75" customHeight="1">
      <c r="B906" s="11"/>
      <c r="C906" s="11"/>
      <c r="E906" s="11"/>
      <c r="F906" s="11"/>
    </row>
    <row r="907" ht="15.75" customHeight="1">
      <c r="B907" s="11"/>
      <c r="C907" s="11"/>
      <c r="E907" s="11"/>
      <c r="F907" s="11"/>
    </row>
    <row r="908" ht="15.75" customHeight="1">
      <c r="B908" s="11"/>
      <c r="C908" s="11"/>
      <c r="E908" s="11"/>
      <c r="F908" s="11"/>
    </row>
    <row r="909" ht="15.75" customHeight="1">
      <c r="B909" s="11"/>
      <c r="C909" s="11"/>
      <c r="E909" s="11"/>
      <c r="F909" s="11"/>
    </row>
    <row r="910" ht="15.75" customHeight="1">
      <c r="B910" s="11"/>
      <c r="C910" s="11"/>
      <c r="E910" s="11"/>
      <c r="F910" s="11"/>
    </row>
    <row r="911" ht="15.75" customHeight="1">
      <c r="B911" s="11"/>
      <c r="C911" s="11"/>
      <c r="E911" s="11"/>
      <c r="F911" s="11"/>
    </row>
    <row r="912" ht="15.75" customHeight="1">
      <c r="B912" s="11"/>
      <c r="C912" s="11"/>
      <c r="E912" s="11"/>
      <c r="F912" s="11"/>
    </row>
    <row r="913" ht="15.75" customHeight="1">
      <c r="B913" s="11"/>
      <c r="C913" s="11"/>
      <c r="E913" s="11"/>
      <c r="F913" s="11"/>
    </row>
    <row r="914" ht="15.75" customHeight="1">
      <c r="B914" s="11"/>
      <c r="C914" s="11"/>
      <c r="E914" s="11"/>
      <c r="F914" s="11"/>
    </row>
    <row r="915" ht="15.75" customHeight="1">
      <c r="B915" s="11"/>
      <c r="C915" s="11"/>
      <c r="E915" s="11"/>
      <c r="F915" s="11"/>
    </row>
    <row r="916" ht="15.75" customHeight="1">
      <c r="B916" s="11"/>
      <c r="C916" s="11"/>
      <c r="E916" s="11"/>
      <c r="F916" s="11"/>
    </row>
    <row r="917" ht="15.75" customHeight="1">
      <c r="B917" s="11"/>
      <c r="C917" s="11"/>
      <c r="E917" s="11"/>
      <c r="F917" s="11"/>
    </row>
    <row r="918" ht="15.75" customHeight="1">
      <c r="B918" s="11"/>
      <c r="C918" s="11"/>
      <c r="E918" s="11"/>
      <c r="F918" s="11"/>
    </row>
    <row r="919" ht="15.75" customHeight="1">
      <c r="B919" s="11"/>
      <c r="C919" s="11"/>
      <c r="E919" s="11"/>
      <c r="F919" s="11"/>
    </row>
    <row r="920" ht="15.75" customHeight="1">
      <c r="B920" s="11"/>
      <c r="C920" s="11"/>
      <c r="E920" s="11"/>
      <c r="F920" s="11"/>
    </row>
    <row r="921" ht="15.75" customHeight="1">
      <c r="B921" s="11"/>
      <c r="C921" s="11"/>
      <c r="E921" s="11"/>
      <c r="F921" s="11"/>
    </row>
    <row r="922" ht="15.75" customHeight="1">
      <c r="B922" s="11"/>
      <c r="C922" s="11"/>
      <c r="E922" s="11"/>
      <c r="F922" s="11"/>
    </row>
    <row r="923" ht="15.75" customHeight="1">
      <c r="B923" s="11"/>
      <c r="C923" s="11"/>
      <c r="E923" s="11"/>
      <c r="F923" s="11"/>
    </row>
    <row r="924" ht="15.75" customHeight="1">
      <c r="B924" s="11"/>
      <c r="C924" s="11"/>
      <c r="E924" s="11"/>
      <c r="F924" s="11"/>
    </row>
    <row r="925" ht="15.75" customHeight="1">
      <c r="B925" s="11"/>
      <c r="C925" s="11"/>
      <c r="E925" s="11"/>
      <c r="F925" s="11"/>
    </row>
    <row r="926" ht="15.75" customHeight="1">
      <c r="B926" s="11"/>
      <c r="C926" s="11"/>
      <c r="E926" s="11"/>
      <c r="F926" s="11"/>
    </row>
    <row r="927" ht="15.75" customHeight="1">
      <c r="B927" s="11"/>
      <c r="C927" s="11"/>
      <c r="E927" s="11"/>
      <c r="F927" s="11"/>
    </row>
    <row r="928" ht="15.75" customHeight="1">
      <c r="B928" s="11"/>
      <c r="C928" s="11"/>
      <c r="E928" s="11"/>
      <c r="F928" s="11"/>
    </row>
    <row r="929" ht="15.75" customHeight="1">
      <c r="B929" s="11"/>
      <c r="C929" s="11"/>
      <c r="E929" s="11"/>
      <c r="F929" s="11"/>
    </row>
    <row r="930" ht="15.75" customHeight="1">
      <c r="B930" s="11"/>
      <c r="C930" s="11"/>
      <c r="E930" s="11"/>
      <c r="F930" s="11"/>
    </row>
    <row r="931" ht="15.75" customHeight="1">
      <c r="B931" s="11"/>
      <c r="C931" s="11"/>
      <c r="E931" s="11"/>
      <c r="F931" s="11"/>
    </row>
    <row r="932" ht="15.75" customHeight="1">
      <c r="B932" s="11"/>
      <c r="C932" s="11"/>
      <c r="E932" s="11"/>
      <c r="F932" s="11"/>
    </row>
    <row r="933" ht="15.75" customHeight="1">
      <c r="B933" s="11"/>
      <c r="C933" s="11"/>
      <c r="E933" s="11"/>
      <c r="F933" s="11"/>
    </row>
    <row r="934" ht="15.75" customHeight="1">
      <c r="B934" s="11"/>
      <c r="C934" s="11"/>
      <c r="E934" s="11"/>
      <c r="F934" s="11"/>
    </row>
    <row r="935" ht="15.75" customHeight="1">
      <c r="B935" s="11"/>
      <c r="C935" s="11"/>
      <c r="E935" s="11"/>
      <c r="F935" s="11"/>
    </row>
    <row r="936" ht="15.75" customHeight="1">
      <c r="B936" s="11"/>
      <c r="C936" s="11"/>
      <c r="E936" s="11"/>
      <c r="F936" s="11"/>
    </row>
    <row r="937" ht="15.75" customHeight="1">
      <c r="B937" s="11"/>
      <c r="C937" s="11"/>
      <c r="E937" s="11"/>
      <c r="F937" s="11"/>
    </row>
    <row r="938" ht="15.75" customHeight="1">
      <c r="B938" s="11"/>
      <c r="C938" s="11"/>
      <c r="E938" s="11"/>
      <c r="F938" s="11"/>
    </row>
    <row r="939" ht="15.75" customHeight="1">
      <c r="B939" s="11"/>
      <c r="C939" s="11"/>
      <c r="E939" s="11"/>
      <c r="F939" s="11"/>
    </row>
    <row r="940" ht="15.75" customHeight="1">
      <c r="B940" s="11"/>
      <c r="C940" s="11"/>
      <c r="E940" s="11"/>
      <c r="F940" s="11"/>
    </row>
    <row r="941" ht="15.75" customHeight="1">
      <c r="B941" s="11"/>
      <c r="C941" s="11"/>
      <c r="E941" s="11"/>
      <c r="F941" s="11"/>
    </row>
    <row r="942" ht="15.75" customHeight="1">
      <c r="B942" s="11"/>
      <c r="C942" s="11"/>
      <c r="E942" s="11"/>
      <c r="F942" s="11"/>
    </row>
    <row r="943" ht="15.75" customHeight="1">
      <c r="B943" s="11"/>
      <c r="C943" s="11"/>
      <c r="E943" s="11"/>
      <c r="F943" s="11"/>
    </row>
    <row r="944" ht="15.75" customHeight="1">
      <c r="B944" s="11"/>
      <c r="C944" s="11"/>
      <c r="E944" s="11"/>
      <c r="F944" s="11"/>
    </row>
    <row r="945" ht="15.75" customHeight="1">
      <c r="B945" s="11"/>
      <c r="C945" s="11"/>
      <c r="E945" s="11"/>
      <c r="F945" s="11"/>
    </row>
    <row r="946" ht="15.75" customHeight="1">
      <c r="B946" s="11"/>
      <c r="C946" s="11"/>
      <c r="E946" s="11"/>
      <c r="F946" s="11"/>
    </row>
    <row r="947" ht="15.75" customHeight="1">
      <c r="B947" s="11"/>
      <c r="C947" s="11"/>
      <c r="E947" s="11"/>
      <c r="F947" s="11"/>
    </row>
    <row r="948" ht="15.75" customHeight="1">
      <c r="B948" s="11"/>
      <c r="C948" s="11"/>
      <c r="E948" s="11"/>
      <c r="F948" s="11"/>
    </row>
    <row r="949" ht="15.75" customHeight="1">
      <c r="B949" s="11"/>
      <c r="C949" s="11"/>
      <c r="E949" s="11"/>
      <c r="F949" s="11"/>
    </row>
    <row r="950" ht="15.75" customHeight="1">
      <c r="B950" s="11"/>
      <c r="C950" s="11"/>
      <c r="E950" s="11"/>
      <c r="F950" s="11"/>
    </row>
    <row r="951" ht="15.75" customHeight="1">
      <c r="B951" s="11"/>
      <c r="C951" s="11"/>
      <c r="E951" s="11"/>
      <c r="F951" s="11"/>
    </row>
    <row r="952" ht="15.75" customHeight="1">
      <c r="B952" s="11"/>
      <c r="C952" s="11"/>
      <c r="E952" s="11"/>
      <c r="F952" s="11"/>
    </row>
    <row r="953" ht="15.75" customHeight="1">
      <c r="B953" s="11"/>
      <c r="C953" s="11"/>
      <c r="E953" s="11"/>
      <c r="F953" s="11"/>
    </row>
    <row r="954" ht="15.75" customHeight="1">
      <c r="B954" s="11"/>
      <c r="C954" s="11"/>
      <c r="E954" s="11"/>
      <c r="F954" s="11"/>
    </row>
    <row r="955" ht="15.75" customHeight="1">
      <c r="B955" s="11"/>
      <c r="C955" s="11"/>
      <c r="E955" s="11"/>
      <c r="F955" s="11"/>
    </row>
    <row r="956" ht="15.75" customHeight="1">
      <c r="B956" s="11"/>
      <c r="C956" s="11"/>
      <c r="E956" s="11"/>
      <c r="F956" s="11"/>
    </row>
    <row r="957" ht="15.75" customHeight="1">
      <c r="B957" s="11"/>
      <c r="C957" s="11"/>
      <c r="E957" s="11"/>
      <c r="F957" s="11"/>
    </row>
    <row r="958" ht="15.75" customHeight="1">
      <c r="B958" s="11"/>
      <c r="C958" s="11"/>
      <c r="E958" s="11"/>
      <c r="F958" s="11"/>
    </row>
    <row r="959" ht="15.75" customHeight="1">
      <c r="B959" s="11"/>
      <c r="C959" s="11"/>
      <c r="E959" s="11"/>
      <c r="F959" s="11"/>
    </row>
    <row r="960" ht="15.75" customHeight="1">
      <c r="B960" s="11"/>
      <c r="C960" s="11"/>
      <c r="E960" s="11"/>
      <c r="F960" s="11"/>
    </row>
    <row r="961" ht="15.75" customHeight="1">
      <c r="B961" s="11"/>
      <c r="C961" s="11"/>
      <c r="E961" s="11"/>
      <c r="F961" s="11"/>
    </row>
    <row r="962" ht="15.75" customHeight="1">
      <c r="B962" s="11"/>
      <c r="C962" s="11"/>
      <c r="E962" s="11"/>
      <c r="F962" s="11"/>
    </row>
    <row r="963" ht="15.75" customHeight="1">
      <c r="B963" s="11"/>
      <c r="C963" s="11"/>
      <c r="E963" s="11"/>
      <c r="F963" s="11"/>
    </row>
    <row r="964" ht="15.75" customHeight="1">
      <c r="B964" s="11"/>
      <c r="C964" s="11"/>
      <c r="E964" s="11"/>
      <c r="F964" s="11"/>
    </row>
    <row r="965" ht="15.75" customHeight="1">
      <c r="B965" s="11"/>
      <c r="C965" s="11"/>
      <c r="E965" s="11"/>
      <c r="F965" s="11"/>
    </row>
    <row r="966" ht="15.75" customHeight="1">
      <c r="B966" s="11"/>
      <c r="C966" s="11"/>
      <c r="E966" s="11"/>
      <c r="F966" s="11"/>
    </row>
    <row r="967" ht="15.75" customHeight="1">
      <c r="B967" s="11"/>
      <c r="C967" s="11"/>
      <c r="E967" s="11"/>
      <c r="F967" s="11"/>
    </row>
    <row r="968" ht="15.75" customHeight="1">
      <c r="B968" s="11"/>
      <c r="C968" s="11"/>
      <c r="E968" s="11"/>
      <c r="F968" s="11"/>
    </row>
    <row r="969" ht="15.75" customHeight="1">
      <c r="B969" s="11"/>
      <c r="C969" s="11"/>
      <c r="E969" s="11"/>
      <c r="F969" s="11"/>
    </row>
    <row r="970" ht="15.75" customHeight="1">
      <c r="B970" s="11"/>
      <c r="C970" s="11"/>
      <c r="E970" s="11"/>
      <c r="F970" s="11"/>
    </row>
    <row r="971" ht="15.75" customHeight="1">
      <c r="B971" s="11"/>
      <c r="C971" s="11"/>
      <c r="E971" s="11"/>
      <c r="F971" s="11"/>
    </row>
    <row r="972" ht="15.75" customHeight="1">
      <c r="B972" s="11"/>
      <c r="C972" s="11"/>
      <c r="E972" s="11"/>
      <c r="F972" s="11"/>
    </row>
    <row r="973" ht="15.75" customHeight="1">
      <c r="B973" s="11"/>
      <c r="C973" s="11"/>
      <c r="E973" s="11"/>
      <c r="F973" s="11"/>
    </row>
    <row r="974" ht="15.75" customHeight="1">
      <c r="B974" s="11"/>
      <c r="C974" s="11"/>
      <c r="E974" s="11"/>
      <c r="F974" s="11"/>
    </row>
    <row r="975" ht="15.75" customHeight="1">
      <c r="B975" s="11"/>
      <c r="C975" s="11"/>
      <c r="E975" s="11"/>
      <c r="F975" s="11"/>
    </row>
    <row r="976" ht="15.75" customHeight="1">
      <c r="B976" s="11"/>
      <c r="C976" s="11"/>
      <c r="E976" s="11"/>
      <c r="F976" s="11"/>
    </row>
    <row r="977" ht="15.75" customHeight="1">
      <c r="B977" s="11"/>
      <c r="C977" s="11"/>
      <c r="E977" s="11"/>
      <c r="F977" s="11"/>
    </row>
    <row r="978" ht="15.75" customHeight="1">
      <c r="B978" s="11"/>
      <c r="C978" s="11"/>
      <c r="E978" s="11"/>
      <c r="F978" s="11"/>
    </row>
    <row r="979" ht="15.75" customHeight="1">
      <c r="B979" s="11"/>
      <c r="C979" s="11"/>
      <c r="E979" s="11"/>
      <c r="F979" s="11"/>
    </row>
    <row r="980" ht="15.75" customHeight="1">
      <c r="B980" s="11"/>
      <c r="C980" s="11"/>
      <c r="E980" s="11"/>
      <c r="F980" s="11"/>
    </row>
    <row r="981" ht="15.75" customHeight="1">
      <c r="B981" s="11"/>
      <c r="C981" s="11"/>
      <c r="E981" s="11"/>
      <c r="F981" s="11"/>
    </row>
    <row r="982" ht="15.75" customHeight="1">
      <c r="B982" s="11"/>
      <c r="C982" s="11"/>
      <c r="E982" s="11"/>
      <c r="F982" s="11"/>
    </row>
    <row r="983" ht="15.75" customHeight="1">
      <c r="B983" s="11"/>
      <c r="C983" s="11"/>
      <c r="E983" s="11"/>
      <c r="F983" s="11"/>
    </row>
    <row r="984" ht="15.75" customHeight="1">
      <c r="B984" s="11"/>
      <c r="C984" s="11"/>
      <c r="E984" s="11"/>
      <c r="F984" s="11"/>
    </row>
    <row r="985" ht="15.75" customHeight="1">
      <c r="B985" s="11"/>
      <c r="C985" s="11"/>
      <c r="E985" s="11"/>
      <c r="F985" s="11"/>
    </row>
    <row r="986" ht="15.75" customHeight="1">
      <c r="B986" s="11"/>
      <c r="C986" s="11"/>
      <c r="E986" s="11"/>
      <c r="F986" s="11"/>
    </row>
    <row r="987" ht="15.75" customHeight="1">
      <c r="B987" s="11"/>
      <c r="C987" s="11"/>
      <c r="E987" s="11"/>
      <c r="F987" s="11"/>
    </row>
    <row r="988" ht="15.75" customHeight="1">
      <c r="B988" s="11"/>
      <c r="C988" s="11"/>
      <c r="E988" s="11"/>
      <c r="F988" s="11"/>
    </row>
    <row r="989" ht="15.75" customHeight="1">
      <c r="B989" s="11"/>
      <c r="C989" s="11"/>
      <c r="E989" s="11"/>
      <c r="F989" s="11"/>
    </row>
    <row r="990" ht="15.75" customHeight="1">
      <c r="B990" s="11"/>
      <c r="C990" s="11"/>
      <c r="E990" s="11"/>
      <c r="F990" s="11"/>
    </row>
    <row r="991" ht="15.75" customHeight="1">
      <c r="B991" s="11"/>
      <c r="C991" s="11"/>
      <c r="E991" s="11"/>
      <c r="F991" s="11"/>
    </row>
    <row r="992" ht="15.75" customHeight="1">
      <c r="B992" s="11"/>
      <c r="C992" s="11"/>
      <c r="E992" s="11"/>
      <c r="F992" s="11"/>
    </row>
    <row r="993" ht="15.75" customHeight="1">
      <c r="B993" s="11"/>
      <c r="C993" s="11"/>
      <c r="E993" s="11"/>
      <c r="F993" s="11"/>
    </row>
    <row r="994" ht="15.75" customHeight="1">
      <c r="B994" s="11"/>
      <c r="C994" s="11"/>
      <c r="E994" s="11"/>
      <c r="F994" s="11"/>
    </row>
    <row r="995" ht="15.75" customHeight="1">
      <c r="B995" s="11"/>
      <c r="C995" s="11"/>
      <c r="E995" s="11"/>
      <c r="F995" s="11"/>
    </row>
    <row r="996" ht="15.75" customHeight="1">
      <c r="B996" s="11"/>
      <c r="C996" s="11"/>
      <c r="E996" s="11"/>
      <c r="F996" s="11"/>
    </row>
    <row r="997" ht="15.75" customHeight="1">
      <c r="B997" s="11"/>
      <c r="C997" s="11"/>
      <c r="E997" s="11"/>
      <c r="F997" s="11"/>
    </row>
    <row r="998" ht="15.75" customHeight="1">
      <c r="B998" s="11"/>
      <c r="C998" s="11"/>
      <c r="E998" s="11"/>
      <c r="F998" s="11"/>
    </row>
    <row r="999" ht="15.75" customHeight="1">
      <c r="B999" s="11"/>
      <c r="C999" s="11"/>
      <c r="E999" s="11"/>
      <c r="F999" s="11"/>
    </row>
    <row r="1000" ht="15.75" customHeight="1">
      <c r="B1000" s="11"/>
      <c r="C1000" s="11"/>
      <c r="E1000" s="11"/>
      <c r="F1000" s="11"/>
    </row>
  </sheetData>
  <drawing r:id="rId1"/>
  <extLst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3EF5A0E-89A1-680A-2C34-B2C3D7BE734E}" mc:Ignorable="x14ac xr xr2 xr3">
  <dimension ref="A1:BB262"/>
  <sheetViews>
    <sheetView topLeftCell="A1" zoomScale="82" workbookViewId="0">
      <selection activeCell="E24" sqref="E24"/>
    </sheetView>
  </sheetViews>
  <sheetFormatPr defaultRowHeight="14.4525" defaultColWidth="9.140625" customHeight="1"/>
  <cols>
    <col min="1" max="1" width="29.28125" customWidth="1"/>
    <col min="2" max="2" width="18.28125" customWidth="1"/>
    <col min="3" max="3" width="17.57421875" customWidth="1"/>
    <col min="4" max="5" width="18.7109375" customWidth="1"/>
    <col min="6" max="6" width="8.57421875" customWidth="1"/>
    <col min="7" max="7" width="34.140625" customWidth="1"/>
    <col min="8" max="10" width="5.421875" customWidth="1"/>
    <col min="11" max="14" width="8.8515625" customWidth="1"/>
    <col min="15" max="15" width="33.57421875" customWidth="1"/>
    <col min="16" max="17" width="8.8515625" customWidth="1"/>
    <col min="18" max="18" width="29.28125" customWidth="1"/>
    <col min="19" max="19" width="31.28125" customWidth="1"/>
    <col min="20" max="20" width="12.140625" customWidth="1"/>
    <col min="22" max="22" width="6.28125" customWidth="1"/>
    <col min="23" max="23" width="10.140625" customWidth="1"/>
    <col min="24" max="24" width="5.7109375" customWidth="1"/>
    <col min="25" max="25" width="6.57421875" customWidth="1"/>
    <col min="26" max="26" width="9.7109375" customWidth="1"/>
    <col min="27" max="29" width="4.00390625" customWidth="1"/>
    <col min="30" max="30" width="6.7109375" customWidth="1"/>
    <col min="31" max="31" width="7.28125" customWidth="1"/>
    <col min="32" max="32" width="6.7109375" customWidth="1"/>
    <col min="34" max="34" width="11.57421875" customWidth="1"/>
    <col min="35" max="35" width="7.00390625" customWidth="1"/>
    <col min="36" max="36" width="5.7109375" customWidth="1"/>
    <col min="42" max="42" width="11.00390625" customWidth="1"/>
  </cols>
  <sheetData>
    <row r="2" ht="18" customHeight="1">
      <c r="A2" s="14" t="s">
        <v>16</v>
      </c>
      <c r="B2" s="14" t="s">
        <v>17</v>
      </c>
      <c r="C2" s="14" t="s">
        <v>18</v>
      </c>
      <c r="D2" s="14" t="s">
        <v>18</v>
      </c>
      <c r="E2" s="14" t="s">
        <v>19</v>
      </c>
      <c r="F2" s="15"/>
      <c r="G2" s="16" t="s">
        <v>8</v>
      </c>
      <c r="H2" s="16"/>
      <c r="I2" s="16"/>
      <c r="J2" s="16"/>
    </row>
    <row r="3" ht="32.25" customHeight="1">
      <c r="A3" s="17"/>
      <c r="B3" s="17"/>
      <c r="C3" s="18" t="s">
        <v>20</v>
      </c>
      <c r="D3" s="19" t="s">
        <v>21</v>
      </c>
      <c r="E3" s="18" t="s">
        <v>22</v>
      </c>
      <c r="F3" s="20" t="s">
        <v>23</v>
      </c>
      <c r="G3" s="21" t="s">
        <v>16</v>
      </c>
      <c r="H3" s="21" t="s">
        <v>24</v>
      </c>
      <c r="I3" s="21" t="s">
        <v>25</v>
      </c>
      <c r="J3" s="21" t="s">
        <v>26</v>
      </c>
      <c r="K3" s="22"/>
    </row>
    <row r="4" ht="14.25" customHeight="1">
      <c r="A4" s="17" t="s">
        <v>27</v>
      </c>
      <c r="B4" s="17" t="str">
        <f>IF(A4=S7,"A1",IF(A4=S8,"A2",IF(A4=S9,"B1",IF(A4=S10,"B2",IF(A4=S11,"B3",IF(A4=S12,"C1",IF(A4=S13,"C2",IF(A4=S14,"D1",IF(A4=S15,"E1",IF(A4=S16,"E2",IF(A4=S17,"F1",IF(A4=S18,"F2",IF(A4=S20,"F3",IF(A4=S21,"G1",IF(A4=S22,"I1",IF(A4=S23,"I2",IF(A4=S24,"H1",IF(A4=S19,"F4",IF(A4=S6,"-")))))))))))))))))))</f>
        <v>A1</v>
      </c>
      <c r="C4" s="17" t="s">
        <v>29</v>
      </c>
      <c r="D4" s="17" t="s">
        <v>30</v>
      </c>
      <c r="E4" s="17">
        <v>5000</v>
      </c>
      <c r="F4" s="23" t="str">
        <f t="shared" si="1" ref="F4:F13">IF(COUNTIF($Q$7:$Q$10,B4)&gt;0,"-",IF(COUNTIF($Q$15:$Q$28,B4)&gt;0,"A",IF(B4="-","-")))</f>
        <v>-</v>
      </c>
      <c r="G4" s="24" t="str">
        <f t="shared" si="2" ref="G4:G13">A4</f>
        <v>Lighting - General</v>
      </c>
      <c r="H4" s="21">
        <f t="shared" si="0" ref="H4:J13">AO84</f>
        <v>5000</v>
      </c>
      <c r="I4" s="21">
        <f t="shared" si="0"/>
        <v>5000</v>
      </c>
      <c r="J4" s="21">
        <f t="shared" si="0"/>
        <v>5000</v>
      </c>
    </row>
    <row r="5" ht="14.25" customHeight="1">
      <c r="A5" s="17" t="s">
        <v>32</v>
      </c>
      <c r="B5" s="17" t="str">
        <f>IF(A5=S7,"A1",IF(A5=S8,"A2",IF(A5=S9,"B1",IF(A5=S10,"B2",IF(A5=S11,"B3",IF(A5=S12,"C1",IF(A5=S13,"C2",IF(A5=S14,"D1",IF(A5=S15,"E1",IF(A5=S16,"E2",IF(A5=S17,"F1",IF(A5=S18,"F2",IF(A5=S20,"F3",IF(A5=S21,"G1",IF(A5=S22,"I1",IF(A5=S23,"I2",IF(A5=S24,"H1",IF(A5=S19,"F4",IF(A5=S6,"-")))))))))))))))))))</f>
        <v>H1</v>
      </c>
      <c r="C5" s="17" t="s">
        <v>29</v>
      </c>
      <c r="D5" s="17" t="s">
        <v>30</v>
      </c>
      <c r="E5" s="17">
        <v>20</v>
      </c>
      <c r="F5" s="23" t="str">
        <f t="shared" si="1"/>
        <v>A</v>
      </c>
      <c r="G5" s="24" t="str">
        <f t="shared" si="2"/>
        <v>Other - Appliances &gt; 5A</v>
      </c>
      <c r="H5" s="21">
        <f t="shared" si="0"/>
        <v>20</v>
      </c>
      <c r="I5" s="21">
        <f t="shared" si="0"/>
        <v>20</v>
      </c>
      <c r="J5" s="21">
        <f t="shared" si="0"/>
        <v>20</v>
      </c>
      <c r="N5" s="25" t="s">
        <v>17</v>
      </c>
      <c r="O5" s="25" t="s">
        <v>35</v>
      </c>
      <c r="Q5" s="26" t="s">
        <v>36</v>
      </c>
      <c r="R5" s="27" t="s">
        <v>37</v>
      </c>
      <c r="S5" s="26" t="s">
        <v>38</v>
      </c>
      <c r="T5" s="26" t="s">
        <v>39</v>
      </c>
    </row>
    <row r="6" ht="14.25" customHeight="1">
      <c r="A6" s="17" t="s">
        <v>40</v>
      </c>
      <c r="B6" s="17" t="str">
        <f>IF(A6=S7,"A1",IF(A6=S8,"A2",IF(A6=S9,"B1",IF(A6=S10,"B2",IF(A6=S11,"B3",IF(A6=S12,"C1",IF(A6=S13,"C2",IF(A6=S14,"D1",IF(A6=S15,"E1",IF(A6=S16,"E2",IF(A6=S17,"F1",IF(A6=S18,"F2",IF(A6=S20,"F3",IF(A6=S21,"G1",IF(A6=S22,"I1",IF(A6=S23,"I2",IF(A6=S24,"H1",IF(A6=S19,"F4",IF(A6=S6,"-")))))))))))))))))))</f>
        <v>B2</v>
      </c>
      <c r="C6" s="17" t="s">
        <v>29</v>
      </c>
      <c r="D6" s="17" t="s">
        <v>30</v>
      </c>
      <c r="E6" s="17">
        <v>1000</v>
      </c>
      <c r="F6" s="23" t="str">
        <f t="shared" si="1"/>
        <v>-</v>
      </c>
      <c r="G6" s="24" t="str">
        <f t="shared" si="2"/>
        <v>Socket outlet - General use &lt;= 15A</v>
      </c>
      <c r="H6" s="21">
        <f t="shared" si="0"/>
        <v>10</v>
      </c>
      <c r="I6" s="21">
        <f t="shared" si="0"/>
        <v>10</v>
      </c>
      <c r="J6" s="21">
        <f t="shared" si="0"/>
        <v>0</v>
      </c>
      <c r="N6" s="28" t="s">
        <v>28</v>
      </c>
      <c r="O6" s="28" t="s">
        <v>27</v>
      </c>
      <c r="S6" s="27" t="s">
        <v>42</v>
      </c>
      <c r="T6" t="s">
        <v>42</v>
      </c>
    </row>
    <row r="7" ht="14.25" customHeight="1">
      <c r="A7" s="17" t="s">
        <v>43</v>
      </c>
      <c r="B7" s="17" t="str">
        <f>IF(A7=S7,"A1",IF(A7=S8,"A2",IF(A7=S9,"B1",IF(A7=S10,"B2",IF(A7=S11,"B3",IF(A7=S12,"C1",IF(A7=S13,"C2",IF(A7=S14,"D1",IF(A7=S15,"E1",IF(A7=S16,"E2",IF(A7=S17,"F1",IF(A7=S18,"F2",IF(A7=S20,"F3",IF(A7=S21,"G1",IF(A7=S22,"I1",IF(A7=S23,"I2",IF(A7=S24,"H1",IF(A7=S19,"F4",IF(A7=S6,"-")))))))))))))))))))</f>
        <v>F2</v>
      </c>
      <c r="C7" s="17" t="s">
        <v>45</v>
      </c>
      <c r="D7" s="17" t="s">
        <v>30</v>
      </c>
      <c r="E7" s="17">
        <v>10</v>
      </c>
      <c r="F7" s="23" t="str">
        <f t="shared" si="1"/>
        <v>A</v>
      </c>
      <c r="G7" s="24" t="str">
        <f t="shared" si="2"/>
        <v>Water Heater - Storage</v>
      </c>
      <c r="H7" s="21">
        <f t="shared" si="0"/>
        <v>10</v>
      </c>
      <c r="I7" s="21">
        <f t="shared" si="0"/>
        <v>10</v>
      </c>
      <c r="J7" s="21">
        <f t="shared" si="0"/>
        <v>10</v>
      </c>
      <c r="N7" s="28"/>
      <c r="O7" s="28"/>
      <c r="Q7" t="s">
        <v>28</v>
      </c>
      <c r="R7" t="s">
        <v>27</v>
      </c>
      <c r="S7" t="s">
        <v>27</v>
      </c>
      <c r="T7" t="s">
        <v>45</v>
      </c>
    </row>
    <row r="8" ht="14.25" customHeight="1">
      <c r="A8" s="17" t="s">
        <v>46</v>
      </c>
      <c r="B8" s="17" t="str">
        <f>IF(A8=S7,"A1",IF(A8=S8,"A2",IF(A8=S9,"B1",IF(A8=S10,"B2",IF(A8=S11,"B3",IF(A8=S12,"C1",IF(A8=S13,"C2",IF(A8=S14,"D1",IF(A8=S15,"E1",IF(A8=S16,"E2",IF(A8=S17,"F1",IF(A8=S18,"F2",IF(A8=S20,"F3",IF(A8=S21,"G1",IF(A8=S22,"I1",IF(A8=S23,"I2",IF(A8=S24,"H1",IF(A8=S19,"F4",IF(A8=S6,"-")))))))))))))))))))</f>
        <v>B3</v>
      </c>
      <c r="C8" s="17" t="s">
        <v>45</v>
      </c>
      <c r="D8" s="17" t="s">
        <v>26</v>
      </c>
      <c r="E8" s="17">
        <v>16</v>
      </c>
      <c r="F8" s="23" t="str">
        <f t="shared" si="1"/>
        <v>-</v>
      </c>
      <c r="G8" s="24" t="str">
        <f t="shared" si="2"/>
        <v>Socket outlet - General use &lt;= 20A</v>
      </c>
      <c r="H8" s="21">
        <f t="shared" si="0"/>
        <v>0</v>
      </c>
      <c r="I8" s="21">
        <f t="shared" si="0"/>
        <v>0</v>
      </c>
      <c r="J8" s="21">
        <f t="shared" si="0"/>
        <v>15</v>
      </c>
      <c r="N8" s="28" t="s">
        <v>48</v>
      </c>
      <c r="O8" s="28" t="s">
        <v>49</v>
      </c>
      <c r="Q8" t="s">
        <v>50</v>
      </c>
      <c r="R8" t="s">
        <v>51</v>
      </c>
      <c r="S8" t="s">
        <v>52</v>
      </c>
      <c r="T8" t="s">
        <v>29</v>
      </c>
    </row>
    <row r="9" ht="14.25" customHeight="1">
      <c r="A9" s="17" t="s">
        <v>27</v>
      </c>
      <c r="B9" s="17" t="str">
        <f>IF(A9=S7,"A1",IF(A9=S8,"A2",IF(A9=S9,"B1",IF(A9=S10,"B2",IF(A9=S11,"B3",IF(A9=S12,"C1",IF(A9=S13,"C2",IF(A9=S14,"D1",IF(A9=S15,"E1",IF(A9=S16,"E2",IF(A9=S17,"F1",IF(A9=S18,"F2",IF(A9=S20,"F3",IF(A9=S21,"G1",IF(A9=S22,"I1",IF(A9=S23,"I2",IF(A9=S24,"H1",IF(A9=S19,"F4",IF(A9=S6,"-")))))))))))))))))))</f>
        <v>A1</v>
      </c>
      <c r="C9" s="17" t="s">
        <v>45</v>
      </c>
      <c r="D9" s="17" t="s">
        <v>25</v>
      </c>
      <c r="E9" s="17">
        <v>10</v>
      </c>
      <c r="F9" s="23" t="str">
        <f t="shared" si="1"/>
        <v>-</v>
      </c>
      <c r="G9" s="24" t="str">
        <f t="shared" si="2"/>
        <v>Lighting - General</v>
      </c>
      <c r="H9" s="21">
        <f t="shared" si="0"/>
        <v>0</v>
      </c>
      <c r="I9" s="21">
        <f t="shared" si="0"/>
        <v>10</v>
      </c>
      <c r="J9" s="21">
        <f t="shared" si="0"/>
        <v>0</v>
      </c>
      <c r="N9" s="28"/>
      <c r="O9" s="28"/>
      <c r="Q9" t="s">
        <v>41</v>
      </c>
      <c r="R9" t="s">
        <v>40</v>
      </c>
      <c r="S9" t="s">
        <v>51</v>
      </c>
    </row>
    <row r="10" ht="14.25" customHeight="1">
      <c r="A10" s="17" t="s">
        <v>53</v>
      </c>
      <c r="B10" s="17" t="str">
        <f>IF(A10=S7,"A1",IF(A10=S8,"A2",IF(A10=S9,"B1",IF(A10=S10,"B2",IF(A10=S11,"B3",IF(A10=S12,"C1",IF(A10=S13,"C2",IF(A10=S14,"D1",IF(A10=S15,"E1",IF(A10=S16,"E2",IF(A10=S17,"F1",IF(A10=S18,"F2",IF(A10=S20,"F3",IF(A10=S21,"G1",IF(A10=S22,"I1",IF(A10=S23,"I2",IF(A10=S24,"H1",IF(A10=S19,"F4",IF(A10=S6,"-")))))))))))))))))))</f>
        <v>C1</v>
      </c>
      <c r="C10" s="17" t="s">
        <v>45</v>
      </c>
      <c r="D10" s="17" t="s">
        <v>24</v>
      </c>
      <c r="E10" s="17">
        <v>7</v>
      </c>
      <c r="F10" s="23" t="str">
        <f t="shared" si="1"/>
        <v>A</v>
      </c>
      <c r="G10" s="24" t="str">
        <f t="shared" si="2"/>
        <v>Cooking - Range &gt; 10A</v>
      </c>
      <c r="H10" s="21">
        <f t="shared" si="0"/>
        <v>7</v>
      </c>
      <c r="I10" s="21">
        <f t="shared" si="0"/>
        <v>0</v>
      </c>
      <c r="J10" s="21">
        <f t="shared" si="0"/>
        <v>0</v>
      </c>
      <c r="N10" s="28" t="s">
        <v>50</v>
      </c>
      <c r="O10" s="28" t="s">
        <v>51</v>
      </c>
      <c r="Q10" t="s">
        <v>47</v>
      </c>
      <c r="R10" t="s">
        <v>46</v>
      </c>
      <c r="S10" t="s">
        <v>40</v>
      </c>
    </row>
    <row r="11" ht="14.25" customHeight="1">
      <c r="A11" s="17" t="s">
        <v>51</v>
      </c>
      <c r="B11" s="17" t="str">
        <f>IF(A11=S7,"A1",IF(A11=S8,"A2",IF(A11=S9,"B1",IF(A11=S10,"B2",IF(A11=S11,"B3",IF(A11=S12,"C1",IF(A11=S13,"C2",IF(A11=S14,"D1",IF(A11=S15,"E1",IF(A11=S16,"E2",IF(A11=S17,"F1",IF(A11=S18,"F2",IF(A11=S20,"F3",IF(A11=S21,"G1",IF(A11=S22,"I1",IF(A11=S23,"I2",IF(A11=S24,"H1",IF(A11=S19,"F4",IF(A11=S6,"-")))))))))))))))))))</f>
        <v>B1</v>
      </c>
      <c r="C11" s="17" t="s">
        <v>29</v>
      </c>
      <c r="D11" s="17" t="s">
        <v>30</v>
      </c>
      <c r="E11" s="17">
        <v>90</v>
      </c>
      <c r="F11" s="23" t="str">
        <f t="shared" si="1"/>
        <v>-</v>
      </c>
      <c r="G11" s="24" t="str">
        <f t="shared" si="2"/>
        <v>Socket outlet - General use &lt;= 10A</v>
      </c>
      <c r="H11" s="21">
        <f t="shared" si="0"/>
        <v>90</v>
      </c>
      <c r="I11" s="21">
        <f t="shared" si="0"/>
        <v>90</v>
      </c>
      <c r="J11" s="21">
        <f t="shared" si="0"/>
        <v>90</v>
      </c>
      <c r="N11" s="28"/>
      <c r="O11" s="28"/>
      <c r="S11" t="s">
        <v>46</v>
      </c>
      <c r="T11" s="27" t="s">
        <v>55</v>
      </c>
    </row>
    <row r="12" ht="14.25" customHeight="1">
      <c r="A12" s="17" t="s">
        <v>52</v>
      </c>
      <c r="B12" s="17" t="str">
        <f>IF(A12=S7,"A1",IF(A12=S8,"A2",IF(A12=S9,"B1",IF(A12=S10,"B2",IF(A12=S11,"B3",IF(A12=S12,"C1",IF(A12=S13,"C2",IF(A12=S14,"D1",IF(A12=S15,"E1",IF(A12=S16,"E2",IF(A12=S17,"F1",IF(A12=S18,"F2",IF(A12=S20,"F3",IF(A12=S21,"G1",IF(A12=S22,"I1",IF(A12=S23,"I2",IF(A12=S24,"H1",IF(A12=S19,"F4",IF(A12=S6,"-")))))))))))))))))))</f>
        <v>A2</v>
      </c>
      <c r="C12" s="17" t="s">
        <v>45</v>
      </c>
      <c r="D12" s="17" t="s">
        <v>25</v>
      </c>
      <c r="E12" s="17">
        <v>40</v>
      </c>
      <c r="F12" s="23" t="str">
        <f t="shared" si="1"/>
        <v>A</v>
      </c>
      <c r="G12" s="24" t="str">
        <f t="shared" si="2"/>
        <v>Lighting - Outdoor</v>
      </c>
      <c r="H12" s="21">
        <f t="shared" si="0"/>
        <v>0</v>
      </c>
      <c r="I12" s="21">
        <f t="shared" si="0"/>
        <v>40</v>
      </c>
      <c r="J12" s="21">
        <f t="shared" si="0"/>
        <v>0</v>
      </c>
      <c r="N12" s="28" t="s">
        <v>41</v>
      </c>
      <c r="O12" s="28" t="s">
        <v>40</v>
      </c>
      <c r="S12" t="s">
        <v>53</v>
      </c>
      <c r="T12" t="s">
        <v>42</v>
      </c>
    </row>
    <row r="13" ht="14.25" customHeight="1">
      <c r="A13" s="17" t="s">
        <v>56</v>
      </c>
      <c r="B13" s="17" t="str">
        <f>IF(A13=S7,"A1",IF(A13=S8,"A2",IF(A13=S9,"B1",IF(A13=S10,"B2",IF(A13=S11,"B3",IF(A13=S12,"C1",IF(A13=S13,"C2",IF(A13=S14,"D1",IF(A13=S15,"E1",IF(A13=S16,"E2",IF(A13=S17,"F1",IF(A13=S18,"F2",IF(A13=S20,"F3",IF(A13=S21,"G1",IF(A13=S22,"I1",IF(A13=S23,"I2",IF(A13=S24,"H1",IF(A13=S19,"F4",IF(A13=S6,"-")))))))))))))))))))</f>
        <v>D1</v>
      </c>
      <c r="C13" s="17" t="s">
        <v>29</v>
      </c>
      <c r="D13" s="17" t="s">
        <v>30</v>
      </c>
      <c r="E13" s="17">
        <v>50</v>
      </c>
      <c r="F13" s="23" t="str">
        <f t="shared" si="1"/>
        <v>A</v>
      </c>
      <c r="G13" s="24" t="str">
        <f t="shared" si="2"/>
        <v>Laundry - Appliance &gt; 10A</v>
      </c>
      <c r="H13" s="21">
        <f t="shared" si="0"/>
        <v>50</v>
      </c>
      <c r="I13" s="21">
        <f t="shared" si="0"/>
        <v>50</v>
      </c>
      <c r="J13" s="21">
        <f t="shared" si="0"/>
        <v>50</v>
      </c>
      <c r="N13" s="28"/>
      <c r="O13" s="28"/>
      <c r="Q13" s="26" t="s">
        <v>36</v>
      </c>
      <c r="R13" s="27" t="s">
        <v>58</v>
      </c>
      <c r="S13" t="s">
        <v>59</v>
      </c>
      <c r="T13" t="s">
        <v>24</v>
      </c>
    </row>
    <row r="14" ht="14.25" customHeight="1">
      <c r="D14" s="29" t="s">
        <v>60</v>
      </c>
      <c r="G14" s="30"/>
      <c r="H14" s="30"/>
      <c r="I14" s="30"/>
      <c r="J14" s="30"/>
      <c r="N14" s="28" t="s">
        <v>47</v>
      </c>
      <c r="O14" s="28" t="s">
        <v>46</v>
      </c>
      <c r="S14" t="s">
        <v>56</v>
      </c>
      <c r="T14" t="s">
        <v>25</v>
      </c>
    </row>
    <row r="15" ht="14.25" customHeight="1">
      <c r="A15" s="27"/>
      <c r="G15" s="31"/>
      <c r="H15" s="32" t="s">
        <v>24</v>
      </c>
      <c r="I15" s="33" t="s">
        <v>25</v>
      </c>
      <c r="J15" s="33" t="s">
        <v>26</v>
      </c>
      <c r="N15" s="28"/>
      <c r="O15" s="28"/>
      <c r="Q15" t="s">
        <v>48</v>
      </c>
      <c r="R15" t="s">
        <v>52</v>
      </c>
      <c r="S15" t="s">
        <v>61</v>
      </c>
      <c r="T15" t="s">
        <v>26</v>
      </c>
      <c r="AE15" s="34" t="s">
        <v>62</v>
      </c>
      <c r="AF15" s="34"/>
      <c r="AG15" s="34"/>
      <c r="AH15" s="34"/>
      <c r="AI15" s="34"/>
      <c r="AJ15" s="34"/>
      <c r="AK15" s="34"/>
      <c r="AL15" s="34"/>
    </row>
    <row r="16" ht="14.25" customHeight="1">
      <c r="G16" s="21" t="s">
        <v>63</v>
      </c>
      <c r="H16" s="21">
        <f t="shared" si="3" ref="H16:J16">SUM(H4:H13)</f>
        <v>5187</v>
      </c>
      <c r="I16" s="21">
        <f t="shared" si="3"/>
        <v>5230</v>
      </c>
      <c r="J16" s="21">
        <f t="shared" si="3"/>
        <v>5185</v>
      </c>
      <c r="N16" s="28" t="s">
        <v>54</v>
      </c>
      <c r="O16" s="28" t="s">
        <v>53</v>
      </c>
      <c r="Q16" t="s">
        <v>54</v>
      </c>
      <c r="R16" t="s">
        <v>53</v>
      </c>
      <c r="S16" t="s">
        <v>64</v>
      </c>
      <c r="T16" t="s">
        <v>30</v>
      </c>
      <c r="AE16" s="35"/>
      <c r="AF16" s="36" t="s">
        <v>65</v>
      </c>
      <c r="AG16" s="36" t="s">
        <v>66</v>
      </c>
      <c r="AH16" s="36" t="s">
        <v>67</v>
      </c>
      <c r="AI16" s="36" t="s">
        <v>68</v>
      </c>
      <c r="AJ16" s="36" t="s">
        <v>69</v>
      </c>
      <c r="AK16" s="36" t="s">
        <v>47</v>
      </c>
      <c r="AL16" s="36" t="s">
        <v>41</v>
      </c>
    </row>
    <row r="17" ht="14.25" customHeight="1">
      <c r="N17" s="28"/>
      <c r="O17" s="28"/>
      <c r="Q17" t="s">
        <v>70</v>
      </c>
      <c r="R17" t="s">
        <v>59</v>
      </c>
      <c r="S17" t="s">
        <v>71</v>
      </c>
      <c r="V17" s="37" t="s">
        <v>72</v>
      </c>
      <c r="W17" s="37" t="s">
        <v>73</v>
      </c>
      <c r="X17" s="37" t="s">
        <v>74</v>
      </c>
      <c r="Y17" s="37" t="s">
        <v>75</v>
      </c>
      <c r="Z17" s="37" t="s">
        <v>76</v>
      </c>
      <c r="AA17" s="37" t="s">
        <v>24</v>
      </c>
      <c r="AB17" s="37" t="s">
        <v>25</v>
      </c>
      <c r="AC17" s="37" t="s">
        <v>26</v>
      </c>
      <c r="AD17" s="27"/>
      <c r="AE17" s="35"/>
      <c r="AF17" s="35">
        <f t="shared" si="6" ref="AF17:AF26">IF(AND(X18&lt;&gt;"I2",X18&lt;&gt;"I1",X18&lt;&gt;"F4",X18&lt;&gt;"F3",X18&lt;&gt;"B3",X18&lt;&gt;"B2"),V18)</f>
        <v>1</v>
      </c>
      <c r="AG17" s="35" t="b">
        <f t="shared" si="7" ref="AG17:AG26">IF(X18="I2",V18)</f>
        <v>0</v>
      </c>
      <c r="AH17" s="35" t="b">
        <f t="shared" si="8" ref="AH17:AH26">IF(X18="I1",V18)</f>
        <v>0</v>
      </c>
      <c r="AI17" s="35" t="b">
        <f t="shared" si="9" ref="AI17:AI26">IF(X18="F4",V18)</f>
        <v>0</v>
      </c>
      <c r="AJ17" s="35" t="b">
        <f t="shared" si="10" ref="AJ17:AJ26">IF(X18="F3",V18)</f>
        <v>0</v>
      </c>
      <c r="AK17" s="35" t="b">
        <f t="shared" si="11" ref="AK17:AK26">IF(X18="B3",V18)</f>
        <v>0</v>
      </c>
      <c r="AL17" s="35" t="b">
        <f t="shared" si="12" ref="AL17:AL26">IF(X18="B2",V18)</f>
        <v>0</v>
      </c>
    </row>
    <row r="18" ht="14.25" customHeight="1">
      <c r="N18" s="28" t="s">
        <v>70</v>
      </c>
      <c r="O18" s="28" t="s">
        <v>59</v>
      </c>
      <c r="Q18" t="s">
        <v>57</v>
      </c>
      <c r="R18" t="s">
        <v>56</v>
      </c>
      <c r="S18" t="s">
        <v>43</v>
      </c>
      <c r="V18" s="38">
        <v>1</v>
      </c>
      <c r="W18" s="38">
        <v>17</v>
      </c>
      <c r="X18" s="38" t="str">
        <f t="shared" si="13" ref="X18:X27">B4</f>
        <v>A1</v>
      </c>
      <c r="Y18" s="38" t="str">
        <f t="shared" si="4" ref="Y18:Z27">D4</f>
        <v>RWB</v>
      </c>
      <c r="Z18" s="38">
        <f t="shared" si="4"/>
        <v>5000</v>
      </c>
      <c r="AA18" s="38">
        <f t="shared" si="5" ref="AA18:AC18">O73</f>
        <v>501</v>
      </c>
      <c r="AB18" s="38">
        <f t="shared" si="5"/>
        <v>501</v>
      </c>
      <c r="AC18" s="38">
        <f t="shared" si="5"/>
        <v>501</v>
      </c>
      <c r="AE18" s="35"/>
      <c r="AF18" s="35">
        <f t="shared" si="6"/>
        <v>2</v>
      </c>
      <c r="AG18" s="35" t="b">
        <f t="shared" si="7"/>
        <v>0</v>
      </c>
      <c r="AH18" s="35" t="b">
        <f t="shared" si="8"/>
        <v>0</v>
      </c>
      <c r="AI18" s="35" t="b">
        <f t="shared" si="9"/>
        <v>0</v>
      </c>
      <c r="AJ18" s="35" t="b">
        <f t="shared" si="10"/>
        <v>0</v>
      </c>
      <c r="AK18" s="35" t="b">
        <f t="shared" si="11"/>
        <v>0</v>
      </c>
      <c r="AL18" s="35" t="b">
        <f t="shared" si="12"/>
        <v>0</v>
      </c>
    </row>
    <row r="19" ht="14.25" customHeight="1">
      <c r="N19" s="28"/>
      <c r="O19" s="28"/>
      <c r="Q19" t="s">
        <v>77</v>
      </c>
      <c r="R19" t="s">
        <v>61</v>
      </c>
      <c r="S19" t="s">
        <v>78</v>
      </c>
      <c r="V19" s="38">
        <v>2</v>
      </c>
      <c r="W19" s="38">
        <v>18</v>
      </c>
      <c r="X19" s="38" t="str">
        <f t="shared" si="13"/>
        <v>H1</v>
      </c>
      <c r="Y19" s="38" t="str">
        <f t="shared" si="4"/>
        <v>RWB</v>
      </c>
      <c r="Z19" s="38">
        <f t="shared" si="4"/>
        <v>20</v>
      </c>
      <c r="AA19" s="38">
        <f t="shared" si="14" ref="AA19:AC19">O94</f>
        <v>20</v>
      </c>
      <c r="AB19" s="38">
        <f t="shared" si="14"/>
        <v>20</v>
      </c>
      <c r="AC19" s="38">
        <f t="shared" si="14"/>
        <v>20</v>
      </c>
      <c r="AE19" s="35"/>
      <c r="AF19" s="35" t="b">
        <f t="shared" si="6"/>
        <v>0</v>
      </c>
      <c r="AG19" s="35" t="b">
        <f t="shared" si="7"/>
        <v>0</v>
      </c>
      <c r="AH19" s="35" t="b">
        <f t="shared" si="8"/>
        <v>0</v>
      </c>
      <c r="AI19" s="35" t="b">
        <f t="shared" si="9"/>
        <v>0</v>
      </c>
      <c r="AJ19" s="35" t="b">
        <f t="shared" si="10"/>
        <v>0</v>
      </c>
      <c r="AK19" s="35" t="b">
        <f t="shared" si="11"/>
        <v>0</v>
      </c>
      <c r="AL19" s="35">
        <f t="shared" si="12"/>
        <v>3</v>
      </c>
    </row>
    <row r="20" ht="14.25" customHeight="1">
      <c r="N20" s="28" t="s">
        <v>57</v>
      </c>
      <c r="O20" s="28" t="s">
        <v>56</v>
      </c>
      <c r="Q20" t="s">
        <v>79</v>
      </c>
      <c r="R20" t="s">
        <v>64</v>
      </c>
      <c r="S20" t="s">
        <v>80</v>
      </c>
      <c r="V20" s="38">
        <v>3</v>
      </c>
      <c r="W20" s="38">
        <v>19</v>
      </c>
      <c r="X20" s="38" t="str">
        <f t="shared" si="13"/>
        <v>B2</v>
      </c>
      <c r="Y20" s="38" t="str">
        <f t="shared" si="4"/>
        <v>RWB</v>
      </c>
      <c r="Z20" s="38">
        <f t="shared" si="4"/>
        <v>1000</v>
      </c>
      <c r="AA20" s="38">
        <f t="shared" si="15" ref="AA20:AC20">O115</f>
        <v>10</v>
      </c>
      <c r="AB20" s="38">
        <f t="shared" si="15"/>
        <v>10</v>
      </c>
      <c r="AC20" s="38">
        <f t="shared" si="15"/>
        <v>10</v>
      </c>
      <c r="AE20" s="35"/>
      <c r="AF20" s="35">
        <f t="shared" si="6"/>
        <v>4</v>
      </c>
      <c r="AG20" s="35" t="b">
        <f t="shared" si="7"/>
        <v>0</v>
      </c>
      <c r="AH20" s="35" t="b">
        <f t="shared" si="8"/>
        <v>0</v>
      </c>
      <c r="AI20" s="35" t="b">
        <f t="shared" si="9"/>
        <v>0</v>
      </c>
      <c r="AJ20" s="35" t="b">
        <f t="shared" si="10"/>
        <v>0</v>
      </c>
      <c r="AK20" s="35" t="b">
        <f t="shared" si="11"/>
        <v>0</v>
      </c>
      <c r="AL20" s="35" t="b">
        <f t="shared" si="12"/>
        <v>0</v>
      </c>
    </row>
    <row r="21" ht="14.25" customHeight="1">
      <c r="N21" s="28"/>
      <c r="O21" s="28"/>
      <c r="Q21" t="s">
        <v>81</v>
      </c>
      <c r="R21" t="s">
        <v>71</v>
      </c>
      <c r="S21" t="s">
        <v>82</v>
      </c>
      <c r="V21" s="38">
        <v>4</v>
      </c>
      <c r="W21" s="38">
        <v>20</v>
      </c>
      <c r="X21" s="38" t="str">
        <f t="shared" si="13"/>
        <v>F2</v>
      </c>
      <c r="Y21" s="38" t="str">
        <f t="shared" si="4"/>
        <v>RWB</v>
      </c>
      <c r="Z21" s="38">
        <f t="shared" si="4"/>
        <v>10</v>
      </c>
      <c r="AA21" s="38">
        <f t="shared" si="16" ref="AA21:AC21">O136</f>
        <v>0</v>
      </c>
      <c r="AB21" s="38">
        <f t="shared" si="16"/>
        <v>0</v>
      </c>
      <c r="AC21" s="38">
        <f t="shared" si="16"/>
        <v>0</v>
      </c>
      <c r="AE21" s="35"/>
      <c r="AF21" s="35" t="b">
        <f t="shared" si="6"/>
        <v>0</v>
      </c>
      <c r="AG21" s="35" t="b">
        <f t="shared" si="7"/>
        <v>0</v>
      </c>
      <c r="AH21" s="35" t="b">
        <f t="shared" si="8"/>
        <v>0</v>
      </c>
      <c r="AI21" s="35" t="b">
        <f t="shared" si="9"/>
        <v>0</v>
      </c>
      <c r="AJ21" s="35" t="b">
        <f t="shared" si="10"/>
        <v>0</v>
      </c>
      <c r="AK21" s="35">
        <f t="shared" si="11"/>
        <v>5</v>
      </c>
      <c r="AL21" s="35" t="b">
        <f t="shared" si="12"/>
        <v>0</v>
      </c>
    </row>
    <row r="22" ht="14.25" customHeight="1">
      <c r="N22" s="28" t="s">
        <v>77</v>
      </c>
      <c r="O22" s="28" t="s">
        <v>61</v>
      </c>
      <c r="Q22" t="s">
        <v>44</v>
      </c>
      <c r="R22" t="s">
        <v>43</v>
      </c>
      <c r="S22" t="s">
        <v>83</v>
      </c>
      <c r="V22" s="38">
        <v>5</v>
      </c>
      <c r="W22" s="38">
        <v>21</v>
      </c>
      <c r="X22" s="38" t="str">
        <f t="shared" si="13"/>
        <v>B3</v>
      </c>
      <c r="Y22" s="38" t="str">
        <f t="shared" si="4"/>
        <v>B</v>
      </c>
      <c r="Z22" s="38">
        <f t="shared" si="4"/>
        <v>16</v>
      </c>
      <c r="AA22" s="38">
        <f t="shared" si="17" ref="AA22:AC22">O157</f>
        <v>0</v>
      </c>
      <c r="AB22" s="38">
        <f t="shared" si="17"/>
        <v>0</v>
      </c>
      <c r="AC22" s="38">
        <f t="shared" si="17"/>
        <v>15</v>
      </c>
      <c r="AE22" s="35"/>
      <c r="AF22" s="35">
        <f t="shared" si="6"/>
        <v>6</v>
      </c>
      <c r="AG22" s="35" t="b">
        <f t="shared" si="7"/>
        <v>0</v>
      </c>
      <c r="AH22" s="35" t="b">
        <f t="shared" si="8"/>
        <v>0</v>
      </c>
      <c r="AI22" s="35" t="b">
        <f t="shared" si="9"/>
        <v>0</v>
      </c>
      <c r="AJ22" s="35" t="b">
        <f t="shared" si="10"/>
        <v>0</v>
      </c>
      <c r="AK22" s="35" t="b">
        <f t="shared" si="11"/>
        <v>0</v>
      </c>
      <c r="AL22" s="35" t="b">
        <f t="shared" si="12"/>
        <v>0</v>
      </c>
    </row>
    <row r="23" ht="14.25" customHeight="1">
      <c r="N23" s="28"/>
      <c r="O23" s="28"/>
      <c r="Q23" t="s">
        <v>69</v>
      </c>
      <c r="R23" t="s">
        <v>84</v>
      </c>
      <c r="S23" t="s">
        <v>85</v>
      </c>
      <c r="V23" s="38">
        <v>6</v>
      </c>
      <c r="W23" s="38">
        <v>22</v>
      </c>
      <c r="X23" s="38" t="str">
        <f t="shared" si="13"/>
        <v>A1</v>
      </c>
      <c r="Y23" s="38" t="str">
        <f t="shared" si="4"/>
        <v>W</v>
      </c>
      <c r="Z23" s="38">
        <f t="shared" si="4"/>
        <v>10</v>
      </c>
      <c r="AA23" s="38">
        <f t="shared" si="18" ref="AA23:AC23">O178</f>
        <v>0</v>
      </c>
      <c r="AB23" s="38">
        <f t="shared" si="18"/>
        <v>3</v>
      </c>
      <c r="AC23" s="38">
        <f t="shared" si="18"/>
        <v>0</v>
      </c>
      <c r="AE23" s="35"/>
      <c r="AF23" s="35">
        <f t="shared" si="6"/>
        <v>7</v>
      </c>
      <c r="AG23" s="35" t="b">
        <f t="shared" si="7"/>
        <v>0</v>
      </c>
      <c r="AH23" s="35" t="b">
        <f t="shared" si="8"/>
        <v>0</v>
      </c>
      <c r="AI23" s="35" t="b">
        <f t="shared" si="9"/>
        <v>0</v>
      </c>
      <c r="AJ23" s="35" t="b">
        <f t="shared" si="10"/>
        <v>0</v>
      </c>
      <c r="AK23" s="35" t="b">
        <f t="shared" si="11"/>
        <v>0</v>
      </c>
      <c r="AL23" s="35" t="b">
        <f t="shared" si="12"/>
        <v>0</v>
      </c>
    </row>
    <row r="24" ht="14.25" customHeight="1">
      <c r="N24" s="28" t="s">
        <v>79</v>
      </c>
      <c r="O24" s="28" t="s">
        <v>64</v>
      </c>
      <c r="Q24" t="s">
        <v>86</v>
      </c>
      <c r="R24" t="s">
        <v>82</v>
      </c>
      <c r="S24" t="s">
        <v>32</v>
      </c>
      <c r="V24" s="38">
        <v>7</v>
      </c>
      <c r="W24" s="38">
        <v>23</v>
      </c>
      <c r="X24" s="38" t="str">
        <f t="shared" si="13"/>
        <v>C1</v>
      </c>
      <c r="Y24" s="38" t="str">
        <f t="shared" si="4"/>
        <v>R</v>
      </c>
      <c r="Z24" s="38">
        <f t="shared" si="4"/>
        <v>7</v>
      </c>
      <c r="AA24" s="38">
        <f t="shared" si="19" ref="AA24:AC24">O199</f>
        <v>4</v>
      </c>
      <c r="AB24" s="38">
        <f t="shared" si="19"/>
        <v>0</v>
      </c>
      <c r="AC24" s="38">
        <f t="shared" si="19"/>
        <v>0</v>
      </c>
      <c r="AE24" s="35"/>
      <c r="AF24" s="35">
        <f t="shared" si="6"/>
        <v>8</v>
      </c>
      <c r="AG24" s="35" t="b">
        <f t="shared" si="7"/>
        <v>0</v>
      </c>
      <c r="AH24" s="35" t="b">
        <f t="shared" si="8"/>
        <v>0</v>
      </c>
      <c r="AI24" s="35" t="b">
        <f t="shared" si="9"/>
        <v>0</v>
      </c>
      <c r="AJ24" s="35" t="b">
        <f t="shared" si="10"/>
        <v>0</v>
      </c>
      <c r="AK24" s="35" t="b">
        <f t="shared" si="11"/>
        <v>0</v>
      </c>
      <c r="AL24" s="35" t="b">
        <f t="shared" si="12"/>
        <v>0</v>
      </c>
    </row>
    <row r="25" ht="14.25" customHeight="1">
      <c r="N25" s="28"/>
      <c r="O25" s="28"/>
      <c r="Q25" t="s">
        <v>67</v>
      </c>
      <c r="R25" t="s">
        <v>83</v>
      </c>
      <c r="V25" s="38">
        <v>8</v>
      </c>
      <c r="W25" s="38">
        <v>24</v>
      </c>
      <c r="X25" s="38" t="str">
        <f t="shared" si="13"/>
        <v>B1</v>
      </c>
      <c r="Y25" s="38" t="str">
        <f t="shared" si="4"/>
        <v>RWB</v>
      </c>
      <c r="Z25" s="38">
        <f t="shared" si="4"/>
        <v>90</v>
      </c>
      <c r="AA25" s="38">
        <f t="shared" si="20" ref="AA25:AC25">O220</f>
        <v>30</v>
      </c>
      <c r="AB25" s="38">
        <f t="shared" si="20"/>
        <v>30</v>
      </c>
      <c r="AC25" s="38">
        <f t="shared" si="20"/>
        <v>30</v>
      </c>
      <c r="AE25" s="35"/>
      <c r="AF25" s="35">
        <f t="shared" si="6"/>
        <v>9</v>
      </c>
      <c r="AG25" s="35" t="b">
        <f t="shared" si="7"/>
        <v>0</v>
      </c>
      <c r="AH25" s="35" t="b">
        <f t="shared" si="8"/>
        <v>0</v>
      </c>
      <c r="AI25" s="35" t="b">
        <f t="shared" si="9"/>
        <v>0</v>
      </c>
      <c r="AJ25" s="35" t="b">
        <f t="shared" si="10"/>
        <v>0</v>
      </c>
      <c r="AK25" s="35" t="b">
        <f t="shared" si="11"/>
        <v>0</v>
      </c>
      <c r="AL25" s="35" t="b">
        <f t="shared" si="12"/>
        <v>0</v>
      </c>
    </row>
    <row r="26" ht="14.25" customHeight="1">
      <c r="N26" s="28" t="s">
        <v>81</v>
      </c>
      <c r="O26" s="28" t="s">
        <v>71</v>
      </c>
      <c r="Q26" t="s">
        <v>66</v>
      </c>
      <c r="R26" t="s">
        <v>85</v>
      </c>
      <c r="V26" s="38">
        <v>9</v>
      </c>
      <c r="W26" s="38">
        <v>25</v>
      </c>
      <c r="X26" s="38" t="str">
        <f t="shared" si="13"/>
        <v>A2</v>
      </c>
      <c r="Y26" s="38" t="str">
        <f t="shared" si="4"/>
        <v>W</v>
      </c>
      <c r="Z26" s="38">
        <f t="shared" si="4"/>
        <v>40</v>
      </c>
      <c r="AA26" s="38">
        <f t="shared" si="21" ref="AA26:AC26">O241</f>
        <v>0</v>
      </c>
      <c r="AB26" s="38">
        <f t="shared" si="21"/>
        <v>30</v>
      </c>
      <c r="AC26" s="38">
        <f t="shared" si="21"/>
        <v>0</v>
      </c>
      <c r="AE26" s="35"/>
      <c r="AF26" s="35">
        <f t="shared" si="6"/>
        <v>10</v>
      </c>
      <c r="AG26" s="35" t="b">
        <f t="shared" si="7"/>
        <v>0</v>
      </c>
      <c r="AH26" s="35" t="b">
        <f t="shared" si="8"/>
        <v>0</v>
      </c>
      <c r="AI26" s="35" t="b">
        <f t="shared" si="9"/>
        <v>0</v>
      </c>
      <c r="AJ26" s="35" t="b">
        <f t="shared" si="10"/>
        <v>0</v>
      </c>
      <c r="AK26" s="35" t="b">
        <f t="shared" si="11"/>
        <v>0</v>
      </c>
      <c r="AL26" s="35" t="b">
        <f t="shared" si="12"/>
        <v>0</v>
      </c>
    </row>
    <row r="27" ht="14.25" customHeight="1">
      <c r="N27" s="28"/>
      <c r="O27" s="28"/>
      <c r="Q27" t="s">
        <v>33</v>
      </c>
      <c r="R27" t="s">
        <v>32</v>
      </c>
      <c r="V27" s="38">
        <v>10</v>
      </c>
      <c r="W27" s="38">
        <v>26</v>
      </c>
      <c r="X27" s="38" t="str">
        <f t="shared" si="13"/>
        <v>D1</v>
      </c>
      <c r="Y27" s="38" t="str">
        <f t="shared" si="4"/>
        <v>RWB</v>
      </c>
      <c r="Z27" s="38">
        <f t="shared" si="4"/>
        <v>50</v>
      </c>
      <c r="AA27" s="38">
        <f t="shared" si="22" ref="AA27:AC27">O262</f>
        <v>25</v>
      </c>
      <c r="AB27" s="38">
        <f t="shared" si="22"/>
        <v>25</v>
      </c>
      <c r="AC27" s="38">
        <f t="shared" si="22"/>
        <v>25</v>
      </c>
      <c r="AE27" s="36" t="s">
        <v>87</v>
      </c>
      <c r="AF27" s="36">
        <f t="shared" si="23" ref="AF27:AL27">COUNTIF(AF17:AF26,"&lt;&gt;FALSE")</f>
        <v>8</v>
      </c>
      <c r="AG27" s="36">
        <f t="shared" si="23"/>
        <v>0</v>
      </c>
      <c r="AH27" s="36">
        <f t="shared" si="23"/>
        <v>0</v>
      </c>
      <c r="AI27" s="36">
        <f t="shared" si="23"/>
        <v>0</v>
      </c>
      <c r="AJ27" s="36">
        <f t="shared" si="23"/>
        <v>0</v>
      </c>
      <c r="AK27" s="36">
        <f t="shared" si="23"/>
        <v>1</v>
      </c>
      <c r="AL27" s="36">
        <f t="shared" si="23"/>
        <v>1</v>
      </c>
    </row>
    <row r="28" ht="14.25" customHeight="1">
      <c r="N28" s="28" t="s">
        <v>44</v>
      </c>
      <c r="O28" s="28" t="s">
        <v>43</v>
      </c>
      <c r="Q28" t="s">
        <v>68</v>
      </c>
      <c r="R28" t="s">
        <v>78</v>
      </c>
    </row>
    <row r="29" ht="14.25" customHeight="1">
      <c r="N29" s="28"/>
      <c r="O29" s="28"/>
      <c r="Z29" s="39" t="s">
        <v>65</v>
      </c>
      <c r="AA29" s="39">
        <v>1</v>
      </c>
      <c r="AB29" s="39">
        <f t="shared" si="24" ref="AB29:AB38">IF(AF17&lt;&gt;FALSE,Z18,"NONE")</f>
        <v>5000</v>
      </c>
      <c r="AC29" s="39">
        <f t="shared" si="25" ref="AC29:AC38">IF(AB29&lt;&gt;"NONE",AB29,0)</f>
        <v>5000</v>
      </c>
      <c r="AE29" s="40"/>
      <c r="AF29" s="40"/>
      <c r="AG29" s="40"/>
      <c r="AH29" s="40"/>
      <c r="AI29" s="40"/>
      <c r="AJ29" s="41" t="s">
        <v>88</v>
      </c>
      <c r="AM29" s="27" t="s">
        <v>47</v>
      </c>
      <c r="AQ29" s="25" t="s">
        <v>89</v>
      </c>
      <c r="AR29" s="42"/>
      <c r="AS29" s="42"/>
      <c r="AY29" s="27"/>
    </row>
    <row r="30" ht="14.25" customHeight="1">
      <c r="N30" s="28" t="s">
        <v>69</v>
      </c>
      <c r="O30" s="28" t="s">
        <v>80</v>
      </c>
      <c r="Z30" s="39"/>
      <c r="AA30" s="39">
        <v>2</v>
      </c>
      <c r="AB30" s="39">
        <f t="shared" si="24"/>
        <v>20</v>
      </c>
      <c r="AC30" s="39">
        <f t="shared" si="25"/>
        <v>20</v>
      </c>
      <c r="AE30" s="43" t="s">
        <v>66</v>
      </c>
      <c r="AF30" s="40">
        <v>1</v>
      </c>
      <c r="AG30" s="40" t="str">
        <f t="shared" si="26" ref="AG30:AG38">IF(AG17&lt;&gt;FALSE,Z18,"NONE")</f>
        <v>NONE</v>
      </c>
      <c r="AH30" s="40" t="s">
        <v>91</v>
      </c>
      <c r="AI30" s="40" t="s">
        <v>92</v>
      </c>
      <c r="AJ30" s="40">
        <f>IF(AND(AG30&lt;&gt;"NONE",AG30&lt;&gt;AI31),Z18*0.5,IF(AND(AG30&lt;&gt;"NONE",AG30=AI31),Z18,IF((AG30="NONE"),0)))</f>
        <v>0</v>
      </c>
      <c r="AQ30" s="25" t="s">
        <v>24</v>
      </c>
      <c r="AR30" s="25" t="s">
        <v>25</v>
      </c>
      <c r="AS30" s="25" t="s">
        <v>26</v>
      </c>
    </row>
    <row r="31" ht="14.25" customHeight="1">
      <c r="N31" s="28"/>
      <c r="O31" s="28"/>
      <c r="Z31" s="39"/>
      <c r="AA31" s="39">
        <v>3</v>
      </c>
      <c r="AB31" s="39" t="str">
        <f t="shared" si="24"/>
        <v>NONE</v>
      </c>
      <c r="AC31" s="39">
        <f t="shared" si="25"/>
        <v>0</v>
      </c>
      <c r="AE31" s="40"/>
      <c r="AF31" s="40">
        <v>2</v>
      </c>
      <c r="AG31" s="40" t="str">
        <f t="shared" si="26"/>
        <v>NONE</v>
      </c>
      <c r="AH31" s="40" t="e">
        <f t="shared" si="36" ref="AH31:AH64">MATCH(MAX(AG30:AG39),AG30:AG39,0)</f>
        <v>#N/A</v>
      </c>
      <c r="AI31" s="40">
        <f t="shared" si="37" ref="AI31:AI64">MAX(AG30:AG39)</f>
        <v>0</v>
      </c>
      <c r="AJ31" s="40">
        <f>IF(AND(AG31&lt;&gt;"NONE",AG31&lt;&gt;AI31),Z19*0.5,IF(AND(AG31&lt;&gt;"NONE",AG31=AI31),Z19,IF((AG31="NONE"),0)))</f>
        <v>0</v>
      </c>
      <c r="AQ31" s="42" t="str">
        <f t="shared" si="27" ref="AQ31:AS47">IF(ISNUMBER(MATCH("Y",AQ33:AQ42,0)),MATCH("Y",AQ33:AQ42,0),"-")</f>
        <v>-</v>
      </c>
      <c r="AR31" s="42" t="str">
        <f t="shared" si="27"/>
        <v>-</v>
      </c>
      <c r="AS31" s="42">
        <f t="shared" si="27"/>
        <v>5</v>
      </c>
    </row>
    <row r="32" ht="14.25" customHeight="1">
      <c r="N32" s="28" t="s">
        <v>68</v>
      </c>
      <c r="O32" s="28" t="s">
        <v>93</v>
      </c>
      <c r="Z32" s="39"/>
      <c r="AA32" s="39">
        <v>4</v>
      </c>
      <c r="AB32" s="39">
        <f t="shared" si="24"/>
        <v>10</v>
      </c>
      <c r="AC32" s="39">
        <f t="shared" si="25"/>
        <v>10</v>
      </c>
      <c r="AE32" s="40"/>
      <c r="AF32" s="40">
        <v>3</v>
      </c>
      <c r="AG32" s="40" t="str">
        <f t="shared" si="26"/>
        <v>NONE</v>
      </c>
      <c r="AH32" s="40"/>
      <c r="AI32" s="40"/>
      <c r="AJ32" s="40">
        <f>IF(AND(AG32&lt;&gt;"NONE",AG32&lt;&gt;AI31),Z20*0.5,IF(AND(AG32&lt;&gt;"NONE",AG32=AI31),Z20,IF((AG32="NONE"),0)))</f>
        <v>0</v>
      </c>
      <c r="AO32" s="26" t="s">
        <v>75</v>
      </c>
      <c r="AP32" s="26" t="s">
        <v>76</v>
      </c>
      <c r="AQ32" s="27" t="s">
        <v>24</v>
      </c>
      <c r="AR32" s="27" t="s">
        <v>25</v>
      </c>
      <c r="AS32" s="27" t="s">
        <v>26</v>
      </c>
      <c r="AT32" s="44" t="s">
        <v>94</v>
      </c>
      <c r="AU32" s="44" t="s">
        <v>95</v>
      </c>
      <c r="AV32" s="44" t="s">
        <v>96</v>
      </c>
      <c r="AW32" s="45" t="s">
        <v>97</v>
      </c>
      <c r="AX32" s="45" t="s">
        <v>98</v>
      </c>
      <c r="AY32" s="45" t="s">
        <v>99</v>
      </c>
    </row>
    <row r="33" ht="14.25" customHeight="1">
      <c r="N33" s="28"/>
      <c r="O33" s="28"/>
      <c r="Z33" s="39"/>
      <c r="AA33" s="39">
        <v>5</v>
      </c>
      <c r="AB33" s="39" t="str">
        <f t="shared" si="24"/>
        <v>NONE</v>
      </c>
      <c r="AC33" s="39">
        <f t="shared" si="25"/>
        <v>0</v>
      </c>
      <c r="AE33" s="40"/>
      <c r="AF33" s="40">
        <v>4</v>
      </c>
      <c r="AG33" s="40" t="str">
        <f t="shared" si="26"/>
        <v>NONE</v>
      </c>
      <c r="AH33" s="40"/>
      <c r="AI33" s="40"/>
      <c r="AJ33" s="40">
        <f>IF(AND(AG33&lt;&gt;"NONE",AG33&lt;&gt;AI31),Z21*0.5,IF(AND(AG33&lt;&gt;"NONE",AG33=AI31),Z21,IF((AG33="NONE"),0)))</f>
        <v>0</v>
      </c>
      <c r="AN33">
        <v>1</v>
      </c>
      <c r="AO33" t="str">
        <f t="shared" si="29" ref="AO33:AO42">Y18</f>
        <v>RWB</v>
      </c>
      <c r="AP33" t="str">
        <f t="shared" si="30" ref="AP33:AP42">IF(AK17&lt;&gt;FALSE,Z18,"NONE")</f>
        <v>NONE</v>
      </c>
      <c r="AQ33" t="str">
        <f t="shared" si="31" ref="AQ33:AQ58">IF(AND(AP33&lt;&gt;"NONE",OR(AO33="RWB",AO33="R")),"Y","-")</f>
        <v>-</v>
      </c>
      <c r="AR33" t="str">
        <f t="shared" si="32" ref="AR33:AR58">IF(AND(AP33&lt;&gt;"NONE",OR(AO33="RWB",AO33="W")),"Y","-")</f>
        <v>-</v>
      </c>
      <c r="AS33" t="str">
        <f t="shared" si="33" ref="AS33:AS58">IF(AND(AP33&lt;&gt;"NONE",OR(AO33="RWB",AO33="B")),"Y","-")</f>
        <v>-</v>
      </c>
      <c r="AT33" s="46">
        <f t="shared" si="28" ref="AT33:AV42">IF(AQ33="Y",15,0)</f>
        <v>0</v>
      </c>
      <c r="AU33" s="46">
        <f t="shared" si="28"/>
        <v>0</v>
      </c>
      <c r="AV33" s="46">
        <f t="shared" si="28"/>
        <v>0</v>
      </c>
      <c r="AW33" s="47">
        <f>IF(AQ31=AN33,15,0)</f>
        <v>0</v>
      </c>
      <c r="AX33" s="47">
        <f t="shared" si="38" ref="AX33:AX42">IF(AR31=AN33,15,0)</f>
        <v>0</v>
      </c>
      <c r="AY33" s="47">
        <f>IF(AS31=AN33,15,0)</f>
        <v>0</v>
      </c>
    </row>
    <row r="34" ht="14.25" customHeight="1">
      <c r="N34" s="28" t="s">
        <v>86</v>
      </c>
      <c r="O34" s="28" t="s">
        <v>82</v>
      </c>
      <c r="Z34" s="39"/>
      <c r="AA34" s="39">
        <v>6</v>
      </c>
      <c r="AB34" s="39">
        <f t="shared" si="24"/>
        <v>10</v>
      </c>
      <c r="AC34" s="39">
        <f t="shared" si="25"/>
        <v>10</v>
      </c>
      <c r="AE34" s="40"/>
      <c r="AF34" s="40">
        <v>5</v>
      </c>
      <c r="AG34" s="40" t="str">
        <f t="shared" si="26"/>
        <v>NONE</v>
      </c>
      <c r="AH34" s="40"/>
      <c r="AI34" s="40"/>
      <c r="AJ34" s="40">
        <f>IF(AND(AG34&lt;&gt;"NONE",AG34&lt;&gt;AI31),Z22*0.5,IF(AND(AG34&lt;&gt;"NONE",AG34=AI31),Z22,IF((AG34="NONE"),0)))</f>
        <v>0</v>
      </c>
      <c r="AN34">
        <v>2</v>
      </c>
      <c r="AO34" t="str">
        <f t="shared" si="29"/>
        <v>RWB</v>
      </c>
      <c r="AP34" t="str">
        <f t="shared" si="30"/>
        <v>NONE</v>
      </c>
      <c r="AQ34" t="str">
        <f t="shared" si="31"/>
        <v>-</v>
      </c>
      <c r="AR34" t="str">
        <f t="shared" si="32"/>
        <v>-</v>
      </c>
      <c r="AS34" t="str">
        <f t="shared" si="33"/>
        <v>-</v>
      </c>
      <c r="AT34" s="46">
        <f t="shared" si="28"/>
        <v>0</v>
      </c>
      <c r="AU34" s="46">
        <f t="shared" si="28"/>
        <v>0</v>
      </c>
      <c r="AV34" s="46">
        <f t="shared" si="28"/>
        <v>0</v>
      </c>
      <c r="AW34" s="47">
        <f>IF(AQ31=AN34,15,0)</f>
        <v>0</v>
      </c>
      <c r="AX34" s="47">
        <f>IF(AR31=AN34,15,0)</f>
        <v>0</v>
      </c>
      <c r="AY34" s="47">
        <f>IF(AS31=AN34,15,0)</f>
        <v>0</v>
      </c>
    </row>
    <row r="35" ht="14.25" customHeight="1">
      <c r="N35" s="28"/>
      <c r="O35" s="28"/>
      <c r="Z35" s="39"/>
      <c r="AA35" s="39">
        <v>7</v>
      </c>
      <c r="AB35" s="39">
        <f t="shared" si="24"/>
        <v>7</v>
      </c>
      <c r="AC35" s="39">
        <f t="shared" si="25"/>
        <v>7</v>
      </c>
      <c r="AE35" s="40"/>
      <c r="AF35" s="40">
        <v>6</v>
      </c>
      <c r="AG35" s="40" t="str">
        <f t="shared" si="26"/>
        <v>NONE</v>
      </c>
      <c r="AH35" s="40"/>
      <c r="AI35" s="40"/>
      <c r="AJ35" s="40">
        <f>IF(AND(AG35&lt;&gt;"NONE",AG35&lt;&gt;AI31),ROUND(Z23*0.5,0),IF(AND(AG35&lt;&gt;"NONE",AG35=AI31),Z23,IF((AG35="NONE"),0)))</f>
        <v>0</v>
      </c>
      <c r="AN35">
        <v>3</v>
      </c>
      <c r="AO35" t="str">
        <f t="shared" si="29"/>
        <v>RWB</v>
      </c>
      <c r="AP35" t="str">
        <f t="shared" si="30"/>
        <v>NONE</v>
      </c>
      <c r="AQ35" t="str">
        <f t="shared" si="31"/>
        <v>-</v>
      </c>
      <c r="AR35" t="str">
        <f t="shared" si="32"/>
        <v>-</v>
      </c>
      <c r="AS35" t="str">
        <f t="shared" si="33"/>
        <v>-</v>
      </c>
      <c r="AT35" s="46">
        <f t="shared" si="28"/>
        <v>0</v>
      </c>
      <c r="AU35" s="46">
        <f t="shared" si="28"/>
        <v>0</v>
      </c>
      <c r="AV35" s="46">
        <f t="shared" si="28"/>
        <v>0</v>
      </c>
      <c r="AW35" s="47">
        <f>IF(AQ31=AN35,15,0)</f>
        <v>0</v>
      </c>
      <c r="AX35" s="47">
        <f>IF(AR31=AN35,15,0)</f>
        <v>0</v>
      </c>
      <c r="AY35" s="47">
        <f>IF(AS31=AN35,15,0)</f>
        <v>0</v>
      </c>
    </row>
    <row r="36" ht="14.25" customHeight="1">
      <c r="N36" s="28" t="s">
        <v>33</v>
      </c>
      <c r="O36" s="28" t="s">
        <v>32</v>
      </c>
      <c r="Z36" s="39"/>
      <c r="AA36" s="39">
        <v>8</v>
      </c>
      <c r="AB36" s="39">
        <f t="shared" si="24"/>
        <v>90</v>
      </c>
      <c r="AC36" s="39">
        <f t="shared" si="25"/>
        <v>90</v>
      </c>
      <c r="AE36" s="40"/>
      <c r="AF36" s="40">
        <v>7</v>
      </c>
      <c r="AG36" s="40" t="str">
        <f t="shared" si="26"/>
        <v>NONE</v>
      </c>
      <c r="AH36" s="40"/>
      <c r="AI36" s="40"/>
      <c r="AJ36" s="40">
        <f>IF(AND(AG36&lt;&gt;"NONE",AG36&lt;&gt;AI31),ROUND(Z24*0.5,0),IF(AND(AG36&lt;&gt;"NONE",AG36=AI31),Z24,IF((AG36="NONE"),0)))</f>
        <v>0</v>
      </c>
      <c r="AN36">
        <v>4</v>
      </c>
      <c r="AO36" t="str">
        <f t="shared" si="29"/>
        <v>RWB</v>
      </c>
      <c r="AP36" t="str">
        <f t="shared" si="30"/>
        <v>NONE</v>
      </c>
      <c r="AQ36" t="str">
        <f t="shared" si="31"/>
        <v>-</v>
      </c>
      <c r="AR36" t="str">
        <f t="shared" si="32"/>
        <v>-</v>
      </c>
      <c r="AS36" t="str">
        <f t="shared" si="33"/>
        <v>-</v>
      </c>
      <c r="AT36" s="46">
        <f t="shared" si="28"/>
        <v>0</v>
      </c>
      <c r="AU36" s="46">
        <f t="shared" si="28"/>
        <v>0</v>
      </c>
      <c r="AV36" s="46">
        <f t="shared" si="28"/>
        <v>0</v>
      </c>
      <c r="AW36" s="47">
        <f>IF(AQ31=AN36,15,0)</f>
        <v>0</v>
      </c>
      <c r="AX36" s="47">
        <f>IF(AR31=AN36,15,0)</f>
        <v>0</v>
      </c>
      <c r="AY36" s="47">
        <f>IF(AS31=AN36,15,0)</f>
        <v>0</v>
      </c>
    </row>
    <row r="37" ht="14.25" customHeight="1">
      <c r="N37" s="28"/>
      <c r="O37" s="28"/>
      <c r="Z37" s="39"/>
      <c r="AA37" s="39">
        <v>9</v>
      </c>
      <c r="AB37" s="39">
        <f t="shared" si="24"/>
        <v>40</v>
      </c>
      <c r="AC37" s="39">
        <f t="shared" si="25"/>
        <v>40</v>
      </c>
      <c r="AE37" s="40"/>
      <c r="AF37" s="40">
        <v>8</v>
      </c>
      <c r="AG37" s="40" t="str">
        <f t="shared" si="26"/>
        <v>NONE</v>
      </c>
      <c r="AH37" s="40"/>
      <c r="AI37" s="40"/>
      <c r="AJ37" s="40">
        <f>IF(AND(AG37&lt;&gt;"NONE",AG37&lt;&gt;AI31),Z25*0.5,IF(AND(AG37&lt;&gt;"NONE",AG37=AI31),Z25,IF((AG37="NONE"),0)))</f>
        <v>0</v>
      </c>
      <c r="AN37">
        <v>5</v>
      </c>
      <c r="AO37" t="str">
        <f t="shared" si="29"/>
        <v>B</v>
      </c>
      <c r="AP37">
        <f t="shared" si="30"/>
        <v>16</v>
      </c>
      <c r="AQ37" t="str">
        <f t="shared" si="31"/>
        <v>-</v>
      </c>
      <c r="AR37" t="str">
        <f t="shared" si="32"/>
        <v>-</v>
      </c>
      <c r="AS37" t="str">
        <f t="shared" si="33"/>
        <v>Y</v>
      </c>
      <c r="AT37" s="46">
        <f t="shared" si="28"/>
        <v>0</v>
      </c>
      <c r="AU37" s="46">
        <f t="shared" si="28"/>
        <v>0</v>
      </c>
      <c r="AV37" s="46">
        <f t="shared" si="28"/>
        <v>15</v>
      </c>
      <c r="AW37" s="47">
        <f>IF(AQ31=AN37,15,0)</f>
        <v>0</v>
      </c>
      <c r="AX37" s="47">
        <f>IF(AR31=AN37,15,0)</f>
        <v>0</v>
      </c>
      <c r="AY37" s="47">
        <f>IF(AS31=AN37,15,0)</f>
        <v>15</v>
      </c>
    </row>
    <row r="38" ht="14.25" customHeight="1">
      <c r="N38" s="28" t="s">
        <v>67</v>
      </c>
      <c r="O38" s="28" t="s">
        <v>83</v>
      </c>
      <c r="Z38" s="39"/>
      <c r="AA38" s="39">
        <v>10</v>
      </c>
      <c r="AB38" s="39">
        <f t="shared" si="24"/>
        <v>50</v>
      </c>
      <c r="AC38" s="39">
        <f t="shared" si="25"/>
        <v>50</v>
      </c>
      <c r="AE38" s="40"/>
      <c r="AF38" s="40">
        <v>9</v>
      </c>
      <c r="AG38" s="40" t="str">
        <f t="shared" si="26"/>
        <v>NONE</v>
      </c>
      <c r="AH38" s="40"/>
      <c r="AI38" s="40"/>
      <c r="AJ38" s="40">
        <f t="shared" si="34" ref="AJ38:AJ39">IF(AND(AG38&lt;&gt;"NONE",AG38&lt;&gt;AI31),Z26*0.5,IF(AND(AG38&lt;&gt;"NONE",AG38=AI31),Z26,IF((AG38="NONE"),0)))</f>
        <v>0</v>
      </c>
      <c r="AN38">
        <v>6</v>
      </c>
      <c r="AO38" t="str">
        <f t="shared" si="29"/>
        <v>W</v>
      </c>
      <c r="AP38" t="str">
        <f t="shared" si="30"/>
        <v>NONE</v>
      </c>
      <c r="AQ38" t="str">
        <f t="shared" si="31"/>
        <v>-</v>
      </c>
      <c r="AR38" t="str">
        <f t="shared" si="32"/>
        <v>-</v>
      </c>
      <c r="AS38" t="str">
        <f t="shared" si="33"/>
        <v>-</v>
      </c>
      <c r="AT38" s="46">
        <f t="shared" si="28"/>
        <v>0</v>
      </c>
      <c r="AU38" s="46">
        <f t="shared" si="28"/>
        <v>0</v>
      </c>
      <c r="AV38" s="46">
        <f t="shared" si="28"/>
        <v>0</v>
      </c>
      <c r="AW38" s="47">
        <f>IF(AQ31=AN38,15,0)</f>
        <v>0</v>
      </c>
      <c r="AX38" s="47">
        <f>IF(AR31=AN38,15,0)</f>
        <v>0</v>
      </c>
      <c r="AY38" s="47">
        <f>IF(AS31=AN38,15,0)</f>
        <v>0</v>
      </c>
    </row>
    <row r="39" ht="14.25" customHeight="1">
      <c r="N39" s="28"/>
      <c r="O39" s="28"/>
      <c r="AE39" s="40"/>
      <c r="AF39" s="40">
        <v>10</v>
      </c>
      <c r="AG39" s="40" t="str">
        <f>IF(AG26&lt;&gt;FALSE,#REF!,"NONE")</f>
        <v>NONE</v>
      </c>
      <c r="AH39" s="40"/>
      <c r="AI39" s="40"/>
      <c r="AJ39" s="40">
        <f t="shared" si="34"/>
        <v>0</v>
      </c>
      <c r="AN39">
        <v>7</v>
      </c>
      <c r="AO39" t="str">
        <f t="shared" si="29"/>
        <v>R</v>
      </c>
      <c r="AP39" t="str">
        <f t="shared" si="30"/>
        <v>NONE</v>
      </c>
      <c r="AQ39" t="str">
        <f t="shared" si="31"/>
        <v>-</v>
      </c>
      <c r="AR39" t="str">
        <f t="shared" si="32"/>
        <v>-</v>
      </c>
      <c r="AS39" t="str">
        <f t="shared" si="33"/>
        <v>-</v>
      </c>
      <c r="AT39" s="46">
        <f t="shared" si="28"/>
        <v>0</v>
      </c>
      <c r="AU39" s="46">
        <f t="shared" si="28"/>
        <v>0</v>
      </c>
      <c r="AV39" s="46">
        <f t="shared" si="28"/>
        <v>0</v>
      </c>
      <c r="AW39" s="47">
        <f>IF(AQ31=AN39,15,0)</f>
        <v>0</v>
      </c>
      <c r="AX39" s="47">
        <f>IF(AR31=AN39,15,0)</f>
        <v>0</v>
      </c>
      <c r="AY39" s="47">
        <f>IF(AS31=AN39,15,0)</f>
        <v>0</v>
      </c>
    </row>
    <row r="40" ht="14.25" customHeight="1">
      <c r="N40" s="28" t="s">
        <v>66</v>
      </c>
      <c r="O40" s="28" t="s">
        <v>85</v>
      </c>
      <c r="AE40" s="40"/>
      <c r="AF40" s="40"/>
      <c r="AG40" s="40"/>
      <c r="AH40" s="40"/>
      <c r="AI40" s="40"/>
      <c r="AJ40" s="41" t="s">
        <v>88</v>
      </c>
      <c r="AN40">
        <v>8</v>
      </c>
      <c r="AO40" t="str">
        <f t="shared" si="29"/>
        <v>RWB</v>
      </c>
      <c r="AP40" t="str">
        <f t="shared" si="30"/>
        <v>NONE</v>
      </c>
      <c r="AQ40" t="str">
        <f t="shared" si="31"/>
        <v>-</v>
      </c>
      <c r="AR40" t="str">
        <f t="shared" si="32"/>
        <v>-</v>
      </c>
      <c r="AS40" t="str">
        <f t="shared" si="33"/>
        <v>-</v>
      </c>
      <c r="AT40" s="46">
        <f t="shared" si="28"/>
        <v>0</v>
      </c>
      <c r="AU40" s="46">
        <f t="shared" si="28"/>
        <v>0</v>
      </c>
      <c r="AV40" s="46">
        <f t="shared" si="28"/>
        <v>0</v>
      </c>
      <c r="AW40" s="47">
        <f>IF(AQ31=AN40,15,0)</f>
        <v>0</v>
      </c>
      <c r="AX40" s="47">
        <f>IF(AR31=AN40,15,0)</f>
        <v>0</v>
      </c>
      <c r="AY40" s="47">
        <f>IF(AS31=AN40,15,0)</f>
        <v>0</v>
      </c>
    </row>
    <row r="41" ht="14.25" customHeight="1">
      <c r="N41" s="28"/>
      <c r="O41" s="28"/>
      <c r="AE41" s="43" t="s">
        <v>67</v>
      </c>
      <c r="AF41" s="40">
        <v>1</v>
      </c>
      <c r="AG41" s="40" t="str">
        <f t="shared" si="35" ref="AG41:AG50">IF(AH17&lt;&gt;FALSE,Z18,"NONE")</f>
        <v>NONE</v>
      </c>
      <c r="AH41" s="40" t="s">
        <v>91</v>
      </c>
      <c r="AI41" s="40" t="s">
        <v>101</v>
      </c>
      <c r="AJ41" s="40">
        <f>IF(AND(AG41&lt;&gt;"NONE",AG41=AI42,AG41&lt;&gt;AI44),ROUND(1.25*Z18,0),IF(AND(AG41&lt;&gt;"NONE",AG41&lt;&gt;AI42,AG41=AI44),ROUND(0.75*Z18,0),IF(AND(AG41&lt;&gt;"NONE",AG41&lt;&gt;AI42,AG41&lt;&gt;AI44),ROUND(0.5*Z18,0),IF(AND(AG41="NONE",AG41&lt;&gt;AI42,AG41&lt;&gt;AI44),ROUND(0*Z18,0)))))</f>
        <v>0</v>
      </c>
      <c r="AN41">
        <v>9</v>
      </c>
      <c r="AO41" t="str">
        <f t="shared" si="29"/>
        <v>W</v>
      </c>
      <c r="AP41" t="str">
        <f t="shared" si="30"/>
        <v>NONE</v>
      </c>
      <c r="AQ41" t="str">
        <f t="shared" si="31"/>
        <v>-</v>
      </c>
      <c r="AR41" t="str">
        <f t="shared" si="32"/>
        <v>-</v>
      </c>
      <c r="AS41" t="str">
        <f t="shared" si="33"/>
        <v>-</v>
      </c>
      <c r="AT41" s="46">
        <f t="shared" si="28"/>
        <v>0</v>
      </c>
      <c r="AU41" s="46">
        <f t="shared" si="28"/>
        <v>0</v>
      </c>
      <c r="AV41" s="46">
        <f t="shared" si="28"/>
        <v>0</v>
      </c>
      <c r="AW41" s="47">
        <f>IF(AQ31=AN41,15,0)</f>
        <v>0</v>
      </c>
      <c r="AX41" s="47">
        <f>IF(AR31=AN41,15,0)</f>
        <v>0</v>
      </c>
      <c r="AY41" s="47">
        <f>IF(AS31=AN41,15,0)</f>
        <v>0</v>
      </c>
    </row>
    <row r="42" ht="14.25" customHeight="1">
      <c r="AE42" s="40"/>
      <c r="AF42" s="40">
        <v>2</v>
      </c>
      <c r="AG42" s="40" t="str">
        <f t="shared" si="35"/>
        <v>NONE</v>
      </c>
      <c r="AH42" s="40" t="e">
        <f t="shared" si="36"/>
        <v>#N/A</v>
      </c>
      <c r="AI42" s="40">
        <f t="shared" si="37"/>
        <v>0</v>
      </c>
      <c r="AJ42" s="40">
        <f t="shared" si="39" ref="AJ42:AJ50">IF(AND(AG42&lt;&gt;"NONE",AG42=AI42,AG42&lt;&gt;AI44),ROUND(1.25*Z19,0),IF(AND(AG42&lt;&gt;"NONE",AG42&lt;&gt;AI42,AG42=AI44),ROUND(0.75*Z19,0),IF(AND(AG42&lt;&gt;"NONE",AG42&lt;&gt;AI42,AG42&lt;&gt;AI44),ROUND(0.5*Z19,0),IF(AND(AG42="NONE",AG42&lt;&gt;AI42,AG42&lt;&gt;AI44),ROUND(0*Z19,0)))))</f>
        <v>0</v>
      </c>
      <c r="AN42">
        <v>10</v>
      </c>
      <c r="AO42" t="str">
        <f t="shared" si="29"/>
        <v>RWB</v>
      </c>
      <c r="AP42" t="str">
        <f t="shared" si="30"/>
        <v>NONE</v>
      </c>
      <c r="AQ42" t="str">
        <f t="shared" si="31"/>
        <v>-</v>
      </c>
      <c r="AR42" t="str">
        <f t="shared" si="32"/>
        <v>-</v>
      </c>
      <c r="AS42" t="str">
        <f t="shared" si="33"/>
        <v>-</v>
      </c>
      <c r="AT42" s="46">
        <f t="shared" si="28"/>
        <v>0</v>
      </c>
      <c r="AU42" s="46">
        <f t="shared" si="28"/>
        <v>0</v>
      </c>
      <c r="AV42" s="46">
        <f t="shared" si="28"/>
        <v>0</v>
      </c>
      <c r="AW42" s="47">
        <f>IF(AQ31=AN42,15,0)</f>
        <v>0</v>
      </c>
      <c r="AX42" s="47">
        <f t="shared" si="38"/>
        <v>0</v>
      </c>
      <c r="AY42" s="47">
        <f>IF(AS31=AN42,15,0)</f>
        <v>0</v>
      </c>
    </row>
    <row r="43" ht="14.25" customHeight="1">
      <c r="AE43" s="40"/>
      <c r="AF43" s="40">
        <v>3</v>
      </c>
      <c r="AG43" s="40" t="str">
        <f t="shared" si="35"/>
        <v>NONE</v>
      </c>
      <c r="AH43" s="40"/>
      <c r="AI43" s="40" t="s">
        <v>102</v>
      </c>
      <c r="AJ43" s="40">
        <f t="shared" si="39"/>
        <v>0</v>
      </c>
      <c r="AS43" s="27" t="s">
        <v>87</v>
      </c>
      <c r="AT43" s="44">
        <f t="shared" si="40" ref="AT43:AV43">COUNTIF(AT33:AT42,15)</f>
        <v>0</v>
      </c>
      <c r="AU43" s="44">
        <f t="shared" si="40"/>
        <v>0</v>
      </c>
      <c r="AV43" s="44">
        <f t="shared" si="40"/>
        <v>1</v>
      </c>
    </row>
    <row r="44" ht="14.25" customHeight="1">
      <c r="AE44" s="40"/>
      <c r="AF44" s="40">
        <v>4</v>
      </c>
      <c r="AG44" s="40" t="str">
        <f t="shared" si="35"/>
        <v>NONE</v>
      </c>
      <c r="AH44" s="40"/>
      <c r="AI44" s="40">
        <f>IF(AH27&gt;1,LARGE(AG41:AG50,2),0)</f>
        <v>0</v>
      </c>
      <c r="AJ44" s="40">
        <f t="shared" si="39"/>
        <v>0</v>
      </c>
    </row>
    <row r="45" ht="14.25" customHeight="1">
      <c r="AE45" s="40"/>
      <c r="AF45" s="40">
        <v>5</v>
      </c>
      <c r="AG45" s="40" t="str">
        <f t="shared" si="35"/>
        <v>NONE</v>
      </c>
      <c r="AH45" s="40"/>
      <c r="AI45" s="40"/>
      <c r="AJ45" s="40">
        <f t="shared" si="39"/>
        <v>0</v>
      </c>
      <c r="AM45" s="27" t="s">
        <v>41</v>
      </c>
      <c r="AQ45" s="25" t="s">
        <v>89</v>
      </c>
      <c r="AR45" s="42"/>
      <c r="AS45" s="42"/>
    </row>
    <row r="46" ht="14.25" customHeight="1">
      <c r="AE46" s="40"/>
      <c r="AF46" s="40">
        <v>6</v>
      </c>
      <c r="AG46" s="40" t="str">
        <f t="shared" si="35"/>
        <v>NONE</v>
      </c>
      <c r="AH46" s="40"/>
      <c r="AI46" s="40"/>
      <c r="AJ46" s="40">
        <f t="shared" si="39"/>
        <v>0</v>
      </c>
      <c r="AQ46" s="25" t="s">
        <v>24</v>
      </c>
      <c r="AR46" s="25" t="s">
        <v>25</v>
      </c>
      <c r="AS46" s="25" t="s">
        <v>26</v>
      </c>
    </row>
    <row r="47" ht="14.25" customHeight="1">
      <c r="AE47" s="40"/>
      <c r="AF47" s="40">
        <v>7</v>
      </c>
      <c r="AG47" s="40" t="str">
        <f t="shared" si="35"/>
        <v>NONE</v>
      </c>
      <c r="AH47" s="40"/>
      <c r="AI47" s="40"/>
      <c r="AJ47" s="40">
        <f t="shared" si="39"/>
        <v>0</v>
      </c>
      <c r="AQ47" s="42">
        <f t="shared" si="27"/>
        <v>3</v>
      </c>
      <c r="AR47" s="42">
        <f t="shared" si="27"/>
        <v>3</v>
      </c>
      <c r="AS47" s="42">
        <f t="shared" si="27"/>
        <v>3</v>
      </c>
    </row>
    <row r="48" ht="14.25" customHeight="1">
      <c r="AE48" s="40"/>
      <c r="AF48" s="40">
        <v>8</v>
      </c>
      <c r="AG48" s="40" t="str">
        <f t="shared" si="35"/>
        <v>NONE</v>
      </c>
      <c r="AH48" s="40"/>
      <c r="AI48" s="40"/>
      <c r="AJ48" s="40">
        <f t="shared" si="39"/>
        <v>0</v>
      </c>
      <c r="AO48" s="26" t="s">
        <v>75</v>
      </c>
      <c r="AP48" s="26" t="s">
        <v>76</v>
      </c>
      <c r="AQ48" s="27" t="s">
        <v>24</v>
      </c>
      <c r="AR48" s="27" t="s">
        <v>25</v>
      </c>
      <c r="AS48" s="27" t="s">
        <v>26</v>
      </c>
      <c r="AT48" s="44" t="s">
        <v>94</v>
      </c>
      <c r="AU48" s="44" t="s">
        <v>95</v>
      </c>
      <c r="AV48" s="44" t="s">
        <v>96</v>
      </c>
      <c r="AW48" s="48" t="s">
        <v>103</v>
      </c>
      <c r="AX48" s="48" t="s">
        <v>104</v>
      </c>
      <c r="AY48" s="48" t="s">
        <v>105</v>
      </c>
      <c r="AZ48" s="45" t="s">
        <v>97</v>
      </c>
      <c r="BA48" s="45" t="s">
        <v>98</v>
      </c>
      <c r="BB48" s="45" t="s">
        <v>99</v>
      </c>
    </row>
    <row r="49" ht="14.25" customHeight="1">
      <c r="N49" s="49" t="s">
        <v>106</v>
      </c>
      <c r="O49" s="49"/>
      <c r="P49" s="49"/>
      <c r="Q49" s="49"/>
      <c r="R49" s="49"/>
      <c r="AE49" s="40"/>
      <c r="AF49" s="40">
        <v>9</v>
      </c>
      <c r="AG49" s="40" t="str">
        <f t="shared" si="35"/>
        <v>NONE</v>
      </c>
      <c r="AH49" s="40"/>
      <c r="AI49" s="40"/>
      <c r="AJ49" s="40">
        <f t="shared" si="39"/>
        <v>0</v>
      </c>
      <c r="AN49">
        <v>1</v>
      </c>
      <c r="AO49" t="str">
        <f t="shared" si="43" ref="AO49:AO58">Y18</f>
        <v>RWB</v>
      </c>
      <c r="AP49" t="str">
        <f t="shared" si="44" ref="AP49:AP58">IF(AL17&lt;&gt;FALSE,Z18,"NONE")</f>
        <v>NONE</v>
      </c>
      <c r="AQ49" t="str">
        <f t="shared" si="31"/>
        <v>-</v>
      </c>
      <c r="AR49" t="str">
        <f t="shared" si="32"/>
        <v>-</v>
      </c>
      <c r="AS49" t="str">
        <f t="shared" si="33"/>
        <v>-</v>
      </c>
      <c r="AT49" s="46">
        <f t="shared" si="41" ref="AT49:AV58">IF(AQ49="Y",10,0)</f>
        <v>0</v>
      </c>
      <c r="AU49" s="46">
        <f t="shared" si="41"/>
        <v>0</v>
      </c>
      <c r="AV49" s="46">
        <f t="shared" si="41"/>
        <v>0</v>
      </c>
      <c r="AW49" s="50">
        <f>IF(AQ47=AN49,10,0)</f>
        <v>0</v>
      </c>
      <c r="AX49" s="50">
        <f>IF(AR47=AN49,10,0)</f>
        <v>0</v>
      </c>
      <c r="AY49" s="50">
        <f>IF(AS47=AN49,10,0)</f>
        <v>0</v>
      </c>
      <c r="AZ49" s="47">
        <f t="shared" si="42" ref="AZ49:BB49">IF(AND(AT43&gt;0,AQ59&gt;0),0,AW49)</f>
        <v>0</v>
      </c>
      <c r="BA49" s="47">
        <f t="shared" si="42"/>
        <v>0</v>
      </c>
      <c r="BB49" s="47">
        <f t="shared" si="42"/>
        <v>0</v>
      </c>
    </row>
    <row r="50" ht="14.25" customHeight="1">
      <c r="N50" s="49"/>
      <c r="O50" s="49"/>
      <c r="P50" s="49"/>
      <c r="Q50" s="49"/>
      <c r="R50" s="49"/>
      <c r="AE50" s="40"/>
      <c r="AF50" s="40">
        <v>10</v>
      </c>
      <c r="AG50" s="40" t="str">
        <f t="shared" si="35"/>
        <v>NONE</v>
      </c>
      <c r="AH50" s="40"/>
      <c r="AI50" s="40"/>
      <c r="AJ50" s="40">
        <f t="shared" si="39"/>
        <v>0</v>
      </c>
      <c r="AN50">
        <v>2</v>
      </c>
      <c r="AO50" t="str">
        <f t="shared" si="43"/>
        <v>RWB</v>
      </c>
      <c r="AP50" t="str">
        <f t="shared" si="44"/>
        <v>NONE</v>
      </c>
      <c r="AQ50" t="str">
        <f t="shared" si="31"/>
        <v>-</v>
      </c>
      <c r="AR50" t="str">
        <f t="shared" si="32"/>
        <v>-</v>
      </c>
      <c r="AS50" t="str">
        <f t="shared" si="33"/>
        <v>-</v>
      </c>
      <c r="AT50" s="46">
        <f t="shared" si="41"/>
        <v>0</v>
      </c>
      <c r="AU50" s="46">
        <f t="shared" si="41"/>
        <v>0</v>
      </c>
      <c r="AV50" s="46">
        <f t="shared" si="41"/>
        <v>0</v>
      </c>
      <c r="AW50" s="50">
        <f>IF(AQ47=AN50,10,0)</f>
        <v>0</v>
      </c>
      <c r="AX50" s="50">
        <f>IF(AR47=AN50,10,0)</f>
        <v>0</v>
      </c>
      <c r="AY50" s="50">
        <f>IF(AS47=AN50,10,0)</f>
        <v>0</v>
      </c>
      <c r="AZ50" s="47">
        <f t="shared" si="45" ref="AZ50:BB50">IF(AND(AT43&gt;0,AQ59&gt;0),0,AW50)</f>
        <v>0</v>
      </c>
      <c r="BA50" s="47">
        <f t="shared" si="45"/>
        <v>0</v>
      </c>
      <c r="BB50" s="47">
        <f t="shared" si="45"/>
        <v>0</v>
      </c>
    </row>
    <row r="51" ht="14.25" customHeight="1">
      <c r="AE51" s="40"/>
      <c r="AF51" s="40"/>
      <c r="AG51" s="40"/>
      <c r="AH51" s="40"/>
      <c r="AI51" s="40"/>
      <c r="AJ51" s="41" t="s">
        <v>88</v>
      </c>
      <c r="AN51">
        <v>3</v>
      </c>
      <c r="AO51" t="str">
        <f t="shared" si="43"/>
        <v>RWB</v>
      </c>
      <c r="AP51">
        <f t="shared" si="44"/>
        <v>1000</v>
      </c>
      <c r="AQ51" t="str">
        <f t="shared" si="31"/>
        <v>Y</v>
      </c>
      <c r="AR51" t="str">
        <f t="shared" si="32"/>
        <v>Y</v>
      </c>
      <c r="AS51" t="str">
        <f t="shared" si="33"/>
        <v>Y</v>
      </c>
      <c r="AT51" s="46">
        <f t="shared" si="41"/>
        <v>10</v>
      </c>
      <c r="AU51" s="46">
        <f t="shared" si="41"/>
        <v>10</v>
      </c>
      <c r="AV51" s="46">
        <f t="shared" si="41"/>
        <v>10</v>
      </c>
      <c r="AW51" s="50">
        <f>IF(AQ47=AN51,10,0)</f>
        <v>10</v>
      </c>
      <c r="AX51" s="50">
        <f>IF(AR47=AN51,10,0)</f>
        <v>10</v>
      </c>
      <c r="AY51" s="50">
        <f>IF(AS47=AN51,10,0)</f>
        <v>10</v>
      </c>
      <c r="AZ51" s="47">
        <f t="shared" si="46" ref="AZ51:BB51">IF(AND(AT43&gt;0,AQ59&gt;0),0,AW51)</f>
        <v>10</v>
      </c>
      <c r="BA51" s="47">
        <f t="shared" si="46"/>
        <v>10</v>
      </c>
      <c r="BB51" s="47">
        <f t="shared" si="46"/>
        <v>0</v>
      </c>
    </row>
    <row r="52" ht="14.25" customHeight="1">
      <c r="N52" s="26" t="s">
        <v>107</v>
      </c>
      <c r="O52" s="26" t="s">
        <v>24</v>
      </c>
      <c r="P52" s="26" t="s">
        <v>25</v>
      </c>
      <c r="Q52" s="26" t="s">
        <v>26</v>
      </c>
      <c r="R52" s="26" t="s">
        <v>30</v>
      </c>
      <c r="AE52" s="43" t="s">
        <v>68</v>
      </c>
      <c r="AF52" s="40">
        <v>1</v>
      </c>
      <c r="AG52" s="40" t="str">
        <f t="shared" si="48" ref="AG52:AG61">IF(AI17&lt;&gt;FALSE,Z18,"NONE")</f>
        <v>NONE</v>
      </c>
      <c r="AH52" s="40" t="s">
        <v>91</v>
      </c>
      <c r="AI52" s="40" t="s">
        <v>101</v>
      </c>
      <c r="AJ52" s="40">
        <f>IF(AND(AG52&lt;&gt;"NONE",AG52&lt;&gt;AI53),ROUND(Z18*0.5,0),IF(AND(AG52&lt;&gt;"NONE",AG52=AI53),ROUND(Z18*0.75,0),IF((AG52="NONE"),0)))</f>
        <v>0</v>
      </c>
      <c r="AN52">
        <v>4</v>
      </c>
      <c r="AO52" t="str">
        <f t="shared" si="43"/>
        <v>RWB</v>
      </c>
      <c r="AP52" t="str">
        <f t="shared" si="44"/>
        <v>NONE</v>
      </c>
      <c r="AQ52" t="str">
        <f t="shared" si="31"/>
        <v>-</v>
      </c>
      <c r="AR52" t="str">
        <f t="shared" si="32"/>
        <v>-</v>
      </c>
      <c r="AS52" t="str">
        <f t="shared" si="33"/>
        <v>-</v>
      </c>
      <c r="AT52" s="46">
        <f t="shared" si="41"/>
        <v>0</v>
      </c>
      <c r="AU52" s="46">
        <f t="shared" si="41"/>
        <v>0</v>
      </c>
      <c r="AV52" s="46">
        <f t="shared" si="41"/>
        <v>0</v>
      </c>
      <c r="AW52" s="50">
        <f>IF(AQ47=AN52,10,0)</f>
        <v>0</v>
      </c>
      <c r="AX52" s="50">
        <f>IF(AR47=AN52,10,0)</f>
        <v>0</v>
      </c>
      <c r="AY52" s="50">
        <f>IF(AS47=AN52,10,0)</f>
        <v>0</v>
      </c>
      <c r="AZ52" s="47">
        <f t="shared" si="47" ref="AZ52:BB52">IF(AND(AT43&gt;0,AQ59&gt;0),0,AW52)</f>
        <v>0</v>
      </c>
      <c r="BA52" s="47">
        <f t="shared" si="47"/>
        <v>0</v>
      </c>
      <c r="BB52" s="47">
        <f t="shared" si="47"/>
        <v>0</v>
      </c>
    </row>
    <row r="53" ht="14.25" customHeight="1">
      <c r="AE53" s="40"/>
      <c r="AF53" s="40">
        <v>2</v>
      </c>
      <c r="AG53" s="40" t="str">
        <f t="shared" si="48"/>
        <v>NONE</v>
      </c>
      <c r="AH53" s="40" t="e">
        <f t="shared" si="36"/>
        <v>#N/A</v>
      </c>
      <c r="AI53" s="40">
        <f t="shared" si="37"/>
        <v>0</v>
      </c>
      <c r="AJ53" s="40">
        <f>IF(AND(AG53&lt;&gt;"NONE",AG53&lt;&gt;AI53),ROUND(Z19*0.5,0),IF(AND(AG53&lt;&gt;"NONE",AG53=AI53),ROUND(Z19*0.75,0),IF((AG53="NONE"),0)))</f>
        <v>0</v>
      </c>
      <c r="AN53">
        <v>5</v>
      </c>
      <c r="AO53" t="str">
        <f t="shared" si="43"/>
        <v>B</v>
      </c>
      <c r="AP53" t="str">
        <f t="shared" si="44"/>
        <v>NONE</v>
      </c>
      <c r="AQ53" t="str">
        <f t="shared" si="31"/>
        <v>-</v>
      </c>
      <c r="AR53" t="str">
        <f t="shared" si="32"/>
        <v>-</v>
      </c>
      <c r="AS53" t="str">
        <f t="shared" si="33"/>
        <v>-</v>
      </c>
      <c r="AT53" s="46">
        <f t="shared" si="41"/>
        <v>0</v>
      </c>
      <c r="AU53" s="46">
        <f t="shared" si="41"/>
        <v>0</v>
      </c>
      <c r="AV53" s="46">
        <f t="shared" si="41"/>
        <v>0</v>
      </c>
      <c r="AW53" s="50">
        <f>IF(AQ47=AN53,10,0)</f>
        <v>0</v>
      </c>
      <c r="AX53" s="50">
        <f>IF(AR47=AN53,10,0)</f>
        <v>0</v>
      </c>
      <c r="AY53" s="50">
        <f>IF(AS47=AN53,10,0)</f>
        <v>0</v>
      </c>
      <c r="AZ53" s="47">
        <f t="shared" si="49" ref="AZ53:BB53">IF(AND(AT43&gt;0,AQ59&gt;0),0,AW53)</f>
        <v>0</v>
      </c>
      <c r="BA53" s="47">
        <f t="shared" si="49"/>
        <v>0</v>
      </c>
      <c r="BB53" s="47">
        <f t="shared" si="49"/>
        <v>0</v>
      </c>
    </row>
    <row r="54" ht="14.25" customHeight="1">
      <c r="N54" s="36" t="s">
        <v>68</v>
      </c>
      <c r="O54" s="51" t="b">
        <f>IF(AND(B4=N32,C4="1 Phase",D4="R"),ROUND((E4*0.75),IF(OR(NOT(N32=N30),NOT(C4="1 Phase"),NOT(D4="R"),E4=0),0)))</f>
        <v>0</v>
      </c>
      <c r="P54" s="51" t="b">
        <f>IF(AND(B4=N32,C4="1 Phase",D4="W"),ROUND((E4*0.75),IF(OR(NOT(B4=N32),NOT(C4="1 Phase"),NOT(D4="W"),E4=0),0)))</f>
        <v>0</v>
      </c>
      <c r="Q54" s="51" t="b">
        <f>IF(AND(B4=N32,C4="1 Phase",D4="B"),ROUND((E4*0.75),IF(OR(NOT(B4=N32),NOT(C4="1 Phase"),NOT(D4="B"),E4=0),0)))</f>
        <v>0</v>
      </c>
      <c r="R54" s="51" t="b">
        <f>IF(AND(B4=N32,C4="3 Phase",D4="RWB"),ROUND((E4*0.75),IF(OR(NOT(B4=N32),NOT(C4="3 Phase"),NOT(D4="RWB"),E4=0),0)))</f>
        <v>0</v>
      </c>
      <c r="AE54" s="40"/>
      <c r="AF54" s="40">
        <v>3</v>
      </c>
      <c r="AG54" s="40" t="str">
        <f t="shared" si="48"/>
        <v>NONE</v>
      </c>
      <c r="AH54" s="40"/>
      <c r="AI54" s="40"/>
      <c r="AJ54" s="40">
        <f>IF(AND(AG54&lt;&gt;"NONE",AG54&lt;&gt;AI53),ROUND(Z20*0.5,0),IF(AND(AG54&lt;&gt;"NONE",AG54=AI53),ROUND(Z20*0.75,0),IF((AG54="NONE"),0)))</f>
        <v>0</v>
      </c>
      <c r="AN54">
        <v>6</v>
      </c>
      <c r="AO54" t="str">
        <f t="shared" si="43"/>
        <v>W</v>
      </c>
      <c r="AP54" t="str">
        <f t="shared" si="44"/>
        <v>NONE</v>
      </c>
      <c r="AQ54" t="str">
        <f t="shared" si="31"/>
        <v>-</v>
      </c>
      <c r="AR54" t="str">
        <f t="shared" si="32"/>
        <v>-</v>
      </c>
      <c r="AS54" t="str">
        <f t="shared" si="33"/>
        <v>-</v>
      </c>
      <c r="AT54" s="46">
        <f t="shared" si="41"/>
        <v>0</v>
      </c>
      <c r="AU54" s="46">
        <f t="shared" si="41"/>
        <v>0</v>
      </c>
      <c r="AV54" s="46">
        <f t="shared" si="41"/>
        <v>0</v>
      </c>
      <c r="AW54" s="50">
        <f>IF(AQ47=AN54,10,0)</f>
        <v>0</v>
      </c>
      <c r="AX54" s="50">
        <f>IF(AR47=AN54,10,0)</f>
        <v>0</v>
      </c>
      <c r="AY54" s="50">
        <f>IF(AS47=AN54,10,0)</f>
        <v>0</v>
      </c>
      <c r="AZ54" s="47">
        <f t="shared" si="50" ref="AZ54:BB54">IF(AND(AT43&gt;0,AQ59&gt;0),0,AW54)</f>
        <v>0</v>
      </c>
      <c r="BA54" s="47">
        <f t="shared" si="50"/>
        <v>0</v>
      </c>
      <c r="BB54" s="47">
        <f t="shared" si="50"/>
        <v>0</v>
      </c>
    </row>
    <row r="55" ht="14.25" customHeight="1">
      <c r="N55" s="36" t="s">
        <v>28</v>
      </c>
      <c r="O55" s="51">
        <f>IF(AND(B4=N6,C4="1 Phase",D4="R",E4&lt;=20,E4&gt;0),3,IF(AND(B4=N6,C4="1 Phase",D4="R",E4&gt;20),3+2+2*INT((E4-21)/20),IF(OR(NOT(D4="R"),(NOT(B4=N6)),E4=0),0)))</f>
        <v>0</v>
      </c>
      <c r="P55" s="51">
        <f>IF(AND(B4=N6,C4="1 Phase",D4="W",E4&lt;=20,E4&gt;0),3,IF(AND(B4=N6,C4="1 Phase",D4="W",E4&gt;20),3+2+2*INT((E4-21)/20),IF(OR(NOT(D4="W"),E4=0),0)))</f>
        <v>0</v>
      </c>
      <c r="Q55" s="51">
        <f>IF(AND(B4=N6,C4="1 Phase",D4="B",E4&lt;=20,E4&gt;0),3,IF(AND(B4=N6,C4="1 Phase",D4="B",E4&gt;20),3+2+2*INT((E4-21)/20),IF(OR(NOT(D4="B"),E4=0),0)))</f>
        <v>0</v>
      </c>
      <c r="R55" s="51">
        <f>IF(AND(B4=N6,C4="3 Phase",D4="RWB",E4&lt;=20,E4&gt;0),3,IF(AND(B4=N6,C4="3 Phase",D4="RWB",E4&gt;20),3+2+2*INT((E4-21)/20),IF(OR(NOT(D4="RWB"),E4=0),0)))</f>
        <v>501</v>
      </c>
      <c r="AE55" s="40"/>
      <c r="AF55" s="40">
        <v>4</v>
      </c>
      <c r="AG55" s="40" t="str">
        <f t="shared" si="48"/>
        <v>NONE</v>
      </c>
      <c r="AH55" s="40"/>
      <c r="AI55" s="40"/>
      <c r="AJ55" s="40">
        <f>IF(AND(AG55&lt;&gt;"NONE",AG55&lt;&gt;AI53),ROUND(Z21*0.5,0),IF(AND(AG55&lt;&gt;"NONE",AG55=AI53),ROUND(Z21*0.75,0),IF((AG55="NONE"),0)))</f>
        <v>0</v>
      </c>
      <c r="AN55">
        <v>7</v>
      </c>
      <c r="AO55" t="str">
        <f t="shared" si="43"/>
        <v>R</v>
      </c>
      <c r="AP55" t="str">
        <f t="shared" si="44"/>
        <v>NONE</v>
      </c>
      <c r="AQ55" t="str">
        <f t="shared" si="31"/>
        <v>-</v>
      </c>
      <c r="AR55" t="str">
        <f t="shared" si="32"/>
        <v>-</v>
      </c>
      <c r="AS55" t="str">
        <f t="shared" si="33"/>
        <v>-</v>
      </c>
      <c r="AT55" s="46">
        <f t="shared" si="41"/>
        <v>0</v>
      </c>
      <c r="AU55" s="46">
        <f t="shared" si="41"/>
        <v>0</v>
      </c>
      <c r="AV55" s="46">
        <f t="shared" si="41"/>
        <v>0</v>
      </c>
      <c r="AW55" s="50">
        <f>IF(AQ47=AN55,10,0)</f>
        <v>0</v>
      </c>
      <c r="AX55" s="50">
        <f>IF(AR47=AN55,10,0)</f>
        <v>0</v>
      </c>
      <c r="AY55" s="50">
        <f>IF(AS47=AN55,10,0)</f>
        <v>0</v>
      </c>
      <c r="AZ55" s="47">
        <f t="shared" si="51" ref="AZ55:BB55">IF(AND(AT43&gt;0,AQ59&gt;0),0,AW55)</f>
        <v>0</v>
      </c>
      <c r="BA55" s="47">
        <f t="shared" si="51"/>
        <v>0</v>
      </c>
      <c r="BB55" s="47">
        <f t="shared" si="51"/>
        <v>0</v>
      </c>
    </row>
    <row r="56" ht="14.25" customHeight="1">
      <c r="N56" s="36" t="s">
        <v>48</v>
      </c>
      <c r="O56" s="51" t="b">
        <f>IF(AND(B4=N8,C4="1 Phase",D4="R"),ROUND((E4*0.75),0))</f>
        <v>0</v>
      </c>
      <c r="P56" s="51" t="b">
        <f>IF(AND(B4=N8,C4="1 Phase",D4="W"),ROUND((E4*0.75),IF(AND(NOT(B4=N8),NOT(C4="1 Phase"),NOT(D4="W")),0)))</f>
        <v>0</v>
      </c>
      <c r="Q56" s="51" t="b">
        <f>IF(AND(B4=N8,C4="1 Phase",D4="B"),ROUND((E4*0.75),IF(OR(NOT(B4=N8),NOT(C4="1 Phase"),NOT(D4="B"),E4=0),0)))</f>
        <v>0</v>
      </c>
      <c r="R56" s="51" t="b">
        <f>IF(AND(B4=N8,C4="3 Phase",D4="RWB"),ROUND((E4*0.75),IF(AND(NOT(B4=N8),NOT(C4="3 Phase"),NOT(D4="RWB")),0)))</f>
        <v>0</v>
      </c>
      <c r="AE56" s="40"/>
      <c r="AF56" s="40">
        <v>5</v>
      </c>
      <c r="AG56" s="40" t="str">
        <f t="shared" si="48"/>
        <v>NONE</v>
      </c>
      <c r="AH56" s="40"/>
      <c r="AI56" s="40"/>
      <c r="AJ56" s="40">
        <f>IF(AND(AG56&lt;&gt;"NONE",AG56&lt;&gt;AI53),ROUND(Z22*0.5,0),IF(AND(AG56&lt;&gt;"NONE",AG56=AI53),ROUND(Z22*0.75,0),IF((AG56="NONE"),0)))</f>
        <v>0</v>
      </c>
      <c r="AN56">
        <v>8</v>
      </c>
      <c r="AO56" t="str">
        <f t="shared" si="43"/>
        <v>RWB</v>
      </c>
      <c r="AP56" t="str">
        <f t="shared" si="44"/>
        <v>NONE</v>
      </c>
      <c r="AQ56" t="str">
        <f t="shared" si="31"/>
        <v>-</v>
      </c>
      <c r="AR56" t="str">
        <f t="shared" si="32"/>
        <v>-</v>
      </c>
      <c r="AS56" t="str">
        <f t="shared" si="33"/>
        <v>-</v>
      </c>
      <c r="AT56" s="46">
        <f t="shared" si="41"/>
        <v>0</v>
      </c>
      <c r="AU56" s="46">
        <f t="shared" si="41"/>
        <v>0</v>
      </c>
      <c r="AV56" s="46">
        <f t="shared" si="41"/>
        <v>0</v>
      </c>
      <c r="AW56" s="50">
        <f>IF(AQ47=AN56,10,0)</f>
        <v>0</v>
      </c>
      <c r="AX56" s="50">
        <f>IF(AR47=AN56,10,0)</f>
        <v>0</v>
      </c>
      <c r="AY56" s="50">
        <f>IF(AS47=AN56,10,0)</f>
        <v>0</v>
      </c>
      <c r="AZ56" s="47">
        <f t="shared" si="52" ref="AZ56:BB56">IF(AND(AT43&gt;0,AQ59&gt;0),0,AW56)</f>
        <v>0</v>
      </c>
      <c r="BA56" s="47">
        <f t="shared" si="52"/>
        <v>0</v>
      </c>
      <c r="BB56" s="47">
        <f t="shared" si="52"/>
        <v>0</v>
      </c>
    </row>
    <row r="57" ht="14.25" customHeight="1">
      <c r="N57" s="36" t="s">
        <v>50</v>
      </c>
      <c r="O57" s="51">
        <f>IF(AND(B4=N10,C4="1 Phase",D4="R",E4&lt;=20,E4&gt;0),10,IF(AND(B4=N10,C4="1 Phase",D4="R",E4&gt;20),10+5+5*INT((E4-21)/20),IF(OR(NOT(B4=N10),NOT(C4="1 Phase"),NOT(D4="R"),E4=0),0)))</f>
        <v>0</v>
      </c>
      <c r="P57" s="51">
        <f>IF(AND(B4=N10,C4="1 Phase",D4="W",E4&lt;=20,E4&gt;0),10,IF(AND(B4=N10,C4="1 Phase",D4="W",E4&gt;20),10+5+5*INT((E4-21)/20),IF(OR(NOT(B4=N10),NOT(C4="1 Phase"),NOT(D4="W"),E4=0),0)))</f>
        <v>0</v>
      </c>
      <c r="Q57" s="51">
        <f>IF(AND(B4=N10,C4="1 Phase",D4="B",E4&lt;=20,E4&gt;0),10,IF(AND(B4=N10,C4="1 Phase",D4="B",E4&gt;20),10+5+5*INT((E4-21)/20),IF(OR(NOT(B4=N10),NOT(C4="1 Phase"),NOT(D4="B"),E4=0),0)))</f>
        <v>0</v>
      </c>
      <c r="R57" s="51">
        <f>IF(AND(B4=N10,C4="3 Phase",D4="RWB",E4&lt;=20,E4&gt;0),10,IF(AND(B4=N10,C4="3 Phase",D4="RWB",E4&gt;20),10+5+5*INT((E4-21)/20),IF(OR(NOT(B4=N10),NOT(C4="3 Phase"),NOT(D4="RWB"),E4=0),0)))</f>
        <v>0</v>
      </c>
      <c r="AE57" s="40"/>
      <c r="AF57" s="40">
        <v>6</v>
      </c>
      <c r="AG57" s="40" t="str">
        <f t="shared" si="48"/>
        <v>NONE</v>
      </c>
      <c r="AH57" s="40"/>
      <c r="AI57" s="40"/>
      <c r="AJ57" s="40">
        <f>IF(AND(AG57&lt;&gt;"NONE",AG57&lt;&gt;AI53),ROUND(Z23*0.5,0),IF(AND(AG57&lt;&gt;"NONE",AG57=AI53),ROUND(Z23*0.75,0),IF((AG57="NONE"),0)))</f>
        <v>0</v>
      </c>
      <c r="AN57">
        <v>9</v>
      </c>
      <c r="AO57" t="str">
        <f t="shared" si="43"/>
        <v>W</v>
      </c>
      <c r="AP57" t="str">
        <f t="shared" si="44"/>
        <v>NONE</v>
      </c>
      <c r="AQ57" t="str">
        <f t="shared" si="31"/>
        <v>-</v>
      </c>
      <c r="AR57" t="str">
        <f t="shared" si="32"/>
        <v>-</v>
      </c>
      <c r="AS57" t="str">
        <f t="shared" si="33"/>
        <v>-</v>
      </c>
      <c r="AT57" s="46">
        <f t="shared" si="41"/>
        <v>0</v>
      </c>
      <c r="AU57" s="46">
        <f t="shared" si="41"/>
        <v>0</v>
      </c>
      <c r="AV57" s="46">
        <f t="shared" si="41"/>
        <v>0</v>
      </c>
      <c r="AW57" s="50">
        <f>IF(AQ47=AN57,10,0)</f>
        <v>0</v>
      </c>
      <c r="AX57" s="50">
        <f>IF(AR47=AN57,10,0)</f>
        <v>0</v>
      </c>
      <c r="AY57" s="50">
        <f>IF(AS47=AN57,10,0)</f>
        <v>0</v>
      </c>
      <c r="AZ57" s="47">
        <f t="shared" si="53" ref="AZ57:BB57">IF(AND(AT43&gt;0,AQ59&gt;0),0,AW57)</f>
        <v>0</v>
      </c>
      <c r="BA57" s="47">
        <f t="shared" si="53"/>
        <v>0</v>
      </c>
      <c r="BB57" s="47">
        <f t="shared" si="53"/>
        <v>0</v>
      </c>
    </row>
    <row r="58" ht="14.25" customHeight="1">
      <c r="N58" s="36" t="s">
        <v>41</v>
      </c>
      <c r="O58" s="51">
        <f>IF(AND(B4=N12,C4="1 Phase",D4="R",E4&gt;0),10,IF(OR(NOT(B4=N12),NOT(C4="1 Phase"),NOT(D4="R"),E4=0),0))</f>
        <v>0</v>
      </c>
      <c r="P58" s="51">
        <f>IF(AND(B4=N12,C4="1 Phase",D4="W",E4&gt;0),10,IF(OR(NOT(B4=N12),NOT(C4="1 Phase"),NOT(D4="W"),E4=0),0))</f>
        <v>0</v>
      </c>
      <c r="Q58" s="51">
        <f>IF(AND(B4=N12,C4="1 Phase",D4="B",E4&gt;0),10,IF(OR(NOT(B4=N12),NOT(C4="1 Phase"),NOT(D4="B"),E4=0),0))</f>
        <v>0</v>
      </c>
      <c r="R58" s="51">
        <f>IF(AND(B4=N12,C4="3 Phase",D4="RWB",E4&gt;0),10,IF(OR(NOT(B4=N12),NOT(C4="3 Phase"),NOT(D4="RWB"),E4=0),0))</f>
        <v>0</v>
      </c>
      <c r="AE58" s="40"/>
      <c r="AF58" s="40">
        <v>7</v>
      </c>
      <c r="AG58" s="40" t="str">
        <f t="shared" si="48"/>
        <v>NONE</v>
      </c>
      <c r="AH58" s="40"/>
      <c r="AI58" s="40"/>
      <c r="AJ58" s="40">
        <f>IF(AND(AG58&lt;&gt;"NONE",AG58&lt;&gt;AI53),ROUND(Z24*0.5,0),IF(AND(AG58&lt;&gt;"NONE",AG58=AI53),ROUND(Z24*0.75,0),IF((AG58="NONE"),0)))</f>
        <v>0</v>
      </c>
      <c r="AN58">
        <v>10</v>
      </c>
      <c r="AO58" t="str">
        <f t="shared" si="43"/>
        <v>RWB</v>
      </c>
      <c r="AP58" t="str">
        <f t="shared" si="44"/>
        <v>NONE</v>
      </c>
      <c r="AQ58" t="str">
        <f t="shared" si="31"/>
        <v>-</v>
      </c>
      <c r="AR58" t="str">
        <f t="shared" si="32"/>
        <v>-</v>
      </c>
      <c r="AS58" t="str">
        <f t="shared" si="33"/>
        <v>-</v>
      </c>
      <c r="AT58" s="46">
        <f t="shared" si="41"/>
        <v>0</v>
      </c>
      <c r="AU58" s="46">
        <f t="shared" si="41"/>
        <v>0</v>
      </c>
      <c r="AV58" s="46">
        <f t="shared" si="41"/>
        <v>0</v>
      </c>
      <c r="AW58" s="50">
        <f>IF(AQ47=AN58,10,0)</f>
        <v>0</v>
      </c>
      <c r="AX58" s="50">
        <f>IF(AR47=AN58,10,0)</f>
        <v>0</v>
      </c>
      <c r="AY58" s="50">
        <f>IF(AS47=AN58,10,0)</f>
        <v>0</v>
      </c>
      <c r="AZ58" s="47">
        <f t="shared" si="54" ref="AZ58:BB58">IF(AND(AT43&gt;0,AQ59&gt;0),0,AW58)</f>
        <v>0</v>
      </c>
      <c r="BA58" s="47">
        <f t="shared" si="54"/>
        <v>0</v>
      </c>
      <c r="BB58" s="47">
        <f t="shared" si="54"/>
        <v>0</v>
      </c>
    </row>
    <row r="59" ht="14.25" customHeight="1">
      <c r="N59" s="36" t="s">
        <v>47</v>
      </c>
      <c r="O59" s="51">
        <f>IF(AND(B4=N14,C4="1 Phase",D4="R",E4&gt;0),15,IF(OR(NOT(B4=N14),NOT(C4="1 Phase"),NOT(D4="R"),E4=0),0))</f>
        <v>0</v>
      </c>
      <c r="P59" s="51">
        <f>IF(AND(B4=N14,C4="1 Phase",D4="W",E4&gt;0),15,IF(OR(NOT(B4=N14),NOT(C4="1 Phase"),NOT(D4="W"),E4=0),0))</f>
        <v>0</v>
      </c>
      <c r="Q59" s="51">
        <f>IF(AND(B4=N14,C4="1 Phase",D4="B",E4&gt;0),15,IF(OR(NOT(B4=N14),NOT(C4="1 Phase"),NOT(D4="B"),E4=0),0))</f>
        <v>0</v>
      </c>
      <c r="R59" s="51">
        <f>IF(AND(B4=N14,C4="3 Phase",D4="RWB",E4&gt;0),15,IF(OR(NOT(B4=N14),NOT(C4="3 Phase"),NOT(D4="RWB"),E4=0),0))</f>
        <v>0</v>
      </c>
      <c r="AE59" s="40"/>
      <c r="AF59" s="40">
        <v>8</v>
      </c>
      <c r="AG59" s="40" t="str">
        <f t="shared" si="48"/>
        <v>NONE</v>
      </c>
      <c r="AH59" s="40"/>
      <c r="AI59" s="40"/>
      <c r="AJ59" s="40">
        <f>IF(AND(AG59&lt;&gt;"NONE",AG59&lt;&gt;AI53),ROUND(Z25*0.5,0),IF(AND(AG59&lt;&gt;"NONE",AG59=AI53),ROUND(Z25*0.75,0),IF((AG59="NONE"),0)))</f>
        <v>0</v>
      </c>
      <c r="AP59" s="44" t="s">
        <v>87</v>
      </c>
      <c r="AQ59" s="44">
        <f t="shared" si="55" ref="AQ59:AS59">COUNTIF(AQ49:AQ58,"Y")</f>
        <v>1</v>
      </c>
      <c r="AR59" s="44">
        <f t="shared" si="55"/>
        <v>1</v>
      </c>
      <c r="AS59" s="44">
        <f t="shared" si="55"/>
        <v>1</v>
      </c>
    </row>
    <row r="60" ht="14.25" customHeight="1">
      <c r="N60" s="36" t="s">
        <v>54</v>
      </c>
      <c r="O60" s="51" t="b">
        <f>IF(AND(B4=N16,C4="1 Phase",D4="R"),ROUND((E4*0.5),IF(OR(NOT(B4=N16),NOT(C4="1 Phase"),NOT(D4="R"),E4=0),0)))</f>
        <v>0</v>
      </c>
      <c r="P60" s="51" t="b">
        <f>IF(AND(B4=N16,C4="1 Phase",D4="W"),ROUND((E4*0.5),IF(OR(NOT(B4=N16),NOT(C4="1 Phase"),NOT(D4="W"),E4=0),0)))</f>
        <v>0</v>
      </c>
      <c r="Q60" s="51" t="b">
        <f>IF(AND(B4=N16,C4="1 Phase",D4="B"),ROUND((E4*0.5),IF(OR(NOT(B4=N16),NOT(C4="1 Phase"),NOT(D4="B"),E4=0),0)))</f>
        <v>0</v>
      </c>
      <c r="R60" s="51" t="b">
        <f>IF(AND(B4=N16,C4="3 Phase",D4="RWB"),ROUND((E4*0.5),IF(OR(NOT(B4=N16),NOT(C4="3 Phase"),NOT(D4="RWB"),E4=0),0)))</f>
        <v>0</v>
      </c>
      <c r="AE60" s="40"/>
      <c r="AF60" s="40">
        <v>9</v>
      </c>
      <c r="AG60" s="40" t="str">
        <f t="shared" si="48"/>
        <v>NONE</v>
      </c>
      <c r="AH60" s="40"/>
      <c r="AI60" s="40"/>
      <c r="AJ60" s="40">
        <f>IF(AND(AG60&lt;&gt;"NONE",AG60&lt;&gt;AI53),ROUND(Z26*0.5,0),IF(AND(AG60&lt;&gt;"NONE",AG60=AI53),ROUND(Z26*0.75,0),IF((AG60="NONE"),0)))</f>
        <v>0</v>
      </c>
    </row>
    <row r="61" ht="14.25" customHeight="1">
      <c r="N61" s="36" t="s">
        <v>70</v>
      </c>
      <c r="O61" s="51" t="b">
        <f>IF(AND(B4=N18,C4="1 Phase",D4="R"),ROUND((E4*0.5),IF(OR(NOT(B4=N18),NOT(C4="1 Phase"),NOT(D4="R"),E4=0),0)))</f>
        <v>0</v>
      </c>
      <c r="P61" s="51" t="b">
        <f>IF(AND(B4=N18,C4="1 Phase",D4="W"),ROUND((E4*0.5),IF(OR(NOT(B4=N18),NOT(C4="1 Phase"),NOT(D4="W"),E4=0),0)))</f>
        <v>0</v>
      </c>
      <c r="Q61" s="51" t="b">
        <f>IF(AND(B4=N18,C4="1 Phase",D4="B"),ROUND((E4*0.5),IF(OR(NOT(B4=N18),NOT(C4="1 Phase"),NOT(D4="B"),E4=0),0)))</f>
        <v>0</v>
      </c>
      <c r="R61" s="51" t="b">
        <f>IF(AND(B4=N18,C4="3 Phase",D4="RWB"),ROUND((E4*0.5),IF(OR(NOT(B4=N18),NOT(C4="3 Phase"),NOT(D4="RWB"),E4=0),0)))</f>
        <v>0</v>
      </c>
      <c r="AE61" s="40"/>
      <c r="AF61" s="40">
        <v>10</v>
      </c>
      <c r="AG61" s="40" t="str">
        <f t="shared" si="48"/>
        <v>NONE</v>
      </c>
      <c r="AH61" s="40"/>
      <c r="AI61" s="40"/>
      <c r="AJ61" s="40">
        <f>IF(AND(AG61&lt;&gt;"NONE",AG61&lt;&gt;AI53),ROUND(Z27*0.5,0),IF(AND(AG61&lt;&gt;"NONE",AG61=AI53),ROUND(Z27*0.75,0),IF((AG61="NONE"),0)))</f>
        <v>0</v>
      </c>
    </row>
    <row r="62" ht="14.25" customHeight="1">
      <c r="N62" s="36" t="s">
        <v>57</v>
      </c>
      <c r="O62" s="51" t="b">
        <f>IF(AND(B4=N20,C4="1 Phase",D4="R"),ROUND((E4*0.5),IF(OR(NOT(B4=N20),NOT(C4="1 Phase"),NOT(D4="R"),E4=0),0)))</f>
        <v>0</v>
      </c>
      <c r="P62" s="51" t="b">
        <f>IF(AND(B4=N20,C4="1 Phase",D4="W"),ROUND((E4*0.5),IF(OR(NOT(B4=N20),NOT(C4="1 Phase"),NOT(D4="W"),E4=0),0)))</f>
        <v>0</v>
      </c>
      <c r="Q62" s="51" t="b">
        <f>IF(AND(B4=N20,C4="1 Phase",D4="B"),ROUND((E4*0.5),IF(OR(NOT(B4=N20),NOT(C4="1 Phase"),NOT(D4="B"),E4=0),0)))</f>
        <v>0</v>
      </c>
      <c r="R62" s="51" t="b">
        <f>IF(AND(B4=N20,C4="3 Phase",D4="RWB"),ROUND((E4*0.5),IF(OR(NOT(B4=N20),NOT(C4="3 Phase"),NOT(D4="RWB"),E4=0),0)))</f>
        <v>0</v>
      </c>
      <c r="AE62" s="40"/>
      <c r="AF62" s="40"/>
      <c r="AG62" s="40"/>
      <c r="AH62" s="40"/>
      <c r="AI62" s="40"/>
      <c r="AJ62" s="41" t="s">
        <v>88</v>
      </c>
    </row>
    <row r="63" ht="14.25" customHeight="1">
      <c r="N63" s="36" t="s">
        <v>77</v>
      </c>
      <c r="O63" s="51" t="b">
        <f>IF(AND(B4=N22,C4="1 Phase",D4="R"),ROUND((E4*0.75),IF(OR(NOT(B4=N22),NOT(C4="1 Phase"),NOT(D4="R"),E4=0),0)))</f>
        <v>0</v>
      </c>
      <c r="P63" s="51" t="b">
        <f>IF(AND(B4=N22,C4="1 Phase",D4="W"),ROUND((E4*0.75),IF(OR(NOT(B4=N22),NOT(C4="1 Phase"),NOT(D4="W"),E4=0),0)))</f>
        <v>0</v>
      </c>
      <c r="Q63" s="51" t="b">
        <f>IF(AND(B4=N22,C4="1 Phase",D4="B"),ROUND((E4*0.75),IF(OR(NOT(B4=N22),NOT(C4="1 Phase"),NOT(D4="B"),E4=0),0)))</f>
        <v>0</v>
      </c>
      <c r="R63" s="51" t="b">
        <f>IF(AND(B4=N22,C4="3 Phase",D4="RWB"),ROUND((E4*0.75),IF(OR(NOT(B4=N22),NOT(C4="3 Phase"),NOT(D4="RWB"),E4=0),0)))</f>
        <v>0</v>
      </c>
      <c r="AE63" s="43" t="s">
        <v>69</v>
      </c>
      <c r="AF63" s="40">
        <v>1</v>
      </c>
      <c r="AG63" s="40" t="str">
        <f t="shared" si="56" ref="AG63:AG72">IF(AJ17&lt;&gt;FALSE,Z18,"NONE")</f>
        <v>NONE</v>
      </c>
      <c r="AH63" s="40" t="s">
        <v>91</v>
      </c>
      <c r="AI63" s="40" t="s">
        <v>101</v>
      </c>
      <c r="AJ63" s="40">
        <f>IF(AND(AG63&lt;&gt;"NONE",AG63&lt;&gt;AI64),ROUND(Z18*0.5,0),IF(AND(AG63&lt;&gt;"NONE",AG63=AI64),ROUND(Z18*0.75,0),IF((AG63="NONE"),0)))</f>
        <v>0</v>
      </c>
    </row>
    <row r="64" ht="14.25" customHeight="1">
      <c r="N64" s="36" t="s">
        <v>79</v>
      </c>
      <c r="O64" s="51" t="b">
        <f>IF(AND(B4=N24,C4="1 Phase",D4="R"),ROUND((E4*0.75),IF(OR(NOT(B4=N24),NOT(C4="1 Phase"),NOT(D4="R"),E4=0),0)))</f>
        <v>0</v>
      </c>
      <c r="P64" s="51" t="b">
        <f>IF(AND(B4=N24,C4="1 Phase",D4="W"),ROUND((E4*0.75),IF(OR(NOT(B4=N24),NOT(C4="1 Phase"),NOT(D4="W"),E4=0),0)))</f>
        <v>0</v>
      </c>
      <c r="Q64" s="51" t="b">
        <f>IF(AND(B4=N24,C4="1 Phase",D4="B"),ROUND((E4*0.75),IF(OR(NOT(B4=N24),NOT(C4="1 Phase"),NOT(D4="B"),E4=0),0)))</f>
        <v>0</v>
      </c>
      <c r="R64" s="51" t="b">
        <f>IF(AND(B4=N24,C4="3 Phase",D4="RWB"),ROUND((E4*0.75),IF(OR(NOT(B4=N24),NOT(C4="3 Phase"),NOT(D4="RWB"),E4=0),0)))</f>
        <v>0</v>
      </c>
      <c r="AE64" s="40"/>
      <c r="AF64" s="40">
        <v>2</v>
      </c>
      <c r="AG64" s="40" t="str">
        <f t="shared" si="56"/>
        <v>NONE</v>
      </c>
      <c r="AH64" s="40" t="e">
        <f t="shared" si="36"/>
        <v>#N/A</v>
      </c>
      <c r="AI64" s="40">
        <f t="shared" si="37"/>
        <v>0</v>
      </c>
      <c r="AJ64" s="40">
        <f>IF(AND(AG64&lt;&gt;"NONE",AG64&lt;&gt;AI64),ROUND(Z19*0.5,0),IF(AND(AG64&lt;&gt;"NONE",AG64=AI64),ROUND(Z19*0.75,0),IF((AG64="NONE"),0)))</f>
        <v>0</v>
      </c>
    </row>
    <row r="65" ht="14.25" customHeight="1">
      <c r="N65" s="36" t="s">
        <v>81</v>
      </c>
      <c r="O65" s="51" t="b">
        <f>IF(AND(B4=N26,C4="1 Phase",D4="R"),ROUND((E4*0.33),IF(OR(NOT(B4=N26),NOT(C4="1 Phase"),NOT(D4="R"),E4=0),0)))</f>
        <v>0</v>
      </c>
      <c r="P65" s="51" t="b">
        <f>IF(AND(B4=N26,C4="1 Phase",D4="W"),ROUND((E4*0.33),IF(OR(NOT(B4=N26),NOT(C4="1 Phase"),NOT(D4="W"),E4=0),0)))</f>
        <v>0</v>
      </c>
      <c r="Q65" s="51" t="b">
        <f>IF(AND(B4=N26,C4="1 Phase",D4="B"),ROUND((E4*0.33),IF(OR(NOT(B4=N26),NOT(C4="1 Phase"),NOT(D4="B"),E4=0),0)))</f>
        <v>0</v>
      </c>
      <c r="R65" s="51" t="b">
        <f>IF(AND(B4=N26,C4="3 Phase",D4="RWB"),ROUND((E4*0.33),IF(OR(NOT(B4=N26),NOT(C4="3 Phase"),NOT(D4="RWB"),E4=0),0)))</f>
        <v>0</v>
      </c>
      <c r="AE65" s="40"/>
      <c r="AF65" s="40">
        <v>3</v>
      </c>
      <c r="AG65" s="40" t="str">
        <f t="shared" si="56"/>
        <v>NONE</v>
      </c>
      <c r="AH65" s="40"/>
      <c r="AI65" s="40"/>
      <c r="AJ65" s="40">
        <f>IF(AND(AG65&lt;&gt;"NONE",AG65&lt;&gt;AI64),ROUND(Z20*0.5,0),IF(AND(AG65&lt;&gt;"NONE",AG65=AI64),ROUND(Z20*0.75,0),IF((AG65="NONE"),0)))</f>
        <v>0</v>
      </c>
    </row>
    <row r="66" ht="14.25" customHeight="1">
      <c r="N66" s="36" t="s">
        <v>44</v>
      </c>
      <c r="O66" s="51" t="b">
        <f>IF(AND(B4=N28,C4="1 Phase",D4="R"),ROUND((E4*1),IF(OR(NOT(B4=N28),NOT(C4="1 Phase"),NOT(D4="R"),E4=0),0)))</f>
        <v>0</v>
      </c>
      <c r="P66" s="51" t="b">
        <f>IF(AND(B4=N28,C4="1 Phase",D4="W"),ROUND((E4*1),IF(OR(NOT(B4=N28),NOT(C4="1 Phase"),NOT(D4="W"),E4=0),0)))</f>
        <v>0</v>
      </c>
      <c r="Q66" s="51" t="b">
        <f>IF(AND(B4=N28,C4="1 Phase",D4="B"),ROUND((E4*1),IF(OR(NOT(B4=N28),NOT(C4="1 Phase"),NOT(D4="B"),E4=0),0)))</f>
        <v>0</v>
      </c>
      <c r="R66" s="51" t="b">
        <f>IF(AND(B4=N28,C4="3 Phase",D4="RWB"),ROUND((E4*1),IF(OR(NOT(B4=N28),NOT(C4="3 Phase"),NOT(D4="RWB"),E4=0),0)))</f>
        <v>0</v>
      </c>
      <c r="AE66" s="40"/>
      <c r="AF66" s="40">
        <v>4</v>
      </c>
      <c r="AG66" s="40" t="str">
        <f t="shared" si="56"/>
        <v>NONE</v>
      </c>
      <c r="AH66" s="40"/>
      <c r="AI66" s="40"/>
      <c r="AJ66" s="40">
        <f>IF(AND(AG66&lt;&gt;"NONE",AG66&lt;&gt;AI64),ROUND(Z21*0.5,0),IF(AND(AG66&lt;&gt;"NONE",AG66=AI64),ROUND(Z21*0.75,0),IF((AG66="NONE"),0)))</f>
        <v>0</v>
      </c>
    </row>
    <row r="67" ht="14.25" customHeight="1">
      <c r="N67" s="36" t="s">
        <v>69</v>
      </c>
      <c r="O67" s="51" t="b">
        <f>IF(AND(B4=N30,C4="1 Phase",D4="R"),ROUND((E4*0.75),IF(OR(NOT(B4=N30),NOT(C4="1 Phase"),NOT(D4="R"),E4=0),0)))</f>
        <v>0</v>
      </c>
      <c r="P67" s="51" t="b">
        <f>IF(AND(B4=N30,C4="1 Phase",D4="W"),ROUND((E4*0.75),IF(OR(NOT(B4=N30),NOT(C4="1 Phase"),NOT(D4="W"),E4=0),0)))</f>
        <v>0</v>
      </c>
      <c r="Q67" s="51" t="b">
        <f>IF(AND(B4=N30,C4="1 Phase",D4="B"),ROUND((E4*0.75),IF(OR(NOT(B4=N30),NOT(C4="1 Phase"),NOT(D4="B"),E4=0),0)))</f>
        <v>0</v>
      </c>
      <c r="R67" s="51" t="b">
        <f>IF(AND(B4=N30,C4="3 Phase",D4="RWB"),ROUND((E4*0.75),IF(OR(NOT(B4=N30),NOT(C4="3 Phase"),NOT(D4="RWB"),E4=0),0)))</f>
        <v>0</v>
      </c>
      <c r="AE67" s="40"/>
      <c r="AF67" s="40">
        <v>5</v>
      </c>
      <c r="AG67" s="40" t="str">
        <f t="shared" si="56"/>
        <v>NONE</v>
      </c>
      <c r="AH67" s="40"/>
      <c r="AI67" s="40"/>
      <c r="AJ67" s="40">
        <f>IF(AND(AG67&lt;&gt;"NONE",AG67&lt;&gt;AI64),ROUND(Z22*0.5,0),IF(AND(AG67&lt;&gt;"NONE",AG67=AI64),ROUND(Z22*0.75,0),IF((AG67="NONE"),0)))</f>
        <v>0</v>
      </c>
    </row>
    <row r="68" ht="14.25" customHeight="1">
      <c r="N68" s="36" t="s">
        <v>86</v>
      </c>
      <c r="O68" s="51" t="b">
        <f>IF(AND(B4=N34,C4="1 Phase",D4="R"),ROUND((E4*1),IF(OR(NOT(B4=N34),NOT(C4="1 Phase"),NOT(D4="R"),E4=0),0)))</f>
        <v>0</v>
      </c>
      <c r="P68" s="51" t="b">
        <f>IF(AND(B4=N34,C4="1 Phase",D4="W"),ROUND((E4*1),IF(OR(NOT(B4=N34),NOT(C4="1 Phase"),NOT(D4="W"),E4=0),0)))</f>
        <v>0</v>
      </c>
      <c r="Q68" s="51" t="b">
        <f>IF(AND(B4=N34,C4="1 Phase",D4="B"),ROUND((E4*1),IF(OR(NOT(B4=N34),NOT(C4="1 Phase"),NOT(D4="B"),E4=0),0)))</f>
        <v>0</v>
      </c>
      <c r="R68" s="51" t="b">
        <f>IF(AND(B4=N34,C4="3 Phase",D4="RWB"),ROUND((E4*1),IF(OR(NOT(B4=N34),NOT(C4="3 Phase"),NOT(D4="RWB"),E4=0),0)))</f>
        <v>0</v>
      </c>
      <c r="AE68" s="40"/>
      <c r="AF68" s="40">
        <v>6</v>
      </c>
      <c r="AG68" s="40" t="str">
        <f t="shared" si="56"/>
        <v>NONE</v>
      </c>
      <c r="AH68" s="40"/>
      <c r="AI68" s="40"/>
      <c r="AJ68" s="40">
        <f>IF(AND(AG68&lt;&gt;"NONE",AG68&lt;&gt;AI64),ROUND(Z23*0.5,0),IF(AND(AG68&lt;&gt;"NONE",AG68=AI64),ROUND(Z23*0.75,0),IF((AG68="NONE"),0)))</f>
        <v>0</v>
      </c>
    </row>
    <row r="69" ht="14.25" customHeight="1">
      <c r="N69" s="36" t="s">
        <v>33</v>
      </c>
      <c r="O69" s="51" t="b">
        <f>IF(AND(B4=N36,C4="1 Phase",D4="R"),ROUND((E4*1),IF(OR(NOT(B4=N36),NOT(C4="1 Phase"),NOT(D4="R"),E4=0),0)))</f>
        <v>0</v>
      </c>
      <c r="P69" s="51" t="b">
        <f>IF(AND(B4=N36,C4="1 Phase",D4="W"),ROUND((E4*1),IF(OR(NOT(B4=N36),NOT(C4="1 Phase"),NOT(D4="W"),E4=0),0)))</f>
        <v>0</v>
      </c>
      <c r="Q69" s="51" t="b">
        <f>IF(AND(B4=N36,C4="1 Phase",D4="B"),ROUND((E4*1),IF(OR(NOT(B4=N36),NOT(C4="1 Phase"),NOT(D4="B"),E4=0),0)))</f>
        <v>0</v>
      </c>
      <c r="R69" s="51" t="b">
        <f>IF(AND(B4=N36,C4="3 Phase",D4="RWB"),ROUND((E4*1),IF(OR(NOT(B4=N36),NOT(C4="3 Phase"),NOT(D4="RWB"),E4=0),0)))</f>
        <v>0</v>
      </c>
      <c r="AE69" s="40"/>
      <c r="AF69" s="40">
        <v>7</v>
      </c>
      <c r="AG69" s="40" t="str">
        <f t="shared" si="56"/>
        <v>NONE</v>
      </c>
      <c r="AH69" s="40"/>
      <c r="AI69" s="40"/>
      <c r="AJ69" s="40">
        <f>IF(AND(AG69&lt;&gt;"NONE",AG69&lt;&gt;AI64),ROUND(Z24*0.5,0),IF(AND(AG69&lt;&gt;"NONE",AG69=AI64),ROUND(Z24*0.75,0),IF((AG69="NONE"),0)))</f>
        <v>0</v>
      </c>
    </row>
    <row r="70" ht="14.25" customHeight="1">
      <c r="N70" s="36" t="s">
        <v>67</v>
      </c>
      <c r="O70" s="51" t="b">
        <f>IF(AND(B4=N38,C4="1 Phase",D4="R"),ROUND((E4*1.25),IF(OR(NOT(B4=N38),NOT(C4="1 Phase"),NOT(D4="R"),E4=0),0)))</f>
        <v>0</v>
      </c>
      <c r="P70" s="51" t="b">
        <f>IF(AND(B4=N38,C4="1 Phase",D4="W"),ROUND((E4*1.25),IF(OR(NOT(B4=N38),NOT(C4="1 Phase"),NOT(D4="W"),E4=0),0)))</f>
        <v>0</v>
      </c>
      <c r="Q70" s="51" t="b">
        <f>IF(AND(B4=N38,C4="1 Phase",D4="B"),ROUND((E4*1.25),IF(OR(NOT(B4=N38),NOT(C4="1 Phase"),NOT(D4="B"),E4=0),0)))</f>
        <v>0</v>
      </c>
      <c r="R70" s="51" t="b">
        <f>IF(AND(B4=N38,C4="3 Phase",D4="RWB"),ROUND((E4*1.25),IF(OR(NOT(B4=N38),NOT(C4="3 Phase"),NOT(D4="RWB"),E4=0),0)))</f>
        <v>0</v>
      </c>
      <c r="AE70" s="40"/>
      <c r="AF70" s="40">
        <v>8</v>
      </c>
      <c r="AG70" s="40" t="str">
        <f t="shared" si="56"/>
        <v>NONE</v>
      </c>
      <c r="AH70" s="40"/>
      <c r="AI70" s="40"/>
      <c r="AJ70" s="40">
        <f>IF(AND(AG70&lt;&gt;"NONE",AG70&lt;&gt;AI64),ROUND(Z25*0.5,0),IF(AND(AG70&lt;&gt;"NONE",AG70=AI64),ROUND(Z25*0.75,0),IF((AG70="NONE"),0)))</f>
        <v>0</v>
      </c>
    </row>
    <row r="71" ht="14.25" customHeight="1">
      <c r="N71" s="36" t="s">
        <v>66</v>
      </c>
      <c r="O71" s="51" t="b">
        <f>IF(AND(B4=N40,C4="1 Phase",D4="R"),ROUND((E4*1),IF(OR(NOT(B4=N40),NOT(C4="1 Phase"),NOT(D4="R"),E4=0),0)))</f>
        <v>0</v>
      </c>
      <c r="P71" s="51" t="b">
        <f>IF(AND(B4=N40,C4="1 Phase",D4="W"),ROUND((E4*1),IF(OR(NOT(B4=N40),NOT(C4="1 Phase"),NOT(D4="W"),E4=0),0)))</f>
        <v>0</v>
      </c>
      <c r="Q71" s="51" t="b">
        <f>IF(AND(B4=N40,C4="1 Phase",D4="B"),ROUND((E4*1),IF(OR(NOT(B4=N40),NOT(C4="1 Phase"),NOT(D4="B"),E4=0),0)))</f>
        <v>0</v>
      </c>
      <c r="R71" s="51" t="b">
        <f>IF(AND(B4=N40,C4="3 Phase",D4="RWB"),ROUND((E4*1),IF(OR(NOT(B4=N40),NOT(C4="3 Phase"),NOT(D4="RWB"),E4=0),0)))</f>
        <v>0</v>
      </c>
      <c r="AE71" s="40"/>
      <c r="AF71" s="40">
        <v>9</v>
      </c>
      <c r="AG71" s="40" t="str">
        <f t="shared" si="56"/>
        <v>NONE</v>
      </c>
      <c r="AH71" s="40"/>
      <c r="AI71" s="40"/>
      <c r="AJ71" s="40">
        <f>IF(AND(AG71&lt;&gt;"NONE",AG71&lt;&gt;AI64),ROUND(Z26*0.5,0),IF(AND(AG71&lt;&gt;"NONE",AG71=AI64),ROUND(Z26*0.75,0),IF((AG71="NONE"),0)))</f>
        <v>0</v>
      </c>
    </row>
    <row r="72" ht="14.25" customHeight="1">
      <c r="N72" s="52" t="s">
        <v>108</v>
      </c>
      <c r="O72" s="53">
        <f t="shared" si="57" ref="O72:R261">SUM(O54:O71)</f>
        <v>0</v>
      </c>
      <c r="P72" s="53">
        <f t="shared" si="57"/>
        <v>0</v>
      </c>
      <c r="Q72" s="53">
        <f t="shared" si="57"/>
        <v>0</v>
      </c>
      <c r="R72" s="53">
        <f t="shared" si="57"/>
        <v>501</v>
      </c>
      <c r="AE72" s="40"/>
      <c r="AF72" s="40">
        <v>10</v>
      </c>
      <c r="AG72" s="40" t="str">
        <f t="shared" si="56"/>
        <v>NONE</v>
      </c>
      <c r="AH72" s="40"/>
      <c r="AI72" s="40"/>
      <c r="AJ72" s="40">
        <f>IF(AND(AG72&lt;&gt;"NONE",AG72&lt;&gt;AI64),ROUND(Z27*0.5,0),IF(AND(AG72&lt;&gt;"NONE",AG72=AI64),ROUND(Z27*0.75,0),IF((AG72="NONE"),0)))</f>
        <v>0</v>
      </c>
    </row>
    <row r="73" ht="14.25" customHeight="1">
      <c r="N73" s="52" t="s">
        <v>109</v>
      </c>
      <c r="O73" s="53">
        <f t="shared" si="64" ref="O73:O262">O72+R72</f>
        <v>501</v>
      </c>
      <c r="P73" s="53">
        <f t="shared" si="65" ref="P73:P262">P72+R72</f>
        <v>501</v>
      </c>
      <c r="Q73" s="53">
        <f t="shared" si="66" ref="Q73:Q262">Q72+R72</f>
        <v>501</v>
      </c>
      <c r="R73" s="53"/>
    </row>
    <row r="74" ht="14.25" customHeight="1"/>
    <row r="75" ht="14.25" customHeight="1">
      <c r="N75" s="36" t="s">
        <v>68</v>
      </c>
      <c r="O75" s="51" t="b">
        <f>IF(AND(B5=N32,C5="1 Phase",D5="R"),ROUND((E5*0.75),IF(OR(NOT(B5=N32),NOT(C5="1 Phase"),NOT(D5="R"),E5=0),0)))</f>
        <v>0</v>
      </c>
      <c r="P75" s="51" t="b">
        <f>IF(AND(B5=N32,C5="1 Phase",D5="W"),ROUND((E5*0.75),IF(OR(NOT(B5=N32),NOT(C5="1 Phase"),NOT(D5="W"),E5=0),0)))</f>
        <v>0</v>
      </c>
      <c r="Q75" s="51" t="b">
        <f>IF(AND(B5=N32,C5="1 Phase",D5="B"),ROUND((E5*0.75),IF(OR(NOT(B5=N32),NOT(C5="1 Phase"),NOT(D5="B"),E5=0),0)))</f>
        <v>0</v>
      </c>
      <c r="R75" s="51" t="b">
        <f>IF(AND(B5=N32,C5="3 Phase",D5="RWB"),ROUND((E5*0.75),IF(OR(NOT(B5=N32),NOT(C5="3 Phase"),NOT(D5="RWB"),E5=0),0)))</f>
        <v>0</v>
      </c>
    </row>
    <row r="76" ht="14.25" customHeight="1">
      <c r="N76" s="36" t="s">
        <v>28</v>
      </c>
      <c r="O76" s="54">
        <f>IF(AND(B5=N6,C5="1 Phase",D5="R",E5&lt;=20,E5&gt;0),3,IF(AND(B5=N6,C5="1 Phase",D5="R",E5&gt;20),3+2+2*INT((E5-21)/20),IF(OR(NOT(D5="R"),(NOT(B5=N6)),E5=0),0)))</f>
        <v>0</v>
      </c>
      <c r="P76" s="54">
        <f>IF(AND(B5=N6,C5="1 Phase",D5="W",E5&lt;=20,E5&gt;0),3,IF(AND(B5=N6,C5="1 Phase",D5="W",E5&gt;20),3+2+2*INT((E5-21)/20),IF(OR(NOT(D5="W"),E5=0),0)))</f>
        <v>0</v>
      </c>
      <c r="Q76" s="54">
        <f>IF(AND(B5=N6,C5="1 Phase",D5="B",E5&lt;=20,E5&gt;0),3,IF(AND(B5=N6,C5="1 Phase",D5="B",E5&gt;20),3+2+2*INT((E5-21)/20),IF(OR(NOT(D5="B"),E5=0),0)))</f>
        <v>0</v>
      </c>
      <c r="R76" s="54" t="b">
        <f>IF(AND(B5=N6,C5="3 Phase",D5="RWB",E5&lt;=20,E5&gt;0),3,IF(AND(B5=N6,C5="3 Phase",D5="RWB",E5&gt;20),3+2+2*INT((E5-21)/20),IF(OR(NOT(D5="RWB"),E5=0),0)))</f>
        <v>0</v>
      </c>
    </row>
    <row r="77" ht="14.25" customHeight="1">
      <c r="N77" s="36" t="s">
        <v>48</v>
      </c>
      <c r="O77" s="54" t="b">
        <f>IF(AND(B5=N8,C5="1 Phase",D5="R"),ROUND((E5*0.75),0))</f>
        <v>0</v>
      </c>
      <c r="P77" s="54" t="b">
        <f>IF(AND(B5=N8,C5="1 Phase",D5="W"),ROUND((E5*0.75),IF(AND(NOT(B5=N8),NOT(C5="1 Phase"),NOT(D5="W")),0)))</f>
        <v>0</v>
      </c>
      <c r="Q77" s="54" t="b">
        <f>IF(AND(B5=N8,C5="1 Phase",D5="B"),ROUND((E5*0.75),IF(OR(NOT(B5=N8),NOT(C5="1 Phase"),NOT(D5="B"),E5=0),0)))</f>
        <v>0</v>
      </c>
      <c r="R77" s="54" t="b">
        <f>IF(AND(B5=N8,C5="3 Phase",D5="RWB"),ROUND((E5*0.75),IF(AND(NOT(B5=N8),NOT(C5="3 Phase"),NOT(D5="RWB")),0)))</f>
        <v>0</v>
      </c>
    </row>
    <row r="78" ht="14.25" customHeight="1">
      <c r="N78" s="36" t="s">
        <v>50</v>
      </c>
      <c r="O78" s="54">
        <f>IF(AND(B5=N10,C5="1 Phase",D5="R",E5&lt;=20,E5&gt;0),10,IF(AND(B5=N10,C5="1 Phase",D5="R",E5&gt;20),10+5+5*INT((E5-21)/20),IF(OR(NOT(B5=N10),NOT(C5="1 Phase"),NOT(D5="R"),E5=0),0)))</f>
        <v>0</v>
      </c>
      <c r="P78" s="54">
        <f>IF(AND(B5=N10,C5="1 Phase",D5="W",E5&lt;=20,E5&gt;0),10,IF(AND(B5=N10,C5="1 Phase",D5="W",E5&gt;20),10+5+5*INT((E5-21)/20),IF(OR(NOT(B5=N10),NOT(C5="1 Phase"),NOT(D5="W"),E5=0),0)))</f>
        <v>0</v>
      </c>
      <c r="Q78" s="54">
        <f>IF(AND(B5=N10,C5="1 Phase",D5="B",E5&lt;=20,E5&gt;0),10,IF(AND(B5=N10,C5="1 Phase",D5="B",E5&gt;20),10+5+5*INT((E5-21)/20),IF(OR(NOT(B5=N10),NOT(C5="1 Phase"),NOT(D5="B"),E5=0),0)))</f>
        <v>0</v>
      </c>
      <c r="R78" s="54">
        <f>IF(AND(B5=N10,C5="3 Phase",D5="RWB",E5&lt;=20,E5&gt;0),10,IF(AND(B5=N10,C5="3 Phase",D5="RWB",E5&gt;20),10+5+5*INT((E5-21)/20),IF(OR(NOT(B5=N10),NOT(C5="3 Phase"),NOT(D5="RWB"),E5=0),0)))</f>
        <v>0</v>
      </c>
    </row>
    <row r="79" ht="14.25" customHeight="1">
      <c r="N79" s="36" t="s">
        <v>41</v>
      </c>
      <c r="O79" s="54">
        <f>IF(AND(B5=N12,C5="1 Phase",D5="R",E5&gt;0),10,IF(OR(NOT(B5=N12),NOT(C5="1 Phase"),NOT(D5="R"),E5=0),0))</f>
        <v>0</v>
      </c>
      <c r="P79" s="54">
        <f>IF(AND(B5=N12,C5="1 Phase",D5="W",E5&gt;0),10,IF(OR(NOT(B5=N12),NOT(C5="1 Phase"),NOT(D5="W"),E5=0),0))</f>
        <v>0</v>
      </c>
      <c r="Q79" s="54">
        <f>IF(AND(B5=N12,C5="1 Phase",D5="B",E5&gt;0),10,IF(OR(NOT(B5=N12),NOT(C5="1 Phase"),NOT(D5="B"),E5=0),0))</f>
        <v>0</v>
      </c>
      <c r="R79" s="54">
        <f>IF(AND(B5=N12,C5="3 Phase",D5="RWB",E5&gt;0),10,IF(OR(NOT(B5=N12),NOT(C5="3 Phase"),NOT(D5="RWB"),E5=0),0))</f>
        <v>0</v>
      </c>
    </row>
    <row r="80" ht="14.25" customHeight="1">
      <c r="N80" s="36" t="s">
        <v>47</v>
      </c>
      <c r="O80" s="54">
        <f>IF(AND(B5=N14,C5="1 Phase",D5="R",E5&gt;0),15,IF(OR(NOT(B5=N14),NOT(C5="1 Phase"),NOT(D5="R"),E5=0),0))</f>
        <v>0</v>
      </c>
      <c r="P80" s="54">
        <f>IF(AND(B5=N14,C5="1 Phase",D5="W",E5&gt;0),15,IF(OR(NOT(B5=N14),NOT(C5="1 Phase"),NOT(D5="W"),E5=0),0))</f>
        <v>0</v>
      </c>
      <c r="Q80" s="54">
        <f>IF(AND(B5=N14,C5="1 Phase",D5="B",E5&gt;0),15,IF(OR(NOT(B5=N14),NOT(C5="1 Phase"),NOT(D5="B"),E5=0),0))</f>
        <v>0</v>
      </c>
      <c r="R80" s="54">
        <f>IF(AND(B5=N14,C5="3 Phase",D5="RWB",E5&gt;0),15,IF(OR(NOT(B5=N14),NOT(C5="3 Phase"),NOT(D5="RWB"),E5=0),0))</f>
        <v>0</v>
      </c>
      <c r="AI80" s="55" t="s">
        <v>110</v>
      </c>
      <c r="AJ80" s="55"/>
      <c r="AK80" s="55"/>
      <c r="AL80" s="55"/>
      <c r="AM80" s="55"/>
      <c r="AN80" s="55"/>
      <c r="AO80" s="55"/>
      <c r="AP80" s="55"/>
      <c r="AQ80" s="55"/>
    </row>
    <row r="81" ht="14.25" customHeight="1">
      <c r="N81" s="36" t="s">
        <v>54</v>
      </c>
      <c r="O81" s="54" t="b">
        <f>IF(AND(B5=N16,C5="1 Phase",D5="R"),ROUND((E5*0.5),IF(OR(NOT(B5=N16),NOT(C5="1 Phase"),NOT(D5="R"),E5=0),0)))</f>
        <v>0</v>
      </c>
      <c r="P81" s="54" t="b">
        <f>IF(AND(B5=N16,C5="1 Phase",D5="W"),ROUND((E5*0.5),IF(OR(NOT(B5=N16),NOT(C5="1 Phase"),NOT(D5="W"),E5=0),0)))</f>
        <v>0</v>
      </c>
      <c r="Q81" s="54" t="b">
        <f>IF(AND(B5=N16,C5="1 Phase",D5="B"),ROUND((E5*0.5),IF(OR(NOT(B5=N16),NOT(C5="1 Phase"),NOT(D5="B"),E5=0),0)))</f>
        <v>0</v>
      </c>
      <c r="R81" s="54" t="b">
        <f>IF(AND(B5=N16,C5="3 Phase",D5="RWB"),ROUND((E5*0.5),IF(OR(NOT(B5=N16),NOT(C5="3 Phase"),NOT(D5="RWB"),E5=0),0)))</f>
        <v>0</v>
      </c>
      <c r="AI81" s="55"/>
      <c r="AJ81" s="55"/>
      <c r="AK81" s="55"/>
      <c r="AL81" s="55"/>
      <c r="AM81" s="55"/>
      <c r="AN81" s="55"/>
      <c r="AO81" s="55"/>
      <c r="AP81" s="55"/>
      <c r="AQ81" s="55"/>
    </row>
    <row r="82" ht="14.25" customHeight="1">
      <c r="N82" s="36" t="s">
        <v>70</v>
      </c>
      <c r="O82" s="54" t="b">
        <f>IF(AND(B5=N18,C5="1 Phase",D5="R"),ROUND((E5*0.5),IF(OR(NOT(B5=N18),NOT(C5="1 Phase"),NOT(D5="R"),E5=0),0)))</f>
        <v>0</v>
      </c>
      <c r="P82" s="54" t="b">
        <f>IF(AND(B5=N18,C5="1 Phase",D5="W"),ROUND((E5*0.5),IF(OR(NOT(B5=N18),NOT(C5="1 Phase"),NOT(D5="W"),E5=0),0)))</f>
        <v>0</v>
      </c>
      <c r="Q82" s="54" t="b">
        <f>IF(AND(B5=N18,C5="1 Phase",D5="B"),ROUND((E5*0.5),IF(OR(NOT(B5=N18),NOT(C5="1 Phase"),NOT(D5="B"),E5=0),0)))</f>
        <v>0</v>
      </c>
      <c r="R82" s="54" t="b">
        <f>IF(AND(B5=N18,C5="3 Phase",D5="RWB"),ROUND((E5*0.5),IF(OR(NOT(B5=N18),NOT(C5="3 Phase"),NOT(D5="RWB"),E5=0),0)))</f>
        <v>0</v>
      </c>
      <c r="AL82" s="56" t="s">
        <v>111</v>
      </c>
      <c r="AM82" s="56"/>
      <c r="AN82" s="56"/>
      <c r="AO82" s="56" t="s">
        <v>112</v>
      </c>
      <c r="AP82" s="56"/>
      <c r="AQ82" s="56"/>
    </row>
    <row r="83" ht="14.25" customHeight="1">
      <c r="N83" s="36" t="s">
        <v>57</v>
      </c>
      <c r="O83" s="54" t="b">
        <f>IF(AND(B5=N20,C5="1 Phase",D5="R"),ROUND((E5*0.5),IF(OR(NOT(B5=N20),NOT(C5="1 Phase"),NOT(D5="R"),E5=0),0)))</f>
        <v>0</v>
      </c>
      <c r="P83" s="54" t="b">
        <f>IF(AND(B5=N20,C5="1 Phase",D5="W"),ROUND((E5*0.5),IF(OR(NOT(B5=N20),NOT(C5="1 Phase"),NOT(D5="W"),E5=0),0)))</f>
        <v>0</v>
      </c>
      <c r="Q83" s="54" t="b">
        <f>IF(AND(B5=N20,C5="1 Phase",D5="B"),ROUND((E5*0.5),IF(OR(NOT(B5=N20),NOT(C5="1 Phase"),NOT(D5="B"),E5=0),0)))</f>
        <v>0</v>
      </c>
      <c r="R83" s="54" t="b">
        <f>IF(AND(B5=N20,C5="3 Phase",D5="RWB"),ROUND((E5*0.5),IF(OR(NOT(B5=N20),NOT(C5="3 Phase"),NOT(D5="RWB"),E5=0),0)))</f>
        <v>0</v>
      </c>
      <c r="AI83" s="57" t="s">
        <v>72</v>
      </c>
      <c r="AJ83" s="57" t="s">
        <v>113</v>
      </c>
      <c r="AK83" s="57" t="s">
        <v>75</v>
      </c>
      <c r="AL83" s="58" t="s">
        <v>24</v>
      </c>
      <c r="AM83" s="58" t="s">
        <v>25</v>
      </c>
      <c r="AN83" s="58" t="s">
        <v>26</v>
      </c>
      <c r="AO83" s="59" t="s">
        <v>24</v>
      </c>
      <c r="AP83" s="59" t="s">
        <v>25</v>
      </c>
      <c r="AQ83" s="59" t="s">
        <v>26</v>
      </c>
    </row>
    <row r="84" ht="14.25" customHeight="1">
      <c r="N84" s="36" t="s">
        <v>77</v>
      </c>
      <c r="O84" s="54" t="b">
        <f>IF(AND(B5=N22,C5="1 Phase",D5="R"),ROUND((E5*0.75),IF(OR(NOT(B5=N22),NOT(C5="1 Phase"),NOT(D5="R"),E5=0),0)))</f>
        <v>0</v>
      </c>
      <c r="P84" s="54" t="b">
        <f>IF(AND(B5=N22,C5="1 Phase",D5="W"),ROUND((E5*0.75),IF(OR(NOT(B5=N22),NOT(C5="1 Phase"),NOT(D5="W"),E5=0),0)))</f>
        <v>0</v>
      </c>
      <c r="Q84" s="54" t="b">
        <f>IF(AND(B5=N22,C5="1 Phase",D5="B"),ROUND((E5*0.75),IF(OR(NOT(B5=N22),NOT(C5="1 Phase"),NOT(D5="B"),E5=0),0)))</f>
        <v>0</v>
      </c>
      <c r="R84" s="54" t="b">
        <f>IF(AND(B5=N22,C5="3 Phase",D5="RWB"),ROUND((E5*0.75),IF(OR(NOT(B5=N22),NOT(C5="3 Phase"),NOT(D5="RWB"),E5=0),0)))</f>
        <v>0</v>
      </c>
      <c r="AI84" s="57">
        <v>1</v>
      </c>
      <c r="AJ84" s="60">
        <f t="shared" si="59" ref="AJ84:AJ93">AJ30+AJ41+AJ52+AJ63+AC29</f>
        <v>5000</v>
      </c>
      <c r="AK84" s="60" t="str">
        <f t="shared" si="60" ref="AK84:AK93">Y18</f>
        <v>RWB</v>
      </c>
      <c r="AL84" s="61">
        <f t="shared" si="61" ref="AL84:AL93">IF(AND(OR(AK84="RWB",AK84="R"),AK84&lt;&gt;"W",AK84&lt;&gt;"B"),AJ84,0)</f>
        <v>5000</v>
      </c>
      <c r="AM84" s="61">
        <f t="shared" si="62" ref="AM84:AM93">IF(AND(OR(AK84="RWB",AK84="W"),AK84&lt;&gt;"R",AK84&lt;&gt;"B"),AJ84,0)</f>
        <v>5000</v>
      </c>
      <c r="AN84" s="61">
        <f t="shared" si="63" ref="AN84:AN93">IF(AND(OR(AK84="RWB",AK84="B"),AK84&lt;&gt;"R",AK84&lt;&gt;"W"),AJ84,0)</f>
        <v>5000</v>
      </c>
      <c r="AO84" s="62">
        <f t="shared" si="58" ref="AO84:AQ93">AL84+AZ49+AW33</f>
        <v>5000</v>
      </c>
      <c r="AP84" s="62">
        <f t="shared" si="58"/>
        <v>5000</v>
      </c>
      <c r="AQ84" s="62">
        <f t="shared" si="58"/>
        <v>5000</v>
      </c>
    </row>
    <row r="85" ht="14.25" customHeight="1">
      <c r="N85" s="36" t="s">
        <v>79</v>
      </c>
      <c r="O85" s="54" t="b">
        <f>IF(AND(B5=N24,C5="1 Phase",D5="R"),ROUND((E5*0.75),IF(OR(NOT(B5=N24),NOT(C5="1 Phase"),NOT(D5="R"),E5=0),0)))</f>
        <v>0</v>
      </c>
      <c r="P85" s="54" t="b">
        <f>IF(AND(B5=N24,C5="1 Phase",D5="W"),ROUND((E5*0.75),IF(OR(NOT(B5=N24),NOT(C5="1 Phase"),NOT(D5="W"),E5=0),0)))</f>
        <v>0</v>
      </c>
      <c r="Q85" s="54" t="b">
        <f>IF(AND(B5=N24,C5="1 Phase",D5="B"),ROUND((E5*0.75),IF(OR(NOT(B5=N24),NOT(C5="1 Phase"),NOT(D5="B"),E5=0),0)))</f>
        <v>0</v>
      </c>
      <c r="R85" s="54" t="b">
        <f>IF(AND(B5=N24,C5="3 Phase",D5="RWB"),ROUND((E5*0.75),IF(OR(NOT(B5=N24),NOT(C5="3 Phase"),NOT(D5="RWB"),E5=0),0)))</f>
        <v>0</v>
      </c>
      <c r="AI85" s="57">
        <v>2</v>
      </c>
      <c r="AJ85" s="60">
        <f t="shared" si="59"/>
        <v>20</v>
      </c>
      <c r="AK85" s="60" t="str">
        <f t="shared" si="60"/>
        <v>RWB</v>
      </c>
      <c r="AL85" s="61">
        <f t="shared" si="61"/>
        <v>20</v>
      </c>
      <c r="AM85" s="61">
        <f t="shared" si="62"/>
        <v>20</v>
      </c>
      <c r="AN85" s="61">
        <f t="shared" si="63"/>
        <v>20</v>
      </c>
      <c r="AO85" s="62">
        <f t="shared" si="58"/>
        <v>20</v>
      </c>
      <c r="AP85" s="62">
        <f t="shared" si="58"/>
        <v>20</v>
      </c>
      <c r="AQ85" s="62">
        <f t="shared" si="58"/>
        <v>20</v>
      </c>
    </row>
    <row r="86" ht="14.25" customHeight="1">
      <c r="N86" s="36" t="s">
        <v>81</v>
      </c>
      <c r="O86" s="54" t="b">
        <f>IF(AND(B5=N26,C5="1 Phase",D5="R"),ROUND((E5*0.33),IF(OR(NOT(B5=N26),NOT(C5="1 Phase"),NOT(D5="R"),E5=0),0)))</f>
        <v>0</v>
      </c>
      <c r="P86" s="54" t="b">
        <f>IF(AND(B5=N26,C5="1 Phase",D5="W"),ROUND((E5*0.33),IF(OR(NOT(B5=N26),NOT(C5="1 Phase"),NOT(D5="W"),E5=0),0)))</f>
        <v>0</v>
      </c>
      <c r="Q86" s="54" t="b">
        <f>IF(AND(B5=N26,C5="1 Phase",D5="B"),ROUND((E5*0.33),IF(OR(NOT(B5=N26),NOT(C5="1 Phase"),NOT(D5="B"),E5=0),0)))</f>
        <v>0</v>
      </c>
      <c r="R86" s="54" t="b">
        <f>IF(AND(B5=N26,C5="3 Phase",D5="RWB"),ROUND((E5*0.33),IF(OR(NOT(B5=N26),NOT(C5="3 Phase"),NOT(D5="RWB"),E5=0),0)))</f>
        <v>0</v>
      </c>
      <c r="AI86" s="57">
        <v>3</v>
      </c>
      <c r="AJ86" s="60">
        <f t="shared" si="59"/>
        <v>0</v>
      </c>
      <c r="AK86" s="60" t="str">
        <f t="shared" si="60"/>
        <v>RWB</v>
      </c>
      <c r="AL86" s="61">
        <f t="shared" si="61"/>
        <v>0</v>
      </c>
      <c r="AM86" s="61">
        <f t="shared" si="62"/>
        <v>0</v>
      </c>
      <c r="AN86" s="61">
        <f t="shared" si="63"/>
        <v>0</v>
      </c>
      <c r="AO86" s="62">
        <f t="shared" si="58"/>
        <v>10</v>
      </c>
      <c r="AP86" s="62">
        <f t="shared" si="58"/>
        <v>10</v>
      </c>
      <c r="AQ86" s="62">
        <f t="shared" si="58"/>
        <v>0</v>
      </c>
    </row>
    <row r="87" ht="14.25" customHeight="1">
      <c r="N87" s="36" t="s">
        <v>44</v>
      </c>
      <c r="O87" s="54" t="b">
        <f>IF(AND(B5=N28,C5="1 Phase",D5="R"),ROUND((E5*1),IF(OR(NOT(B5=N28),NOT(C5="1 Phase"),NOT(D5="R"),E5=0),0)))</f>
        <v>0</v>
      </c>
      <c r="P87" s="54" t="b">
        <f>IF(AND(B5=N28,C5="1 Phase",D5="W"),ROUND((E5*1),IF(OR(NOT(B5=N28),NOT(C5="1 Phase"),NOT(D5="W"),E5=0),0)))</f>
        <v>0</v>
      </c>
      <c r="Q87" s="54" t="b">
        <f>IF(AND(B5=N28,C5="1 Phase",D5="B"),ROUND((E5*1),IF(OR(NOT(B5=N28),NOT(C5="1 Phase"),NOT(D5="B"),E5=0),0)))</f>
        <v>0</v>
      </c>
      <c r="R87" s="54" t="b">
        <f>IF(AND(B5=N28,C5="3 Phase",D5="RWB"),ROUND((E5*1),IF(OR(NOT(B5=N28),NOT(C5="3 Phase"),NOT(D5="RWB"),E5=0),0)))</f>
        <v>0</v>
      </c>
      <c r="AI87" s="57">
        <v>4</v>
      </c>
      <c r="AJ87" s="60">
        <f t="shared" si="59"/>
        <v>10</v>
      </c>
      <c r="AK87" s="60" t="str">
        <f t="shared" si="60"/>
        <v>RWB</v>
      </c>
      <c r="AL87" s="61">
        <f t="shared" si="61"/>
        <v>10</v>
      </c>
      <c r="AM87" s="61">
        <f t="shared" si="62"/>
        <v>10</v>
      </c>
      <c r="AN87" s="61">
        <f t="shared" si="63"/>
        <v>10</v>
      </c>
      <c r="AO87" s="62">
        <f t="shared" si="58"/>
        <v>10</v>
      </c>
      <c r="AP87" s="62">
        <f t="shared" si="58"/>
        <v>10</v>
      </c>
      <c r="AQ87" s="62">
        <f t="shared" si="58"/>
        <v>10</v>
      </c>
    </row>
    <row r="88" ht="14.25" customHeight="1">
      <c r="N88" s="63" t="s">
        <v>69</v>
      </c>
      <c r="O88" s="64" t="b">
        <f>IF(AND(B5=N30,C5="1 Phase",D5="R"),ROUND((E5*0.75),IF(OR(NOT(B5=N30),NOT(C5="1 Phase"),NOT(D5="R"),E5=0),0)))</f>
        <v>0</v>
      </c>
      <c r="P88" s="64" t="b">
        <f>IF(AND(B5=N30,C5="1 Phase",D5="W"),ROUND((E5*0.75),IF(OR(NOT(B5=N30),NOT(C5="1 Phase"),NOT(D5="W"),E5=0),0)))</f>
        <v>0</v>
      </c>
      <c r="Q88" s="64" t="b">
        <f>IF(AND(B5=N30,C5="1 Phase",D5="B"),ROUND((E5*0.75),IF(OR(NOT(B5=N30),NOT(C5="1 Phase"),NOT(D5="B"),E5=0),0)))</f>
        <v>0</v>
      </c>
      <c r="R88" s="64" t="b">
        <f>IF(AND(B5=N30,C5="3 Phase",D5="RWB"),ROUND((E5*0.75),IF(OR(NOT(B5=N30),NOT(C5="3 Phase"),NOT(D5="RWB"),E5=0),0)))</f>
        <v>0</v>
      </c>
      <c r="AI88" s="57">
        <v>5</v>
      </c>
      <c r="AJ88" s="60">
        <f t="shared" si="59"/>
        <v>0</v>
      </c>
      <c r="AK88" s="60" t="str">
        <f t="shared" si="60"/>
        <v>B</v>
      </c>
      <c r="AL88" s="61">
        <f t="shared" si="61"/>
        <v>0</v>
      </c>
      <c r="AM88" s="61">
        <f t="shared" si="62"/>
        <v>0</v>
      </c>
      <c r="AN88" s="61">
        <f t="shared" si="63"/>
        <v>0</v>
      </c>
      <c r="AO88" s="62">
        <f t="shared" si="58"/>
        <v>0</v>
      </c>
      <c r="AP88" s="62">
        <f t="shared" si="58"/>
        <v>0</v>
      </c>
      <c r="AQ88" s="62">
        <f t="shared" si="58"/>
        <v>15</v>
      </c>
    </row>
    <row r="89" ht="14.25" customHeight="1">
      <c r="N89" s="36" t="s">
        <v>86</v>
      </c>
      <c r="O89" s="54" t="b">
        <f>IF(AND(B5=N34,C5="1 Phase",D5="R"),ROUND((E5*1),IF(OR(NOT(B5=N34),NOT(C5="1 Phase"),NOT(D5="R"),E5=0),0)))</f>
        <v>0</v>
      </c>
      <c r="P89" s="54" t="b">
        <f>IF(AND(B5=N34,C5="1 Phase",D5="W"),ROUND((E5*1),IF(OR(NOT(B5=N34),NOT(C5="1 Phase"),NOT(D5="W"),E5=0),0)))</f>
        <v>0</v>
      </c>
      <c r="Q89" s="54" t="b">
        <f>IF(AND(B5=N34,C5="1 Phase",D5="B"),ROUND((E5*1),IF(OR(NOT(B5=N34),NOT(C5="1 Phase"),NOT(D5="B"),E5=0),0)))</f>
        <v>0</v>
      </c>
      <c r="R89" s="54" t="b">
        <f>IF(AND(B5=N34,C5="3 Phase",D5="RWB"),ROUND((E5*1),IF(OR(NOT(B5=N34),NOT(C5="3 Phase"),NOT(D5="RWB"),E5=0),0)))</f>
        <v>0</v>
      </c>
      <c r="AI89" s="57">
        <v>6</v>
      </c>
      <c r="AJ89" s="60">
        <f t="shared" si="59"/>
        <v>10</v>
      </c>
      <c r="AK89" s="60" t="str">
        <f t="shared" si="60"/>
        <v>W</v>
      </c>
      <c r="AL89" s="61">
        <f t="shared" si="61"/>
        <v>0</v>
      </c>
      <c r="AM89" s="61">
        <f t="shared" si="62"/>
        <v>10</v>
      </c>
      <c r="AN89" s="61">
        <f t="shared" si="63"/>
        <v>0</v>
      </c>
      <c r="AO89" s="62">
        <f t="shared" si="58"/>
        <v>0</v>
      </c>
      <c r="AP89" s="62">
        <f t="shared" si="58"/>
        <v>10</v>
      </c>
      <c r="AQ89" s="62">
        <f t="shared" si="58"/>
        <v>0</v>
      </c>
    </row>
    <row r="90" ht="14.25" customHeight="1">
      <c r="N90" s="36" t="s">
        <v>33</v>
      </c>
      <c r="O90" s="54" t="b">
        <f>IF(AND(B5=N36,C5="1 Phase",D5="R"),ROUND((E5*1),IF(OR(NOT(B5=N36),NOT(C5="1 Phase"),NOT(D5="R"),E5=0),0)))</f>
        <v>0</v>
      </c>
      <c r="P90" s="54" t="b">
        <f>IF(AND(B5=N36,C5="1 Phase",D5="W"),ROUND((E5*1),IF(OR(NOT(B5=N36),NOT(C5="1 Phase"),NOT(D5="W"),E5=0),0)))</f>
        <v>0</v>
      </c>
      <c r="Q90" s="54" t="b">
        <f>IF(AND(B5=N36,C5="1 Phase",D5="B"),ROUND((E5*1),IF(OR(NOT(B5=N36),NOT(C5="1 Phase"),NOT(D5="B"),E5=0),0)))</f>
        <v>0</v>
      </c>
      <c r="R90" s="54">
        <f>IF(AND(B5=N36,C5="3 Phase",D5="RWB"),ROUND((E5*1),IF(OR(NOT(B5=N36),NOT(C5="3 Phase"),NOT(D5="RWB"),E5=0),0)))</f>
        <v>20</v>
      </c>
      <c r="AI90" s="57">
        <v>7</v>
      </c>
      <c r="AJ90" s="60">
        <f t="shared" si="59"/>
        <v>7</v>
      </c>
      <c r="AK90" s="60" t="str">
        <f t="shared" si="60"/>
        <v>R</v>
      </c>
      <c r="AL90" s="61">
        <f t="shared" si="61"/>
        <v>7</v>
      </c>
      <c r="AM90" s="61">
        <f t="shared" si="62"/>
        <v>0</v>
      </c>
      <c r="AN90" s="61">
        <f t="shared" si="63"/>
        <v>0</v>
      </c>
      <c r="AO90" s="62">
        <f t="shared" si="58"/>
        <v>7</v>
      </c>
      <c r="AP90" s="62">
        <f t="shared" si="58"/>
        <v>0</v>
      </c>
      <c r="AQ90" s="62">
        <f t="shared" si="58"/>
        <v>0</v>
      </c>
    </row>
    <row r="91" ht="14.25" customHeight="1">
      <c r="N91" s="36" t="s">
        <v>67</v>
      </c>
      <c r="O91" s="54" t="b">
        <f>IF(AND(B5=N38,C5="1 Phase",D5="R"),ROUND((E5*1.25),IF(OR(NOT(B5=N38),NOT(C5="1 Phase"),NOT(D5="R"),E5=0),0)))</f>
        <v>0</v>
      </c>
      <c r="P91" s="54" t="b">
        <f>IF(AND(B5=N38,C5="1 Phase",D5="W"),ROUND((E5*1.25),IF(OR(NOT(B5=N38),NOT(C5="1 Phase"),NOT(D5="W"),E5=0),0)))</f>
        <v>0</v>
      </c>
      <c r="Q91" s="54" t="b">
        <f>IF(AND(B5=N38,C5="1 Phase",D5="B"),ROUND((E5*1.25),IF(OR(NOT(B5=N38),NOT(C5="1 Phase"),NOT(D5="B"),E5=0),0)))</f>
        <v>0</v>
      </c>
      <c r="R91" s="54" t="b">
        <f>IF(AND(B5=N38,C5="3 Phase",D5="RWB"),ROUND((E5*1.25),IF(OR(NOT(B5=N38),NOT(C5="3 Phase"),NOT(D5="RWB"),E5=0),0)))</f>
        <v>0</v>
      </c>
      <c r="AI91" s="57">
        <v>8</v>
      </c>
      <c r="AJ91" s="60">
        <f t="shared" si="59"/>
        <v>90</v>
      </c>
      <c r="AK91" s="60" t="str">
        <f t="shared" si="60"/>
        <v>RWB</v>
      </c>
      <c r="AL91" s="61">
        <f t="shared" si="61"/>
        <v>90</v>
      </c>
      <c r="AM91" s="61">
        <f t="shared" si="62"/>
        <v>90</v>
      </c>
      <c r="AN91" s="61">
        <f t="shared" si="63"/>
        <v>90</v>
      </c>
      <c r="AO91" s="62">
        <f t="shared" si="58"/>
        <v>90</v>
      </c>
      <c r="AP91" s="62">
        <f t="shared" si="58"/>
        <v>90</v>
      </c>
      <c r="AQ91" s="62">
        <f t="shared" si="58"/>
        <v>90</v>
      </c>
    </row>
    <row r="92" ht="14.25" customHeight="1">
      <c r="N92" s="36" t="s">
        <v>66</v>
      </c>
      <c r="O92" s="54" t="b">
        <f>IF(AND(B5=N40,C5="1 Phase",D5="R"),ROUND((E5*1),IF(OR(NOT(B5=N40),NOT(C5="1 Phase"),NOT(D5="R"),E5=0),0)))</f>
        <v>0</v>
      </c>
      <c r="P92" s="54" t="b">
        <f>IF(AND(B5=N40,C5="1 Phase",D5="W"),ROUND((E5*1),IF(OR(NOT(B5=N40),NOT(C5="1 Phase"),NOT(D5="W"),E5=0),0)))</f>
        <v>0</v>
      </c>
      <c r="Q92" s="54" t="b">
        <f>IF(AND(B5=N40,C5="1 Phase",D5="B"),ROUND((E5*1),IF(OR(NOT(B5=N40),NOT(C5="1 Phase"),NOT(D5="B"),E5=0),0)))</f>
        <v>0</v>
      </c>
      <c r="R92" s="54" t="b">
        <f>IF(AND(B5=N40,C5="3 Phase",D5="RWB"),ROUND((E5*1),IF(OR(NOT(B5=N40),NOT(C5="3 Phase"),NOT(D5="RWB"),E5=0),0)))</f>
        <v>0</v>
      </c>
      <c r="AI92" s="57">
        <v>9</v>
      </c>
      <c r="AJ92" s="60">
        <f t="shared" si="59"/>
        <v>40</v>
      </c>
      <c r="AK92" s="60" t="str">
        <f t="shared" si="60"/>
        <v>W</v>
      </c>
      <c r="AL92" s="61">
        <f t="shared" si="61"/>
        <v>0</v>
      </c>
      <c r="AM92" s="61">
        <f t="shared" si="62"/>
        <v>40</v>
      </c>
      <c r="AN92" s="61">
        <f t="shared" si="63"/>
        <v>0</v>
      </c>
      <c r="AO92" s="62">
        <f t="shared" si="58"/>
        <v>0</v>
      </c>
      <c r="AP92" s="62">
        <f t="shared" si="58"/>
        <v>40</v>
      </c>
      <c r="AQ92" s="62">
        <f t="shared" si="58"/>
        <v>0</v>
      </c>
    </row>
    <row r="93" ht="14.25" customHeight="1">
      <c r="N93" s="52" t="s">
        <v>108</v>
      </c>
      <c r="O93" s="53">
        <f t="shared" si="57"/>
        <v>0</v>
      </c>
      <c r="P93" s="53">
        <f t="shared" si="57"/>
        <v>0</v>
      </c>
      <c r="Q93" s="53">
        <f t="shared" si="57"/>
        <v>0</v>
      </c>
      <c r="R93" s="53">
        <f t="shared" si="57"/>
        <v>20</v>
      </c>
      <c r="AI93" s="57">
        <v>10</v>
      </c>
      <c r="AJ93" s="60">
        <f t="shared" si="59"/>
        <v>50</v>
      </c>
      <c r="AK93" s="60" t="str">
        <f t="shared" si="60"/>
        <v>RWB</v>
      </c>
      <c r="AL93" s="61">
        <f t="shared" si="61"/>
        <v>50</v>
      </c>
      <c r="AM93" s="61">
        <f t="shared" si="62"/>
        <v>50</v>
      </c>
      <c r="AN93" s="61">
        <f t="shared" si="63"/>
        <v>50</v>
      </c>
      <c r="AO93" s="62">
        <f t="shared" si="58"/>
        <v>50</v>
      </c>
      <c r="AP93" s="62">
        <f t="shared" si="58"/>
        <v>50</v>
      </c>
      <c r="AQ93" s="62">
        <f t="shared" si="58"/>
        <v>50</v>
      </c>
    </row>
    <row r="94" ht="14.25" customHeight="1">
      <c r="N94" s="52" t="s">
        <v>109</v>
      </c>
      <c r="O94" s="53">
        <f t="shared" si="64"/>
        <v>20</v>
      </c>
      <c r="P94" s="53">
        <f t="shared" si="65"/>
        <v>20</v>
      </c>
      <c r="Q94" s="53">
        <f t="shared" si="66"/>
        <v>20</v>
      </c>
      <c r="R94" s="53"/>
    </row>
    <row r="95" ht="14.25" customHeight="1"/>
    <row r="96" ht="14.25" customHeight="1">
      <c r="N96" s="36" t="s">
        <v>68</v>
      </c>
      <c r="O96" s="54" t="b">
        <f>IF(AND(B6=N32,C6="1 Phase",D6="R"),ROUND((E6*0.75),IF(OR(NOT(B6=N32),NOT(C6="1 Phase"),NOT(D6="R"),E6=0),0)))</f>
        <v>0</v>
      </c>
      <c r="P96" s="54" t="b">
        <f>IF(AND(B6=N32,C6="1 Phase",D6="W"),ROUND((E6*0.75),IF(OR(NOT(B6=N32),NOT(C6="1 Phase"),NOT(D6="W"),E6=0),0)))</f>
        <v>0</v>
      </c>
      <c r="Q96" s="54" t="b">
        <f>IF(AND(B6=N32,C6="1 Phase",D6="B"),ROUND((E6*0.75),IF(OR(NOT(B6=N32),NOT(C6="1 Phase"),NOT(D6="B"),E6=0),0)))</f>
        <v>0</v>
      </c>
      <c r="R96" s="54" t="b">
        <f>IF(AND(B6=N32,C6="3 Phase",D6="RWB"),ROUND((E6*0.75),IF(OR(NOT(B6=N32),NOT(C6="3 Phase"),NOT(D6="RWB"),E6=0),0)))</f>
        <v>0</v>
      </c>
    </row>
    <row r="97" ht="14.25" customHeight="1">
      <c r="N97" s="36" t="s">
        <v>28</v>
      </c>
      <c r="O97" s="54">
        <f>IF(AND(B6=N6,C6="1 Phase",D6="R",E6&lt;=20,E6&gt;0),3,IF(AND(B6=N6,C6="1 Phase",D6="R",E6&gt;20),3+2+2*INT((E6-21)/20),IF(OR(NOT(D6="R"),(NOT(B6=N6)),E6=0),0)))</f>
        <v>0</v>
      </c>
      <c r="P97" s="54">
        <f>IF(AND(B6=N6,C6="1 Phase",D6="W",E6&lt;=20,E6&gt;0),3,IF(AND(B6=N6,C6="1 Phase",D6="W",E6&gt;20),3+2+2*INT((E6-21)/20),IF(OR(NOT(D6="W"),E6=0),0)))</f>
        <v>0</v>
      </c>
      <c r="Q97" s="54">
        <f>IF(AND(B6=N6,C6="1 Phase",D6="B",E6&lt;=20,E6&gt;0),3,IF(AND(B6=N6,C6="1 Phase",D6="B",E6&gt;20),3+2+2*INT((E6-21)/20),IF(OR(NOT(D6="B"),E6=0),0)))</f>
        <v>0</v>
      </c>
      <c r="R97" s="54" t="b">
        <f>IF(AND(B6=N6,C6="3 Phase",D6="RWB",E6&lt;=20,E6&gt;0),3,IF(AND(B6=N6,C6="3 Phase",D6="RWB",E6&gt;20),3+2+2*INT((E6-21)/20),IF(OR(NOT(D6="RWB"),E6=0),0)))</f>
        <v>0</v>
      </c>
    </row>
    <row r="98" ht="14.25" customHeight="1">
      <c r="N98" s="36" t="s">
        <v>48</v>
      </c>
      <c r="O98" s="54" t="b">
        <f>IF(AND(B6=N8,C6="1 Phase",D6="R"),ROUND((E6*0.75),0))</f>
        <v>0</v>
      </c>
      <c r="P98" s="54" t="b">
        <f>IF(AND(B6=N8,C6="1 Phase",D6="W"),ROUND((E6*0.75),IF(AND(NOT(B6=N8),NOT(C6="1 Phase"),NOT(D6="W")),0)))</f>
        <v>0</v>
      </c>
      <c r="Q98" s="54" t="b">
        <f>IF(AND(B6=N8,C6="1 Phase",D6="B"),ROUND((E6*0.75),IF(OR(NOT(B6=N8),NOT(C6="1 Phase"),NOT(D6="B"),E6=0),0)))</f>
        <v>0</v>
      </c>
      <c r="R98" s="54" t="b">
        <f>IF(AND(B6=N8,C6="3 Phase",D6="RWB"),ROUND((E6*0.75),IF(AND(NOT(B6=N8),NOT(C6="3 Phase"),NOT(D6="RWB")),0)))</f>
        <v>0</v>
      </c>
    </row>
    <row r="99" ht="14.25" customHeight="1">
      <c r="N99" s="36" t="s">
        <v>50</v>
      </c>
      <c r="O99" s="54">
        <f>IF(AND(B6=N10,C6="1 Phase",D6="R",E6&lt;=20,E6&gt;0),10,IF(AND(B6=N10,C6="1 Phase",D6="R",E6&gt;20),10+5+5*INT((E6-21)/20),IF(OR(NOT(B6=N10),NOT(C6="1 Phase"),NOT(D6="R"),E6=0),0)))</f>
        <v>0</v>
      </c>
      <c r="P99" s="54">
        <f>IF(AND(B6=N10,C6="1 Phase",D6="W",E6&lt;=20,E6&gt;0),10,IF(AND(B6=N10,C6="1 Phase",D6="W",E6&gt;20),10+5+5*INT((E6-21)/20),IF(OR(NOT(B6=N10),NOT(C6="1 Phase"),NOT(D6="W"),E6=0),0)))</f>
        <v>0</v>
      </c>
      <c r="Q99" s="54">
        <f>IF(AND(B6=N10,C6="1 Phase",D6="B",E6&lt;=20,E6&gt;0),10,IF(AND(B6=N10,C6="1 Phase",D6="B",E6&gt;20),10+5+5*INT((E6-21)/20),IF(OR(NOT(B6=N10),NOT(C6="1 Phase"),NOT(D6="B"),E6=0),0)))</f>
        <v>0</v>
      </c>
      <c r="R99" s="54">
        <f>IF(AND(B6=N10,C6="3 Phase",D6="RWB",E6&lt;=20,E6&gt;0),10,IF(AND(B6=N10,C6="3 Phase",D6="RWB",E6&gt;20),10+5+5*INT((E6-21)/20),IF(OR(NOT(B6=N10),NOT(C6="3 Phase"),NOT(D6="RWB"),E6=0),0)))</f>
        <v>0</v>
      </c>
    </row>
    <row r="100" ht="14.25" customHeight="1">
      <c r="N100" s="36" t="s">
        <v>41</v>
      </c>
      <c r="O100" s="54">
        <f>IF(AND(B6=N12,C6="1 Phase",D6="R",E6&gt;0),10,IF(OR(NOT(B6=N12),NOT(C6="1 Phase"),NOT(D6="R"),E6=0),0))</f>
        <v>0</v>
      </c>
      <c r="P100" s="54">
        <f>IF(AND(B6=N12,C6="1 Phase",D6="W",E6&gt;0),10,IF(OR(NOT(B6=N12),NOT(C6="1 Phase"),NOT(D6="W"),E6=0),0))</f>
        <v>0</v>
      </c>
      <c r="Q100" s="54">
        <f>IF(AND(B6=N12,C6="1 Phase",D6="B",E6&gt;0),10,IF(OR(NOT(B6=N12),NOT(C6="1 Phase"),NOT(D6="B"),E6=0),0))</f>
        <v>0</v>
      </c>
      <c r="R100" s="54">
        <f>IF(AND(B6=N12,C6="3 Phase",D6="RWB",E6&gt;0),10,IF(OR(NOT(B6=N12),NOT(C6="3 Phase"),NOT(D6="RWB"),E6=0),0))</f>
        <v>10</v>
      </c>
    </row>
    <row r="101" ht="14.25" customHeight="1">
      <c r="N101" s="36" t="s">
        <v>47</v>
      </c>
      <c r="O101" s="54">
        <f>IF(AND(B6=N14,C6="1 Phase",D6="R",E6&gt;0),15,IF(OR(NOT(B6=N14),NOT(C6="1 Phase"),NOT(D6="R"),E6=0),0))</f>
        <v>0</v>
      </c>
      <c r="P101" s="54">
        <f>IF(AND(B6=N14,C6="1 Phase",D6="W",E6&gt;0),15,IF(OR(NOT(B6=N14),NOT(C6="1 Phase"),NOT(D6="W"),E6=0),0))</f>
        <v>0</v>
      </c>
      <c r="Q101" s="54">
        <f>IF(AND(B6=N14,C6="1 Phase",D6="B",E6&gt;0),15,IF(OR(NOT(B6=N14),NOT(C6="1 Phase"),NOT(D6="B"),E6=0),0))</f>
        <v>0</v>
      </c>
      <c r="R101" s="54">
        <f>IF(AND(B6=N14,C6="3 Phase",D6="RWB",E6&gt;0),15,IF(OR(NOT(B6=N14),NOT(C6="3 Phase"),NOT(D6="RWB"),E6=0),0))</f>
        <v>0</v>
      </c>
    </row>
    <row r="102" ht="14.25" customHeight="1">
      <c r="N102" s="36" t="s">
        <v>54</v>
      </c>
      <c r="O102" s="54" t="b">
        <f>IF(AND(B6=N16,C6="1 Phase",D6="R"),ROUND((E6*0.5),IF(OR(NOT(B6=N16),NOT(C6="1 Phase"),NOT(D6="R"),E6=0),0)))</f>
        <v>0</v>
      </c>
      <c r="P102" s="54" t="b">
        <f>IF(AND(B6=N16,C6="1 Phase",D6="W"),ROUND((E6*0.5),IF(OR(NOT(B6=N16),NOT(C6="1 Phase"),NOT(D6="W"),E6=0),0)))</f>
        <v>0</v>
      </c>
      <c r="Q102" s="54" t="b">
        <f>IF(AND(B6=N16,C6="1 Phase",D6="B"),ROUND((E6*0.5),IF(OR(NOT(B6=N16),NOT(C6="1 Phase"),NOT(D6="B"),E6=0),0)))</f>
        <v>0</v>
      </c>
      <c r="R102" s="54" t="b">
        <f>IF(AND(B6=N16,C6="3 Phase",D6="RWB"),ROUND((E6*0.5),IF(OR(NOT(B6=N16),NOT(C6="3 Phase"),NOT(D6="RWB"),E6=0),0)))</f>
        <v>0</v>
      </c>
    </row>
    <row r="103" ht="14.25" customHeight="1">
      <c r="N103" s="36" t="s">
        <v>70</v>
      </c>
      <c r="O103" s="54" t="b">
        <f>IF(AND(B6=N18,C6="1 Phase",D6="R"),ROUND((E6*0.5),IF(OR(NOT(B6=N18),NOT(C6="1 Phase"),NOT(D6="R"),E6=0),0)))</f>
        <v>0</v>
      </c>
      <c r="P103" s="54" t="b">
        <f>IF(AND(B6=N18,C6="1 Phase",D6="W"),ROUND((E6*0.5),IF(OR(NOT(B6=N18),NOT(C6="1 Phase"),NOT(D6="W"),E6=0),0)))</f>
        <v>0</v>
      </c>
      <c r="Q103" s="54" t="b">
        <f>IF(AND(B6=N18,C6="1 Phase",D6="B"),ROUND((E6*0.5),IF(OR(NOT(B6=N18),NOT(C6="1 Phase"),NOT(D6="B"),E6=0),0)))</f>
        <v>0</v>
      </c>
      <c r="R103" s="54" t="b">
        <f>IF(AND(B6=N18,C6="3 Phase",D6="RWB"),ROUND((E6*0.5),IF(OR(NOT(B6=N18),NOT(C6="3 Phase"),NOT(D6="RWB"),E6=0),0)))</f>
        <v>0</v>
      </c>
    </row>
    <row r="104" ht="14.25" customHeight="1">
      <c r="N104" s="36" t="s">
        <v>57</v>
      </c>
      <c r="O104" s="54" t="b">
        <f>IF(AND(B6=N20,C6="1 Phase",D6="R"),ROUND((E6*0.5),IF(OR(NOT(B6=N20),NOT(C6="1 Phase"),NOT(D6="R"),E6=0),0)))</f>
        <v>0</v>
      </c>
      <c r="P104" s="54" t="b">
        <f>IF(AND(B6=N20,C6="1 Phase",D6="W"),ROUND((E6*0.5),IF(OR(NOT(B6=N20),NOT(C6="1 Phase"),NOT(D6="W"),E6=0),0)))</f>
        <v>0</v>
      </c>
      <c r="Q104" s="54" t="b">
        <f>IF(AND(B6=N20,C6="1 Phase",D6="B"),ROUND((E6*0.5),IF(OR(NOT(B6=N20),NOT(C6="1 Phase"),NOT(D6="B"),E6=0),0)))</f>
        <v>0</v>
      </c>
      <c r="R104" s="54" t="b">
        <f>IF(AND(B6=N20,C6="3 Phase",D6="RWB"),ROUND((E6*0.5),IF(OR(NOT(B6=N20),NOT(C6="3 Phase"),NOT(D6="RWB"),E6=0),0)))</f>
        <v>0</v>
      </c>
    </row>
    <row r="105" ht="14.25" customHeight="1">
      <c r="N105" s="36" t="s">
        <v>77</v>
      </c>
      <c r="O105" s="54" t="b">
        <f>IF(AND(B6=N22,C6="1 Phase",D6="R"),ROUND((E6*0.75),IF(OR(NOT(B6=N22),NOT(C6="1 Phase"),NOT(D6="R"),E6=0),0)))</f>
        <v>0</v>
      </c>
      <c r="P105" s="54" t="b">
        <f>IF(AND(B6=N22,C6="1 Phase",D6="W"),ROUND((E6*0.75),IF(OR(NOT(B6=N22),NOT(C6="1 Phase"),NOT(D6="W"),E6=0),0)))</f>
        <v>0</v>
      </c>
      <c r="Q105" s="54" t="b">
        <f>IF(AND(B6=N22,C6="1 Phase",D6="B"),ROUND((E6*0.75),IF(OR(NOT(B6=N22),NOT(C6="1 Phase"),NOT(D6="B"),E6=0),0)))</f>
        <v>0</v>
      </c>
      <c r="R105" s="54" t="b">
        <f>IF(AND(B6=N22,C6="3 Phase",D6="RWB"),ROUND((E6*0.75),IF(OR(NOT(B6=N22),NOT(C6="3 Phase"),NOT(D6="RWB"),E6=0),0)))</f>
        <v>0</v>
      </c>
    </row>
    <row r="106" ht="14.25" customHeight="1">
      <c r="N106" s="36" t="s">
        <v>79</v>
      </c>
      <c r="O106" s="54" t="b">
        <f>IF(AND(B6=N24,C6="1 Phase",D6="R"),ROUND((E6*0.75),IF(OR(NOT(B6=N24),NOT(C6="1 Phase"),NOT(D6="R"),E6=0),0)))</f>
        <v>0</v>
      </c>
      <c r="P106" s="54" t="b">
        <f>IF(AND(B6=N24,C6="1 Phase",D6="W"),ROUND((E6*0.75),IF(OR(NOT(B6=N24),NOT(C6="1 Phase"),NOT(D6="W"),E6=0),0)))</f>
        <v>0</v>
      </c>
      <c r="Q106" s="54" t="b">
        <f>IF(AND(B6=N24,C6="1 Phase",D6="B"),ROUND((E6*0.75),IF(OR(NOT(B6=N24),NOT(C6="1 Phase"),NOT(D6="B"),E6=0),0)))</f>
        <v>0</v>
      </c>
      <c r="R106" s="54" t="b">
        <f>IF(AND(B6=N24,C6="3 Phase",D6="RWB"),ROUND((E6*0.75),IF(OR(NOT(B6=N24),NOT(C6="3 Phase"),NOT(D6="RWB"),E6=0),0)))</f>
        <v>0</v>
      </c>
    </row>
    <row r="107" ht="14.25" customHeight="1">
      <c r="N107" s="36" t="s">
        <v>81</v>
      </c>
      <c r="O107" s="54" t="b">
        <f>IF(AND(B6=N26,C6="1 Phase",D6="R"),ROUND((E6*0.33),IF(OR(NOT(B6=N26),NOT(C6="1 Phase"),NOT(D6="R"),E6=0),0)))</f>
        <v>0</v>
      </c>
      <c r="P107" s="54" t="b">
        <f>IF(AND(B6=N26,C6="1 Phase",D6="W"),ROUND((E6*0.33),IF(OR(NOT(B6=N26),NOT(C6="1 Phase"),NOT(D6="W"),E6=0),0)))</f>
        <v>0</v>
      </c>
      <c r="Q107" s="54" t="b">
        <f>IF(AND(B6=N26,C6="1 Phase",D6="B"),ROUND((E6*0.33),IF(OR(NOT(B6=N26),NOT(C6="1 Phase"),NOT(D6="B"),E6=0),0)))</f>
        <v>0</v>
      </c>
      <c r="R107" s="54" t="b">
        <f>IF(AND(B6=N26,C6="3 Phase",D6="RWB"),ROUND((E6*0.33),IF(OR(NOT(B6=N26),NOT(C6="3 Phase"),NOT(D6="RWB"),E6=0),0)))</f>
        <v>0</v>
      </c>
    </row>
    <row r="108" ht="14.25" customHeight="1">
      <c r="N108" s="36" t="s">
        <v>44</v>
      </c>
      <c r="O108" s="54" t="b">
        <f>IF(AND(B6=N28,C6="1 Phase",D6="R"),ROUND((E6*1),IF(OR(NOT(B6=N28),NOT(C6="1 Phase"),NOT(D6="R"),E6=0),0)))</f>
        <v>0</v>
      </c>
      <c r="P108" s="54" t="b">
        <f>IF(AND(B6=N28,C6="1 Phase",D6="W"),ROUND((E6*1),IF(OR(NOT(B6=N28),NOT(C6="1 Phase"),NOT(D6="W"),E6=0),0)))</f>
        <v>0</v>
      </c>
      <c r="Q108" s="54" t="b">
        <f>IF(AND(B6=N28,C6="1 Phase",D6="B"),ROUND((E6*1),IF(OR(NOT(B6=N28),NOT(C6="1 Phase"),NOT(D6="B"),E6=0),0)))</f>
        <v>0</v>
      </c>
      <c r="R108" s="54" t="b">
        <f>IF(AND(B6=N28,C6="3 Phase",D6="RWB"),ROUND((E6*1),IF(OR(NOT(B6=N28),NOT(C6="3 Phase"),NOT(D6="RWB"),E6=0),0)))</f>
        <v>0</v>
      </c>
    </row>
    <row r="109" ht="14.25" customHeight="1">
      <c r="N109" s="36" t="s">
        <v>69</v>
      </c>
      <c r="O109" s="54" t="b">
        <f>IF(AND(B6=N30,C6="1 Phase",D6="R"),ROUND((E6*0.75),IF(OR(NOT(B6=N30),NOT(C6="1 Phase"),NOT(D6="R"),E6=0),0)))</f>
        <v>0</v>
      </c>
      <c r="P109" s="54" t="b">
        <f>IF(AND(B6=N30,C6="1 Phase",D6="W"),ROUND((E6*0.75),IF(OR(NOT(B6=N30),NOT(C6="1 Phase"),NOT(D6="W"),E6=0),0)))</f>
        <v>0</v>
      </c>
      <c r="Q109" s="54" t="b">
        <f>IF(AND(B6=N30,C6="1 Phase",D6="B"),ROUND((E6*0.75),IF(OR(NOT(B6=N30),NOT(C6="1 Phase"),NOT(D6="B"),E6=0),0)))</f>
        <v>0</v>
      </c>
      <c r="R109" s="54" t="b">
        <f>IF(AND(B6=N30,C6="3 Phase",D6="RWB"),ROUND((E6*0.75),IF(OR(NOT(B6=N30),NOT(C6="3 Phase"),NOT(D6="RWB"),E6=0),0)))</f>
        <v>0</v>
      </c>
    </row>
    <row r="110" ht="14.25" customHeight="1">
      <c r="N110" s="36" t="s">
        <v>86</v>
      </c>
      <c r="O110" s="54" t="b">
        <f>IF(AND(B6=N34,C6="1 Phase",D6="R"),ROUND((E6*1),IF(OR(NOT(B6=N34),NOT(C6="1 Phase"),NOT(D6="R"),E6=0),0)))</f>
        <v>0</v>
      </c>
      <c r="P110" s="54" t="b">
        <f>IF(AND(B6=N34,C6="1 Phase",D6="W"),ROUND((E6*1),IF(OR(NOT(B6=N34),NOT(C6="1 Phase"),NOT(D6="W"),E6=0),0)))</f>
        <v>0</v>
      </c>
      <c r="Q110" s="54" t="b">
        <f>IF(AND(B6=N34,C6="1 Phase",D6="B"),ROUND((E6*1),IF(OR(NOT(B6=N34),NOT(C6="1 Phase"),NOT(D6="B"),E6=0),0)))</f>
        <v>0</v>
      </c>
      <c r="R110" s="54" t="b">
        <f>IF(AND(B6=N34,C6="3 Phase",D6="RWB"),ROUND((E6*1),IF(OR(NOT(B6=N34),NOT(C6="3 Phase"),NOT(D6="RWB"),E6=0),0)))</f>
        <v>0</v>
      </c>
    </row>
    <row r="111" ht="14.25" customHeight="1">
      <c r="N111" s="36" t="s">
        <v>33</v>
      </c>
      <c r="O111" s="54" t="b">
        <f>IF(AND(B6=N36,C6="1 Phase",D6="R"),ROUND((E6*1),IF(OR(NOT(B6=N36),NOT(C6="1 Phase"),NOT(D6="R"),E6=0),0)))</f>
        <v>0</v>
      </c>
      <c r="P111" s="54" t="b">
        <f>IF(AND(B6=N36,C6="1 Phase",D6="W"),ROUND((E6*1),IF(OR(NOT(B6=N36),NOT(C6="1 Phase"),NOT(D6="W"),E6=0),0)))</f>
        <v>0</v>
      </c>
      <c r="Q111" s="54" t="b">
        <f>IF(AND(B6=N36,C6="1 Phase",D6="B"),ROUND((E6*1),IF(OR(NOT(B6=N36),NOT(C6="1 Phase"),NOT(D6="B"),E6=0),0)))</f>
        <v>0</v>
      </c>
      <c r="R111" s="54" t="b">
        <f>IF(AND(B6=N36,C6="3 Phase",D6="RWB"),ROUND((E6*1),IF(OR(NOT(B6=N36),NOT(C6="3 Phase"),NOT(D6="RWB"),E6=0),0)))</f>
        <v>0</v>
      </c>
    </row>
    <row r="112" ht="14.25" customHeight="1">
      <c r="N112" s="36" t="s">
        <v>67</v>
      </c>
      <c r="O112" s="54" t="b">
        <f>IF(AND(B6=N38,C6="1 Phase",D6="R"),ROUND((E6*1.25),IF(OR(NOT(B6=N38),NOT(C6="1 Phase"),NOT(D6="R"),E6=0),0)))</f>
        <v>0</v>
      </c>
      <c r="P112" s="54" t="b">
        <f>IF(AND(B6=N38,C6="1 Phase",D6="W"),ROUND((E6*1.25),IF(OR(NOT(B6=N38),NOT(C6="1 Phase"),NOT(D6="W"),E6=0),0)))</f>
        <v>0</v>
      </c>
      <c r="Q112" s="54" t="b">
        <f>IF(AND(B6=N38,C6="1 Phase",D6="B"),ROUND((E6*1.25),IF(OR(NOT(B6=N38),NOT(C6="1 Phase"),NOT(D6="B"),E6=0),0)))</f>
        <v>0</v>
      </c>
      <c r="R112" s="54" t="b">
        <f>IF(AND(B6=N38,C6="3 Phase",D6="RWB"),ROUND((E6*1.25),IF(OR(NOT(B6=N38),NOT(C6="3 Phase"),NOT(D6="RWB"),E6=0),0)))</f>
        <v>0</v>
      </c>
    </row>
    <row r="113" ht="14.25" customHeight="1">
      <c r="N113" s="36" t="s">
        <v>66</v>
      </c>
      <c r="O113" s="54" t="b">
        <f>IF(AND(B6=N40,C6="1 Phase",D6="R"),ROUND((E6*1),IF(OR(NOT(B6=N40),NOT(C6="1 Phase"),NOT(D6="R"),E6=0),0)))</f>
        <v>0</v>
      </c>
      <c r="P113" s="54" t="b">
        <f>IF(AND(B6=N40,C6="1 Phase",D6="W"),ROUND((E6*1),IF(OR(NOT(B6=N40),NOT(C6="1 Phase"),NOT(D6="W"),E6=0),0)))</f>
        <v>0</v>
      </c>
      <c r="Q113" s="54" t="b">
        <f>IF(AND(B6=N40,C6="1 Phase",D6="B"),ROUND((E6*1),IF(OR(NOT(B6=N40),NOT(C6="1 Phase"),NOT(D6="B"),E6=0),0)))</f>
        <v>0</v>
      </c>
      <c r="R113" s="54" t="b">
        <f>IF(AND(B6=N40,C6="3 Phase",D6="RWB"),ROUND((E6*1),IF(OR(NOT(B6=N40),NOT(C6="3 Phase"),NOT(D6="RWB"),E6=0),0)))</f>
        <v>0</v>
      </c>
    </row>
    <row r="114" ht="14.25" customHeight="1">
      <c r="N114" s="52" t="s">
        <v>108</v>
      </c>
      <c r="O114" s="53">
        <f t="shared" si="57"/>
        <v>0</v>
      </c>
      <c r="P114" s="53">
        <f t="shared" si="57"/>
        <v>0</v>
      </c>
      <c r="Q114" s="53">
        <f t="shared" si="57"/>
        <v>0</v>
      </c>
      <c r="R114" s="53">
        <f t="shared" si="57"/>
        <v>10</v>
      </c>
    </row>
    <row r="115" ht="14.25" customHeight="1">
      <c r="N115" s="52" t="s">
        <v>109</v>
      </c>
      <c r="O115" s="53">
        <f t="shared" si="64"/>
        <v>10</v>
      </c>
      <c r="P115" s="53">
        <f t="shared" si="65"/>
        <v>10</v>
      </c>
      <c r="Q115" s="53">
        <f t="shared" si="66"/>
        <v>10</v>
      </c>
      <c r="R115" s="53"/>
    </row>
    <row r="116" ht="14.25" customHeight="1"/>
    <row r="117" ht="14.25" customHeight="1">
      <c r="N117" s="36" t="s">
        <v>68</v>
      </c>
      <c r="O117" s="54" t="b">
        <f>IF(AND(B7=N32,C7="1 Phase",D7="R"),ROUND((E7*0.75),IF(OR(NOT(B7=N32),NOT(C7="1 Phase"),NOT(D7="R"),E7=0),0)))</f>
        <v>0</v>
      </c>
      <c r="P117" s="54" t="b">
        <f>IF(AND(B7=N32,C7="1 Phase",D7="W"),ROUND((E7*0.75),IF(OR(NOT(B7=N32),NOT(C7="1 Phase"),NOT(D7="W"),E7=0),0)))</f>
        <v>0</v>
      </c>
      <c r="Q117" s="54" t="b">
        <f>IF(AND(B7=N32,C7="1 Phase",D7="B"),ROUND((E7*0.75),IF(OR(NOT(B7=N32),NOT(C7="1 Phase"),NOT(D7="B"),E7=0),0)))</f>
        <v>0</v>
      </c>
      <c r="R117" s="54" t="b">
        <f>IF(AND(B7=N32,C7="3 Phase",D7="RWB"),ROUND((E7*0.75),IF(OR(NOT(B7=N32),NOT(C7="3 Phase"),NOT(D7="RWB"),E7=0),0)))</f>
        <v>0</v>
      </c>
    </row>
    <row r="118" ht="14.25" customHeight="1">
      <c r="N118" s="36" t="s">
        <v>28</v>
      </c>
      <c r="O118" s="54">
        <f>IF(AND(B7=N6,C7="1 Phase",D7="R",E7&lt;=20,E7&gt;0),3,IF(AND(B7=N6,C7="1 Phase",D7="R",E7&gt;20),3+2+2*INT((E7-21)/20),IF(OR(NOT(D7="R"),(NOT(B7=N6)),E7=0),0)))</f>
        <v>0</v>
      </c>
      <c r="P118" s="54">
        <f>IF(AND(B7=N6,C7="1 Phase",D7="W",E7&lt;=20,E7&gt;0),3,IF(AND(B7=N6,C7="1 Phase",D7="W",E7&gt;20),3+2+2*INT((E7-21)/20),IF(OR(NOT(D7="W"),E7=0),0)))</f>
        <v>0</v>
      </c>
      <c r="Q118" s="54">
        <f>IF(AND(B7=N6,C7="1 Phase",D7="B",E7&lt;=20,E7&gt;0),3,IF(AND(B7=N6,C7="1 Phase",D7="B",E7&gt;20),3+2+2*INT((E7-21)/20),IF(OR(NOT(D7="B"),E7=0),0)))</f>
        <v>0</v>
      </c>
      <c r="R118" s="54" t="b">
        <f>IF(AND(B7=N6,C7="3 Phase",D7="RWB",E7&lt;=20,E7&gt;0),3,IF(AND(B7=N6,C7="3 Phase",D7="RWB",E7&gt;20),3+2+2*INT((E7-21)/20),IF(OR(NOT(D7="RWB"),E7=0),0)))</f>
        <v>0</v>
      </c>
    </row>
    <row r="119" ht="14.25" customHeight="1">
      <c r="N119" s="36" t="s">
        <v>48</v>
      </c>
      <c r="O119" s="54" t="b">
        <f>IF(AND(B7=N8,C7="1 Phase",D7="R"),ROUND((E7*0.75),0))</f>
        <v>0</v>
      </c>
      <c r="P119" s="54" t="b">
        <f>IF(AND(B7=N8,C7="1 Phase",D7="W"),ROUND((E7*0.75),IF(AND(NOT(B7=N8),NOT(C7="1 Phase"),NOT(D7="W")),0)))</f>
        <v>0</v>
      </c>
      <c r="Q119" s="54" t="b">
        <f>IF(AND(B7=N8,C7="1 Phase",D7="B"),ROUND((E7*0.75),IF(OR(NOT(B7=N8),NOT(C7="1 Phase"),NOT(D7="B"),E7=0),0)))</f>
        <v>0</v>
      </c>
      <c r="R119" s="54" t="b">
        <f>IF(AND(B7=N8,C7="3 Phase",D7="RWB"),ROUND((E7*0.75),IF(AND(NOT(B7=N8),NOT(C7="3 Phase"),NOT(D7="RWB")),0)))</f>
        <v>0</v>
      </c>
    </row>
    <row r="120" ht="14.25" customHeight="1">
      <c r="N120" s="36" t="s">
        <v>50</v>
      </c>
      <c r="O120" s="54">
        <f>IF(AND(B7=N10,C7="1 Phase",D7="R",E7&lt;=20,E7&gt;0),10,IF(AND(B7=N10,C7="1 Phase",D7="R",E7&gt;20),10+5+5*INT((E7-21)/20),IF(OR(NOT(B7=N10),NOT(C7="1 Phase"),NOT(D7="R"),E7=0),0)))</f>
        <v>0</v>
      </c>
      <c r="P120" s="54">
        <f>IF(AND(B7=N10,C7="1 Phase",D7="W",E7&lt;=20,E7&gt;0),10,IF(AND(B7=N10,C7="1 Phase",D7="W",E7&gt;20),10+5+5*INT((E7-21)/20),IF(OR(NOT(B7=N10),NOT(C7="1 Phase"),NOT(D7="W"),E7=0),0)))</f>
        <v>0</v>
      </c>
      <c r="Q120" s="54">
        <f>IF(AND(B7=N10,C7="1 Phase",D7="B",E7&lt;=20,E7&gt;0),10,IF(AND(B7=N10,C7="1 Phase",D7="B",E7&gt;20),10+5+5*INT((E7-21)/20),IF(OR(NOT(B7=N10),NOT(C7="1 Phase"),NOT(D7="B"),E7=0),0)))</f>
        <v>0</v>
      </c>
      <c r="R120" s="54">
        <f>IF(AND(B7=N10,C7="3 Phase",D7="RWB",E7&lt;=20,E7&gt;0),10,IF(AND(B7=N10,C7="3 Phase",D7="RWB",E7&gt;20),10+5+5*INT((E7-21)/20),IF(OR(NOT(B7=N10),NOT(C7="3 Phase"),NOT(D7="RWB"),E7=0),0)))</f>
        <v>0</v>
      </c>
    </row>
    <row r="121" ht="14.25" customHeight="1">
      <c r="N121" s="36" t="s">
        <v>41</v>
      </c>
      <c r="O121" s="54">
        <f>IF(AND(B7=N12,C7="1 Phase",D7="R",E7&gt;0),10,IF(OR(NOT(B7=N12),NOT(C7="1 Phase"),NOT(D7="R"),E7=0),0))</f>
        <v>0</v>
      </c>
      <c r="P121" s="54">
        <f>IF(AND(B7=N12,C7="1 Phase",D7="W",E7&gt;0),10,IF(OR(NOT(B7=N12),NOT(C7="1 Phase"),NOT(D7="W"),E7=0),0))</f>
        <v>0</v>
      </c>
      <c r="Q121" s="54">
        <f>IF(AND(B7=N12,C7="1 Phase",D7="B",E7&gt;0),10,IF(OR(NOT(B7=N12),NOT(C7="1 Phase"),NOT(D7="B"),E7=0),0))</f>
        <v>0</v>
      </c>
      <c r="R121" s="54">
        <f>IF(AND(B7=N12,C7="3 Phase",D7="RWB",E7&gt;0),10,IF(OR(NOT(B7=N12),NOT(C7="3 Phase"),NOT(D7="RWB"),E7=0),0))</f>
        <v>0</v>
      </c>
    </row>
    <row r="122" ht="14.25" customHeight="1">
      <c r="N122" s="36" t="s">
        <v>47</v>
      </c>
      <c r="O122" s="54">
        <f>IF(AND(B7=N14,C7="1 Phase",D7="R",E7&gt;0),15,IF(OR(NOT(B7=N14),NOT(C7="1 Phase"),NOT(D7="R"),E7=0),0))</f>
        <v>0</v>
      </c>
      <c r="P122" s="54">
        <f>IF(AND(B7=N14,C7="1 Phase",D7="W",E7&gt;0),15,IF(OR(NOT(B7=N14),NOT(C7="1 Phase"),NOT(D7="W"),E7=0),0))</f>
        <v>0</v>
      </c>
      <c r="Q122" s="54">
        <f>IF(AND(B7=N14,C7="1 Phase",D7="B",E7&gt;0),15,IF(OR(NOT(B7=N14),NOT(C7="1 Phase"),NOT(D7="B"),E7=0),0))</f>
        <v>0</v>
      </c>
      <c r="R122" s="54">
        <f>IF(AND(B7=N14,C7="3 Phase",D7="RWB",E7&gt;0),15,IF(OR(NOT(B7=N14),NOT(C7="3 Phase"),NOT(D7="RWB"),E7=0),0))</f>
        <v>0</v>
      </c>
    </row>
    <row r="123" ht="14.25" customHeight="1">
      <c r="N123" s="36" t="s">
        <v>54</v>
      </c>
      <c r="O123" s="54" t="b">
        <f>IF(AND(B7=N16,C7="1 Phase",D7="R"),ROUND((E7*0.5),IF(OR(NOT(B7=N16),NOT(C7="1 Phase"),NOT(D7="R"),E7=0),0)))</f>
        <v>0</v>
      </c>
      <c r="P123" s="54" t="b">
        <f>IF(AND(B7=N16,C7="1 Phase",D7="W"),ROUND((E7*0.5),IF(OR(NOT(B7=N16),NOT(C7="1 Phase"),NOT(D7="W"),E7=0),0)))</f>
        <v>0</v>
      </c>
      <c r="Q123" s="54" t="b">
        <f>IF(AND(B7=N16,C7="1 Phase",D7="B"),ROUND((E7*0.5),IF(OR(NOT(B7=N16),NOT(C7="1 Phase"),NOT(D7="B"),E7=0),0)))</f>
        <v>0</v>
      </c>
      <c r="R123" s="54" t="b">
        <f>IF(AND(B7=N16,C7="3 Phase",D7="RWB"),ROUND((E7*0.5),IF(OR(NOT(B7=N16),NOT(C7="3 Phase"),NOT(D7="RWB"),E7=0),0)))</f>
        <v>0</v>
      </c>
    </row>
    <row r="124" ht="14.25" customHeight="1">
      <c r="N124" s="36" t="s">
        <v>70</v>
      </c>
      <c r="O124" s="54" t="b">
        <f>IF(AND(B7=N18,C7="1 Phase",D7="R"),ROUND((E7*0.5),IF(OR(NOT(B7=N18),NOT(C7="1 Phase"),NOT(D7="R"),E7=0),0)))</f>
        <v>0</v>
      </c>
      <c r="P124" s="54" t="b">
        <f>IF(AND(B7=N18,C7="1 Phase",D7="W"),ROUND((E7*0.5),IF(OR(NOT(B7=N18),NOT(C7="1 Phase"),NOT(D7="W"),E7=0),0)))</f>
        <v>0</v>
      </c>
      <c r="Q124" s="54" t="b">
        <f>IF(AND(B7=N18,C7="1 Phase",D7="B"),ROUND((E7*0.5),IF(OR(NOT(B7=N18),NOT(C7="1 Phase"),NOT(D7="B"),E7=0),0)))</f>
        <v>0</v>
      </c>
      <c r="R124" s="54" t="b">
        <f>IF(AND(B7=N18,C7="3 Phase",D7="RWB"),ROUND((E7*0.5),IF(OR(NOT(B7=N18),NOT(C7="3 Phase"),NOT(D7="RWB"),E7=0),0)))</f>
        <v>0</v>
      </c>
    </row>
    <row r="125" ht="14.25" customHeight="1">
      <c r="N125" s="36" t="s">
        <v>57</v>
      </c>
      <c r="O125" s="54" t="b">
        <f>IF(AND(B7=N20,C7="1 Phase",D7="R"),ROUND((E7*0.5),IF(OR(NOT(B7=N20),NOT(C7="1 Phase"),NOT(D7="R"),E7=0),0)))</f>
        <v>0</v>
      </c>
      <c r="P125" s="54" t="b">
        <f>IF(AND(B7=N20,C7="1 Phase",D7="W"),ROUND((E7*0.5),IF(OR(NOT(B7=N20),NOT(C7="1 Phase"),NOT(D7="W"),E7=0),0)))</f>
        <v>0</v>
      </c>
      <c r="Q125" s="54" t="b">
        <f>IF(AND(B7=N20,C7="1 Phase",D7="B"),ROUND((E7*0.5),IF(OR(NOT(B7=N20),NOT(C7="1 Phase"),NOT(D7="B"),E7=0),0)))</f>
        <v>0</v>
      </c>
      <c r="R125" s="54" t="b">
        <f>IF(AND(B7=N20,C7="3 Phase",D7="RWB"),ROUND((E7*0.5),IF(OR(NOT(B7=N20),NOT(C7="3 Phase"),NOT(D7="RWB"),E7=0),0)))</f>
        <v>0</v>
      </c>
    </row>
    <row r="126" ht="14.25" customHeight="1">
      <c r="N126" s="36" t="s">
        <v>77</v>
      </c>
      <c r="O126" s="54" t="b">
        <f>IF(AND(B7=N22,C7="1 Phase",D7="R"),ROUND((E7*0.75),IF(OR(NOT(B7=N22),NOT(C7="1 Phase"),NOT(D7="R"),E7=0),0)))</f>
        <v>0</v>
      </c>
      <c r="P126" s="54" t="b">
        <f>IF(AND(B7=N22,C7="1 Phase",D7="W"),ROUND((E7*0.75),IF(OR(NOT(B7=N22),NOT(C7="1 Phase"),NOT(D7="W"),E7=0),0)))</f>
        <v>0</v>
      </c>
      <c r="Q126" s="54" t="b">
        <f>IF(AND(B7=N22,C7="1 Phase",D7="B"),ROUND((E7*0.75),IF(OR(NOT(B7=N22),NOT(C7="1 Phase"),NOT(D7="B"),E7=0),0)))</f>
        <v>0</v>
      </c>
      <c r="R126" s="54" t="b">
        <f>IF(AND(B7=N22,C7="3 Phase",D7="RWB"),ROUND((E7*0.75),IF(OR(NOT(B7=N22),NOT(C7="3 Phase"),NOT(D7="RWB"),E7=0),0)))</f>
        <v>0</v>
      </c>
    </row>
    <row r="127" ht="14.25" customHeight="1">
      <c r="N127" s="36" t="s">
        <v>79</v>
      </c>
      <c r="O127" s="54" t="b">
        <f>IF(AND(B7=N24,C7="1 Phase",D7="R"),ROUND((E7*0.75),IF(OR(NOT(B7=N24),NOT(C7="1 Phase"),NOT(D7="R"),E7=0),0)))</f>
        <v>0</v>
      </c>
      <c r="P127" s="54" t="b">
        <f>IF(AND(B7=N24,C7="1 Phase",D7="W"),ROUND((E7*0.75),IF(OR(NOT(B7=N24),NOT(C7="1 Phase"),NOT(D7="W"),E7=0),0)))</f>
        <v>0</v>
      </c>
      <c r="Q127" s="54" t="b">
        <f>IF(AND(B7=N24,C7="1 Phase",D7="B"),ROUND((E7*0.75),IF(OR(NOT(B7=N24),NOT(C7="1 Phase"),NOT(D7="B"),E7=0),0)))</f>
        <v>0</v>
      </c>
      <c r="R127" s="54" t="b">
        <f>IF(AND(B7=N24,C7="3 Phase",D7="RWB"),ROUND((E7*0.75),IF(OR(NOT(B7=N24),NOT(C7="3 Phase"),NOT(D7="RWB"),E7=0),0)))</f>
        <v>0</v>
      </c>
    </row>
    <row r="128" ht="14.25" customHeight="1">
      <c r="N128" s="36" t="s">
        <v>81</v>
      </c>
      <c r="O128" s="54" t="b">
        <f>IF(AND(B7=N26,C7="1 Phase",D7="R"),ROUND((E7*0.33),IF(OR(NOT(B7=N26),NOT(C7="1 Phase"),NOT(D7="R"),E7=0),0)))</f>
        <v>0</v>
      </c>
      <c r="P128" s="54" t="b">
        <f>IF(AND(B7=N26,C7="1 Phase",D7="W"),ROUND((E7*0.33),IF(OR(NOT(B7=N26),NOT(C7="1 Phase"),NOT(D7="W"),E7=0),0)))</f>
        <v>0</v>
      </c>
      <c r="Q128" s="54" t="b">
        <f>IF(AND(B7=N26,C7="1 Phase",D7="B"),ROUND((E7*0.33),IF(OR(NOT(B7=N26),NOT(C7="1 Phase"),NOT(D7="B"),E7=0),0)))</f>
        <v>0</v>
      </c>
      <c r="R128" s="54" t="b">
        <f>IF(AND(B7=N26,C7="3 Phase",D7="RWB"),ROUND((E7*0.33),IF(OR(NOT(B7=N26),NOT(C7="3 Phase"),NOT(D7="RWB"),E7=0),0)))</f>
        <v>0</v>
      </c>
    </row>
    <row r="129" ht="14.25" customHeight="1">
      <c r="N129" s="36" t="s">
        <v>44</v>
      </c>
      <c r="O129" s="54" t="b">
        <f>IF(AND(B7=N28,C7="1 Phase",D7="R"),ROUND((E7*1),IF(OR(NOT(B7=N28),NOT(C7="1 Phase"),NOT(D7="R"),E7=0),0)))</f>
        <v>0</v>
      </c>
      <c r="P129" s="54" t="b">
        <f>IF(AND(B7=N28,C7="1 Phase",D7="W"),ROUND((E7*1),IF(OR(NOT(B7=N28),NOT(C7="1 Phase"),NOT(D7="W"),E7=0),0)))</f>
        <v>0</v>
      </c>
      <c r="Q129" s="54" t="b">
        <f>IF(AND(B7=N28,C7="1 Phase",D7="B"),ROUND((E7*1),IF(OR(NOT(B7=N28),NOT(C7="1 Phase"),NOT(D7="B"),E7=0),0)))</f>
        <v>0</v>
      </c>
      <c r="R129" s="54" t="b">
        <f>IF(AND(B7=N28,C7="3 Phase",D7="RWB"),ROUND((E7*1),IF(OR(NOT(B7=N28),NOT(C7="3 Phase"),NOT(D7="RWB"),E7=0),0)))</f>
        <v>0</v>
      </c>
    </row>
    <row r="130" ht="14.25" customHeight="1">
      <c r="N130" s="36" t="s">
        <v>69</v>
      </c>
      <c r="O130" s="54" t="b">
        <f>IF(AND(B7=N30,C7="1 Phase",D7="R"),ROUND((E7*0.75),IF(OR(NOT(B7=N30),NOT(C7="1 Phase"),NOT(D7="R"),E7=0),0)))</f>
        <v>0</v>
      </c>
      <c r="P130" s="54" t="b">
        <f>IF(AND(B7=N30,C7="1 Phase",D7="W"),ROUND((E7*0.75),IF(OR(NOT(B7=N30),NOT(C7="1 Phase"),NOT(D7="W"),E7=0),0)))</f>
        <v>0</v>
      </c>
      <c r="Q130" s="54" t="b">
        <f>IF(AND(B7=N30,C7="1 Phase",D7="B"),ROUND((E7*0.75),IF(OR(NOT(B7=N30),NOT(C7="1 Phase"),NOT(D7="B"),E7=0),0)))</f>
        <v>0</v>
      </c>
      <c r="R130" s="54" t="b">
        <f>IF(AND(B7=N30,C7="3 Phase",D7="RWB"),ROUND((E7*0.75),IF(OR(NOT(B7=N30),NOT(C7="3 Phase"),NOT(D7="RWB"),E7=0),0)))</f>
        <v>0</v>
      </c>
    </row>
    <row r="131" ht="14.25" customHeight="1">
      <c r="N131" s="36" t="s">
        <v>86</v>
      </c>
      <c r="O131" s="54" t="b">
        <f>IF(AND(B7=N34,C7="1 Phase",D7="R"),ROUND((E7*1),IF(OR(NOT(B7=N34),NOT(C7="1 Phase"),NOT(D7="R"),E7=0),0)))</f>
        <v>0</v>
      </c>
      <c r="P131" s="54" t="b">
        <f>IF(AND(B7=N34,C7="1 Phase",D7="W"),ROUND((E7*1),IF(OR(NOT(B7=N34),NOT(C7="1 Phase"),NOT(D7="W"),E7=0),0)))</f>
        <v>0</v>
      </c>
      <c r="Q131" s="54" t="b">
        <f>IF(AND(B7=N34,C7="1 Phase",D7="B"),ROUND((E7*1),IF(OR(NOT(B7=N34),NOT(C7="1 Phase"),NOT(D7="B"),E7=0),0)))</f>
        <v>0</v>
      </c>
      <c r="R131" s="54" t="b">
        <f>IF(AND(B7=N34,C7="3 Phase",D7="RWB"),ROUND((E7*1),IF(OR(NOT(B7=N34),NOT(C7="3 Phase"),NOT(D7="RWB"),E7=0),0)))</f>
        <v>0</v>
      </c>
    </row>
    <row r="132" ht="14.25" customHeight="1">
      <c r="N132" s="36" t="s">
        <v>33</v>
      </c>
      <c r="O132" s="54" t="b">
        <f>IF(AND(B7=N36,C7="1 Phase",D7="R"),ROUND((E7*1),IF(OR(NOT(B7=N36),NOT(C7="1 Phase"),NOT(D7="R"),E7=0),0)))</f>
        <v>0</v>
      </c>
      <c r="P132" s="54" t="b">
        <f>IF(AND(B7=N36,C7="1 Phase",D7="W"),ROUND((E7*1),IF(OR(NOT(B7=N36),NOT(C7="1 Phase"),NOT(D7="W"),E7=0),0)))</f>
        <v>0</v>
      </c>
      <c r="Q132" s="54" t="b">
        <f>IF(AND(B7=N36,C7="1 Phase",D7="B"),ROUND((E7*1),IF(OR(NOT(B7=N36),NOT(C7="1 Phase"),NOT(D7="B"),E7=0),0)))</f>
        <v>0</v>
      </c>
      <c r="R132" s="54" t="b">
        <f>IF(AND(B7=N36,C7="3 Phase",D7="RWB"),ROUND((E7*1),IF(OR(NOT(B7=N36),NOT(C7="3 Phase"),NOT(D7="RWB"),E7=0),0)))</f>
        <v>0</v>
      </c>
    </row>
    <row r="133" ht="14.25" customHeight="1">
      <c r="N133" s="36" t="s">
        <v>67</v>
      </c>
      <c r="O133" s="54" t="b">
        <f>IF(AND(B7=N38,C7="1 Phase",D7="R"),ROUND((E7*1.25),IF(OR(NOT(B7=N38),NOT(C7="1 Phase"),NOT(D7="R"),E7=0),0)))</f>
        <v>0</v>
      </c>
      <c r="P133" s="54" t="b">
        <f>IF(AND(B7=N38,C7="1 Phase",D7="W"),ROUND((E7*1.25),IF(OR(NOT(B7=N38),NOT(C7="1 Phase"),NOT(D7="W"),E7=0),0)))</f>
        <v>0</v>
      </c>
      <c r="Q133" s="54" t="b">
        <f>IF(AND(B7=N38,C7="1 Phase",D7="B"),ROUND((E7*1.25),IF(OR(NOT(B7=N38),NOT(C7="1 Phase"),NOT(D7="B"),E7=0),0)))</f>
        <v>0</v>
      </c>
      <c r="R133" s="54" t="b">
        <f>IF(AND(B7=N38,C7="3 Phase",D7="RWB"),ROUND((E7*1.25),IF(OR(NOT(B7=N38),NOT(C7="3 Phase"),NOT(D7="RWB"),E7=0),0)))</f>
        <v>0</v>
      </c>
    </row>
    <row r="134" ht="14.25" customHeight="1">
      <c r="N134" s="36" t="s">
        <v>66</v>
      </c>
      <c r="O134" s="54" t="b">
        <f>IF(AND(B7=N40,C7="1 Phase",D7="R"),ROUND((E7*1),IF(OR(NOT(B7=N40),NOT(C7="1 Phase"),NOT(D7="R"),E7=0),0)))</f>
        <v>0</v>
      </c>
      <c r="P134" s="54" t="b">
        <f>IF(AND(B7=N40,C7="1 Phase",D7="W"),ROUND((E7*1),IF(OR(NOT(B7=N40),NOT(C7="1 Phase"),NOT(D7="W"),E7=0),0)))</f>
        <v>0</v>
      </c>
      <c r="Q134" s="54" t="b">
        <f>IF(AND(B7=N40,C7="1 Phase",D7="B"),ROUND((E7*1),IF(OR(NOT(B7=N40),NOT(C7="1 Phase"),NOT(D7="B"),E7=0),0)))</f>
        <v>0</v>
      </c>
      <c r="R134" s="54" t="b">
        <f>IF(AND(B7=N40,C7="3 Phase",D7="RWB"),ROUND((E7*1),IF(OR(NOT(B7=N40),NOT(C7="3 Phase"),NOT(D7="RWB"),E7=0),0)))</f>
        <v>0</v>
      </c>
    </row>
    <row r="135" ht="14.25" customHeight="1">
      <c r="N135" s="52" t="s">
        <v>108</v>
      </c>
      <c r="O135" s="53">
        <f t="shared" si="57"/>
        <v>0</v>
      </c>
      <c r="P135" s="53">
        <f t="shared" si="57"/>
        <v>0</v>
      </c>
      <c r="Q135" s="53">
        <f t="shared" si="57"/>
        <v>0</v>
      </c>
      <c r="R135" s="53">
        <f t="shared" si="57"/>
        <v>0</v>
      </c>
    </row>
    <row r="136" ht="14.25" customHeight="1">
      <c r="N136" s="52" t="s">
        <v>109</v>
      </c>
      <c r="O136" s="53">
        <f t="shared" si="64"/>
        <v>0</v>
      </c>
      <c r="P136" s="53">
        <f t="shared" si="65"/>
        <v>0</v>
      </c>
      <c r="Q136" s="53">
        <f t="shared" si="66"/>
        <v>0</v>
      </c>
      <c r="R136" s="53"/>
    </row>
    <row r="137" ht="14.25" customHeight="1"/>
    <row r="138" ht="14.25" customHeight="1">
      <c r="N138" s="36" t="s">
        <v>68</v>
      </c>
      <c r="O138" s="54" t="b">
        <f>IF(AND(B8=N32,C8="1 Phase",D8="R"),ROUND((E8*0.75),IF(OR(NOT(B8=N32),NOT(C8="1 Phase"),NOT(D8="R"),E8=0),0)))</f>
        <v>0</v>
      </c>
      <c r="P138" s="54" t="b">
        <f>IF(AND(B8=N32,C8="1 Phase",D8="W"),ROUND((E8*0.75),IF(OR(NOT(B8=N32),NOT(C8="1 Phase"),NOT(D8="W"),E8=0),0)))</f>
        <v>0</v>
      </c>
      <c r="Q138" s="54" t="b">
        <f>IF(AND(B8=N32,C8="1 Phase",D8="B"),ROUND((E8*0.75),IF(OR(NOT(B8=N32),NOT(C8="1 Phase"),NOT(D8="B"),E8=0),0)))</f>
        <v>0</v>
      </c>
      <c r="R138" s="54" t="b">
        <f>IF(AND(B8=N32,C8="3 Phase",D8="RWB"),ROUND((E8*0.75),IF(OR(NOT(B8=N32),NOT(C8="3 Phase"),NOT(D8="RWB"),E8=0),0)))</f>
        <v>0</v>
      </c>
    </row>
    <row r="139" ht="14.25" customHeight="1">
      <c r="N139" s="36" t="s">
        <v>28</v>
      </c>
      <c r="O139" s="54">
        <f>IF(AND(B8=N6,C8="1 Phase",D8="R",E8&lt;=20,E8&gt;0),3,IF(AND(B8=N6,C8="1 Phase",D8="R",E8&gt;20),3+2+2*INT((E8-21)/20),IF(OR(NOT(D8="R"),(NOT(B8=N6)),E8=0),0)))</f>
        <v>0</v>
      </c>
      <c r="P139" s="54">
        <f>IF(AND(B8=N6,C8="1 Phase",D8="W",E8&lt;=20,E8&gt;0),3,IF(AND(B8=N6,C8="1 Phase",D8="W",E8&gt;20),3+2+2*INT((E8-21)/20),IF(OR(NOT(D8="W"),E8=0),0)))</f>
        <v>0</v>
      </c>
      <c r="Q139" s="54" t="b">
        <f>IF(AND(B8=N6,C8="1 Phase",D8="B",E8&lt;=20,E8&gt;0),3,IF(AND(B8=N6,C8="1 Phase",D8="B",E8&gt;20),3+2+2*INT((E8-21)/20),IF(OR(NOT(D8="B"),E8=0),0)))</f>
        <v>0</v>
      </c>
      <c r="R139" s="54">
        <f>IF(AND(B8=N6,C8="3 Phase",D8="RWB",E8&lt;=20,E8&gt;0),3,IF(AND(B8=N6,C8="3 Phase",D8="RWB",E8&gt;20),3+2+2*INT((E8-21)/20),IF(OR(NOT(D8="RWB"),E8=0),0)))</f>
        <v>0</v>
      </c>
    </row>
    <row r="140" ht="14.25" customHeight="1">
      <c r="N140" s="36" t="s">
        <v>48</v>
      </c>
      <c r="O140" s="54" t="b">
        <f>IF(AND(B8=N8,C8="1 Phase",D8="R"),ROUND((E8*0.75),0))</f>
        <v>0</v>
      </c>
      <c r="P140" s="54" t="b">
        <f>IF(AND(B8=N8,C8="1 Phase",D8="W"),ROUND((E8*0.75),IF(AND(NOT(B8=N8),NOT(C8="1 Phase"),NOT(D8="W")),0)))</f>
        <v>0</v>
      </c>
      <c r="Q140" s="54" t="b">
        <f>IF(AND(B8=N8,C8="1 Phase",D8="B"),ROUND((E8*0.75),IF(OR(NOT(B8=N8),NOT(C8="1 Phase"),NOT(D8="B"),E8=0),0)))</f>
        <v>0</v>
      </c>
      <c r="R140" s="54" t="b">
        <f>IF(AND(B8=N8,C8="3 Phase",D8="RWB"),ROUND((E8*0.75),IF(AND(NOT(B8=N8),NOT(C8="3 Phase"),NOT(D8="RWB")),0)))</f>
        <v>0</v>
      </c>
    </row>
    <row r="141" ht="14.25" customHeight="1">
      <c r="N141" s="36" t="s">
        <v>50</v>
      </c>
      <c r="O141" s="54">
        <f>IF(AND(B8=N10,C8="1 Phase",D8="R",E8&lt;=20,E8&gt;0),10,IF(AND(B8=N10,C8="1 Phase",D8="R",E8&gt;20),10+5+5*INT((E8-21)/20),IF(OR(NOT(B8=N10),NOT(C8="1 Phase"),NOT(D8="R"),E8=0),0)))</f>
        <v>0</v>
      </c>
      <c r="P141" s="54">
        <f>IF(AND(B8=N10,C8="1 Phase",D8="W",E8&lt;=20,E8&gt;0),10,IF(AND(B8=N10,C8="1 Phase",D8="W",E8&gt;20),10+5+5*INT((E8-21)/20),IF(OR(NOT(B8=N10),NOT(C8="1 Phase"),NOT(D8="W"),E8=0),0)))</f>
        <v>0</v>
      </c>
      <c r="Q141" s="54">
        <f>IF(AND(B8=N10,C8="1 Phase",D8="B",E8&lt;=20,E8&gt;0),10,IF(AND(B8=N10,C8="1 Phase",D8="B",E8&gt;20),10+5+5*INT((E8-21)/20),IF(OR(NOT(B8=N10),NOT(C8="1 Phase"),NOT(D8="B"),E8=0),0)))</f>
        <v>0</v>
      </c>
      <c r="R141" s="54">
        <f>IF(AND(B8=N10,C8="3 Phase",D8="RWB",E8&lt;=20,E8&gt;0),10,IF(AND(B8=N10,C8="3 Phase",D8="RWB",E8&gt;20),10+5+5*INT((E8-21)/20),IF(OR(NOT(B8=N10),NOT(C8="3 Phase"),NOT(D8="RWB"),E8=0),0)))</f>
        <v>0</v>
      </c>
    </row>
    <row r="142" ht="14.25" customHeight="1">
      <c r="N142" s="36" t="s">
        <v>41</v>
      </c>
      <c r="O142" s="54">
        <f>IF(AND(B8=N12,C8="1 Phase",D8="R",E8&gt;0),10,IF(OR(NOT(B8=N12),NOT(C8="1 Phase"),NOT(D8="R"),E8=0),0))</f>
        <v>0</v>
      </c>
      <c r="P142" s="54">
        <f>IF(AND(B8=N12,C8="1 Phase",D8="W",E8&gt;0),10,IF(OR(NOT(B8=N12),NOT(C8="1 Phase"),NOT(D8="W"),E8=0),0))</f>
        <v>0</v>
      </c>
      <c r="Q142" s="54">
        <f>IF(AND(B8=N12,C8="1 Phase",D8="B",E8&gt;0),10,IF(OR(NOT(B8=N12),NOT(C8="1 Phase"),NOT(D8="B"),E8=0),0))</f>
        <v>0</v>
      </c>
      <c r="R142" s="54">
        <f>IF(AND(B8=N12,C8="3 Phase",D8="RWB",E8&gt;0),10,IF(OR(NOT(B8=N12),NOT(C8="3 Phase"),NOT(D8="RWB"),E8=0),0))</f>
        <v>0</v>
      </c>
    </row>
    <row r="143" ht="14.25" customHeight="1">
      <c r="N143" s="36" t="s">
        <v>47</v>
      </c>
      <c r="O143" s="54">
        <f>IF(AND(B8=N14,C8="1 Phase",D8="R",E8&gt;0),15,IF(OR(NOT(B8=N14),NOT(C8="1 Phase"),NOT(D8="R"),E8=0),0))</f>
        <v>0</v>
      </c>
      <c r="P143" s="54">
        <f>IF(AND(B8=N14,C8="1 Phase",D8="W",E8&gt;0),15,IF(OR(NOT(B8=N14),NOT(C8="1 Phase"),NOT(D8="W"),E8=0),0))</f>
        <v>0</v>
      </c>
      <c r="Q143" s="54">
        <f>IF(AND(B8=N14,C8="1 Phase",D8="B",E8&gt;0),15,IF(OR(NOT(B8=N14),NOT(C8="1 Phase"),NOT(D8="B"),E8=0),0))</f>
        <v>15</v>
      </c>
      <c r="R143" s="54">
        <f>IF(AND(B8=N14,C8="3 Phase",D8="RWB",E8&gt;0),15,IF(OR(NOT(B8=N14),NOT(C8="3 Phase"),NOT(D8="RWB"),E8=0),0))</f>
        <v>0</v>
      </c>
    </row>
    <row r="144" ht="14.25" customHeight="1">
      <c r="N144" s="36" t="s">
        <v>54</v>
      </c>
      <c r="O144" s="54" t="b">
        <f>IF(AND(B8=N16,C8="1 Phase",D8="R"),ROUND((E8*0.5),IF(OR(NOT(B8=N16),NOT(C8="1 Phase"),NOT(D8="R"),E8=0),0)))</f>
        <v>0</v>
      </c>
      <c r="P144" s="54" t="b">
        <f>IF(AND(B8=N16,C8="1 Phase",D8="W"),ROUND((E8*0.5),IF(OR(NOT(B8=N16),NOT(C8="1 Phase"),NOT(D8="W"),E8=0),0)))</f>
        <v>0</v>
      </c>
      <c r="Q144" s="54" t="b">
        <f>IF(AND(B8=N16,C8="1 Phase",D8="B"),ROUND((E8*0.5),IF(OR(NOT(B8=N16),NOT(C8="1 Phase"),NOT(D8="B"),E8=0),0)))</f>
        <v>0</v>
      </c>
      <c r="R144" s="54" t="b">
        <f>IF(AND(B8=N16,C8="3 Phase",D8="RWB"),ROUND((E8*0.5),IF(OR(NOT(B8=N16),NOT(C8="3 Phase"),NOT(D8="RWB"),E8=0),0)))</f>
        <v>0</v>
      </c>
    </row>
    <row r="145" ht="14.25" customHeight="1">
      <c r="N145" s="36" t="s">
        <v>70</v>
      </c>
      <c r="O145" s="54" t="b">
        <f>IF(AND(B8=N18,C8="1 Phase",D8="R"),ROUND((E8*0.5),IF(OR(NOT(B8=N18),NOT(C8="1 Phase"),NOT(D8="R"),E8=0),0)))</f>
        <v>0</v>
      </c>
      <c r="P145" s="54" t="b">
        <f>IF(AND(B8=N18,C8="1 Phase",D8="W"),ROUND((E8*0.5),IF(OR(NOT(B8=N18),NOT(C8="1 Phase"),NOT(D8="W"),E8=0),0)))</f>
        <v>0</v>
      </c>
      <c r="Q145" s="54" t="b">
        <f>IF(AND(B8=N18,C8="1 Phase",D8="B"),ROUND((E8*0.5),IF(OR(NOT(B8=N18),NOT(C8="1 Phase"),NOT(D8="B"),E8=0),0)))</f>
        <v>0</v>
      </c>
      <c r="R145" s="54" t="b">
        <f>IF(AND(B8=N18,C8="3 Phase",D8="RWB"),ROUND((E8*0.5),IF(OR(NOT(B8=N18),NOT(C8="3 Phase"),NOT(D8="RWB"),E8=0),0)))</f>
        <v>0</v>
      </c>
    </row>
    <row r="146" ht="14.25" customHeight="1">
      <c r="N146" s="36" t="s">
        <v>57</v>
      </c>
      <c r="O146" s="54" t="b">
        <f>IF(AND(B8=N20,C8="1 Phase",D8="R"),ROUND((E8*0.5),IF(OR(NOT(B8=N20),NOT(C8="1 Phase"),NOT(D8="R"),E8=0),0)))</f>
        <v>0</v>
      </c>
      <c r="P146" s="54" t="b">
        <f>IF(AND(B8=N20,C8="1 Phase",D8="W"),ROUND((E8*0.5),IF(OR(NOT(B8=N20),NOT(C8="1 Phase"),NOT(D8="W"),E8=0),0)))</f>
        <v>0</v>
      </c>
      <c r="Q146" s="54" t="b">
        <f>IF(AND(B8=N20,C8="1 Phase",D8="B"),ROUND((E8*0.5),IF(OR(NOT(B8=N20),NOT(C8="1 Phase"),NOT(D8="B"),E8=0),0)))</f>
        <v>0</v>
      </c>
      <c r="R146" s="54" t="b">
        <f>IF(AND(B8=N20,C8="3 Phase",D8="RWB"),ROUND((E8*0.5),IF(OR(NOT(B8=N20),NOT(C8="3 Phase"),NOT(D8="RWB"),E8=0),0)))</f>
        <v>0</v>
      </c>
    </row>
    <row r="147" ht="14.25" customHeight="1">
      <c r="N147" s="36" t="s">
        <v>77</v>
      </c>
      <c r="O147" s="54" t="b">
        <f>IF(AND(B8=N22,C8="1 Phase",D8="R"),ROUND((E8*0.75),IF(OR(NOT(B8=N22),NOT(C8="1 Phase"),NOT(D8="R"),E8=0),0)))</f>
        <v>0</v>
      </c>
      <c r="P147" s="54" t="b">
        <f>IF(AND(B8=N22,C8="1 Phase",D8="W"),ROUND((E8*0.75),IF(OR(NOT(B8=N22),NOT(C8="1 Phase"),NOT(D8="W"),E8=0),0)))</f>
        <v>0</v>
      </c>
      <c r="Q147" s="54" t="b">
        <f>IF(AND(B8=N22,C8="1 Phase",D8="B"),ROUND((E8*0.75),IF(OR(NOT(B8=N22),NOT(C8="1 Phase"),NOT(D8="B"),E8=0),0)))</f>
        <v>0</v>
      </c>
      <c r="R147" s="54" t="b">
        <f>IF(AND(B8=N22,C8="3 Phase",D8="RWB"),ROUND((E8*0.75),IF(OR(NOT(B8=N22),NOT(C8="3 Phase"),NOT(D8="RWB"),E8=0),0)))</f>
        <v>0</v>
      </c>
    </row>
    <row r="148" ht="14.25" customHeight="1">
      <c r="N148" s="36" t="s">
        <v>79</v>
      </c>
      <c r="O148" s="54" t="b">
        <f>IF(AND(B8=N24,C8="1 Phase",D8="R"),ROUND((E8*0.75),IF(OR(NOT(B8=N24),NOT(C8="1 Phase"),NOT(D8="R"),E8=0),0)))</f>
        <v>0</v>
      </c>
      <c r="P148" s="54" t="b">
        <f>IF(AND(B8=N24,C8="1 Phase",D8="W"),ROUND((E8*0.75),IF(OR(NOT(B8=N24),NOT(C8="1 Phase"),NOT(D8="W"),E8=0),0)))</f>
        <v>0</v>
      </c>
      <c r="Q148" s="54" t="b">
        <f>IF(AND(B8=N24,C8="1 Phase",D8="B"),ROUND((E8*0.75),IF(OR(NOT(B8=N24),NOT(C8="1 Phase"),NOT(D8="B"),E8=0),0)))</f>
        <v>0</v>
      </c>
      <c r="R148" s="54" t="b">
        <f>IF(AND(B8=N24,C8="3 Phase",D8="RWB"),ROUND((E8*0.75),IF(OR(NOT(B8=N24),NOT(C8="3 Phase"),NOT(D8="RWB"),E8=0),0)))</f>
        <v>0</v>
      </c>
    </row>
    <row r="149" ht="14.25" customHeight="1">
      <c r="N149" s="36" t="s">
        <v>81</v>
      </c>
      <c r="O149" s="54" t="b">
        <f>IF(AND(B8=N26,C8="1 Phase",D8="R"),ROUND((E8*0.33),IF(OR(NOT(B8=N26),NOT(C8="1 Phase"),NOT(D8="R"),E8=0),0)))</f>
        <v>0</v>
      </c>
      <c r="P149" s="54" t="b">
        <f>IF(AND(B8=N26,C8="1 Phase",D8="W"),ROUND((E8*0.33),IF(OR(NOT(B8=N26),NOT(C8="1 Phase"),NOT(D8="W"),E8=0),0)))</f>
        <v>0</v>
      </c>
      <c r="Q149" s="54" t="b">
        <f>IF(AND(B8=N26,C8="1 Phase",D8="B"),ROUND((E8*0.33),IF(OR(NOT(B8=N26),NOT(C8="1 Phase"),NOT(D8="B"),E8=0),0)))</f>
        <v>0</v>
      </c>
      <c r="R149" s="54" t="b">
        <f>IF(AND(B8=N26,C8="3 Phase",D8="RWB"),ROUND((E8*0.33),IF(OR(NOT(B8=N26),NOT(C8="3 Phase"),NOT(D8="RWB"),E8=0),0)))</f>
        <v>0</v>
      </c>
    </row>
    <row r="150" ht="14.25" customHeight="1">
      <c r="N150" s="36" t="s">
        <v>44</v>
      </c>
      <c r="O150" s="54" t="b">
        <f>IF(AND(B8=N28,C8="1 Phase",D8="R"),ROUND((E8*1),IF(OR(NOT(B8=N28),NOT(C8="1 Phase"),NOT(D8="R"),E8=0),0)))</f>
        <v>0</v>
      </c>
      <c r="P150" s="54" t="b">
        <f>IF(AND(B8=N28,C8="1 Phase",D8="W"),ROUND((E8*1),IF(OR(NOT(B8=N28),NOT(C8="1 Phase"),NOT(D8="W"),E8=0),0)))</f>
        <v>0</v>
      </c>
      <c r="Q150" s="54" t="b">
        <f>IF(AND(B8=N28,C8="1 Phase",D8="B"),ROUND((E8*1),IF(OR(NOT(B8=N28),NOT(C8="1 Phase"),NOT(D8="B"),E8=0),0)))</f>
        <v>0</v>
      </c>
      <c r="R150" s="54" t="b">
        <f>IF(AND(B8=N28,C8="3 Phase",D8="RWB"),ROUND((E8*1),IF(OR(NOT(B8=N28),NOT(C8="3 Phase"),NOT(D8="RWB"),E8=0),0)))</f>
        <v>0</v>
      </c>
    </row>
    <row r="151" ht="14.25" customHeight="1">
      <c r="N151" s="36" t="s">
        <v>69</v>
      </c>
      <c r="O151" s="54" t="b">
        <f>IF(AND(B8=N30,C8="1 Phase",D8="R"),ROUND((E8*0.75),IF(OR(NOT(B8=N30),NOT(C8="1 Phase"),NOT(D8="R"),E8=0),0)))</f>
        <v>0</v>
      </c>
      <c r="P151" s="54" t="b">
        <f>IF(AND(B8=N30,C8="1 Phase",D8="W"),ROUND((E8*0.75),IF(OR(NOT(B8=N30),NOT(C8="1 Phase"),NOT(D8="W"),E8=0),0)))</f>
        <v>0</v>
      </c>
      <c r="Q151" s="54" t="b">
        <f>IF(AND(B8=N30,C8="1 Phase",D8="B"),ROUND((E8*0.75),IF(OR(NOT(B8=N30),NOT(C8="1 Phase"),NOT(D8="B"),E8=0),0)))</f>
        <v>0</v>
      </c>
      <c r="R151" s="54" t="b">
        <f>IF(AND(B8=N30,C8="3 Phase",D8="RWB"),ROUND((E8*0.75),IF(OR(NOT(B8=N30),NOT(C8="3 Phase"),NOT(D8="RWB"),E8=0),0)))</f>
        <v>0</v>
      </c>
    </row>
    <row r="152" ht="14.25" customHeight="1">
      <c r="N152" s="36" t="s">
        <v>86</v>
      </c>
      <c r="O152" s="54" t="b">
        <f>IF(AND(B8=N34,C8="1 Phase",D8="R"),ROUND((E8*1),IF(OR(NOT(B8=N34),NOT(C8="1 Phase"),NOT(D8="R"),E8=0),0)))</f>
        <v>0</v>
      </c>
      <c r="P152" s="54" t="b">
        <f>IF(AND(B8=N34,C8="1 Phase",D8="W"),ROUND((E8*1),IF(OR(NOT(B8=N34),NOT(C8="1 Phase"),NOT(D8="W"),E8=0),0)))</f>
        <v>0</v>
      </c>
      <c r="Q152" s="54" t="b">
        <f>IF(AND(B8=N34,C8="1 Phase",D8="B"),ROUND((E8*1),IF(OR(NOT(B8=N34),NOT(C8="1 Phase"),NOT(D8="B"),E8=0),0)))</f>
        <v>0</v>
      </c>
      <c r="R152" s="54" t="b">
        <f>IF(AND(B8=N34,C8="3 Phase",D8="RWB"),ROUND((E8*1),IF(OR(NOT(B8=N34),NOT(C8="3 Phase"),NOT(D8="RWB"),E8=0),0)))</f>
        <v>0</v>
      </c>
    </row>
    <row r="153" ht="14.25" customHeight="1">
      <c r="N153" s="36" t="s">
        <v>33</v>
      </c>
      <c r="O153" s="54" t="b">
        <f>IF(AND(B8=N36,C8="1 Phase",D8="R"),ROUND((E8*1),IF(OR(NOT(B8=N36),NOT(C8="1 Phase"),NOT(D8="R"),E8=0),0)))</f>
        <v>0</v>
      </c>
      <c r="P153" s="54" t="b">
        <f>IF(AND(B8=N36,C8="1 Phase",D8="W"),ROUND((E8*1),IF(OR(NOT(B8=N36),NOT(C8="1 Phase"),NOT(D8="W"),E8=0),0)))</f>
        <v>0</v>
      </c>
      <c r="Q153" s="54" t="b">
        <f>IF(AND(B8=N36,C8="1 Phase",D8="B"),ROUND((E8*1),IF(OR(NOT(B8=N36),NOT(C8="1 Phase"),NOT(D8="B"),E8=0),0)))</f>
        <v>0</v>
      </c>
      <c r="R153" s="54" t="b">
        <f>IF(AND(B8=N36,C8="3 Phase",D8="RWB"),ROUND((E8*1),IF(OR(NOT(B8=N36),NOT(C8="3 Phase"),NOT(D8="RWB"),E8=0),0)))</f>
        <v>0</v>
      </c>
    </row>
    <row r="154" ht="14.25" customHeight="1">
      <c r="N154" s="36" t="s">
        <v>67</v>
      </c>
      <c r="O154" s="54" t="b">
        <f>IF(AND(B8=N38,C8="1 Phase",D8="R"),ROUND((E8*1.25),IF(OR(NOT(B8=N38),NOT(C8="1 Phase"),NOT(D8="R"),E8=0),0)))</f>
        <v>0</v>
      </c>
      <c r="P154" s="54" t="b">
        <f>IF(AND(B8=N38,C8="1 Phase",D8="W"),ROUND((E8*1.25),IF(OR(NOT(B8=N38),NOT(C8="1 Phase"),NOT(D8="W"),E8=0),0)))</f>
        <v>0</v>
      </c>
      <c r="Q154" s="54" t="b">
        <f>IF(AND(B8=N38,C8="1 Phase",D8="B"),ROUND((E8*1.25),IF(OR(NOT(B8=N38),NOT(C8="1 Phase"),NOT(D8="B"),E8=0),0)))</f>
        <v>0</v>
      </c>
      <c r="R154" s="54" t="b">
        <f>IF(AND(B8=N38,C8="3 Phase",D8="RWB"),ROUND((E8*1.25),IF(OR(NOT(B8=N38),NOT(C8="3 Phase"),NOT(D8="RWB"),E8=0),0)))</f>
        <v>0</v>
      </c>
    </row>
    <row r="155" ht="14.25" customHeight="1">
      <c r="N155" s="36" t="s">
        <v>66</v>
      </c>
      <c r="O155" s="54" t="b">
        <f>IF(AND(B8=N40,C8="1 Phase",D8="R"),ROUND((E8*1),IF(OR(NOT(B8=N40),NOT(C8="1 Phase"),NOT(D8="R"),E8=0),0)))</f>
        <v>0</v>
      </c>
      <c r="P155" s="54" t="b">
        <f>IF(AND(B8=N40,C8="1 Phase",D8="W"),ROUND((E8*1),IF(OR(NOT(B8=N40),NOT(C8="1 Phase"),NOT(D8="W"),E8=0),0)))</f>
        <v>0</v>
      </c>
      <c r="Q155" s="54" t="b">
        <f>IF(AND(B8=N40,C8="1 Phase",D8="B"),ROUND((E8*1),IF(OR(NOT(B8=N40),NOT(C8="1 Phase"),NOT(D8="B"),E8=0),0)))</f>
        <v>0</v>
      </c>
      <c r="R155" s="54" t="b">
        <f>IF(AND(B8=N40,C8="3 Phase",D8="RWB"),ROUND((E8*1),IF(OR(NOT(B8=N40),NOT(C8="3 Phase"),NOT(D8="RWB"),E8=0),0)))</f>
        <v>0</v>
      </c>
    </row>
    <row r="156" ht="14.25" customHeight="1">
      <c r="N156" s="52" t="s">
        <v>108</v>
      </c>
      <c r="O156" s="53">
        <f t="shared" si="57"/>
        <v>0</v>
      </c>
      <c r="P156" s="53">
        <f t="shared" si="57"/>
        <v>0</v>
      </c>
      <c r="Q156" s="53">
        <f t="shared" si="57"/>
        <v>15</v>
      </c>
      <c r="R156" s="53">
        <f t="shared" si="57"/>
        <v>0</v>
      </c>
    </row>
    <row r="157" ht="14.25" customHeight="1">
      <c r="N157" s="52" t="s">
        <v>109</v>
      </c>
      <c r="O157" s="53">
        <f t="shared" si="64"/>
        <v>0</v>
      </c>
      <c r="P157" s="53">
        <f t="shared" si="65"/>
        <v>0</v>
      </c>
      <c r="Q157" s="53">
        <f t="shared" si="66"/>
        <v>15</v>
      </c>
      <c r="R157" s="53"/>
    </row>
    <row r="158" ht="14.25" customHeight="1"/>
    <row r="159" ht="14.25" customHeight="1">
      <c r="N159" s="36" t="s">
        <v>68</v>
      </c>
      <c r="O159" s="54" t="b">
        <f>IF(AND(B9=N32,C9="1 Phase",D9="R"),ROUND((E9*0.75),IF(OR(NOT(B9=N32),NOT(C9="1 Phase"),NOT(D9="R"),E9=0),0)))</f>
        <v>0</v>
      </c>
      <c r="P159" s="54" t="b">
        <f>IF(AND(B9=N32,C9="1 Phase",D9="W"),ROUND((E9*0.75),IF(OR(NOT(B9=N32),NOT(C9="1 Phase"),NOT(D9="W"),E9=0),0)))</f>
        <v>0</v>
      </c>
      <c r="Q159" s="54" t="b">
        <f>IF(AND(B9=N32,C9="1 Phase",D9="B"),ROUND((E9*0.75),IF(OR(NOT(B9=N32),NOT(C9="1 Phase"),NOT(D9="B"),E9=0),0)))</f>
        <v>0</v>
      </c>
      <c r="R159" s="54" t="b">
        <f>IF(AND(B9=N32,C9="3 Phase",D9="RWB"),ROUND((E9*0.75),IF(OR(NOT(B9=N32),NOT(C9="3 Phase"),NOT(D9="RWB"),E9=0),0)))</f>
        <v>0</v>
      </c>
    </row>
    <row r="160" ht="14.25" customHeight="1">
      <c r="N160" s="36" t="s">
        <v>28</v>
      </c>
      <c r="O160" s="54">
        <f>IF(AND(B9=N6,C9="1 Phase",D9="R",E9&lt;=20,E9&gt;0),3,IF(AND(B9=N6,C9="1 Phase",D9="R",E9&gt;20),3+2+2*INT((E9-21)/20),IF(OR(NOT(D9="R"),(NOT(B9=N6)),E9=0),0)))</f>
        <v>0</v>
      </c>
      <c r="P160" s="54">
        <f>IF(AND(B9=N6,C9="1 Phase",D9="W",E9&lt;=20,E9&gt;0),3,IF(AND(B9=N6,C9="1 Phase",D9="W",E9&gt;20),3+2+2*INT((E9-21)/20),IF(OR(NOT(D9="W"),E9=0),0)))</f>
        <v>3</v>
      </c>
      <c r="Q160" s="54">
        <f>IF(AND(B9=N6,C9="1 Phase",D9="B",E9&lt;=20,E9&gt;0),3,IF(AND(B9=N6,C9="1 Phase",D9="B",E9&gt;20),3+2+2*INT((E9-21)/20),IF(OR(NOT(D9="B"),E9=0),0)))</f>
        <v>0</v>
      </c>
      <c r="R160" s="54">
        <f>IF(AND(B9=N6,C9="3 Phase",D9="RWB",E9&lt;=20,E9&gt;0),3,IF(AND(B9=N6,C9="3 Phase",D9="RWB",E9&gt;20),3+2+2*INT((E9-21)/20),IF(OR(NOT(D9="RWB"),E9=0),0)))</f>
        <v>0</v>
      </c>
    </row>
    <row r="161" ht="14.25" customHeight="1">
      <c r="N161" s="36" t="s">
        <v>48</v>
      </c>
      <c r="O161" s="54" t="b">
        <f>IF(AND(B9=N8,C9="1 Phase",D9="R"),ROUND((E9*0.75),0))</f>
        <v>0</v>
      </c>
      <c r="P161" s="54" t="b">
        <f>IF(AND(B9=N8,C9="1 Phase",D9="W"),ROUND((E9*0.75),IF(AND(NOT(B9=N8),NOT(C9="1 Phase"),NOT(D9="W")),0)))</f>
        <v>0</v>
      </c>
      <c r="Q161" s="54" t="b">
        <f>IF(AND(B9=N8,C9="1 Phase",D9="B"),ROUND((E9*0.75),IF(OR(NOT(B9=N8),NOT(C9="1 Phase"),NOT(D9="B"),E9=0),0)))</f>
        <v>0</v>
      </c>
      <c r="R161" s="54" t="b">
        <f>IF(AND(B9=N8,C9="3 Phase",D9="RWB"),ROUND((E9*0.75),IF(AND(NOT(B9=N8),NOT(C9="3 Phase"),NOT(D9="RWB")),0)))</f>
        <v>0</v>
      </c>
    </row>
    <row r="162" ht="14.25" customHeight="1">
      <c r="N162" s="36" t="s">
        <v>50</v>
      </c>
      <c r="O162" s="54">
        <f>IF(AND(B9=N10,C9="1 Phase",D9="R",E9&lt;=20,E9&gt;0),10,IF(AND(B9=N10,C9="1 Phase",D9="R",E9&gt;20),10+5+5*INT((E9-21)/20),IF(OR(NOT(B9=N10),NOT(C9="1 Phase"),NOT(D9="R"),E9=0),0)))</f>
        <v>0</v>
      </c>
      <c r="P162" s="54">
        <f>IF(AND(B9=N10,C9="1 Phase",D9="W",E9&lt;=20,E9&gt;0),10,IF(AND(B9=N10,C9="1 Phase",D9="W",E9&gt;20),10+5+5*INT((E9-21)/20),IF(OR(NOT(B9=N10),NOT(C9="1 Phase"),NOT(D9="W"),E9=0),0)))</f>
        <v>0</v>
      </c>
      <c r="Q162" s="54">
        <f>IF(AND(B9=N10,C9="1 Phase",D9="B",E9&lt;=20,E9&gt;0),10,IF(AND(B9=N10,C9="1 Phase",D9="B",E9&gt;20),10+5+5*INT((E9-21)/20),IF(OR(NOT(B9=N10),NOT(C9="1 Phase"),NOT(D9="B"),E9=0),0)))</f>
        <v>0</v>
      </c>
      <c r="R162" s="54">
        <f>IF(AND(B9=N10,C9="3 Phase",D9="RWB",E9&lt;=20,E9&gt;0),10,IF(AND(B9=N10,C9="3 Phase",D9="RWB",E9&gt;20),10+5+5*INT((E9-21)/20),IF(OR(NOT(B9=N10),NOT(C9="3 Phase"),NOT(D9="RWB"),E9=0),0)))</f>
        <v>0</v>
      </c>
    </row>
    <row r="163" ht="14.25" customHeight="1">
      <c r="N163" s="36" t="s">
        <v>41</v>
      </c>
      <c r="O163" s="54">
        <f>IF(AND(B9=N12,C9="1 Phase",D9="R",E9&gt;0),10,IF(OR(NOT(B9=N12),NOT(C9="1 Phase"),NOT(D9="R"),E9=0),0))</f>
        <v>0</v>
      </c>
      <c r="P163" s="54">
        <f>IF(AND(B9=N12,C9="1 Phase",D9="W",E9&gt;0),10,IF(OR(NOT(B9=N12),NOT(C9="1 Phase"),NOT(D9="W"),E9=0),0))</f>
        <v>0</v>
      </c>
      <c r="Q163" s="54">
        <f>IF(AND(B9=N12,C9="1 Phase",D9="B",E9&gt;0),10,IF(OR(NOT(B9=N12),NOT(C9="1 Phase"),NOT(D9="B"),E9=0),0))</f>
        <v>0</v>
      </c>
      <c r="R163" s="54">
        <f>IF(AND(B9=N12,C9="3 Phase",D9="RWB",E9&gt;0),10,IF(OR(NOT(B9=N12),NOT(C9="3 Phase"),NOT(D9="RWB"),E9=0),0))</f>
        <v>0</v>
      </c>
    </row>
    <row r="164" ht="14.25" customHeight="1">
      <c r="N164" s="36" t="s">
        <v>47</v>
      </c>
      <c r="O164" s="54">
        <f>IF(AND(B9=N14,C9="1 Phase",D9="R",E9&gt;0),15,IF(OR(NOT(B9=N14),NOT(C9="1 Phase"),NOT(D9="R"),E9=0),0))</f>
        <v>0</v>
      </c>
      <c r="P164" s="54">
        <f>IF(AND(B9=N14,C9="1 Phase",D9="W",E9&gt;0),15,IF(OR(NOT(B9=N14),NOT(C9="1 Phase"),NOT(D9="W"),E9=0),0))</f>
        <v>0</v>
      </c>
      <c r="Q164" s="54">
        <f>IF(AND(B9=N14,C9="1 Phase",D9="B",E9&gt;0),15,IF(OR(NOT(B9=N14),NOT(C9="1 Phase"),NOT(D9="B"),E9=0),0))</f>
        <v>0</v>
      </c>
      <c r="R164" s="54">
        <f>IF(AND(B9=N14,C9="3 Phase",D9="RWB",E9&gt;0),15,IF(OR(NOT(B9=N14),NOT(C9="3 Phase"),NOT(D9="RWB"),E9=0),0))</f>
        <v>0</v>
      </c>
    </row>
    <row r="165" ht="14.25" customHeight="1">
      <c r="N165" s="36" t="s">
        <v>54</v>
      </c>
      <c r="O165" s="54" t="b">
        <f>IF(AND(B9=N16,C9="1 Phase",D9="R"),ROUND((E9*0.5),IF(OR(NOT(B9=N16),NOT(C9="1 Phase"),NOT(D9="R"),E9=0),0)))</f>
        <v>0</v>
      </c>
      <c r="P165" s="54" t="b">
        <f>IF(AND(B9=N16,C9="1 Phase",D9="W"),ROUND((E9*0.5),IF(OR(NOT(B9=N16),NOT(C9="1 Phase"),NOT(D9="W"),E9=0),0)))</f>
        <v>0</v>
      </c>
      <c r="Q165" s="54" t="b">
        <f>IF(AND(B9=N16,C9="1 Phase",D9="B"),ROUND((E9*0.5),IF(OR(NOT(B9=N16),NOT(C9="1 Phase"),NOT(D9="B"),E9=0),0)))</f>
        <v>0</v>
      </c>
      <c r="R165" s="54" t="b">
        <f>IF(AND(B9=N16,C9="3 Phase",D9="RWB"),ROUND((E9*0.5),IF(OR(NOT(B9=N16),NOT(C9="3 Phase"),NOT(D9="RWB"),E9=0),0)))</f>
        <v>0</v>
      </c>
    </row>
    <row r="166" ht="14.25" customHeight="1">
      <c r="N166" s="36" t="s">
        <v>70</v>
      </c>
      <c r="O166" s="54" t="b">
        <f>IF(AND(B9=N18,C9="1 Phase",D9="R"),ROUND((E9*0.5),IF(OR(NOT(B9=N18),NOT(C9="1 Phase"),NOT(D9="R"),E9=0),0)))</f>
        <v>0</v>
      </c>
      <c r="P166" s="54" t="b">
        <f>IF(AND(B9=N18,C9="1 Phase",D9="W"),ROUND((E9*0.5),IF(OR(NOT(B9=N18),NOT(C9="1 Phase"),NOT(D9="W"),E9=0),0)))</f>
        <v>0</v>
      </c>
      <c r="Q166" s="54" t="b">
        <f>IF(AND(B9=N18,C9="1 Phase",D9="B"),ROUND((E9*0.5),IF(OR(NOT(B9=N18),NOT(C9="1 Phase"),NOT(D9="B"),E9=0),0)))</f>
        <v>0</v>
      </c>
      <c r="R166" s="54" t="b">
        <f>IF(AND(B9=N18,C9="3 Phase",D9="RWB"),ROUND((E9*0.5),IF(OR(NOT(B9=N18),NOT(C9="3 Phase"),NOT(D9="RWB"),E9=0),0)))</f>
        <v>0</v>
      </c>
    </row>
    <row r="167" ht="14.25" customHeight="1">
      <c r="N167" s="36" t="s">
        <v>57</v>
      </c>
      <c r="O167" s="54" t="b">
        <f>IF(AND(B9=N20,C9="1 Phase",D9="R"),ROUND((E9*0.5),IF(OR(NOT(B9=N20),NOT(C9="1 Phase"),NOT(D9="R"),E9=0),0)))</f>
        <v>0</v>
      </c>
      <c r="P167" s="54" t="b">
        <f>IF(AND(B9=N20,C9="1 Phase",D9="W"),ROUND((E9*0.5),IF(OR(NOT(B9=N20),NOT(C9="1 Phase"),NOT(D9="W"),E9=0),0)))</f>
        <v>0</v>
      </c>
      <c r="Q167" s="54" t="b">
        <f>IF(AND(B9=N20,C9="1 Phase",D9="B"),ROUND((E9*0.5),IF(OR(NOT(B9=N20),NOT(C9="1 Phase"),NOT(D9="B"),E9=0),0)))</f>
        <v>0</v>
      </c>
      <c r="R167" s="54" t="b">
        <f>IF(AND(B9=N20,C9="3 Phase",D9="RWB"),ROUND((E9*0.5),IF(OR(NOT(B9=N20),NOT(C9="3 Phase"),NOT(D9="RWB"),E9=0),0)))</f>
        <v>0</v>
      </c>
    </row>
    <row r="168" ht="14.25" customHeight="1">
      <c r="N168" s="36" t="s">
        <v>77</v>
      </c>
      <c r="O168" s="54" t="b">
        <f>IF(AND(B9=N22,C9="1 Phase",D9="R"),ROUND((E9*0.75),IF(OR(NOT(B9=N22),NOT(C9="1 Phase"),NOT(D9="R"),E9=0),0)))</f>
        <v>0</v>
      </c>
      <c r="P168" s="54" t="b">
        <f>IF(AND(B9=N22,C9="1 Phase",D9="W"),ROUND((E9*0.75),IF(OR(NOT(B9=N22),NOT(C9="1 Phase"),NOT(D9="W"),E9=0),0)))</f>
        <v>0</v>
      </c>
      <c r="Q168" s="54" t="b">
        <f>IF(AND(B9=N22,C9="1 Phase",D9="B"),ROUND((E9*0.75),IF(OR(NOT(B9=N22),NOT(C9="1 Phase"),NOT(D9="B"),E9=0),0)))</f>
        <v>0</v>
      </c>
      <c r="R168" s="54" t="b">
        <f>IF(AND(B9=N22,C9="3 Phase",D9="RWB"),ROUND((E9*0.75),IF(OR(NOT(B9=N22),NOT(C9="3 Phase"),NOT(D9="RWB"),E9=0),0)))</f>
        <v>0</v>
      </c>
    </row>
    <row r="169" ht="14.25" customHeight="1">
      <c r="N169" s="36" t="s">
        <v>79</v>
      </c>
      <c r="O169" s="54" t="b">
        <f>IF(AND(B9=N24,C9="1 Phase",D9="R"),ROUND((E9*0.75),IF(OR(NOT(B9=N24),NOT(C9="1 Phase"),NOT(D9="R"),E9=0),0)))</f>
        <v>0</v>
      </c>
      <c r="P169" s="54" t="b">
        <f>IF(AND(B9=N24,C9="1 Phase",D9="W"),ROUND((E9*0.75),IF(OR(NOT(B9=N24),NOT(C9="1 Phase"),NOT(D9="W"),E9=0),0)))</f>
        <v>0</v>
      </c>
      <c r="Q169" s="54" t="b">
        <f>IF(AND(B9=N24,C9="1 Phase",D9="B"),ROUND((E9*0.75),IF(OR(NOT(B9=N24),NOT(C9="1 Phase"),NOT(D9="B"),E9=0),0)))</f>
        <v>0</v>
      </c>
      <c r="R169" s="54" t="b">
        <f>IF(AND(B9=N24,C9="3 Phase",D9="RWB"),ROUND((E9*0.75),IF(OR(NOT(B9=N24),NOT(C9="3 Phase"),NOT(D9="RWB"),E9=0),0)))</f>
        <v>0</v>
      </c>
    </row>
    <row r="170" ht="14.25" customHeight="1">
      <c r="N170" s="36" t="s">
        <v>81</v>
      </c>
      <c r="O170" s="54" t="b">
        <f>IF(AND(B9=N26,C9="1 Phase",D9="R"),ROUND((E9*0.33),IF(OR(NOT(B9=N26),NOT(C9="1 Phase"),NOT(D9="R"),E9=0),0)))</f>
        <v>0</v>
      </c>
      <c r="P170" s="54" t="b">
        <f>IF(AND(B9=N26,C9="1 Phase",D9="W"),ROUND((E9*0.33),IF(OR(NOT(B9=N26),NOT(C9="1 Phase"),NOT(D9="W"),E9=0),0)))</f>
        <v>0</v>
      </c>
      <c r="Q170" s="54" t="b">
        <f>IF(AND(B9=N26,C9="1 Phase",D9="B"),ROUND((E9*0.33),IF(OR(NOT(B9=N26),NOT(C9="1 Phase"),NOT(D9="B"),E9=0),0)))</f>
        <v>0</v>
      </c>
      <c r="R170" s="54" t="b">
        <f>IF(AND(B9=N26,C9="3 Phase",D9="RWB"),ROUND((E9*0.33),IF(OR(NOT(B9=N26),NOT(C9="3 Phase"),NOT(D9="RWB"),E9=0),0)))</f>
        <v>0</v>
      </c>
    </row>
    <row r="171" ht="14.25" customHeight="1">
      <c r="N171" s="36" t="s">
        <v>44</v>
      </c>
      <c r="O171" s="54" t="b">
        <f>IF(AND(B9=N28,C9="1 Phase",D9="R"),ROUND((E9*1),IF(OR(NOT(B9=N28),NOT(C9="1 Phase"),NOT(D9="R"),E9=0),0)))</f>
        <v>0</v>
      </c>
      <c r="P171" s="54" t="b">
        <f>IF(AND(B9=N28,C9="1 Phase",D9="W"),ROUND((E9*1),IF(OR(NOT(B9=N28),NOT(C9="1 Phase"),NOT(D9="W"),E9=0),0)))</f>
        <v>0</v>
      </c>
      <c r="Q171" s="54" t="b">
        <f>IF(AND(B9=N28,C9="1 Phase",D9="B"),ROUND((E9*1),IF(OR(NOT(B9=N28),NOT(C9="1 Phase"),NOT(D9="B"),E9=0),0)))</f>
        <v>0</v>
      </c>
      <c r="R171" s="54" t="b">
        <f>IF(AND(B9=N28,C9="3 Phase",D9="RWB"),ROUND((E9*1),IF(OR(NOT(B9=N28),NOT(C9="3 Phase"),NOT(D9="RWB"),E9=0),0)))</f>
        <v>0</v>
      </c>
    </row>
    <row r="172" ht="14.25" customHeight="1">
      <c r="N172" s="36" t="s">
        <v>69</v>
      </c>
      <c r="O172" s="54" t="b">
        <f>IF(AND(B9=N30,C9="1 Phase",D9="R"),ROUND((E9*0.75),IF(OR(NOT(B9=N30),NOT(C9="1 Phase"),NOT(D9="R"),E9=0),0)))</f>
        <v>0</v>
      </c>
      <c r="P172" s="54" t="b">
        <f>IF(AND(B9=N30,C9="1 Phase",D9="W"),ROUND((E9*0.75),IF(OR(NOT(B9=N30),NOT(C9="1 Phase"),NOT(D9="W"),E9=0),0)))</f>
        <v>0</v>
      </c>
      <c r="Q172" s="54" t="b">
        <f>IF(AND(B9=N30,C9="1 Phase",D9="B"),ROUND((E9*0.75),IF(OR(NOT(B9=N30),NOT(C9="1 Phase"),NOT(D9="B"),E9=0),0)))</f>
        <v>0</v>
      </c>
      <c r="R172" s="54" t="b">
        <f>IF(AND(B9=N30,C9="3 Phase",D9="RWB"),ROUND((E9*0.75),IF(OR(NOT(B9=N30),NOT(C9="3 Phase"),NOT(D9="RWB"),E9=0),0)))</f>
        <v>0</v>
      </c>
    </row>
    <row r="173" ht="14.25" customHeight="1">
      <c r="N173" s="36" t="s">
        <v>86</v>
      </c>
      <c r="O173" s="54" t="b">
        <f>IF(AND(B9=N34,C9="1 Phase",D9="R"),ROUND((E9*1),IF(OR(NOT(B9=N34),NOT(C9="1 Phase"),NOT(D9="R"),E9=0),0)))</f>
        <v>0</v>
      </c>
      <c r="P173" s="54" t="b">
        <f>IF(AND(B9=N34,C9="1 Phase",D9="W"),ROUND((E9*1),IF(OR(NOT(B9=N34),NOT(C9="1 Phase"),NOT(D9="W"),E9=0),0)))</f>
        <v>0</v>
      </c>
      <c r="Q173" s="54" t="b">
        <f>IF(AND(B9=N34,C9="1 Phase",D9="B"),ROUND((E9*1),IF(OR(NOT(B9=N34),NOT(C9="1 Phase"),NOT(D9="B"),E9=0),0)))</f>
        <v>0</v>
      </c>
      <c r="R173" s="54" t="b">
        <f>IF(AND(B9=N34,C9="3 Phase",D9="RWB"),ROUND((E9*1),IF(OR(NOT(B9=N34),NOT(C9="3 Phase"),NOT(D9="RWB"),E9=0),0)))</f>
        <v>0</v>
      </c>
    </row>
    <row r="174" ht="14.25" customHeight="1">
      <c r="N174" s="36" t="s">
        <v>33</v>
      </c>
      <c r="O174" s="54" t="b">
        <f>IF(AND(B9=N36,C9="1 Phase",D9="R"),ROUND((E9*1),IF(OR(NOT(B9=N36),NOT(C9="1 Phase"),NOT(D9="R"),E9=0),0)))</f>
        <v>0</v>
      </c>
      <c r="P174" s="54" t="b">
        <f>IF(AND(B9=N36,C9="1 Phase",D9="W"),ROUND((E9*1),IF(OR(NOT(B9=N36),NOT(C9="1 Phase"),NOT(D9="W"),E9=0),0)))</f>
        <v>0</v>
      </c>
      <c r="Q174" s="54" t="b">
        <f>IF(AND(B9=N36,C9="1 Phase",D9="B"),ROUND((E9*1),IF(OR(NOT(B9=N36),NOT(C9="1 Phase"),NOT(D9="B"),E9=0),0)))</f>
        <v>0</v>
      </c>
      <c r="R174" s="54" t="b">
        <f>IF(AND(B9=N36,C9="3 Phase",D9="RWB"),ROUND((E9*1),IF(OR(NOT(B9=N36),NOT(C9="3 Phase"),NOT(D9="RWB"),E9=0),0)))</f>
        <v>0</v>
      </c>
    </row>
    <row r="175" ht="14.25" customHeight="1">
      <c r="N175" s="36" t="s">
        <v>67</v>
      </c>
      <c r="O175" s="54" t="b">
        <f>IF(AND(B9=N38,C9="1 Phase",D9="R"),ROUND((E9*1.25),IF(OR(NOT(B9=N38),NOT(C9="1 Phase"),NOT(D9="R"),E9=0),0)))</f>
        <v>0</v>
      </c>
      <c r="P175" s="54" t="b">
        <f>IF(AND(B9=N38,C9="1 Phase",D9="W"),ROUND((E9*1.25),IF(OR(NOT(B9=N38),NOT(C9="1 Phase"),NOT(D9="W"),E9=0),0)))</f>
        <v>0</v>
      </c>
      <c r="Q175" s="54" t="b">
        <f>IF(AND(B9=N38,C9="1 Phase",D9="B"),ROUND((E9*1.25),IF(OR(NOT(B9=N38),NOT(C9="1 Phase"),NOT(D9="B"),E9=0),0)))</f>
        <v>0</v>
      </c>
      <c r="R175" s="54" t="b">
        <f>IF(AND(B9=N38,C9="3 Phase",D9="RWB"),ROUND((E9*1.25),IF(OR(NOT(B9=N38),NOT(C9="3 Phase"),NOT(D9="RWB"),E9=0),0)))</f>
        <v>0</v>
      </c>
    </row>
    <row r="176" ht="14.25" customHeight="1">
      <c r="N176" s="36" t="s">
        <v>66</v>
      </c>
      <c r="O176" s="54" t="b">
        <f>IF(AND(B9=N40,C9="1 Phase",D9="R"),ROUND((E9*1),IF(OR(NOT(B9=N40),NOT(C9="1 Phase"),NOT(D9="R"),E9=0),0)))</f>
        <v>0</v>
      </c>
      <c r="P176" s="54" t="b">
        <f>IF(AND(B9=N40,C9="1 Phase",D9="W"),ROUND((E9*1),IF(OR(NOT(B9=N40),NOT(C9="1 Phase"),NOT(D9="W"),E9=0),0)))</f>
        <v>0</v>
      </c>
      <c r="Q176" s="54" t="b">
        <f>IF(AND(B9=N40,C9="1 Phase",D9="B"),ROUND((E9*1),IF(OR(NOT(B9=N40),NOT(C9="1 Phase"),NOT(D9="B"),E9=0),0)))</f>
        <v>0</v>
      </c>
      <c r="R176" s="54" t="b">
        <f>IF(AND(B9=N40,C9="3 Phase",D9="RWB"),ROUND((E9*1),IF(OR(NOT(B9=N40),NOT(C9="3 Phase"),NOT(D9="RWB"),E9=0),0)))</f>
        <v>0</v>
      </c>
    </row>
    <row r="177" ht="14.25" customHeight="1">
      <c r="N177" s="52" t="s">
        <v>108</v>
      </c>
      <c r="O177" s="53">
        <f t="shared" si="57"/>
        <v>0</v>
      </c>
      <c r="P177" s="53">
        <f t="shared" si="57"/>
        <v>3</v>
      </c>
      <c r="Q177" s="53">
        <f t="shared" si="57"/>
        <v>0</v>
      </c>
      <c r="R177" s="53">
        <f t="shared" si="57"/>
        <v>0</v>
      </c>
    </row>
    <row r="178" ht="14.25" customHeight="1">
      <c r="N178" s="52" t="s">
        <v>109</v>
      </c>
      <c r="O178" s="53">
        <f t="shared" si="64"/>
        <v>0</v>
      </c>
      <c r="P178" s="53">
        <f t="shared" si="65"/>
        <v>3</v>
      </c>
      <c r="Q178" s="53">
        <f t="shared" si="66"/>
        <v>0</v>
      </c>
      <c r="R178" s="53"/>
    </row>
    <row r="179" ht="14.25" customHeight="1"/>
    <row r="180" ht="14.25" customHeight="1">
      <c r="N180" s="36" t="s">
        <v>68</v>
      </c>
      <c r="O180" s="54" t="b">
        <f>IF(AND(B10=N32,C10="1 Phase",D10="R"),ROUND((E10*0.75),IF(OR(NOT(B10=N32),NOT(C10="1 Phase"),NOT(D10="R"),E10=0),0)))</f>
        <v>0</v>
      </c>
      <c r="P180" s="54" t="b">
        <f>IF(AND(B10=N32,C10="1 Phase",D10="W"),ROUND((E10*0.75),IF(OR(NOT(B10=N32),NOT(C10="1 Phase"),NOT(D10="W"),E10=0),0)))</f>
        <v>0</v>
      </c>
      <c r="Q180" s="54" t="b">
        <f>IF(AND(B10=N32,C10="1 Phase",D10="B"),ROUND((E10*0.75),IF(OR(NOT(B10=N32),NOT(C10="1 Phase"),NOT(D10="B"),E10=0),0)))</f>
        <v>0</v>
      </c>
      <c r="R180" s="54" t="b">
        <f>IF(AND(B10=N32,C10="3 Phase",D10="RWB"),ROUND((E10*0.75),IF(OR(NOT(B10=N32),NOT(C10="3 Phase"),NOT(D10="RWB"),E10=0),0)))</f>
        <v>0</v>
      </c>
    </row>
    <row r="181" ht="14.25" customHeight="1">
      <c r="N181" s="36" t="s">
        <v>28</v>
      </c>
      <c r="O181" s="54">
        <f>IF(AND(B10=N6,C10="1 Phase",D10="R",E10&lt;=20,E10&gt;0),3,IF(AND(B10=N6,C10="1 Phase",D10="R",E10&gt;20),3+2+2*INT((E10-21)/20),IF(OR(NOT(D10="R"),(NOT(B10=N6)),E10=0),0)))</f>
        <v>0</v>
      </c>
      <c r="P181" s="54">
        <f>IF(AND(B10=N6,C10="1 Phase",D10="W",E10&lt;=20,E10&gt;0),3,IF(AND(B10=N6,C10="1 Phase",D10="W",E10&gt;20),3+2+2*INT((E10-21)/20),IF(OR(NOT(D10="W"),E10=0),0)))</f>
        <v>0</v>
      </c>
      <c r="Q181" s="54">
        <f>IF(AND(B10=N6,C10="1 Phase",D10="B",E10&lt;=20,E10&gt;0),3,IF(AND(B10=N6,C10="1 Phase",D10="B",E10&gt;20),3+2+2*INT((E10-21)/20),IF(OR(NOT(D10="B"),E10=0),0)))</f>
        <v>0</v>
      </c>
      <c r="R181" s="54">
        <f>IF(AND(B10=N6,C10="3 Phase",D10="RWB",E10&lt;=20,E10&gt;0),3,IF(AND(B10=N6,C10="3 Phase",D10="RWB",E10&gt;20),3+2+2*INT((E10-21)/20),IF(OR(NOT(D10="RWB"),E10=0),0)))</f>
        <v>0</v>
      </c>
    </row>
    <row r="182" ht="14.25" customHeight="1">
      <c r="N182" s="36" t="s">
        <v>48</v>
      </c>
      <c r="O182" s="54" t="b">
        <f>IF(AND(B10=N8,C10="1 Phase",D10="R"),ROUND((E10*0.75),0))</f>
        <v>0</v>
      </c>
      <c r="P182" s="54" t="b">
        <f>IF(AND(B10=N8,C10="1 Phase",D10="W"),ROUND((E10*0.75),IF(AND(NOT(B10=N8),NOT(C10="1 Phase"),NOT(D10="W")),0)))</f>
        <v>0</v>
      </c>
      <c r="Q182" s="54" t="b">
        <f>IF(AND(B10=N8,C10="1 Phase",D10="B"),ROUND((E10*0.75),IF(OR(NOT(B10=N8),NOT(C10="1 Phase"),NOT(D10="B"),E10=0),0)))</f>
        <v>0</v>
      </c>
      <c r="R182" s="54" t="b">
        <f>IF(AND(B10=N8,C10="3 Phase",D10="RWB"),ROUND((E10*0.75),IF(AND(NOT(B10=N8),NOT(C10="3 Phase"),NOT(D10="RWB")),0)))</f>
        <v>0</v>
      </c>
    </row>
    <row r="183" ht="14.25" customHeight="1">
      <c r="N183" s="36" t="s">
        <v>50</v>
      </c>
      <c r="O183" s="54">
        <f>IF(AND(B10=N10,C10="1 Phase",D10="R",E10&lt;=20,E10&gt;0),10,IF(AND(B10=N10,C10="1 Phase",D10="R",E10&gt;20),10+5+5*INT((E10-21)/20),IF(OR(NOT(B10=N10),NOT(C10="1 Phase"),NOT(D10="R"),E10=0),0)))</f>
        <v>0</v>
      </c>
      <c r="P183" s="54">
        <f>IF(AND(B10=N10,C10="1 Phase",D10="W",E10&lt;=20,E10&gt;0),10,IF(AND(B10=N10,C10="1 Phase",D10="W",E10&gt;20),10+5+5*INT((E10-21)/20),IF(OR(NOT(B10=N10),NOT(C10="1 Phase"),NOT(D10="W"),E10=0),0)))</f>
        <v>0</v>
      </c>
      <c r="Q183" s="54">
        <f>IF(AND(B10=N10,C10="1 Phase",D10="B",E10&lt;=20,E10&gt;0),10,IF(AND(B10=N10,C10="1 Phase",D10="B",E10&gt;20),10+5+5*INT((E10-21)/20),IF(OR(NOT(B10=N10),NOT(C10="1 Phase"),NOT(D10="B"),E10=0),0)))</f>
        <v>0</v>
      </c>
      <c r="R183" s="54">
        <f>IF(AND(B10=N10,C10="3 Phase",D10="RWB",E10&lt;=20,E10&gt;0),10,IF(AND(B10=N10,C10="3 Phase",D10="RWB",E10&gt;20),10+5+5*INT((E10-21)/20),IF(OR(NOT(B10=N10),NOT(C10="3 Phase"),NOT(D10="RWB"),E10=0),0)))</f>
        <v>0</v>
      </c>
    </row>
    <row r="184" ht="14.25" customHeight="1">
      <c r="N184" s="36" t="s">
        <v>41</v>
      </c>
      <c r="O184" s="54">
        <f>IF(AND(B10=N12,C10="1 Phase",D10="R",E10&gt;0),10,IF(OR(NOT(B10=N12),NOT(C10="1 Phase"),NOT(D10="R"),E10=0),0))</f>
        <v>0</v>
      </c>
      <c r="P184" s="54">
        <f>IF(AND(B10=N12,C10="1 Phase",D10="W",E10&gt;0),10,IF(OR(NOT(B10=N12),NOT(C10="1 Phase"),NOT(D10="W"),E10=0),0))</f>
        <v>0</v>
      </c>
      <c r="Q184" s="54">
        <f>IF(AND(B10=N12,C10="1 Phase",D10="B",E10&gt;0),10,IF(OR(NOT(B10=N12),NOT(C10="1 Phase"),NOT(D10="B"),E10=0),0))</f>
        <v>0</v>
      </c>
      <c r="R184" s="54">
        <f>IF(AND(B10=N12,C10="3 Phase",D10="RWB",E10&gt;0),10,IF(OR(NOT(B10=N12),NOT(C10="3 Phase"),NOT(D10="RWB"),E10=0),0))</f>
        <v>0</v>
      </c>
    </row>
    <row r="185" ht="14.25" customHeight="1">
      <c r="N185" s="36" t="s">
        <v>47</v>
      </c>
      <c r="O185" s="54">
        <f>IF(AND(B10=N14,C10="1 Phase",D10="R",E10&gt;0),15,IF(OR(NOT(B10=N14),NOT(C10="1 Phase"),NOT(D10="R"),E10=0),0))</f>
        <v>0</v>
      </c>
      <c r="P185" s="54">
        <f>IF(AND(B10=N14,C10="1 Phase",D10="W",E10&gt;0),15,IF(OR(NOT(B10=N14),NOT(C10="1 Phase"),NOT(D10="W"),E10=0),0))</f>
        <v>0</v>
      </c>
      <c r="Q185" s="54">
        <f>IF(AND(B10=N14,C10="1 Phase",D10="B",E10&gt;0),15,IF(OR(NOT(B10=N14),NOT(C10="1 Phase"),NOT(D10="B"),E10=0),0))</f>
        <v>0</v>
      </c>
      <c r="R185" s="54">
        <f>IF(AND(B10=N14,C10="3 Phase",D10="RWB",E10&gt;0),15,IF(OR(NOT(B10=N14),NOT(C10="3 Phase"),NOT(D10="RWB"),E10=0),0))</f>
        <v>0</v>
      </c>
    </row>
    <row r="186" ht="14.25" customHeight="1">
      <c r="N186" s="36" t="s">
        <v>54</v>
      </c>
      <c r="O186" s="54">
        <f>IF(AND(B10=N16,C10="1 Phase",D10="R"),ROUND((E10*0.5),IF(OR(NOT(B10=N16),NOT(C10="1 Phase"),NOT(D10="R"),E10=0),0)))</f>
        <v>4</v>
      </c>
      <c r="P186" s="54" t="b">
        <f>IF(AND(B10=N16,C10="1 Phase",D10="W"),ROUND((E10*0.5),IF(OR(NOT(B10=N16),NOT(C10="1 Phase"),NOT(D10="W"),E10=0),0)))</f>
        <v>0</v>
      </c>
      <c r="Q186" s="54" t="b">
        <f>IF(AND(B10=N16,C10="1 Phase",D10="B"),ROUND((E10*0.5),IF(OR(NOT(B10=N16),NOT(C10="1 Phase"),NOT(D10="B"),E10=0),0)))</f>
        <v>0</v>
      </c>
      <c r="R186" s="54" t="b">
        <f>IF(AND(B10=N16,C10="3 Phase",D10="RWB"),ROUND((E10*0.5),IF(OR(NOT(B10=N16),NOT(C10="3 Phase"),NOT(D10="RWB"),E10=0),0)))</f>
        <v>0</v>
      </c>
    </row>
    <row r="187" ht="14.25" customHeight="1">
      <c r="N187" s="36" t="s">
        <v>70</v>
      </c>
      <c r="O187" s="54" t="b">
        <f>IF(AND(B10=N18,C10="1 Phase",D10="R"),ROUND((E10*0.5),IF(OR(NOT(B10=N18),NOT(C10="1 Phase"),NOT(D10="R"),E10=0),0)))</f>
        <v>0</v>
      </c>
      <c r="P187" s="54" t="b">
        <f>IF(AND(B10=N18,C10="1 Phase",D10="W"),ROUND((E10*0.5),IF(OR(NOT(B10=N18),NOT(C10="1 Phase"),NOT(D10="W"),E10=0),0)))</f>
        <v>0</v>
      </c>
      <c r="Q187" s="54" t="b">
        <f>IF(AND(B10=N18,C10="1 Phase",D10="B"),ROUND((E10*0.5),IF(OR(NOT(B10=N18),NOT(C10="1 Phase"),NOT(D10="B"),E10=0),0)))</f>
        <v>0</v>
      </c>
      <c r="R187" s="54" t="b">
        <f>IF(AND(B10=N18,C10="3 Phase",D10="RWB"),ROUND((E10*0.5),IF(OR(NOT(B10=N18),NOT(C10="3 Phase"),NOT(D10="RWB"),E10=0),0)))</f>
        <v>0</v>
      </c>
    </row>
    <row r="188" ht="14.25" customHeight="1">
      <c r="N188" s="36" t="s">
        <v>57</v>
      </c>
      <c r="O188" s="54" t="b">
        <f>IF(AND(B10=N20,C10="1 Phase",D10="R"),ROUND((E10*0.5),IF(OR(NOT(B10=N20),NOT(C10="1 Phase"),NOT(D10="R"),E10=0),0)))</f>
        <v>0</v>
      </c>
      <c r="P188" s="54" t="b">
        <f>IF(AND(B10=N20,C10="1 Phase",D10="W"),ROUND((E10*0.5),IF(OR(NOT(B10=N20),NOT(C10="1 Phase"),NOT(D10="W"),E10=0),0)))</f>
        <v>0</v>
      </c>
      <c r="Q188" s="54" t="b">
        <f>IF(AND(B10=N20,C10="1 Phase",D10="B"),ROUND((E10*0.5),IF(OR(NOT(B10=N20),NOT(C10="1 Phase"),NOT(D10="B"),E10=0),0)))</f>
        <v>0</v>
      </c>
      <c r="R188" s="54" t="b">
        <f>IF(AND(B10=N20,C10="3 Phase",D10="RWB"),ROUND((E10*0.5),IF(OR(NOT(B10=N20),NOT(C10="3 Phase"),NOT(D10="RWB"),E10=0),0)))</f>
        <v>0</v>
      </c>
    </row>
    <row r="189" ht="14.25" customHeight="1">
      <c r="N189" s="36" t="s">
        <v>77</v>
      </c>
      <c r="O189" s="54" t="b">
        <f>IF(AND(B10=N22,C10="1 Phase",D10="R"),ROUND((E10*0.75),IF(OR(NOT(B10=N22),NOT(C10="1 Phase"),NOT(D10="R"),E10=0),0)))</f>
        <v>0</v>
      </c>
      <c r="P189" s="54" t="b">
        <f>IF(AND(B10=N22,C10="1 Phase",D10="W"),ROUND((E10*0.75),IF(OR(NOT(B10=N22),NOT(C10="1 Phase"),NOT(D10="W"),E10=0),0)))</f>
        <v>0</v>
      </c>
      <c r="Q189" s="54" t="b">
        <f>IF(AND(B10=N22,C10="1 Phase",D10="B"),ROUND((E10*0.75),IF(OR(NOT(B10=N22),NOT(C10="1 Phase"),NOT(D10="B"),E10=0),0)))</f>
        <v>0</v>
      </c>
      <c r="R189" s="54" t="b">
        <f>IF(AND(B10=N22,C10="3 Phase",D10="RWB"),ROUND((E10*0.75),IF(OR(NOT(B10=N22),NOT(C10="3 Phase"),NOT(D10="RWB"),E10=0),0)))</f>
        <v>0</v>
      </c>
    </row>
    <row r="190" ht="14.25" customHeight="1">
      <c r="N190" s="36" t="s">
        <v>79</v>
      </c>
      <c r="O190" s="54" t="b">
        <f>IF(AND(B10=N24,C10="1 Phase",D10="R"),ROUND((E10*0.75),IF(OR(NOT(B10=N24),NOT(C10="1 Phase"),NOT(D10="R"),E10=0),0)))</f>
        <v>0</v>
      </c>
      <c r="P190" s="54" t="b">
        <f>IF(AND(B10=N24,C10="1 Phase",D10="W"),ROUND((E10*0.75),IF(OR(NOT(B10=N24),NOT(C10="1 Phase"),NOT(D10="W"),E10=0),0)))</f>
        <v>0</v>
      </c>
      <c r="Q190" s="54" t="b">
        <f>IF(AND(B10=N24,C10="1 Phase",D10="B"),ROUND((E10*0.75),IF(OR(NOT(B10=N24),NOT(C10="1 Phase"),NOT(D10="B"),E10=0),0)))</f>
        <v>0</v>
      </c>
      <c r="R190" s="54" t="b">
        <f>IF(AND(B10=N24,C10="3 Phase",D10="RWB"),ROUND((E10*0.75),IF(OR(NOT(B10=N24),NOT(C10="3 Phase"),NOT(D10="RWB"),E10=0),0)))</f>
        <v>0</v>
      </c>
    </row>
    <row r="191" ht="14.25" customHeight="1">
      <c r="N191" s="36" t="s">
        <v>81</v>
      </c>
      <c r="O191" s="54" t="b">
        <f>IF(AND(B10=N26,C10="1 Phase",D10="R"),ROUND((E10*0.33),IF(OR(NOT(B10=N26),NOT(C10="1 Phase"),NOT(D10="R"),E10=0),0)))</f>
        <v>0</v>
      </c>
      <c r="P191" s="54" t="b">
        <f>IF(AND(B10=N26,C10="1 Phase",D10="W"),ROUND((E10*0.33),IF(OR(NOT(B10=N26),NOT(C10="1 Phase"),NOT(D10="W"),E10=0),0)))</f>
        <v>0</v>
      </c>
      <c r="Q191" s="54" t="b">
        <f>IF(AND(B10=N26,C10="1 Phase",D10="B"),ROUND((E10*0.33),IF(OR(NOT(B10=N26),NOT(C10="1 Phase"),NOT(D10="B"),E10=0),0)))</f>
        <v>0</v>
      </c>
      <c r="R191" s="54" t="b">
        <f>IF(AND(B10=N26,C10="3 Phase",D10="RWB"),ROUND((E10*0.33),IF(OR(NOT(B10=N26),NOT(C10="3 Phase"),NOT(D10="RWB"),E10=0),0)))</f>
        <v>0</v>
      </c>
    </row>
    <row r="192" ht="14.25" customHeight="1">
      <c r="N192" s="36" t="s">
        <v>44</v>
      </c>
      <c r="O192" s="54" t="b">
        <f>IF(AND(B10=N28,C10="1 Phase",D10="R"),ROUND((E10*1),IF(OR(NOT(B10=N28),NOT(C10="1 Phase"),NOT(D10="R"),E10=0),0)))</f>
        <v>0</v>
      </c>
      <c r="P192" s="54" t="b">
        <f>IF(AND(B10=N28,C10="1 Phase",D10="W"),ROUND((E10*1),IF(OR(NOT(B10=N28),NOT(C10="1 Phase"),NOT(D10="W"),E10=0),0)))</f>
        <v>0</v>
      </c>
      <c r="Q192" s="54" t="b">
        <f>IF(AND(B10=N28,C10="1 Phase",D10="B"),ROUND((E10*1),IF(OR(NOT(B10=N28),NOT(C10="1 Phase"),NOT(D10="B"),E10=0),0)))</f>
        <v>0</v>
      </c>
      <c r="R192" s="54" t="b">
        <f>IF(AND(B10=N28,C10="3 Phase",D10="RWB"),ROUND((E10*1),IF(OR(NOT(B10=N28),NOT(C10="3 Phase"),NOT(D10="RWB"),E10=0),0)))</f>
        <v>0</v>
      </c>
    </row>
    <row r="193" ht="14.25" customHeight="1">
      <c r="N193" s="36" t="s">
        <v>69</v>
      </c>
      <c r="O193" s="54" t="b">
        <f>IF(AND(B10=N30,C10="1 Phase",D10="R"),ROUND((E10*0.75),IF(OR(NOT(B10=N30),NOT(C10="1 Phase"),NOT(D10="R"),E10=0),0)))</f>
        <v>0</v>
      </c>
      <c r="P193" s="54" t="b">
        <f>IF(AND(B10=N30,C10="1 Phase",D10="W"),ROUND((E10*0.75),IF(OR(NOT(B10=N30),NOT(C10="1 Phase"),NOT(D10="W"),E10=0),0)))</f>
        <v>0</v>
      </c>
      <c r="Q193" s="54" t="b">
        <f>IF(AND(B10=N30,C10="1 Phase",D10="B"),ROUND((E10*0.75),IF(OR(NOT(B10=N30),NOT(C10="1 Phase"),NOT(D10="B"),E10=0),0)))</f>
        <v>0</v>
      </c>
      <c r="R193" s="54" t="b">
        <f>IF(AND(B10=N30,C10="3 Phase",D10="RWB"),ROUND((E10*0.75),IF(OR(NOT(B10=N30),NOT(C10="3 Phase"),NOT(D10="RWB"),E10=0),0)))</f>
        <v>0</v>
      </c>
    </row>
    <row r="194" ht="14.25" customHeight="1">
      <c r="N194" s="36" t="s">
        <v>86</v>
      </c>
      <c r="O194" s="54" t="b">
        <f>IF(AND(B10=N34,C10="1 Phase",D10="R"),ROUND((E10*1),IF(OR(NOT(B10=N34),NOT(C10="1 Phase"),NOT(D10="R"),E10=0),0)))</f>
        <v>0</v>
      </c>
      <c r="P194" s="54" t="b">
        <f>IF(AND(B10=N34,C10="1 Phase",D10="W"),ROUND((E10*1),IF(OR(NOT(B10=N34),NOT(C10="1 Phase"),NOT(D10="W"),E10=0),0)))</f>
        <v>0</v>
      </c>
      <c r="Q194" s="54" t="b">
        <f>IF(AND(B10=N34,C10="1 Phase",D10="B"),ROUND((E10*1),IF(OR(NOT(B10=N34),NOT(C10="1 Phase"),NOT(D10="B"),E10=0),0)))</f>
        <v>0</v>
      </c>
      <c r="R194" s="54" t="b">
        <f>IF(AND(B10=N34,C10="3 Phase",D10="RWB"),ROUND((E10*1),IF(OR(NOT(B10=N34),NOT(C10="3 Phase"),NOT(D10="RWB"),E10=0),0)))</f>
        <v>0</v>
      </c>
    </row>
    <row r="195" ht="14.25" customHeight="1">
      <c r="N195" s="36" t="s">
        <v>33</v>
      </c>
      <c r="O195" s="54" t="b">
        <f>IF(AND(B10=N36,C10="1 Phase",D10="R"),ROUND((E10*1),IF(OR(NOT(B10=N36),NOT(C10="1 Phase"),NOT(D10="R"),E10=0),0)))</f>
        <v>0</v>
      </c>
      <c r="P195" s="54" t="b">
        <f>IF(AND(B10=N36,C10="1 Phase",D10="W"),ROUND((E10*1),IF(OR(NOT(B10=N36),NOT(C10="1 Phase"),NOT(D10="W"),E10=0),0)))</f>
        <v>0</v>
      </c>
      <c r="Q195" s="54" t="b">
        <f>IF(AND(B10=N36,C10="1 Phase",D10="B"),ROUND((E10*1),IF(OR(NOT(B10=N36),NOT(C10="1 Phase"),NOT(D10="B"),E10=0),0)))</f>
        <v>0</v>
      </c>
      <c r="R195" s="54" t="b">
        <f>IF(AND(B10=N36,C10="3 Phase",D10="RWB"),ROUND((E10*1),IF(OR(NOT(B10=N36),NOT(C10="3 Phase"),NOT(D10="RWB"),E10=0),0)))</f>
        <v>0</v>
      </c>
    </row>
    <row r="196" ht="14.25" customHeight="1">
      <c r="N196" s="36" t="s">
        <v>67</v>
      </c>
      <c r="O196" s="54" t="b">
        <f>IF(AND(B10=N38,C10="1 Phase",D10="R"),ROUND((E10*1.25),IF(OR(NOT(B10=N38),NOT(C10="1 Phase"),NOT(D10="R"),E10=0),0)))</f>
        <v>0</v>
      </c>
      <c r="P196" s="54" t="b">
        <f>IF(AND(B10=N38,C10="1 Phase",D10="W"),ROUND((E10*1.25),IF(OR(NOT(B10=N38),NOT(C10="1 Phase"),NOT(D10="W"),E10=0),0)))</f>
        <v>0</v>
      </c>
      <c r="Q196" s="54" t="b">
        <f>IF(AND(B10=N38,C10="1 Phase",D10="B"),ROUND((E10*1.25),IF(OR(NOT(B10=N38),NOT(C10="1 Phase"),NOT(D10="B"),E10=0),0)))</f>
        <v>0</v>
      </c>
      <c r="R196" s="54" t="b">
        <f>IF(AND(B10=N38,C10="3 Phase",D10="RWB"),ROUND((E10*1.25),IF(OR(NOT(B10=N38),NOT(C10="3 Phase"),NOT(D10="RWB"),E10=0),0)))</f>
        <v>0</v>
      </c>
    </row>
    <row r="197" ht="14.25" customHeight="1">
      <c r="N197" s="36" t="s">
        <v>66</v>
      </c>
      <c r="O197" s="54" t="b">
        <f>IF(AND(B10=N40,C10="1 Phase",D10="R"),ROUND((E10*1),IF(OR(NOT(B10=N40),NOT(C10="1 Phase"),NOT(D10="R"),E10=0),0)))</f>
        <v>0</v>
      </c>
      <c r="P197" s="54" t="b">
        <f>IF(AND(B10=N40,C10="1 Phase",D10="W"),ROUND((E10*1),IF(OR(NOT(B10=N40),NOT(C10="1 Phase"),NOT(D10="W"),E10=0),0)))</f>
        <v>0</v>
      </c>
      <c r="Q197" s="54" t="b">
        <f>IF(AND(B10=N40,C10="1 Phase",D10="B"),ROUND((E10*1),IF(OR(NOT(B10=N40),NOT(C10="1 Phase"),NOT(D10="B"),E10=0),0)))</f>
        <v>0</v>
      </c>
      <c r="R197" s="54" t="b">
        <f>IF(AND(B10=N40,C10="3 Phase",D10="RWB"),ROUND((E10*1),IF(OR(NOT(B10=N40),NOT(C10="3 Phase"),NOT(D10="RWB"),E10=0),0)))</f>
        <v>0</v>
      </c>
    </row>
    <row r="198" ht="14.25" customHeight="1">
      <c r="N198" s="52" t="s">
        <v>108</v>
      </c>
      <c r="O198" s="53">
        <f t="shared" si="57"/>
        <v>4</v>
      </c>
      <c r="P198" s="53">
        <f t="shared" si="57"/>
        <v>0</v>
      </c>
      <c r="Q198" s="53">
        <f t="shared" si="57"/>
        <v>0</v>
      </c>
      <c r="R198" s="53">
        <f t="shared" si="57"/>
        <v>0</v>
      </c>
    </row>
    <row r="199" ht="14.25" customHeight="1">
      <c r="N199" s="52" t="s">
        <v>109</v>
      </c>
      <c r="O199" s="53">
        <f t="shared" si="64"/>
        <v>4</v>
      </c>
      <c r="P199" s="53">
        <f t="shared" si="65"/>
        <v>0</v>
      </c>
      <c r="Q199" s="53">
        <f t="shared" si="66"/>
        <v>0</v>
      </c>
      <c r="R199" s="53"/>
    </row>
    <row r="200" ht="14.25" customHeight="1"/>
    <row r="201" ht="14.25" customHeight="1">
      <c r="N201" s="36" t="s">
        <v>68</v>
      </c>
      <c r="O201" s="54" t="b">
        <f>IF(AND(B11=N32,C11="1 Phase",D11="R"),ROUND((E11*0.75),IF(OR(NOT(B11=N32),NOT(C11="1 Phase"),NOT(D11="R"),E11=0),0)))</f>
        <v>0</v>
      </c>
      <c r="P201" s="54" t="b">
        <f>IF(AND(B11=N32,C11="1 Phase",D11="W"),ROUND((E11*0.75),IF(OR(NOT(B11=N32),NOT(C11="1 Phase"),NOT(D11="W"),E11=0),0)))</f>
        <v>0</v>
      </c>
      <c r="Q201" s="54" t="b">
        <f>IF(AND(B11=N32,C11="1 Phase",D11="B"),ROUND((E11*0.75),IF(OR(NOT(B11=N32),NOT(C11="1 Phase"),NOT(D11="B"),E11=0),0)))</f>
        <v>0</v>
      </c>
      <c r="R201" s="54" t="b">
        <f>IF(AND(B11=N32,C11="3 Phase",D11="RWB"),ROUND((E11*0.75),IF(OR(NOT(B11=N32),NOT(C11="3 Phase"),NOT(D11="RWB"),E11=0),0)))</f>
        <v>0</v>
      </c>
    </row>
    <row r="202" ht="14.25" customHeight="1">
      <c r="N202" s="36" t="s">
        <v>28</v>
      </c>
      <c r="O202" s="54">
        <f>IF(AND(B11=N6,C11="1 Phase",D11="R",E11&lt;=20,E11&gt;0),3,IF(AND(B11=N6,C11="1 Phase",D11="R",E11&gt;20),3+2+2*INT((E11-21)/20),IF(OR(NOT(D11="R"),(NOT(B11=N6)),E11=0),0)))</f>
        <v>0</v>
      </c>
      <c r="P202" s="54">
        <f>IF(AND(B11=N6,C11="1 Phase",D11="W",E11&lt;=20,E11&gt;0),3,IF(AND(B11=N6,C11="1 Phase",D11="W",E11&gt;20),3+2+2*INT((E11-21)/20),IF(OR(NOT(D11="W"),E11=0),0)))</f>
        <v>0</v>
      </c>
      <c r="Q202" s="54">
        <f>IF(AND(B11=N6,C11="1 Phase",D11="B",E11&lt;=20,E11&gt;0),3,IF(AND(B11=N6,C11="1 Phase",D11="B",E11&gt;20),3+2+2*INT((E11-21)/20),IF(OR(NOT(D11="B"),E11=0),0)))</f>
        <v>0</v>
      </c>
      <c r="R202" s="54" t="b">
        <f>IF(AND(B11=N6,C11="3 Phase",D11="RWB",E11&lt;=20,E11&gt;0),3,IF(AND(B11=N6,C11="3 Phase",D11="RWB",E11&gt;20),3+2+2*INT((E11-21)/20),IF(OR(NOT(D11="RWB"),E11=0),0)))</f>
        <v>0</v>
      </c>
    </row>
    <row r="203" ht="14.25" customHeight="1">
      <c r="N203" s="36" t="s">
        <v>48</v>
      </c>
      <c r="O203" s="54" t="b">
        <f>IF(AND(B11=N8,C11="1 Phase",D11="R"),ROUND((E11*0.75),0))</f>
        <v>0</v>
      </c>
      <c r="P203" s="54" t="b">
        <f>IF(AND(B11=N8,C11="1 Phase",D11="W"),ROUND((E11*0.75),IF(AND(NOT(B11=N8),NOT(C11="1 Phase"),NOT(D11="W")),0)))</f>
        <v>0</v>
      </c>
      <c r="Q203" s="54" t="b">
        <f>IF(AND(B11=N8,C11="1 Phase",D11="B"),ROUND((E11*0.75),IF(OR(NOT(B11=N8),NOT(C11="1 Phase"),NOT(D11="B"),E11=0),0)))</f>
        <v>0</v>
      </c>
      <c r="R203" s="54" t="b">
        <f>IF(AND(B11=N8,C11="3 Phase",D11="RWB"),ROUND((E11*0.75),IF(AND(NOT(B11=N8),NOT(C11="3 Phase"),NOT(D11="RWB")),0)))</f>
        <v>0</v>
      </c>
    </row>
    <row r="204" ht="14.25" customHeight="1">
      <c r="N204" s="36" t="s">
        <v>50</v>
      </c>
      <c r="O204" s="54">
        <f>IF(AND(B11=N10,C11="1 Phase",D11="R",E11&lt;=20,E11&gt;0),10,IF(AND(B11=N10,C11="1 Phase",D11="R",E11&gt;20),10+5+5*INT((E11-21)/20),IF(OR(NOT(B11=N10),NOT(C11="1 Phase"),NOT(D11="R"),E11=0),0)))</f>
        <v>0</v>
      </c>
      <c r="P204" s="54">
        <f>IF(AND(B11=N10,C11="1 Phase",D11="W",E11&lt;=20,E11&gt;0),10,IF(AND(B11=N10,C11="1 Phase",D11="W",E11&gt;20),10+5+5*INT((E11-21)/20),IF(OR(NOT(B11=N10),NOT(C11="1 Phase"),NOT(D11="W"),E11=0),0)))</f>
        <v>0</v>
      </c>
      <c r="Q204" s="54">
        <f>IF(AND(B11=N10,C11="1 Phase",D11="B",E11&lt;=20,E11&gt;0),10,IF(AND(B11=N10,C11="1 Phase",D11="B",E11&gt;20),10+5+5*INT((E11-21)/20),IF(OR(NOT(B11=N10),NOT(C11="1 Phase"),NOT(D11="B"),E11=0),0)))</f>
        <v>0</v>
      </c>
      <c r="R204" s="54">
        <f>IF(AND(B11=N10,C11="3 Phase",D11="RWB",E11&lt;=20,E11&gt;0),10,IF(AND(B11=N10,C11="3 Phase",D11="RWB",E11&gt;20),10+5+5*INT((E11-21)/20),IF(OR(NOT(B11=N10),NOT(C11="3 Phase"),NOT(D11="RWB"),E11=0),0)))</f>
        <v>30</v>
      </c>
    </row>
    <row r="205" ht="14.25" customHeight="1">
      <c r="N205" s="36" t="s">
        <v>41</v>
      </c>
      <c r="O205" s="54">
        <f>IF(AND(B11=N12,C11="1 Phase",D11="R",E11&gt;0),10,IF(OR(NOT(B11=N12),NOT(C11="1 Phase"),NOT(D11="R"),E11=0),0))</f>
        <v>0</v>
      </c>
      <c r="P205" s="54">
        <f>IF(AND(B11=N12,C11="1 Phase",D11="W",E11&gt;0),10,IF(OR(NOT(B11=N12),NOT(C11="1 Phase"),NOT(D11="W"),E11=0),0))</f>
        <v>0</v>
      </c>
      <c r="Q205" s="54">
        <f>IF(AND(B11=N12,C11="1 Phase",D11="B",E11&gt;0),10,IF(OR(NOT(B11=N12),NOT(C11="1 Phase"),NOT(D11="B"),E11=0),0))</f>
        <v>0</v>
      </c>
      <c r="R205" s="54">
        <f>IF(AND(B11=N12,C11="3 Phase",D11="RWB",E11&gt;0),10,IF(OR(NOT(B11=N12),NOT(C11="3 Phase"),NOT(D11="RWB"),E11=0),0))</f>
        <v>0</v>
      </c>
    </row>
    <row r="206" ht="14.25" customHeight="1">
      <c r="N206" s="36" t="s">
        <v>47</v>
      </c>
      <c r="O206" s="54">
        <f>IF(AND(B11=N14,C11="1 Phase",D11="R",E11&gt;0),15,IF(OR(NOT(B11=N14),NOT(C11="1 Phase"),NOT(D11="R"),E11=0),0))</f>
        <v>0</v>
      </c>
      <c r="P206" s="54">
        <f>IF(AND(B11=N14,C11="1 Phase",D11="W",E11&gt;0),15,IF(OR(NOT(B11=N14),NOT(C11="1 Phase"),NOT(D11="W"),E11=0),0))</f>
        <v>0</v>
      </c>
      <c r="Q206" s="54">
        <f>IF(AND(B11=N14,C11="1 Phase",D11="B",E11&gt;0),15,IF(OR(NOT(B11=N14),NOT(C11="1 Phase"),NOT(D11="B"),E11=0),0))</f>
        <v>0</v>
      </c>
      <c r="R206" s="54">
        <f>IF(AND(B11=N14,C11="3 Phase",D11="RWB",E11&gt;0),15,IF(OR(NOT(B11=N14),NOT(C11="3 Phase"),NOT(D11="RWB"),E11=0),0))</f>
        <v>0</v>
      </c>
    </row>
    <row r="207" ht="14.25" customHeight="1">
      <c r="N207" s="36" t="s">
        <v>54</v>
      </c>
      <c r="O207" s="54" t="b">
        <f>IF(AND(B11=N16,C11="1 Phase",D11="R"),ROUND((E11*0.5),IF(OR(NOT(B11=N16),NOT(C11="1 Phase"),NOT(D11="R"),E11=0),0)))</f>
        <v>0</v>
      </c>
      <c r="P207" s="54" t="b">
        <f>IF(AND(B11=N16,C11="1 Phase",D11="W"),ROUND((E11*0.5),IF(OR(NOT(B11=N16),NOT(C11="1 Phase"),NOT(D11="W"),E11=0),0)))</f>
        <v>0</v>
      </c>
      <c r="Q207" s="54" t="b">
        <f>IF(AND(B11=N16,C11="1 Phase",D11="B"),ROUND((E11*0.5),IF(OR(NOT(B11=N16),NOT(C11="1 Phase"),NOT(D11="B"),E11=0),0)))</f>
        <v>0</v>
      </c>
      <c r="R207" s="54" t="b">
        <f>IF(AND(B11=N16,C11="3 Phase",D11="RWB"),ROUND((E11*0.5),IF(OR(NOT(B11=N16),NOT(C11="3 Phase"),NOT(D11="RWB"),E11=0),0)))</f>
        <v>0</v>
      </c>
    </row>
    <row r="208" ht="14.25" customHeight="1">
      <c r="N208" s="36" t="s">
        <v>70</v>
      </c>
      <c r="O208" s="54" t="b">
        <f>IF(AND(B11=N18,C11="1 Phase",D11="R"),ROUND((E11*0.5),IF(OR(NOT(B11=N18),NOT(C11="1 Phase"),NOT(D11="R"),E11=0),0)))</f>
        <v>0</v>
      </c>
      <c r="P208" s="54" t="b">
        <f>IF(AND(B11=N18,C11="1 Phase",D11="W"),ROUND((E11*0.5),IF(OR(NOT(B11=N18),NOT(C11="1 Phase"),NOT(D11="W"),E11=0),0)))</f>
        <v>0</v>
      </c>
      <c r="Q208" s="54" t="b">
        <f>IF(AND(B11=N18,C11="1 Phase",D11="B"),ROUND((E11*0.5),IF(OR(NOT(B11=N18),NOT(C11="1 Phase"),NOT(D11="B"),E11=0),0)))</f>
        <v>0</v>
      </c>
      <c r="R208" s="54" t="b">
        <f>IF(AND(B11=N18,C11="3 Phase",D11="RWB"),ROUND((E11*0.5),IF(OR(NOT(B11=N18),NOT(C11="3 Phase"),NOT(D11="RWB"),E11=0),0)))</f>
        <v>0</v>
      </c>
    </row>
    <row r="209" ht="14.25" customHeight="1">
      <c r="N209" s="36" t="s">
        <v>57</v>
      </c>
      <c r="O209" s="54" t="b">
        <f>IF(AND(B11=N20,C11="1 Phase",D11="R"),ROUND((E11*0.5),IF(OR(NOT(B11=N20),NOT(C11="1 Phase"),NOT(D11="R"),E11=0),0)))</f>
        <v>0</v>
      </c>
      <c r="P209" s="54" t="b">
        <f>IF(AND(B11=N20,C11="1 Phase",D11="W"),ROUND((E11*0.5),IF(OR(NOT(B11=N20),NOT(C11="1 Phase"),NOT(D11="W"),E11=0),0)))</f>
        <v>0</v>
      </c>
      <c r="Q209" s="54" t="b">
        <f>IF(AND(B11=N20,C11="1 Phase",D11="B"),ROUND((E11*0.5),IF(OR(NOT(B11=N20),NOT(C11="1 Phase"),NOT(D11="B"),E11=0),0)))</f>
        <v>0</v>
      </c>
      <c r="R209" s="54" t="b">
        <f>IF(AND(B11=N20,C11="3 Phase",D11="RWB"),ROUND((E11*0.5),IF(OR(NOT(B11=N20),NOT(C11="3 Phase"),NOT(D11="RWB"),E11=0),0)))</f>
        <v>0</v>
      </c>
    </row>
    <row r="210" ht="14.25" customHeight="1">
      <c r="N210" s="36" t="s">
        <v>77</v>
      </c>
      <c r="O210" s="54" t="b">
        <f>IF(AND(B11=N22,C11="1 Phase",D11="R"),ROUND((E11*0.75),IF(OR(NOT(B11=N22),NOT(C11="1 Phase"),NOT(D11="R"),E11=0),0)))</f>
        <v>0</v>
      </c>
      <c r="P210" s="54" t="b">
        <f>IF(AND(B11=N22,C11="1 Phase",D11="W"),ROUND((E11*0.75),IF(OR(NOT(B11=N22),NOT(C11="1 Phase"),NOT(D11="W"),E11=0),0)))</f>
        <v>0</v>
      </c>
      <c r="Q210" s="54" t="b">
        <f>IF(AND(B11=N22,C11="1 Phase",D11="B"),ROUND((E11*0.75),IF(OR(NOT(B11=N22),NOT(C11="1 Phase"),NOT(D11="B"),E11=0),0)))</f>
        <v>0</v>
      </c>
      <c r="R210" s="54" t="b">
        <f>IF(AND(B11=N22,C11="3 Phase",D11="RWB"),ROUND((E11*0.75),IF(OR(NOT(B11=N22),NOT(C11="3 Phase"),NOT(D11="RWB"),E11=0),0)))</f>
        <v>0</v>
      </c>
    </row>
    <row r="211" ht="14.25" customHeight="1">
      <c r="N211" s="36" t="s">
        <v>79</v>
      </c>
      <c r="O211" s="54" t="b">
        <f>IF(AND(B11=N24,C11="1 Phase",D11="R"),ROUND((E11*0.75),IF(OR(NOT(B11=N24),NOT(C11="1 Phase"),NOT(D11="R"),E11=0),0)))</f>
        <v>0</v>
      </c>
      <c r="P211" s="54" t="b">
        <f>IF(AND(B11=N24,C11="1 Phase",D11="W"),ROUND((E11*0.75),IF(OR(NOT(B11=N24),NOT(C11="1 Phase"),NOT(D11="W"),E11=0),0)))</f>
        <v>0</v>
      </c>
      <c r="Q211" s="54" t="b">
        <f>IF(AND(B11=N24,C11="1 Phase",D11="B"),ROUND((E11*0.75),IF(OR(NOT(B11=N24),NOT(C11="1 Phase"),NOT(D11="B"),E11=0),0)))</f>
        <v>0</v>
      </c>
      <c r="R211" s="54" t="b">
        <f>IF(AND(B11=N24,C11="3 Phase",D11="RWB"),ROUND((E11*0.75),IF(OR(NOT(B11=N24),NOT(C11="3 Phase"),NOT(D11="RWB"),E11=0),0)))</f>
        <v>0</v>
      </c>
    </row>
    <row r="212" ht="14.25" customHeight="1">
      <c r="N212" s="36" t="s">
        <v>81</v>
      </c>
      <c r="O212" s="54" t="b">
        <f>IF(AND(B11=N26,C11="1 Phase",D11="R"),ROUND((E11*0.33),IF(OR(NOT(B11=N26),NOT(C11="1 Phase"),NOT(D11="R"),E11=0),0)))</f>
        <v>0</v>
      </c>
      <c r="P212" s="54" t="b">
        <f>IF(AND(B11=N26,C11="1 Phase",D11="W"),ROUND((E11*0.33),IF(OR(NOT(B11=N26),NOT(C11="1 Phase"),NOT(D11="W"),E11=0),0)))</f>
        <v>0</v>
      </c>
      <c r="Q212" s="54" t="b">
        <f>IF(AND(B11=N26,C11="1 Phase",D11="B"),ROUND((E11*0.33),IF(OR(NOT(B11=N26),NOT(C11="1 Phase"),NOT(D11="B"),E11=0),0)))</f>
        <v>0</v>
      </c>
      <c r="R212" s="54" t="b">
        <f>IF(AND(B11=N26,C11="3 Phase",D11="RWB"),ROUND((E11*0.33),IF(OR(NOT(B11=N26),NOT(C11="3 Phase"),NOT(D11="RWB"),E11=0),0)))</f>
        <v>0</v>
      </c>
    </row>
    <row r="213" ht="14.25" customHeight="1">
      <c r="N213" s="36" t="s">
        <v>44</v>
      </c>
      <c r="O213" s="54" t="b">
        <f>IF(AND(B11=N28,C11="1 Phase",D11="R"),ROUND((E11*1),IF(OR(NOT(B11=N28),NOT(C11="1 Phase"),NOT(D11="R"),E11=0),0)))</f>
        <v>0</v>
      </c>
      <c r="P213" s="54" t="b">
        <f>IF(AND(B11=N28,C11="1 Phase",D11="W"),ROUND((E11*1),IF(OR(NOT(B11=N28),NOT(C11="1 Phase"),NOT(D11="W"),E11=0),0)))</f>
        <v>0</v>
      </c>
      <c r="Q213" s="54" t="b">
        <f>IF(AND(B11=N28,C11="1 Phase",D11="B"),ROUND((E11*1),IF(OR(NOT(B11=N28),NOT(C11="1 Phase"),NOT(D11="B"),E11=0),0)))</f>
        <v>0</v>
      </c>
      <c r="R213" s="54" t="b">
        <f>IF(AND(B11=N28,C11="3 Phase",D11="RWB"),ROUND((E11*1),IF(OR(NOT(B11=N28),NOT(C11="3 Phase"),NOT(D11="RWB"),E11=0),0)))</f>
        <v>0</v>
      </c>
    </row>
    <row r="214" ht="14.25" customHeight="1">
      <c r="N214" s="36" t="s">
        <v>69</v>
      </c>
      <c r="O214" s="54" t="b">
        <f>IF(AND(B11=N30,C11="1 Phase",D11="R"),ROUND((E11*0.75),IF(OR(NOT(B11=N30),NOT(C11="1 Phase"),NOT(D11="R"),E11=0),0)))</f>
        <v>0</v>
      </c>
      <c r="P214" s="54" t="b">
        <f>IF(AND(B11=N30,C11="1 Phase",D11="W"),ROUND((E11*0.75),IF(OR(NOT(B11=N30),NOT(C11="1 Phase"),NOT(D11="W"),E11=0),0)))</f>
        <v>0</v>
      </c>
      <c r="Q214" s="54" t="b">
        <f>IF(AND(B11=N30,C11="1 Phase",D11="B"),ROUND((E11*0.75),IF(OR(NOT(B11=N30),NOT(C11="1 Phase"),NOT(D11="B"),E11=0),0)))</f>
        <v>0</v>
      </c>
      <c r="R214" s="54" t="b">
        <f>IF(AND(B11=N30,C11="3 Phase",D11="RWB"),ROUND((E11*0.75),IF(OR(NOT(B11=N30),NOT(C11="3 Phase"),NOT(D11="RWB"),E11=0),0)))</f>
        <v>0</v>
      </c>
    </row>
    <row r="215" ht="14.25" customHeight="1">
      <c r="N215" s="36" t="s">
        <v>86</v>
      </c>
      <c r="O215" s="54" t="b">
        <f>IF(AND(B11=N34,C11="1 Phase",D11="R"),ROUND((E11*1),IF(OR(NOT(B11=N34),NOT(C11="1 Phase"),NOT(D11="R"),E11=0),0)))</f>
        <v>0</v>
      </c>
      <c r="P215" s="54" t="b">
        <f>IF(AND(B11=N34,C11="1 Phase",D11="W"),ROUND((E11*1),IF(OR(NOT(B11=N34),NOT(C11="1 Phase"),NOT(D11="W"),E11=0),0)))</f>
        <v>0</v>
      </c>
      <c r="Q215" s="54" t="b">
        <f>IF(AND(B11=N34,C11="1 Phase",D11="B"),ROUND((E11*1),IF(OR(NOT(B11=N34),NOT(C11="1 Phase"),NOT(D11="B"),E11=0),0)))</f>
        <v>0</v>
      </c>
      <c r="R215" s="54" t="b">
        <f>IF(AND(B11=N34,C11="3 Phase",D11="RWB"),ROUND((E11*1),IF(OR(NOT(B11=N34),NOT(C11="3 Phase"),NOT(D11="RWB"),E11=0),0)))</f>
        <v>0</v>
      </c>
    </row>
    <row r="216" ht="14.25" customHeight="1">
      <c r="N216" s="36" t="s">
        <v>33</v>
      </c>
      <c r="O216" s="54" t="b">
        <f>IF(AND(B11=N36,C11="1 Phase",D11="R"),ROUND((E11*1),IF(OR(NOT(B11=N36),NOT(C11="1 Phase"),NOT(D11="R"),E11=0),0)))</f>
        <v>0</v>
      </c>
      <c r="P216" s="54" t="b">
        <f>IF(AND(B11=N36,C11="1 Phase",D11="W"),ROUND((E11*1),IF(OR(NOT(B11=N36),NOT(C11="1 Phase"),NOT(D11="W"),E11=0),0)))</f>
        <v>0</v>
      </c>
      <c r="Q216" s="54" t="b">
        <f>IF(AND(B11=N36,C11="1 Phase",D11="B"),ROUND((E11*1),IF(OR(NOT(B11=N36),NOT(C11="1 Phase"),NOT(D11="B"),E11=0),0)))</f>
        <v>0</v>
      </c>
      <c r="R216" s="54" t="b">
        <f>IF(AND(B11=N36,C11="3 Phase",D11="RWB"),ROUND((E11*1),IF(OR(NOT(B11=N36),NOT(C11="3 Phase"),NOT(D11="RWB"),E11=0),0)))</f>
        <v>0</v>
      </c>
    </row>
    <row r="217" ht="14.25" customHeight="1">
      <c r="N217" s="36" t="s">
        <v>67</v>
      </c>
      <c r="O217" s="54" t="b">
        <f>IF(AND(B11=N38,C11="1 Phase",D11="R"),ROUND((E11*1.25),IF(OR(NOT(B11=N38),NOT(C11="1 Phase"),NOT(D11="R"),E11=0),0)))</f>
        <v>0</v>
      </c>
      <c r="P217" s="54" t="b">
        <f>IF(AND(B11=N38,C11="1 Phase",D11="W"),ROUND((E11*1.25),IF(OR(NOT(B11=N38),NOT(C11="1 Phase"),NOT(D11="W"),E11=0),0)))</f>
        <v>0</v>
      </c>
      <c r="Q217" s="54" t="b">
        <f>IF(AND(B11=N38,C11="1 Phase",D11="B"),ROUND((E11*1.25),IF(OR(NOT(B11=N38),NOT(C11="1 Phase"),NOT(D11="B"),E11=0),0)))</f>
        <v>0</v>
      </c>
      <c r="R217" s="54" t="b">
        <f>IF(AND(B11=N38,C11="3 Phase",D11="RWB"),ROUND((E11*1.25),IF(OR(NOT(B11=N38),NOT(C11="3 Phase"),NOT(D11="RWB"),E11=0),0)))</f>
        <v>0</v>
      </c>
    </row>
    <row r="218" ht="14.25" customHeight="1">
      <c r="N218" s="36" t="s">
        <v>66</v>
      </c>
      <c r="O218" s="54" t="b">
        <f>IF(AND(B11=N40,C11="1 Phase",D11="R"),ROUND((E11*1),IF(OR(NOT(B11=N40),NOT(C11="1 Phase"),NOT(D11="R"),E11=0),0)))</f>
        <v>0</v>
      </c>
      <c r="P218" s="54" t="b">
        <f>IF(AND(B11=N40,C11="1 Phase",D11="W"),ROUND((E11*1),IF(OR(NOT(B11=N40),NOT(C11="1 Phase"),NOT(D11="W"),E11=0),0)))</f>
        <v>0</v>
      </c>
      <c r="Q218" s="54" t="b">
        <f>IF(AND(B11=N40,C11="1 Phase",D11="B"),ROUND((E11*1),IF(OR(NOT(B11=N40),NOT(C11="1 Phase"),NOT(D11="B"),E11=0),0)))</f>
        <v>0</v>
      </c>
      <c r="R218" s="54" t="b">
        <f>IF(AND(B11=N40,C11="3 Phase",D11="RWB"),ROUND((E11*1),IF(OR(NOT(B11=N40),NOT(C11="3 Phase"),NOT(D11="RWB"),E11=0),0)))</f>
        <v>0</v>
      </c>
    </row>
    <row r="219" ht="14.25" customHeight="1">
      <c r="N219" s="52" t="s">
        <v>108</v>
      </c>
      <c r="O219" s="53">
        <f t="shared" si="57"/>
        <v>0</v>
      </c>
      <c r="P219" s="53">
        <f t="shared" si="57"/>
        <v>0</v>
      </c>
      <c r="Q219" s="53">
        <f t="shared" si="57"/>
        <v>0</v>
      </c>
      <c r="R219" s="53">
        <f t="shared" si="57"/>
        <v>30</v>
      </c>
    </row>
    <row r="220" ht="14.25" customHeight="1">
      <c r="N220" s="52" t="s">
        <v>109</v>
      </c>
      <c r="O220" s="53">
        <f t="shared" si="64"/>
        <v>30</v>
      </c>
      <c r="P220" s="53">
        <f t="shared" si="65"/>
        <v>30</v>
      </c>
      <c r="Q220" s="53">
        <f t="shared" si="66"/>
        <v>30</v>
      </c>
      <c r="R220" s="53"/>
    </row>
    <row r="221" ht="14.25" customHeight="1"/>
    <row r="222" ht="14.25" customHeight="1">
      <c r="N222" s="36" t="s">
        <v>68</v>
      </c>
      <c r="O222" s="54" t="b">
        <f>IF(AND(B12=N32,C12="1 Phase",D12="R"),ROUND((E12*0.75),IF(OR(NOT(B12=N32),NOT(C12="1 Phase"),NOT(D12="R"),E12=0),0)))</f>
        <v>0</v>
      </c>
      <c r="P222" s="54" t="b">
        <f>IF(AND(B12=N32,C12="1 Phase",D12="W"),ROUND((E12*0.75),IF(OR(NOT(B12=N32),NOT(C12="1 Phase"),NOT(D12="W"),E12=0),0)))</f>
        <v>0</v>
      </c>
      <c r="Q222" s="54" t="b">
        <f>IF(AND(B12=N32,C12="1 Phase",D12="B"),ROUND((E12*0.75),IF(OR(NOT(B12=N32),NOT(C12="1 Phase"),NOT(D12="B"),E12=0),0)))</f>
        <v>0</v>
      </c>
      <c r="R222" s="54" t="b">
        <f>IF(AND(B12=N32,C12="3 Phase",D12="RWB"),ROUND((E12*0.75),IF(OR(NOT(B12=N32),NOT(C12="3 Phase"),NOT(D12="RWB"),E12=0),0)))</f>
        <v>0</v>
      </c>
    </row>
    <row r="223" ht="14.25" customHeight="1">
      <c r="N223" s="36" t="s">
        <v>28</v>
      </c>
      <c r="O223" s="54">
        <f>IF(AND(B12=N6,C12="1 Phase",D12="R",E12&lt;=20,E12&gt;0),3,IF(AND(B12=N6,C12="1 Phase",D12="R",E12&gt;20),3+2+2*INT((E12-21)/20),IF(OR(NOT(D12="R"),(NOT(B12=N6)),E12=0),0)))</f>
        <v>0</v>
      </c>
      <c r="P223" s="54" t="b">
        <f>IF(AND(B12=N6,C12="1 Phase",D12="W",E12&lt;=20,E12&gt;0),3,IF(AND(B12=N6,C12="1 Phase",D12="W",E12&gt;20),3+2+2*INT((E12-21)/20),IF(OR(NOT(D12="W"),E12=0),0)))</f>
        <v>0</v>
      </c>
      <c r="Q223" s="54">
        <f>IF(AND(B12=N6,C12="1 Phase",D12="B",E12&lt;=20,E12&gt;0),3,IF(AND(B12=N6,C12="1 Phase",D12="B",E12&gt;20),3+2+2*INT((E12-21)/20),IF(OR(NOT(D12="B"),E12=0),0)))</f>
        <v>0</v>
      </c>
      <c r="R223" s="54">
        <f>IF(AND(B12=N6,C12="3 Phase",D12="RWB",E12&lt;=20,E12&gt;0),3,IF(AND(B12=N6,C12="3 Phase",D12="RWB",E12&gt;20),3+2+2*INT((E12-21)/20),IF(OR(NOT(D12="RWB"),E12=0),0)))</f>
        <v>0</v>
      </c>
    </row>
    <row r="224" ht="14.25" customHeight="1">
      <c r="N224" s="36" t="s">
        <v>48</v>
      </c>
      <c r="O224" s="54" t="b">
        <f>IF(AND(B12=N8,C12="1 Phase",D12="R"),ROUND((E12*0.75),0))</f>
        <v>0</v>
      </c>
      <c r="P224" s="54">
        <f>IF(AND(B12=N8,C12="1 Phase",D12="W"),ROUND((E12*0.75),IF(AND(NOT(B12=N8),NOT(C12="1 Phase"),NOT(D12="W")),0)))</f>
        <v>30</v>
      </c>
      <c r="Q224" s="54" t="b">
        <f>IF(AND(B12=N8,C12="1 Phase",D12="B"),ROUND((E12*0.75),IF(OR(NOT(B12=N8),NOT(C12="1 Phase"),NOT(D12="B"),E12=0),0)))</f>
        <v>0</v>
      </c>
      <c r="R224" s="54" t="b">
        <f>IF(AND(B12=N8,C12="3 Phase",D12="RWB"),ROUND((E12*0.75),IF(AND(NOT(B12=N8),NOT(C12="3 Phase"),NOT(D12="RWB")),0)))</f>
        <v>0</v>
      </c>
    </row>
    <row r="225" ht="14.25" customHeight="1">
      <c r="N225" s="36" t="s">
        <v>50</v>
      </c>
      <c r="O225" s="54">
        <f>IF(AND(B12=N10,C12="1 Phase",D12="R",E12&lt;=20,E12&gt;0),10,IF(AND(B12=N10,C12="1 Phase",D12="R",E12&gt;20),10+5+5*INT((E12-21)/20),IF(OR(NOT(B12=N10),NOT(C12="1 Phase"),NOT(D12="R"),E12=0),0)))</f>
        <v>0</v>
      </c>
      <c r="P225" s="54">
        <f>IF(AND(B12=N10,C12="1 Phase",D12="W",E12&lt;=20,E12&gt;0),10,IF(AND(B12=N10,C12="1 Phase",D12="W",E12&gt;20),10+5+5*INT((E12-21)/20),IF(OR(NOT(B12=N10),NOT(C12="1 Phase"),NOT(D12="W"),E12=0),0)))</f>
        <v>0</v>
      </c>
      <c r="Q225" s="54">
        <f>IF(AND(B12=N10,C12="1 Phase",D12="B",E12&lt;=20,E12&gt;0),10,IF(AND(B12=N10,C12="1 Phase",D12="B",E12&gt;20),10+5+5*INT((E12-21)/20),IF(OR(NOT(B12=N10),NOT(C12="1 Phase"),NOT(D12="B"),E12=0),0)))</f>
        <v>0</v>
      </c>
      <c r="R225" s="54">
        <f>IF(AND(B12=N10,C12="3 Phase",D12="RWB",E12&lt;=20,E12&gt;0),10,IF(AND(B12=N10,C12="3 Phase",D12="RWB",E12&gt;20),10+5+5*INT((E12-21)/20),IF(OR(NOT(B12=N10),NOT(C12="3 Phase"),NOT(D12="RWB"),E12=0),0)))</f>
        <v>0</v>
      </c>
    </row>
    <row r="226" ht="14.25" customHeight="1">
      <c r="N226" s="36" t="s">
        <v>41</v>
      </c>
      <c r="O226" s="54">
        <f>IF(AND(B12=N12,C12="1 Phase",D12="R",E12&gt;0),10,IF(OR(NOT(B12=N12),NOT(C12="1 Phase"),NOT(D12="R"),E12=0),0))</f>
        <v>0</v>
      </c>
      <c r="P226" s="54">
        <f>IF(AND(B12=N12,C12="1 Phase",D12="W",E12&gt;0),10,IF(OR(NOT(B12=N12),NOT(C12="1 Phase"),NOT(D12="W"),E12=0),0))</f>
        <v>0</v>
      </c>
      <c r="Q226" s="54">
        <f>IF(AND(B12=N12,C12="1 Phase",D12="B",E12&gt;0),10,IF(OR(NOT(B12=N12),NOT(C12="1 Phase"),NOT(D12="B"),E12=0),0))</f>
        <v>0</v>
      </c>
      <c r="R226" s="54">
        <f>IF(AND(B12=N12,C12="3 Phase",D12="RWB",E12&gt;0),10,IF(OR(NOT(B12=N12),NOT(C12="3 Phase"),NOT(D12="RWB"),E12=0),0))</f>
        <v>0</v>
      </c>
    </row>
    <row r="227" ht="14.25" customHeight="1">
      <c r="N227" s="36" t="s">
        <v>47</v>
      </c>
      <c r="O227" s="54">
        <f>IF(AND(B12=N14,C12="1 Phase",D12="R",E12&gt;0),15,IF(OR(NOT(B12=N14),NOT(C12="1 Phase"),NOT(D12="R"),E12=0),0))</f>
        <v>0</v>
      </c>
      <c r="P227" s="54">
        <f>IF(AND(B12=N14,C12="1 Phase",D12="W",E12&gt;0),15,IF(OR(NOT(B12=N14),NOT(C12="1 Phase"),NOT(D12="W"),E12=0),0))</f>
        <v>0</v>
      </c>
      <c r="Q227" s="54">
        <f>IF(AND(B12=N14,C12="1 Phase",D12="B",E12&gt;0),15,IF(OR(NOT(B12=N14),NOT(C12="1 Phase"),NOT(D12="B"),E12=0),0))</f>
        <v>0</v>
      </c>
      <c r="R227" s="54">
        <f>IF(AND(B12=N14,C12="3 Phase",D12="RWB",E12&gt;0),15,IF(OR(NOT(B12=N14),NOT(C12="3 Phase"),NOT(D12="RWB"),E12=0),0))</f>
        <v>0</v>
      </c>
    </row>
    <row r="228" ht="14.25" customHeight="1">
      <c r="N228" s="36" t="s">
        <v>54</v>
      </c>
      <c r="O228" s="54" t="b">
        <f>IF(AND(B12=N16,C12="1 Phase",D12="R"),ROUND((E12*0.5),IF(OR(NOT(B12=N16),NOT(C12="1 Phase"),NOT(D12="R"),E12=0),0)))</f>
        <v>0</v>
      </c>
      <c r="P228" s="54" t="b">
        <f>IF(AND(B12=N16,C12="1 Phase",D12="W"),ROUND((E12*0.5),IF(OR(NOT(B12=N16),NOT(C12="1 Phase"),NOT(D12="W"),E12=0),0)))</f>
        <v>0</v>
      </c>
      <c r="Q228" s="54" t="b">
        <f>IF(AND(B12=N16,C12="1 Phase",D12="B"),ROUND((E12*0.5),IF(OR(NOT(B12=N16),NOT(C12="1 Phase"),NOT(D12="B"),E12=0),0)))</f>
        <v>0</v>
      </c>
      <c r="R228" s="54" t="b">
        <f>IF(AND(B12=N16,C12="3 Phase",D12="RWB"),ROUND((E12*0.5),IF(OR(NOT(B12=N16),NOT(C12="3 Phase"),NOT(D12="RWB"),E12=0),0)))</f>
        <v>0</v>
      </c>
    </row>
    <row r="229" ht="14.25" customHeight="1">
      <c r="N229" s="36" t="s">
        <v>70</v>
      </c>
      <c r="O229" s="54" t="b">
        <f>IF(AND(B12=N18,C12="1 Phase",D12="R"),ROUND((E12*0.5),IF(OR(NOT(B12=N18),NOT(C12="1 Phase"),NOT(D12="R"),E12=0),0)))</f>
        <v>0</v>
      </c>
      <c r="P229" s="54" t="b">
        <f>IF(AND(B12=N18,C12="1 Phase",D12="W"),ROUND((E12*0.5),IF(OR(NOT(B12=N18),NOT(C12="1 Phase"),NOT(D12="W"),E12=0),0)))</f>
        <v>0</v>
      </c>
      <c r="Q229" s="54" t="b">
        <f>IF(AND(B12=N18,C12="1 Phase",D12="B"),ROUND((E12*0.5),IF(OR(NOT(B12=N18),NOT(C12="1 Phase"),NOT(D12="B"),E12=0),0)))</f>
        <v>0</v>
      </c>
      <c r="R229" s="54" t="b">
        <f>IF(AND(B12=N18,C12="3 Phase",D12="RWB"),ROUND((E12*0.5),IF(OR(NOT(B12=N18),NOT(C12="3 Phase"),NOT(D12="RWB"),E12=0),0)))</f>
        <v>0</v>
      </c>
    </row>
    <row r="230" ht="14.25" customHeight="1">
      <c r="N230" s="36" t="s">
        <v>57</v>
      </c>
      <c r="O230" s="54" t="b">
        <f>IF(AND(B12=N20,C12="1 Phase",D12="R"),ROUND((E12*0.5),IF(OR(NOT(B12=N20),NOT(C12="1 Phase"),NOT(D12="R"),E12=0),0)))</f>
        <v>0</v>
      </c>
      <c r="P230" s="54" t="b">
        <f>IF(AND(B12=N20,C12="1 Phase",D12="W"),ROUND((E12*0.5),IF(OR(NOT(B12=N20),NOT(C12="1 Phase"),NOT(D12="W"),E12=0),0)))</f>
        <v>0</v>
      </c>
      <c r="Q230" s="54" t="b">
        <f>IF(AND(B12=N20,C12="1 Phase",D12="B"),ROUND((E12*0.5),IF(OR(NOT(B12=N20),NOT(C12="1 Phase"),NOT(D12="B"),E12=0),0)))</f>
        <v>0</v>
      </c>
      <c r="R230" s="54" t="b">
        <f>IF(AND(B12=N20,C12="3 Phase",D12="RWB"),ROUND((E12*0.5),IF(OR(NOT(B12=N20),NOT(C12="3 Phase"),NOT(D12="RWB"),E12=0),0)))</f>
        <v>0</v>
      </c>
    </row>
    <row r="231" ht="14.25" customHeight="1">
      <c r="N231" s="36" t="s">
        <v>77</v>
      </c>
      <c r="O231" s="54" t="b">
        <f>IF(AND(B12=N22,C12="1 Phase",D12="R"),ROUND((E12*0.75),IF(OR(NOT(B12=N22),NOT(C12="1 Phase"),NOT(D12="R"),E12=0),0)))</f>
        <v>0</v>
      </c>
      <c r="P231" s="54" t="b">
        <f>IF(AND(B12=N22,C12="1 Phase",D12="W"),ROUND((E12*0.75),IF(OR(NOT(B12=N22),NOT(C12="1 Phase"),NOT(D12="W"),E12=0),0)))</f>
        <v>0</v>
      </c>
      <c r="Q231" s="54" t="b">
        <f>IF(AND(B12=N22,C12="1 Phase",D12="B"),ROUND((E12*0.75),IF(OR(NOT(B12=N22),NOT(C12="1 Phase"),NOT(D12="B"),E12=0),0)))</f>
        <v>0</v>
      </c>
      <c r="R231" s="54" t="b">
        <f>IF(AND(B12=N22,C12="3 Phase",D12="RWB"),ROUND((E12*0.75),IF(OR(NOT(B12=N22),NOT(C12="3 Phase"),NOT(D12="RWB"),E12=0),0)))</f>
        <v>0</v>
      </c>
    </row>
    <row r="232" ht="14.25" customHeight="1">
      <c r="N232" s="36" t="s">
        <v>79</v>
      </c>
      <c r="O232" s="54" t="b">
        <f>IF(AND(B12=N24,C12="1 Phase",D12="R"),ROUND((E12*0.75),IF(OR(NOT(B12=N24),NOT(C12="1 Phase"),NOT(D12="R"),E12=0),0)))</f>
        <v>0</v>
      </c>
      <c r="P232" s="54" t="b">
        <f>IF(AND(B12=N24,C12="1 Phase",D12="W"),ROUND((E12*0.75),IF(OR(NOT(B12=N24),NOT(C12="1 Phase"),NOT(D12="W"),E12=0),0)))</f>
        <v>0</v>
      </c>
      <c r="Q232" s="54" t="b">
        <f>IF(AND(B12=N24,C12="1 Phase",D12="B"),ROUND((E12*0.75),IF(OR(NOT(B12=N24),NOT(C12="1 Phase"),NOT(D12="B"),E12=0),0)))</f>
        <v>0</v>
      </c>
      <c r="R232" s="54" t="b">
        <f>IF(AND(B12=N24,C12="3 Phase",D12="RWB"),ROUND((E12*0.75),IF(OR(NOT(B12=N24),NOT(C12="3 Phase"),NOT(D12="RWB"),E12=0),0)))</f>
        <v>0</v>
      </c>
    </row>
    <row r="233" ht="14.25" customHeight="1">
      <c r="N233" s="36" t="s">
        <v>81</v>
      </c>
      <c r="O233" s="54" t="b">
        <f>IF(AND(B12=N26,C12="1 Phase",D12="R"),ROUND((E12*0.33),IF(OR(NOT(B12=N26),NOT(C12="1 Phase"),NOT(D12="R"),E12=0),0)))</f>
        <v>0</v>
      </c>
      <c r="P233" s="54" t="b">
        <f>IF(AND(B12=N26,C12="1 Phase",D12="W"),ROUND((E12*0.33),IF(OR(NOT(B12=N26),NOT(C12="1 Phase"),NOT(D12="W"),E12=0),0)))</f>
        <v>0</v>
      </c>
      <c r="Q233" s="54" t="b">
        <f>IF(AND(B12=N26,C12="1 Phase",D12="B"),ROUND((E12*0.33),IF(OR(NOT(B12=N26),NOT(C12="1 Phase"),NOT(D12="B"),E12=0),0)))</f>
        <v>0</v>
      </c>
      <c r="R233" s="54" t="b">
        <f>IF(AND(B12=N26,C12="3 Phase",D12="RWB"),ROUND((E12*0.33),IF(OR(NOT(B12=N26),NOT(C12="3 Phase"),NOT(D12="RWB"),E12=0),0)))</f>
        <v>0</v>
      </c>
    </row>
    <row r="234" ht="14.25" customHeight="1">
      <c r="N234" s="36" t="s">
        <v>44</v>
      </c>
      <c r="O234" s="54" t="b">
        <f>IF(AND(B12=N28,C12="1 Phase",D12="R"),ROUND((E12*1),IF(OR(NOT(B12=N28),NOT(C12="1 Phase"),NOT(D12="R"),E12=0),0)))</f>
        <v>0</v>
      </c>
      <c r="P234" s="54" t="b">
        <f>IF(AND(B12=N28,C12="1 Phase",D12="W"),ROUND((E12*1),IF(OR(NOT(B12=N28),NOT(C12="1 Phase"),NOT(D12="W"),E12=0),0)))</f>
        <v>0</v>
      </c>
      <c r="Q234" s="54" t="b">
        <f>IF(AND(B12=N28,C12="1 Phase",D12="B"),ROUND((E12*1),IF(OR(NOT(B12=N28),NOT(C12="1 Phase"),NOT(D12="B"),E12=0),0)))</f>
        <v>0</v>
      </c>
      <c r="R234" s="54" t="b">
        <f>IF(AND(B12=N28,C12="3 Phase",D12="RWB"),ROUND((E12*1),IF(OR(NOT(B12=N28),NOT(C12="3 Phase"),NOT(D12="RWB"),E12=0),0)))</f>
        <v>0</v>
      </c>
    </row>
    <row r="235" ht="14.25" customHeight="1">
      <c r="N235" s="36" t="s">
        <v>69</v>
      </c>
      <c r="O235" s="54" t="b">
        <f>IF(AND(B12=N30,C12="1 Phase",D12="R"),ROUND((E12*0.75),IF(OR(NOT(B12=N30),NOT(C12="1 Phase"),NOT(D12="R"),E12=0),0)))</f>
        <v>0</v>
      </c>
      <c r="P235" s="54" t="b">
        <f>IF(AND(B12=N30,C12="1 Phase",D12="W"),ROUND((E12*0.75),IF(OR(NOT(B12=N30),NOT(C12="1 Phase"),NOT(D12="W"),E12=0),0)))</f>
        <v>0</v>
      </c>
      <c r="Q235" s="54" t="b">
        <f>IF(AND(B12=N30,C12="1 Phase",D12="B"),ROUND((E12*0.75),IF(OR(NOT(B12=N30),NOT(C12="1 Phase"),NOT(D12="B"),E12=0),0)))</f>
        <v>0</v>
      </c>
      <c r="R235" s="54" t="b">
        <f>IF(AND(B12=N30,C12="3 Phase",D12="RWB"),ROUND((E12*0.75),IF(OR(NOT(B12=N30),NOT(C12="3 Phase"),NOT(D12="RWB"),E12=0),0)))</f>
        <v>0</v>
      </c>
    </row>
    <row r="236" ht="14.25" customHeight="1">
      <c r="N236" s="36" t="s">
        <v>86</v>
      </c>
      <c r="O236" s="54" t="b">
        <f>IF(AND(B12=N34,C12="1 Phase",D12="R"),ROUND((E12*1),IF(OR(NOT(B12=N34),NOT(C12="1 Phase"),NOT(D12="R"),E12=0),0)))</f>
        <v>0</v>
      </c>
      <c r="P236" s="54" t="b">
        <f>IF(AND(B12=N34,C12="1 Phase",D12="W"),ROUND((E12*1),IF(OR(NOT(B12=N34),NOT(C12="1 Phase"),NOT(D12="W"),E12=0),0)))</f>
        <v>0</v>
      </c>
      <c r="Q236" s="54" t="b">
        <f>IF(AND(B12=N34,C12="1 Phase",D12="B"),ROUND((E12*1),IF(OR(NOT(B12=N34),NOT(C12="1 Phase"),NOT(D12="B"),E12=0),0)))</f>
        <v>0</v>
      </c>
      <c r="R236" s="54" t="b">
        <f>IF(AND(B12=N34,C12="3 Phase",D12="RWB"),ROUND((E12*1),IF(OR(NOT(B12=N34),NOT(C12="3 Phase"),NOT(D12="RWB"),E12=0),0)))</f>
        <v>0</v>
      </c>
    </row>
    <row r="237" ht="14.25" customHeight="1">
      <c r="N237" s="36" t="s">
        <v>33</v>
      </c>
      <c r="O237" s="54" t="b">
        <f>IF(AND(B12=N36,C12="1 Phase",D12="R"),ROUND((E12*1),IF(OR(NOT(B12=N36),NOT(C12="1 Phase"),NOT(D12="R"),E12=0),0)))</f>
        <v>0</v>
      </c>
      <c r="P237" s="54" t="b">
        <f>IF(AND(B12=N36,C12="1 Phase",D12="W"),ROUND((E12*1),IF(OR(NOT(B12=N36),NOT(C12="1 Phase"),NOT(D12="W"),E12=0),0)))</f>
        <v>0</v>
      </c>
      <c r="Q237" s="54" t="b">
        <f>IF(AND(B12=N36,C12="1 Phase",D12="B"),ROUND((E12*1),IF(OR(NOT(B12=N36),NOT(C12="1 Phase"),NOT(D12="B"),E12=0),0)))</f>
        <v>0</v>
      </c>
      <c r="R237" s="54" t="b">
        <f>IF(AND(B12=N36,C12="3 Phase",D12="RWB"),ROUND((E12*1),IF(OR(NOT(B12=N36),NOT(C12="3 Phase"),NOT(D12="RWB"),E12=0),0)))</f>
        <v>0</v>
      </c>
    </row>
    <row r="238" ht="14.25" customHeight="1">
      <c r="N238" s="36" t="s">
        <v>67</v>
      </c>
      <c r="O238" s="54" t="b">
        <f>IF(AND(B12=N38,C12="1 Phase",D12="R"),ROUND((E12*1.25),IF(OR(NOT(B12=N38),NOT(C12="1 Phase"),NOT(D12="R"),E12=0),0)))</f>
        <v>0</v>
      </c>
      <c r="P238" s="54" t="b">
        <f>IF(AND(B12=N38,C12="1 Phase",D12="W"),ROUND((E12*1.25),IF(OR(NOT(B12=N38),NOT(C12="1 Phase"),NOT(D12="W"),E12=0),0)))</f>
        <v>0</v>
      </c>
      <c r="Q238" s="54" t="b">
        <f>IF(AND(B12=N38,C12="1 Phase",D12="B"),ROUND((E12*1.25),IF(OR(NOT(B12=N38),NOT(C12="1 Phase"),NOT(D12="B"),E12=0),0)))</f>
        <v>0</v>
      </c>
      <c r="R238" s="54" t="b">
        <f>IF(AND(B12=N38,C12="3 Phase",D12="RWB"),ROUND((E12*1.25),IF(OR(NOT(B12=N38),NOT(C12="3 Phase"),NOT(D12="RWB"),E12=0),0)))</f>
        <v>0</v>
      </c>
    </row>
    <row r="239" ht="14.25" customHeight="1">
      <c r="N239" s="36" t="s">
        <v>66</v>
      </c>
      <c r="O239" s="54" t="b">
        <f>IF(AND(B12=N40,C12="1 Phase",D12="R"),ROUND((E12*1),IF(OR(NOT(B12=N40),NOT(C12="1 Phase"),NOT(D12="R"),E12=0),0)))</f>
        <v>0</v>
      </c>
      <c r="P239" s="54" t="b">
        <f>IF(AND(B12=N40,C12="1 Phase",D12="W"),ROUND((E12*1),IF(OR(NOT(B12=N40),NOT(C12="1 Phase"),NOT(D12="W"),E12=0),0)))</f>
        <v>0</v>
      </c>
      <c r="Q239" s="54" t="b">
        <f>IF(AND(B12=N40,C12="1 Phase",D12="B"),ROUND((E12*1),IF(OR(NOT(B12=N40),NOT(C12="1 Phase"),NOT(D12="B"),E12=0),0)))</f>
        <v>0</v>
      </c>
      <c r="R239" s="54" t="b">
        <f>IF(AND(B12=N40,C12="3 Phase",D12="RWB"),ROUND((E12*1),IF(OR(NOT(B12=N40),NOT(C12="3 Phase"),NOT(D12="RWB"),E12=0),0)))</f>
        <v>0</v>
      </c>
    </row>
    <row r="240" ht="14.25" customHeight="1">
      <c r="N240" s="52" t="s">
        <v>108</v>
      </c>
      <c r="O240" s="53">
        <f t="shared" si="57"/>
        <v>0</v>
      </c>
      <c r="P240" s="53">
        <f t="shared" si="57"/>
        <v>30</v>
      </c>
      <c r="Q240" s="53">
        <f t="shared" si="57"/>
        <v>0</v>
      </c>
      <c r="R240" s="53">
        <f t="shared" si="57"/>
        <v>0</v>
      </c>
    </row>
    <row r="241" ht="14.25" customHeight="1">
      <c r="N241" s="52" t="s">
        <v>109</v>
      </c>
      <c r="O241" s="53">
        <f t="shared" si="64"/>
        <v>0</v>
      </c>
      <c r="P241" s="53">
        <f t="shared" si="65"/>
        <v>30</v>
      </c>
      <c r="Q241" s="53">
        <f t="shared" si="66"/>
        <v>0</v>
      </c>
      <c r="R241" s="53"/>
    </row>
    <row r="243" ht="14.25" customHeight="1">
      <c r="N243" s="36" t="s">
        <v>68</v>
      </c>
      <c r="O243" s="54" t="b">
        <f>IF(AND(B13=N32,C13="1 Phase",D13="R"),ROUND((E13*0.75),IF(OR(NOT(B13=N32),NOT(C13="1 Phase"),NOT(D13="R"),E13=0),0)))</f>
        <v>0</v>
      </c>
      <c r="P243" s="54" t="b">
        <f>IF(AND(B13=N32,C13="1 Phase",D13="W"),ROUND((E13*0.75),IF(OR(NOT(B13=N32),NOT(C13="1 Phase"),NOT(D13="W"),E13=0),0)))</f>
        <v>0</v>
      </c>
      <c r="Q243" s="54" t="b">
        <f>IF(AND(B13=N32,C13="1 Phase",D13="B"),ROUND((E13*0.75),IF(OR(NOT(B13=N32),NOT(C13="1 Phase"),NOT(D13="B"),E13=0),0)))</f>
        <v>0</v>
      </c>
      <c r="R243" s="54" t="b">
        <f>IF(AND(B13=N32,C13="3 Phase",D13="RWB"),ROUND((E13*0.75),IF(OR(NOT(B13=N32),NOT(C13="3 Phase"),NOT(D13="RWB"),E13=0),0)))</f>
        <v>0</v>
      </c>
    </row>
    <row r="244" ht="14.25" customHeight="1">
      <c r="N244" s="36" t="s">
        <v>28</v>
      </c>
      <c r="O244" s="54">
        <f>IF(AND(B13=N6,C13="1 Phase",D13="R",E13&lt;=20,E13&gt;0),3,IF(AND(B13=N6,C13="1 Phase",D13="R",E13&gt;20),3+2+2*INT((E13-21)/20),IF(OR(NOT(D13="R"),(NOT(B13=N6)),E13=0),0)))</f>
        <v>0</v>
      </c>
      <c r="P244" s="54">
        <f>IF(AND(B13=N6,C13="1 Phase",D13="W",E13&lt;=20,E13&gt;0),3,IF(AND(B13=N6,C13="1 Phase",D13="W",E13&gt;20),3+2+2*INT((E13-21)/20),IF(OR(NOT(D13="W"),E13=0),0)))</f>
        <v>0</v>
      </c>
      <c r="Q244" s="54">
        <f>IF(AND(B13=N6,C13="1 Phase",D13="B",E13&lt;=20,E13&gt;0),3,IF(AND(B13=N6,C13="1 Phase",D13="B",E13&gt;20),3+2+2*INT((E13-21)/20),IF(OR(NOT(D13="B"),E13=0),0)))</f>
        <v>0</v>
      </c>
      <c r="R244" s="54" t="b">
        <f>IF(AND(B13=N6,C13="3 Phase",D13="RWB",E13&lt;=20,E13&gt;0),3,IF(AND(B13=N6,C13="3 Phase",D13="RWB",E13&gt;20),3+2+2*INT((E13-21)/20),IF(OR(NOT(D13="RWB"),E13=0),0)))</f>
        <v>0</v>
      </c>
    </row>
    <row r="245" ht="14.25" customHeight="1">
      <c r="N245" s="36" t="s">
        <v>48</v>
      </c>
      <c r="O245" s="54" t="b">
        <f>IF(AND(B13=N8,C13="1 Phase",D13="R"),ROUND((E13*0.75),0))</f>
        <v>0</v>
      </c>
      <c r="P245" s="54" t="b">
        <f>IF(AND(B13=N8,C13="1 Phase",D13="W"),ROUND((E13*0.75),IF(AND(NOT(B13=N8),NOT(C13="1 Phase"),NOT(D13="W")),0)))</f>
        <v>0</v>
      </c>
      <c r="Q245" s="54" t="b">
        <f>IF(AND(B13=N8,C13="1 Phase",D13="B"),ROUND((E13*0.75),IF(OR(NOT(B13=N8),NOT(C13="1 Phase"),NOT(D13="B"),E13=0),0)))</f>
        <v>0</v>
      </c>
      <c r="R245" s="54" t="b">
        <f>IF(AND(B13=N8,C13="3 Phase",D13="RWB"),ROUND((E13*0.75),IF(AND(NOT(B13=N8),NOT(C13="3 Phase"),NOT(D13="RWB")),0)))</f>
        <v>0</v>
      </c>
    </row>
    <row r="246" ht="14.25" customHeight="1">
      <c r="N246" s="36" t="s">
        <v>50</v>
      </c>
      <c r="O246" s="54">
        <f>IF(AND(B13=N10,C13="1 Phase",D13="R",E13&lt;=20,E13&gt;0),10,IF(AND(B13=N10,C13="1 Phase",D13="R",E13&gt;20),10+5+5*INT((E13-21)/20),IF(OR(NOT(B13=N10),NOT(C13="1 Phase"),NOT(D13="R"),E13=0),0)))</f>
        <v>0</v>
      </c>
      <c r="P246" s="54">
        <f>IF(AND(B13=N10,C13="1 Phase",D13="W",E13&lt;=20,E13&gt;0),10,IF(AND(B13=N10,C13="1 Phase",D13="W",E13&gt;20),10+5+5*INT((E13-21)/20),IF(OR(NOT(B13=N10),NOT(C13="1 Phase"),NOT(D13="W"),E13=0),0)))</f>
        <v>0</v>
      </c>
      <c r="Q246" s="54">
        <f>IF(AND(B13=N10,C13="1 Phase",D13="B",E13&lt;=20,E13&gt;0),10,IF(AND(B13=N10,C13="1 Phase",D13="B",E13&gt;20),10+5+5*INT((E13-21)/20),IF(OR(NOT(B13=N10),NOT(C13="1 Phase"),NOT(D13="B"),E13=0),0)))</f>
        <v>0</v>
      </c>
      <c r="R246" s="54">
        <f>IF(AND(B13=N10,C13="3 Phase",D13="RWB",E13&lt;=20,E13&gt;0),10,IF(AND(B13=N10,C13="3 Phase",D13="RWB",E13&gt;20),10+5+5*INT((E13-21)/20),IF(OR(NOT(B13=N10),NOT(C13="3 Phase"),NOT(D13="RWB"),E13=0),0)))</f>
        <v>0</v>
      </c>
    </row>
    <row r="247" ht="14.25" customHeight="1">
      <c r="N247" s="36" t="s">
        <v>41</v>
      </c>
      <c r="O247" s="54">
        <f>IF(AND(B13=N12,C13="1 Phase",D13="R",E13&gt;0),10,IF(OR(NOT(B13=N12),NOT(C13="1 Phase"),NOT(D13="R"),E13=0),0))</f>
        <v>0</v>
      </c>
      <c r="P247" s="54">
        <f>IF(AND(B13=N12,C13="1 Phase",D13="W",E13&gt;0),10,IF(OR(NOT(B13=N12),NOT(C13="1 Phase"),NOT(D13="W"),E13=0),0))</f>
        <v>0</v>
      </c>
      <c r="Q247" s="54">
        <f>IF(AND(B13=N12,C13="1 Phase",D13="B",E13&gt;0),10,IF(OR(NOT(B13=N12),NOT(C13="1 Phase"),NOT(D13="B"),E13=0),0))</f>
        <v>0</v>
      </c>
      <c r="R247" s="54">
        <f>IF(AND(B13=N12,C13="3 Phase",D13="RWB",E13&gt;0),10,IF(OR(NOT(B13=N12),NOT(C13="3 Phase"),NOT(D13="RWB"),E13=0),0))</f>
        <v>0</v>
      </c>
    </row>
    <row r="248" ht="14.25" customHeight="1">
      <c r="N248" s="36" t="s">
        <v>47</v>
      </c>
      <c r="O248" s="54">
        <f>IF(AND(B13=N14,C13="1 Phase",D13="R",E13&gt;0),15,IF(OR(NOT(B13=N14),NOT(C13="1 Phase"),NOT(D13="R"),E13=0),0))</f>
        <v>0</v>
      </c>
      <c r="P248" s="54">
        <f>IF(AND(B13=N14,C13="1 Phase",D13="W",E13&gt;0),15,IF(OR(NOT(B13=N14),NOT(C13="1 Phase"),NOT(D13="W"),E13=0),0))</f>
        <v>0</v>
      </c>
      <c r="Q248" s="54">
        <f>IF(AND(B13=N14,C13="1 Phase",D13="B",E13&gt;0),15,IF(OR(NOT(B13=N14),NOT(C13="1 Phase"),NOT(D13="B"),E13=0),0))</f>
        <v>0</v>
      </c>
      <c r="R248" s="54">
        <f>IF(AND(B13=N14,C13="3 Phase",D13="RWB",E13&gt;0),15,IF(OR(NOT(B13=N14),NOT(C13="3 Phase"),NOT(D13="RWB"),E13=0),0))</f>
        <v>0</v>
      </c>
    </row>
    <row r="249" ht="14.25" customHeight="1">
      <c r="N249" s="36" t="s">
        <v>54</v>
      </c>
      <c r="O249" s="54" t="b">
        <f>IF(AND(B13=N16,C13="1 Phase",D13="R"),ROUND((E13*0.5),IF(OR(NOT(B13=N16),NOT(C13="1 Phase"),NOT(D13="R"),E13=0),0)))</f>
        <v>0</v>
      </c>
      <c r="P249" s="54" t="b">
        <f>IF(AND(B13=N16,C13="1 Phase",D13="W"),ROUND((E13*0.5),IF(OR(NOT(B13=N16),NOT(C13="1 Phase"),NOT(D13="W"),E13=0),0)))</f>
        <v>0</v>
      </c>
      <c r="Q249" s="54" t="b">
        <f>IF(AND(B13=N16,C13="1 Phase",D13="B"),ROUND((E13*0.5),IF(OR(NOT(B13=N16),NOT(C13="1 Phase"),NOT(D13="B"),E13=0),0)))</f>
        <v>0</v>
      </c>
      <c r="R249" s="54" t="b">
        <f>IF(AND(B13=N16,C13="3 Phase",D13="RWB"),ROUND((E13*0.5),IF(OR(NOT(B13=N16),NOT(C13="3 Phase"),NOT(D13="RWB"),E13=0),0)))</f>
        <v>0</v>
      </c>
    </row>
    <row r="250" ht="14.25" customHeight="1">
      <c r="N250" s="36" t="s">
        <v>70</v>
      </c>
      <c r="O250" s="54" t="b">
        <f>IF(AND(B13=N18,C13="1 Phase",D13="R"),ROUND((E13*0.5),IF(OR(NOT(B13=N18),NOT(C13="1 Phase"),NOT(D13="R"),E13=0),0)))</f>
        <v>0</v>
      </c>
      <c r="P250" s="54" t="b">
        <f>IF(AND(B13=N18,C13="1 Phase",D13="W"),ROUND((E13*0.5),IF(OR(NOT(B13=N18),NOT(C13="1 Phase"),NOT(D13="W"),E13=0),0)))</f>
        <v>0</v>
      </c>
      <c r="Q250" s="54" t="b">
        <f>IF(AND(B13=N18,C13="1 Phase",D13="B"),ROUND((E13*0.5),IF(OR(NOT(B13=N18),NOT(C13="1 Phase"),NOT(D13="B"),E13=0),0)))</f>
        <v>0</v>
      </c>
      <c r="R250" s="54" t="b">
        <f>IF(AND(B13=N18,C13="3 Phase",D13="RWB"),ROUND((E13*0.5),IF(OR(NOT(B13=N18),NOT(C13="3 Phase"),NOT(D13="RWB"),E13=0),0)))</f>
        <v>0</v>
      </c>
    </row>
    <row r="251" ht="14.25" customHeight="1">
      <c r="N251" s="36" t="s">
        <v>57</v>
      </c>
      <c r="O251" s="54" t="b">
        <f>IF(AND(B13=N20,C13="1 Phase",D13="R"),ROUND((E13*0.5),IF(OR(NOT(B13=N20),NOT(C13="1 Phase"),NOT(D13="R"),E13=0),0)))</f>
        <v>0</v>
      </c>
      <c r="P251" s="54" t="b">
        <f>IF(AND(B13=N20,C13="1 Phase",D13="W"),ROUND((E13*0.5),IF(OR(NOT(B13=N20),NOT(C13="1 Phase"),NOT(D13="W"),E13=0),0)))</f>
        <v>0</v>
      </c>
      <c r="Q251" s="54" t="b">
        <f>IF(AND(B13=N20,C13="1 Phase",D13="B"),ROUND((E13*0.5),IF(OR(NOT(B13=N20),NOT(C13="1 Phase"),NOT(D13="B"),E13=0),0)))</f>
        <v>0</v>
      </c>
      <c r="R251" s="54">
        <f>IF(AND(B13=N20,C13="3 Phase",D13="RWB"),ROUND((E13*0.5),IF(OR(NOT(B13=N20),NOT(C13="3 Phase"),NOT(D13="RWB"),E13=0),0)))</f>
        <v>25</v>
      </c>
    </row>
    <row r="252" ht="14.25" customHeight="1">
      <c r="N252" s="36" t="s">
        <v>77</v>
      </c>
      <c r="O252" s="54" t="b">
        <f>IF(AND(B13=N22,C13="1 Phase",D13="R"),ROUND((E13*0.75),IF(OR(NOT(B13=N22),NOT(C13="1 Phase"),NOT(D13="R"),E13=0),0)))</f>
        <v>0</v>
      </c>
      <c r="P252" s="54" t="b">
        <f>IF(AND(B13=N22,C13="1 Phase",D13="W"),ROUND((E13*0.75),IF(OR(NOT(B13=N22),NOT(C13="1 Phase"),NOT(D13="W"),E13=0),0)))</f>
        <v>0</v>
      </c>
      <c r="Q252" s="54" t="b">
        <f>IF(AND(B13=N22,C13="1 Phase",D13="B"),ROUND((E13*0.75),IF(OR(NOT(B13=N22),NOT(C13="1 Phase"),NOT(D13="B"),E13=0),0)))</f>
        <v>0</v>
      </c>
      <c r="R252" s="54" t="b">
        <f>IF(AND(B13=N22,C13="3 Phase",D13="RWB"),ROUND((E13*0.75),IF(OR(NOT(B13=N22),NOT(C13="3 Phase"),NOT(D13="RWB"),E13=0),0)))</f>
        <v>0</v>
      </c>
    </row>
    <row r="253" ht="14.25" customHeight="1">
      <c r="N253" s="36" t="s">
        <v>79</v>
      </c>
      <c r="O253" s="54" t="b">
        <f>IF(AND(B13=N24,C13="1 Phase",D13="R"),ROUND((E13*0.75),IF(OR(NOT(B13=N24),NOT(C13="1 Phase"),NOT(D13="R"),E13=0),0)))</f>
        <v>0</v>
      </c>
      <c r="P253" s="54" t="b">
        <f>IF(AND(B13=N24,C13="1 Phase",D13="W"),ROUND((E13*0.75),IF(OR(NOT(B13=N24),NOT(C13="1 Phase"),NOT(D13="W"),E13=0),0)))</f>
        <v>0</v>
      </c>
      <c r="Q253" s="54" t="b">
        <f>IF(AND(B13=N24,C13="1 Phase",D13="B"),ROUND((E13*0.75),IF(OR(NOT(B13=N24),NOT(C13="1 Phase"),NOT(D13="B"),E13=0),0)))</f>
        <v>0</v>
      </c>
      <c r="R253" s="54" t="b">
        <f>IF(AND(B13=N24,C13="3 Phase",D13="RWB"),ROUND((E13*0.75),IF(OR(NOT(B13=N24),NOT(C13="3 Phase"),NOT(D13="RWB"),E13=0),0)))</f>
        <v>0</v>
      </c>
    </row>
    <row r="254" ht="14.25" customHeight="1">
      <c r="N254" s="36" t="s">
        <v>81</v>
      </c>
      <c r="O254" s="54" t="b">
        <f>IF(AND(B13=N26,C13="1 Phase",D13="R"),ROUND((E13*0.33),IF(OR(NOT(B13=N26),NOT(C13="1 Phase"),NOT(D13="R"),E13=0),0)))</f>
        <v>0</v>
      </c>
      <c r="P254" s="54" t="b">
        <f>IF(AND(B13=N26,C13="1 Phase",D13="W"),ROUND((E13*0.33),IF(OR(NOT(B13=N26),NOT(C13="1 Phase"),NOT(D13="W"),E13=0),0)))</f>
        <v>0</v>
      </c>
      <c r="Q254" s="54" t="b">
        <f>IF(AND(B13=N26,C13="1 Phase",D13="B"),ROUND((E13*0.33),IF(OR(NOT(B13=N26),NOT(C13="1 Phase"),NOT(D13="B"),E13=0),0)))</f>
        <v>0</v>
      </c>
      <c r="R254" s="54" t="b">
        <f>IF(AND(B13=N26,C13="3 Phase",D13="RWB"),ROUND((E13*0.33),IF(OR(NOT(B13=N26),NOT(C13="3 Phase"),NOT(D13="RWB"),E13=0),0)))</f>
        <v>0</v>
      </c>
    </row>
    <row r="255" ht="14.25" customHeight="1">
      <c r="N255" s="36" t="s">
        <v>44</v>
      </c>
      <c r="O255" s="54" t="b">
        <f>IF(AND(B13=N28,C13="1 Phase",D13="R"),ROUND((E13*1),IF(OR(NOT(B13=N28),NOT(C13="1 Phase"),NOT(D13="R"),E13=0),0)))</f>
        <v>0</v>
      </c>
      <c r="P255" s="54" t="b">
        <f>IF(AND(B13=N28,C13="1 Phase",D13="W"),ROUND((E13*1),IF(OR(NOT(B13=N28),NOT(C13="1 Phase"),NOT(D13="W"),E13=0),0)))</f>
        <v>0</v>
      </c>
      <c r="Q255" s="54" t="b">
        <f>IF(AND(B13=N28,C13="1 Phase",D13="B"),ROUND((E13*1),IF(OR(NOT(B13=N28),NOT(C13="1 Phase"),NOT(D13="B"),E13=0),0)))</f>
        <v>0</v>
      </c>
      <c r="R255" s="54" t="b">
        <f>IF(AND(B13=N28,C13="3 Phase",D13="RWB"),ROUND((E13*1),IF(OR(NOT(B13=N28),NOT(C13="3 Phase"),NOT(D13="RWB"),E13=0),0)))</f>
        <v>0</v>
      </c>
    </row>
    <row r="256" ht="14.25" customHeight="1">
      <c r="N256" s="36" t="s">
        <v>69</v>
      </c>
      <c r="O256" s="54" t="b">
        <f>IF(AND(B13=N30,C13="1 Phase",D13="R"),ROUND((E13*0.75),IF(OR(NOT(B13=N30),NOT(C13="1 Phase"),NOT(D13="R"),E13=0),0)))</f>
        <v>0</v>
      </c>
      <c r="P256" s="54" t="b">
        <f>IF(AND(B13=N30,C13="1 Phase",D13="W"),ROUND((E13*0.75),IF(OR(NOT(B13=N30),NOT(C13="1 Phase"),NOT(D13="W"),E13=0),0)))</f>
        <v>0</v>
      </c>
      <c r="Q256" s="54" t="b">
        <f>IF(AND(B13=N30,C13="1 Phase",D13="B"),ROUND((E13*0.75),IF(OR(NOT(B13=N30),NOT(C13="1 Phase"),NOT(D13="B"),E13=0),0)))</f>
        <v>0</v>
      </c>
      <c r="R256" s="54" t="b">
        <f>IF(AND(B13=N30,C13="3 Phase",D13="RWB"),ROUND((E13*0.75),IF(OR(NOT(B13=N30),NOT(C13="3 Phase"),NOT(D13="RWB"),E13=0),0)))</f>
        <v>0</v>
      </c>
    </row>
    <row r="257" ht="14.25" customHeight="1">
      <c r="N257" s="36" t="s">
        <v>86</v>
      </c>
      <c r="O257" s="54" t="b">
        <f>IF(AND(B13=N34,C13="1 Phase",D13="R"),ROUND((E13*1),IF(OR(NOT(B13=N34),NOT(C13="1 Phase"),NOT(D13="R"),E13=0),0)))</f>
        <v>0</v>
      </c>
      <c r="P257" s="54" t="b">
        <f>IF(AND(B13=N34,C13="1 Phase",D13="W"),ROUND((E13*1),IF(OR(NOT(B13=N34),NOT(C13="1 Phase"),NOT(D13="W"),E13=0),0)))</f>
        <v>0</v>
      </c>
      <c r="Q257" s="54" t="b">
        <f>IF(AND(B13=N34,C13="1 Phase",D13="B"),ROUND((E13*1),IF(OR(NOT(B13=N34),NOT(C13="1 Phase"),NOT(D13="B"),E13=0),0)))</f>
        <v>0</v>
      </c>
      <c r="R257" s="54" t="b">
        <f>IF(AND(B13=N34,C13="3 Phase",D13="RWB"),ROUND((E13*1),IF(OR(NOT(B13=N34),NOT(C13="3 Phase"),NOT(D13="RWB"),E13=0),0)))</f>
        <v>0</v>
      </c>
    </row>
    <row r="258" ht="14.25" customHeight="1">
      <c r="N258" s="36" t="s">
        <v>33</v>
      </c>
      <c r="O258" s="54" t="b">
        <f>IF(AND(B13=N36,C13="1 Phase",D13="R"),ROUND((E13*1),IF(OR(NOT(B13=N36),NOT(C13="1 Phase"),NOT(D13="R"),E13=0),0)))</f>
        <v>0</v>
      </c>
      <c r="P258" s="54" t="b">
        <f>IF(AND(B13=N36,C13="1 Phase",D13="W"),ROUND((E13*1),IF(OR(NOT(B13=N36),NOT(C13="1 Phase"),NOT(D13="W"),E13=0),0)))</f>
        <v>0</v>
      </c>
      <c r="Q258" s="54" t="b">
        <f>IF(AND(B13=N36,C13="1 Phase",D13="B"),ROUND((E13*1),IF(OR(NOT(B13=N36),NOT(C13="1 Phase"),NOT(D13="B"),E13=0),0)))</f>
        <v>0</v>
      </c>
      <c r="R258" s="54" t="b">
        <f>IF(AND(B13=N36,C13="3 Phase",D13="RWB"),ROUND((E13*1),IF(OR(NOT(B13=N36),NOT(C13="3 Phase"),NOT(D13="RWB"),E13=0),0)))</f>
        <v>0</v>
      </c>
    </row>
    <row r="259" ht="14.25" customHeight="1">
      <c r="N259" s="36" t="s">
        <v>67</v>
      </c>
      <c r="O259" s="54" t="b">
        <f>IF(AND(B13=N38,C13="1 Phase",D13="R"),ROUND((E13*1.25),IF(OR(NOT(B13=N38),NOT(C13="1 Phase"),NOT(D13="R"),E13=0),0)))</f>
        <v>0</v>
      </c>
      <c r="P259" s="54" t="b">
        <f>IF(AND(B13=N38,C13="1 Phase",D13="W"),ROUND((E13*1.25),IF(OR(NOT(B13=N38),NOT(C13="1 Phase"),NOT(D13="W"),E13=0),0)))</f>
        <v>0</v>
      </c>
      <c r="Q259" s="54" t="b">
        <f>IF(AND(B13=N38,C13="1 Phase",D13="B"),ROUND((E13*1.25),IF(OR(NOT(B13=N38),NOT(C13="1 Phase"),NOT(D13="B"),E13=0),0)))</f>
        <v>0</v>
      </c>
      <c r="R259" s="54" t="b">
        <f>IF(AND(B13=N38,C13="3 Phase",D13="RWB"),ROUND((E13*1.25),IF(OR(NOT(B13=N38),NOT(C13="3 Phase"),NOT(D13="RWB"),E13=0),0)))</f>
        <v>0</v>
      </c>
    </row>
    <row r="260" ht="14.25" customHeight="1">
      <c r="N260" s="36" t="s">
        <v>66</v>
      </c>
      <c r="O260" s="54" t="b">
        <f>IF(AND(B13=N40,C13="1 Phase",D13="R"),ROUND((E13*1),IF(OR(NOT(B13=N40),NOT(C13="1 Phase"),NOT(D13="R"),E13=0),0)))</f>
        <v>0</v>
      </c>
      <c r="P260" s="54" t="b">
        <f>IF(AND(B13=N40,C13="1 Phase",D13="W"),ROUND((E13*1),IF(OR(NOT(B13=N40),NOT(C13="1 Phase"),NOT(D13="W"),E13=0),0)))</f>
        <v>0</v>
      </c>
      <c r="Q260" s="54" t="b">
        <f>IF(AND(B13=N40,C13="1 Phase",D13="B"),ROUND((E13*1),IF(OR(NOT(B13=N40),NOT(C13="1 Phase"),NOT(D13="B"),E13=0),0)))</f>
        <v>0</v>
      </c>
      <c r="R260" s="54" t="b">
        <f>IF(AND(B13=N40,C13="3 Phase",D13="RWB"),ROUND((E13*1),IF(OR(NOT(B13=N40),NOT(C13="3 Phase"),NOT(D13="RWB"),E13=0),0)))</f>
        <v>0</v>
      </c>
    </row>
    <row r="261" ht="14.25" customHeight="1">
      <c r="N261" s="52" t="s">
        <v>108</v>
      </c>
      <c r="O261" s="53">
        <f t="shared" si="57"/>
        <v>0</v>
      </c>
      <c r="P261" s="53">
        <f t="shared" si="57"/>
        <v>0</v>
      </c>
      <c r="Q261" s="53">
        <f t="shared" si="57"/>
        <v>0</v>
      </c>
      <c r="R261" s="53">
        <f t="shared" si="57"/>
        <v>25</v>
      </c>
    </row>
    <row r="262" ht="14.25" customHeight="1">
      <c r="N262" s="52" t="s">
        <v>109</v>
      </c>
      <c r="O262" s="53">
        <f t="shared" si="64"/>
        <v>25</v>
      </c>
      <c r="P262" s="53">
        <f t="shared" si="65"/>
        <v>25</v>
      </c>
      <c r="Q262" s="53">
        <f t="shared" si="66"/>
        <v>25</v>
      </c>
      <c r="R262" s="53"/>
    </row>
  </sheetData>
  <mergeCells>
    <mergeCell ref="AO82:AQ82"/>
    <mergeCell ref="C2:D2"/>
    <mergeCell ref="E2:F2"/>
    <mergeCell ref="AL82:AN82"/>
    <mergeCell ref="G2:J2"/>
    <mergeCell ref="AE15:AL15"/>
    <mergeCell ref="AI80:AQ81"/>
    <mergeCell ref="N49:R50"/>
  </mergeCells>
  <dataValidations count="5">
    <dataValidation allowBlank="1" showErrorMessage="1" showInputMessage="1" sqref="C4:C13" type="list">
      <formula1>$T$6:$T$8</formula1>
    </dataValidation>
    <dataValidation allowBlank="1" showErrorMessage="1" showInputMessage="1" sqref="D4:D13" type="list">
      <formula1>$T$12:$T$16</formula1>
    </dataValidation>
    <dataValidation showErrorMessage="1" showInputMessage="1" sqref="A4:A13 B15" type="list">
      <formula1>$S$6:$S$24</formula1>
    </dataValidation>
    <dataValidation allowBlank="1" showErrorMessage="1" showInputMessage="1" sqref="R5" type="list">
      <formula1>$R$4:$R$8</formula1>
    </dataValidation>
    <dataValidation allowBlank="1" showErrorMessage="1" showInputMessage="1" sqref="S5" type="list">
      <formula1>$S$5:$S$24</formula1>
    </dataValidation>
  </dataValidation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Tumali Embuldeniya</dc:creator>
  <cp:keywords/>
  <dc:description/>
  <cp:lastModifiedBy>Alexia Velev</cp:lastModifiedBy>
  <cp:revision/>
  <dcterms:created xsi:type="dcterms:W3CDTF">2023-12-10T22:39:10Z</dcterms:created>
  <dcterms:modified xsi:type="dcterms:W3CDTF">2024-04-25T17:07:53Z</dcterms:modified>
  <cp:category/>
  <cp:contentStatus/>
</cp:coreProperties>
</file>